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"/>
    </mc:Choice>
  </mc:AlternateContent>
  <bookViews>
    <workbookView xWindow="-4332" yWindow="3420" windowWidth="15540" windowHeight="2748" tabRatio="945"/>
  </bookViews>
  <sheets>
    <sheet name="LMS ADJ_Z" sheetId="111" r:id="rId1"/>
    <sheet name="ML Look up" sheetId="100" r:id="rId2"/>
    <sheet name="17--ML Non-FGD ADFIT" sheetId="109" r:id="rId3"/>
    <sheet name="17--ML FGD ADFIT" sheetId="110" r:id="rId4"/>
    <sheet name="ML Property" sheetId="104" r:id="rId5"/>
  </sheets>
  <externalReferences>
    <externalReference r:id="rId6"/>
  </externalReferences>
  <definedNames>
    <definedName name="_xlnm._FilterDatabase" localSheetId="4" hidden="1">'ML Property'!$A$6:$K$6</definedName>
    <definedName name="Marshall_Rate">'[1]Property Tax'!$B$2</definedName>
    <definedName name="PC_Percent">'[1]Property Tax'!$B$6</definedName>
    <definedName name="tim">#REF!</definedName>
    <definedName name="WV_List">'[1]Property Tax'!$B$4</definedName>
  </definedNames>
  <calcPr calcId="162913"/>
</workbook>
</file>

<file path=xl/calcChain.xml><?xml version="1.0" encoding="utf-8"?>
<calcChain xmlns="http://schemas.openxmlformats.org/spreadsheetml/2006/main">
  <c r="J20" i="111" l="1"/>
  <c r="L986" i="104"/>
  <c r="L985" i="104"/>
  <c r="L984" i="104"/>
  <c r="L983" i="104"/>
  <c r="L982" i="104"/>
  <c r="L981" i="104"/>
  <c r="L980" i="104"/>
  <c r="L979" i="104"/>
  <c r="L978" i="104"/>
  <c r="L977" i="104"/>
  <c r="L976" i="104"/>
  <c r="L975" i="104"/>
  <c r="L974" i="104"/>
  <c r="L973" i="104"/>
  <c r="L972" i="104"/>
  <c r="L971" i="104"/>
  <c r="L970" i="104"/>
  <c r="L969" i="104"/>
  <c r="L968" i="104"/>
  <c r="L967" i="104"/>
  <c r="L966" i="104"/>
  <c r="L965" i="104"/>
  <c r="L964" i="104"/>
  <c r="L963" i="104"/>
  <c r="L962" i="104"/>
  <c r="L961" i="104"/>
  <c r="L960" i="104"/>
  <c r="L959" i="104"/>
  <c r="L958" i="104"/>
  <c r="L957" i="104"/>
  <c r="L956" i="104"/>
  <c r="L955" i="104"/>
  <c r="L954" i="104"/>
  <c r="L953" i="104"/>
  <c r="L952" i="104"/>
  <c r="L951" i="104"/>
  <c r="L950" i="104"/>
  <c r="L949" i="104"/>
  <c r="L948" i="104"/>
  <c r="L947" i="104"/>
  <c r="L946" i="104"/>
  <c r="L945" i="104"/>
  <c r="L944" i="104"/>
  <c r="L943" i="104"/>
  <c r="L942" i="104"/>
  <c r="L941" i="104"/>
  <c r="L940" i="104"/>
  <c r="L939" i="104"/>
  <c r="L938" i="104"/>
  <c r="L937" i="104"/>
  <c r="L936" i="104"/>
  <c r="L935" i="104"/>
  <c r="L934" i="104"/>
  <c r="L933" i="104"/>
  <c r="L932" i="104"/>
  <c r="L931" i="104"/>
  <c r="L930" i="104"/>
  <c r="L929" i="104"/>
  <c r="L928" i="104"/>
  <c r="L927" i="104"/>
  <c r="L926" i="104"/>
  <c r="L925" i="104"/>
  <c r="L924" i="104"/>
  <c r="L923" i="104"/>
  <c r="L922" i="104"/>
  <c r="L921" i="104"/>
  <c r="L920" i="104"/>
  <c r="L919" i="104"/>
  <c r="L918" i="104"/>
  <c r="L917" i="104"/>
  <c r="L916" i="104"/>
  <c r="L915" i="104"/>
  <c r="L914" i="104"/>
  <c r="L913" i="104"/>
  <c r="L912" i="104"/>
  <c r="L911" i="104"/>
  <c r="L910" i="104"/>
  <c r="L909" i="104"/>
  <c r="L908" i="104"/>
  <c r="L907" i="104"/>
  <c r="L906" i="104"/>
  <c r="L905" i="104"/>
  <c r="L904" i="104"/>
  <c r="L903" i="104"/>
  <c r="L902" i="104"/>
  <c r="L901" i="104"/>
  <c r="L900" i="104"/>
  <c r="L899" i="104"/>
  <c r="L898" i="104"/>
  <c r="L897" i="104"/>
  <c r="L896" i="104"/>
  <c r="L895" i="104"/>
  <c r="L894" i="104"/>
  <c r="L893" i="104"/>
  <c r="L892" i="104"/>
  <c r="L891" i="104"/>
  <c r="L890" i="104"/>
  <c r="L889" i="104"/>
  <c r="L888" i="104"/>
  <c r="L887" i="104"/>
  <c r="L886" i="104"/>
  <c r="L885" i="104"/>
  <c r="L884" i="104"/>
  <c r="L883" i="104"/>
  <c r="L882" i="104"/>
  <c r="L881" i="104"/>
  <c r="L880" i="104"/>
  <c r="L879" i="104"/>
  <c r="L878" i="104"/>
  <c r="L877" i="104"/>
  <c r="L876" i="104"/>
  <c r="L875" i="104"/>
  <c r="L874" i="104"/>
  <c r="L873" i="104"/>
  <c r="L872" i="104"/>
  <c r="L871" i="104"/>
  <c r="L870" i="104"/>
  <c r="L869" i="104"/>
  <c r="L868" i="104"/>
  <c r="L867" i="104"/>
  <c r="L866" i="104"/>
  <c r="L865" i="104"/>
  <c r="L864" i="104"/>
  <c r="L863" i="104"/>
  <c r="L862" i="104"/>
  <c r="L861" i="104"/>
  <c r="L860" i="104"/>
  <c r="L859" i="104"/>
  <c r="L858" i="104"/>
  <c r="L857" i="104"/>
  <c r="L856" i="104"/>
  <c r="L855" i="104"/>
  <c r="L854" i="104"/>
  <c r="L853" i="104"/>
  <c r="L852" i="104"/>
  <c r="L851" i="104"/>
  <c r="L850" i="104"/>
  <c r="L849" i="104"/>
  <c r="L848" i="104"/>
  <c r="L847" i="104"/>
  <c r="L846" i="104"/>
  <c r="L845" i="104"/>
  <c r="L844" i="104"/>
  <c r="L843" i="104"/>
  <c r="L1307" i="104"/>
  <c r="L1306" i="104"/>
  <c r="L1305" i="104"/>
  <c r="L1304" i="104"/>
  <c r="L1303" i="104"/>
  <c r="L1302" i="104"/>
  <c r="L1301" i="104"/>
  <c r="L1300" i="104"/>
  <c r="L1299" i="104"/>
  <c r="L1298" i="104"/>
  <c r="L1297" i="104"/>
  <c r="L1296" i="104"/>
  <c r="L1295" i="104"/>
  <c r="L1294" i="104"/>
  <c r="L1293" i="104"/>
  <c r="L1292" i="104"/>
  <c r="L1291" i="104"/>
  <c r="L1290" i="104"/>
  <c r="L1289" i="104"/>
  <c r="L1288" i="104"/>
  <c r="L1287" i="104"/>
  <c r="L1286" i="104"/>
  <c r="L1285" i="104"/>
  <c r="L1284" i="104"/>
  <c r="L1283" i="104"/>
  <c r="L1282" i="104"/>
  <c r="L1281" i="104"/>
  <c r="L1280" i="104"/>
  <c r="L1279" i="104"/>
  <c r="L1278" i="104"/>
  <c r="L1277" i="104"/>
  <c r="L1276" i="104"/>
  <c r="L1275" i="104"/>
  <c r="L1274" i="104"/>
  <c r="L1273" i="104"/>
  <c r="L1272" i="104"/>
  <c r="L1271" i="104"/>
  <c r="L1270" i="104"/>
  <c r="L1269" i="104"/>
  <c r="L1268" i="104"/>
  <c r="L1267" i="104"/>
  <c r="L1266" i="104"/>
  <c r="L1265" i="104"/>
  <c r="L1264" i="104"/>
  <c r="L1263" i="104"/>
  <c r="L1262" i="104"/>
  <c r="L1261" i="104"/>
  <c r="L1260" i="104"/>
  <c r="L1259" i="104"/>
  <c r="L1258" i="104"/>
  <c r="L1257" i="104"/>
  <c r="L1256" i="104"/>
  <c r="L1255" i="104"/>
  <c r="L1254" i="104"/>
  <c r="L1253" i="104"/>
  <c r="L1252" i="104"/>
  <c r="L1251" i="104"/>
  <c r="L1250" i="104"/>
  <c r="L1249" i="104"/>
  <c r="L1248" i="104"/>
  <c r="L1247" i="104"/>
  <c r="L1246" i="104"/>
  <c r="L1245" i="104"/>
  <c r="L1244" i="104"/>
  <c r="L1243" i="104"/>
  <c r="L1242" i="104"/>
  <c r="L1241" i="104"/>
  <c r="L1240" i="104"/>
  <c r="L1239" i="104"/>
  <c r="L1238" i="104"/>
  <c r="L1237" i="104"/>
  <c r="L1236" i="104"/>
  <c r="L1235" i="104"/>
  <c r="L1234" i="104"/>
  <c r="L1233" i="104"/>
  <c r="L1232" i="104"/>
  <c r="L1231" i="104"/>
  <c r="L1230" i="104"/>
  <c r="L1229" i="104"/>
  <c r="L1228" i="104"/>
  <c r="L1227" i="104"/>
  <c r="L1226" i="104"/>
  <c r="L1225" i="104"/>
  <c r="L1224" i="104"/>
  <c r="L1223" i="104"/>
  <c r="L1222" i="104"/>
  <c r="L1221" i="104"/>
  <c r="L1220" i="104"/>
  <c r="L1219" i="104"/>
  <c r="L1218" i="104"/>
  <c r="L1217" i="104"/>
  <c r="L1216" i="104"/>
  <c r="L1215" i="104"/>
  <c r="L1214" i="104"/>
  <c r="L1213" i="104"/>
  <c r="L1212" i="104"/>
  <c r="L1211" i="104"/>
  <c r="L1210" i="104"/>
  <c r="L1209" i="104"/>
  <c r="L1208" i="104"/>
  <c r="L1207" i="104"/>
  <c r="L1206" i="104"/>
  <c r="L1205" i="104"/>
  <c r="L1204" i="104"/>
  <c r="L1203" i="104"/>
  <c r="L1202" i="104"/>
  <c r="L1201" i="104"/>
  <c r="L1200" i="104"/>
  <c r="L1199" i="104"/>
  <c r="L1198" i="104"/>
  <c r="L1197" i="104"/>
  <c r="L1196" i="104"/>
  <c r="L1195" i="104"/>
  <c r="L1194" i="104"/>
  <c r="L1193" i="104"/>
  <c r="L1192" i="104"/>
  <c r="L1191" i="104"/>
  <c r="L1190" i="104"/>
  <c r="L1189" i="104"/>
  <c r="L1188" i="104"/>
  <c r="L1187" i="104"/>
  <c r="L1186" i="104"/>
  <c r="L1185" i="104"/>
  <c r="L1184" i="104"/>
  <c r="L1183" i="104"/>
  <c r="L1182" i="104"/>
  <c r="L1181" i="104"/>
  <c r="L1180" i="104"/>
  <c r="L1179" i="104"/>
  <c r="L1178" i="104"/>
  <c r="L1177" i="104"/>
  <c r="L1176" i="104"/>
  <c r="L1175" i="104"/>
  <c r="L1174" i="104"/>
  <c r="L1173" i="104"/>
  <c r="L1172" i="104"/>
  <c r="L1171" i="104"/>
  <c r="L1170" i="104"/>
  <c r="L1169" i="104"/>
  <c r="L1168" i="104"/>
  <c r="L1167" i="104"/>
  <c r="L1166" i="104"/>
  <c r="L1165" i="104"/>
  <c r="L1164" i="104"/>
  <c r="L1163" i="104"/>
  <c r="L1162" i="104"/>
  <c r="L1161" i="104"/>
  <c r="L1160" i="104"/>
  <c r="L1159" i="104"/>
  <c r="L1158" i="104"/>
  <c r="L1157" i="104"/>
  <c r="L1156" i="104"/>
  <c r="L1155" i="104"/>
  <c r="L1154" i="104"/>
  <c r="L1153" i="104"/>
  <c r="L1152" i="104"/>
  <c r="L1151" i="104"/>
  <c r="L1150" i="104"/>
  <c r="L1149" i="104"/>
  <c r="L1148" i="104"/>
  <c r="L1147" i="104"/>
  <c r="L1146" i="104"/>
  <c r="L1145" i="104"/>
  <c r="L1144" i="104"/>
  <c r="L1143" i="104"/>
  <c r="L1142" i="104"/>
  <c r="L1141" i="104"/>
  <c r="L1140" i="104"/>
  <c r="L1139" i="104"/>
  <c r="L1138" i="104"/>
  <c r="L1137" i="104"/>
  <c r="L1136" i="104"/>
  <c r="L1135" i="104"/>
  <c r="L1134" i="104"/>
  <c r="L1133" i="104"/>
  <c r="L1132" i="104"/>
  <c r="L1131" i="104"/>
  <c r="L1130" i="104"/>
  <c r="L1129" i="104"/>
  <c r="L1128" i="104"/>
  <c r="L1127" i="104"/>
  <c r="L1126" i="104"/>
  <c r="L1125" i="104"/>
  <c r="L1124" i="104"/>
  <c r="L1123" i="104"/>
  <c r="L1122" i="104"/>
  <c r="L1121" i="104"/>
  <c r="L1120" i="104"/>
  <c r="L1119" i="104"/>
  <c r="L1118" i="104"/>
  <c r="L1117" i="104"/>
  <c r="L1116" i="104"/>
  <c r="L1115" i="104"/>
  <c r="L1114" i="104"/>
  <c r="L1113" i="104"/>
  <c r="L1112" i="104"/>
  <c r="L1111" i="104"/>
  <c r="L1110" i="104"/>
  <c r="L1109" i="104"/>
  <c r="L1108" i="104"/>
  <c r="L1107" i="104"/>
  <c r="L1106" i="104"/>
  <c r="L1105" i="104"/>
  <c r="L1104" i="104"/>
  <c r="L1103" i="104"/>
  <c r="L1102" i="104"/>
  <c r="L1101" i="104"/>
  <c r="L1100" i="104"/>
  <c r="L1099" i="104"/>
  <c r="L1098" i="104"/>
  <c r="L1097" i="104"/>
  <c r="L1096" i="104"/>
  <c r="L1095" i="104"/>
  <c r="L1094" i="104"/>
  <c r="L1093" i="104"/>
  <c r="L1092" i="104"/>
  <c r="L1091" i="104"/>
  <c r="L1090" i="104"/>
  <c r="L1089" i="104"/>
  <c r="L1088" i="104"/>
  <c r="L1087" i="104"/>
  <c r="L1086" i="104"/>
  <c r="L1085" i="104"/>
  <c r="L1084" i="104"/>
  <c r="L1083" i="104"/>
  <c r="L1082" i="104"/>
  <c r="L1081" i="104"/>
  <c r="L1080" i="104"/>
  <c r="L1079" i="104"/>
  <c r="L1078" i="104"/>
  <c r="L1077" i="104"/>
  <c r="L1076" i="104"/>
  <c r="L1075" i="104"/>
  <c r="L1074" i="104"/>
  <c r="L1073" i="104"/>
  <c r="L1072" i="104"/>
  <c r="L1071" i="104"/>
  <c r="L1070" i="104"/>
  <c r="L1069" i="104"/>
  <c r="L1068" i="104"/>
  <c r="L1067" i="104"/>
  <c r="L1066" i="104"/>
  <c r="L1065" i="104"/>
  <c r="AQ18" i="110"/>
  <c r="AP18" i="110"/>
  <c r="AN18" i="110"/>
  <c r="AL18" i="110"/>
  <c r="AJ18" i="110"/>
  <c r="AH18" i="110"/>
  <c r="AF18" i="110"/>
  <c r="AD18" i="110"/>
  <c r="AB18" i="110"/>
  <c r="Z18" i="110"/>
  <c r="X18" i="110"/>
  <c r="V18" i="110"/>
  <c r="T18" i="110"/>
  <c r="R18" i="110"/>
  <c r="P18" i="110"/>
  <c r="N18" i="110"/>
  <c r="AQ17" i="110"/>
  <c r="AQ25" i="110" s="1"/>
  <c r="AP17" i="110"/>
  <c r="AN17" i="110"/>
  <c r="AL17" i="110"/>
  <c r="AJ17" i="110"/>
  <c r="AH17" i="110"/>
  <c r="AF17" i="110"/>
  <c r="AD17" i="110"/>
  <c r="AB17" i="110"/>
  <c r="Z17" i="110"/>
  <c r="X17" i="110"/>
  <c r="V17" i="110"/>
  <c r="T17" i="110"/>
  <c r="R17" i="110"/>
  <c r="P17" i="110"/>
  <c r="N17" i="110"/>
  <c r="AQ18" i="109"/>
  <c r="AP18" i="109"/>
  <c r="AN18" i="109"/>
  <c r="AL18" i="109"/>
  <c r="AJ18" i="109"/>
  <c r="AH18" i="109"/>
  <c r="AF18" i="109"/>
  <c r="AD18" i="109"/>
  <c r="AB18" i="109"/>
  <c r="Z18" i="109"/>
  <c r="X18" i="109"/>
  <c r="V18" i="109"/>
  <c r="T18" i="109"/>
  <c r="R18" i="109"/>
  <c r="P18" i="109"/>
  <c r="N18" i="109"/>
  <c r="L18" i="109"/>
  <c r="J18" i="109"/>
  <c r="H18" i="109"/>
  <c r="F18" i="109"/>
  <c r="AQ17" i="109"/>
  <c r="AQ20" i="109" s="1"/>
  <c r="AP17" i="109"/>
  <c r="AN17" i="109"/>
  <c r="AL17" i="109"/>
  <c r="AJ17" i="109"/>
  <c r="AH17" i="109"/>
  <c r="AF17" i="109"/>
  <c r="AD17" i="109"/>
  <c r="AB17" i="109"/>
  <c r="Z17" i="109"/>
  <c r="X17" i="109"/>
  <c r="V17" i="109"/>
  <c r="T17" i="109"/>
  <c r="R17" i="109"/>
  <c r="P17" i="109"/>
  <c r="N17" i="109"/>
  <c r="L17" i="109"/>
  <c r="J17" i="109"/>
  <c r="H17" i="109"/>
  <c r="F17" i="109"/>
  <c r="B331" i="110"/>
  <c r="AQ327" i="110"/>
  <c r="AO327" i="110"/>
  <c r="AM327" i="110"/>
  <c r="AK327" i="110"/>
  <c r="AI327" i="110"/>
  <c r="AG327" i="110"/>
  <c r="AE327" i="110"/>
  <c r="AC327" i="110"/>
  <c r="AA327" i="110"/>
  <c r="Y327" i="110"/>
  <c r="W327" i="110"/>
  <c r="U327" i="110"/>
  <c r="S327" i="110"/>
  <c r="Q327" i="110"/>
  <c r="O327" i="110"/>
  <c r="M327" i="110"/>
  <c r="K327" i="110"/>
  <c r="I327" i="110"/>
  <c r="G327" i="110"/>
  <c r="E327" i="110"/>
  <c r="B320" i="110"/>
  <c r="AQ316" i="110"/>
  <c r="AO316" i="110"/>
  <c r="AM316" i="110"/>
  <c r="AK316" i="110"/>
  <c r="AI316" i="110"/>
  <c r="AG316" i="110"/>
  <c r="AE316" i="110"/>
  <c r="AC316" i="110"/>
  <c r="AA316" i="110"/>
  <c r="Y316" i="110"/>
  <c r="W316" i="110"/>
  <c r="U316" i="110"/>
  <c r="S316" i="110"/>
  <c r="Q316" i="110"/>
  <c r="O316" i="110"/>
  <c r="M316" i="110"/>
  <c r="K316" i="110"/>
  <c r="I316" i="110"/>
  <c r="G316" i="110"/>
  <c r="E316" i="110"/>
  <c r="B309" i="110"/>
  <c r="AQ305" i="110"/>
  <c r="AO305" i="110"/>
  <c r="AM305" i="110"/>
  <c r="AK305" i="110"/>
  <c r="AI305" i="110"/>
  <c r="AG305" i="110"/>
  <c r="AE305" i="110"/>
  <c r="AC305" i="110"/>
  <c r="AA305" i="110"/>
  <c r="Y305" i="110"/>
  <c r="W305" i="110"/>
  <c r="U305" i="110"/>
  <c r="S305" i="110"/>
  <c r="Q305" i="110"/>
  <c r="O305" i="110"/>
  <c r="M305" i="110"/>
  <c r="K305" i="110"/>
  <c r="I305" i="110"/>
  <c r="G305" i="110"/>
  <c r="E305" i="110"/>
  <c r="B298" i="110"/>
  <c r="AQ294" i="110"/>
  <c r="AO294" i="110"/>
  <c r="AM294" i="110"/>
  <c r="AK294" i="110"/>
  <c r="AI294" i="110"/>
  <c r="AG294" i="110"/>
  <c r="AE294" i="110"/>
  <c r="AC294" i="110"/>
  <c r="AA294" i="110"/>
  <c r="Y294" i="110"/>
  <c r="W294" i="110"/>
  <c r="U294" i="110"/>
  <c r="S294" i="110"/>
  <c r="Q294" i="110"/>
  <c r="O294" i="110"/>
  <c r="M294" i="110"/>
  <c r="K294" i="110"/>
  <c r="I294" i="110"/>
  <c r="G294" i="110"/>
  <c r="E294" i="110"/>
  <c r="B287" i="110"/>
  <c r="AQ283" i="110"/>
  <c r="AO283" i="110"/>
  <c r="AM283" i="110"/>
  <c r="AK283" i="110"/>
  <c r="AI283" i="110"/>
  <c r="AG283" i="110"/>
  <c r="AE283" i="110"/>
  <c r="AC283" i="110"/>
  <c r="AA283" i="110"/>
  <c r="Y283" i="110"/>
  <c r="W283" i="110"/>
  <c r="U283" i="110"/>
  <c r="S283" i="110"/>
  <c r="Q283" i="110"/>
  <c r="O283" i="110"/>
  <c r="M283" i="110"/>
  <c r="K283" i="110"/>
  <c r="I283" i="110"/>
  <c r="G283" i="110"/>
  <c r="E283" i="110"/>
  <c r="B276" i="110"/>
  <c r="AQ272" i="110"/>
  <c r="AO272" i="110"/>
  <c r="AM272" i="110"/>
  <c r="AK272" i="110"/>
  <c r="AI272" i="110"/>
  <c r="AG272" i="110"/>
  <c r="AE272" i="110"/>
  <c r="AC272" i="110"/>
  <c r="AA272" i="110"/>
  <c r="Y272" i="110"/>
  <c r="W272" i="110"/>
  <c r="U272" i="110"/>
  <c r="S272" i="110"/>
  <c r="Q272" i="110"/>
  <c r="O272" i="110"/>
  <c r="M272" i="110"/>
  <c r="K272" i="110"/>
  <c r="I272" i="110"/>
  <c r="G272" i="110"/>
  <c r="E272" i="110"/>
  <c r="B265" i="110"/>
  <c r="AQ261" i="110"/>
  <c r="AO261" i="110"/>
  <c r="AM261" i="110"/>
  <c r="AK261" i="110"/>
  <c r="AI261" i="110"/>
  <c r="AG261" i="110"/>
  <c r="AE261" i="110"/>
  <c r="AC261" i="110"/>
  <c r="AA261" i="110"/>
  <c r="Y261" i="110"/>
  <c r="W261" i="110"/>
  <c r="U261" i="110"/>
  <c r="S261" i="110"/>
  <c r="Q261" i="110"/>
  <c r="O261" i="110"/>
  <c r="M261" i="110"/>
  <c r="K261" i="110"/>
  <c r="I261" i="110"/>
  <c r="G261" i="110"/>
  <c r="E261" i="110"/>
  <c r="B254" i="110"/>
  <c r="AQ250" i="110"/>
  <c r="AO250" i="110"/>
  <c r="AM250" i="110"/>
  <c r="AK250" i="110"/>
  <c r="AI250" i="110"/>
  <c r="AG250" i="110"/>
  <c r="AE250" i="110"/>
  <c r="AC250" i="110"/>
  <c r="AA250" i="110"/>
  <c r="Y250" i="110"/>
  <c r="W250" i="110"/>
  <c r="U250" i="110"/>
  <c r="S250" i="110"/>
  <c r="Q250" i="110"/>
  <c r="O250" i="110"/>
  <c r="M250" i="110"/>
  <c r="K250" i="110"/>
  <c r="I250" i="110"/>
  <c r="G250" i="110"/>
  <c r="E250" i="110"/>
  <c r="B243" i="110"/>
  <c r="AQ239" i="110"/>
  <c r="AO239" i="110"/>
  <c r="AM239" i="110"/>
  <c r="AK239" i="110"/>
  <c r="AI239" i="110"/>
  <c r="AG239" i="110"/>
  <c r="AE239" i="110"/>
  <c r="AC239" i="110"/>
  <c r="AA239" i="110"/>
  <c r="Y239" i="110"/>
  <c r="W239" i="110"/>
  <c r="U239" i="110"/>
  <c r="S239" i="110"/>
  <c r="Q239" i="110"/>
  <c r="O239" i="110"/>
  <c r="M239" i="110"/>
  <c r="K239" i="110"/>
  <c r="I239" i="110"/>
  <c r="G239" i="110"/>
  <c r="E239" i="110"/>
  <c r="B232" i="110"/>
  <c r="AQ228" i="110"/>
  <c r="AO228" i="110"/>
  <c r="AM228" i="110"/>
  <c r="AK228" i="110"/>
  <c r="AI228" i="110"/>
  <c r="AG228" i="110"/>
  <c r="AE228" i="110"/>
  <c r="AC228" i="110"/>
  <c r="AA228" i="110"/>
  <c r="Y228" i="110"/>
  <c r="W228" i="110"/>
  <c r="U228" i="110"/>
  <c r="S228" i="110"/>
  <c r="Q228" i="110"/>
  <c r="O228" i="110"/>
  <c r="M228" i="110"/>
  <c r="K228" i="110"/>
  <c r="I228" i="110"/>
  <c r="G228" i="110"/>
  <c r="E228" i="110"/>
  <c r="B221" i="110"/>
  <c r="AQ217" i="110"/>
  <c r="AO217" i="110"/>
  <c r="AM217" i="110"/>
  <c r="AK217" i="110"/>
  <c r="AI217" i="110"/>
  <c r="AG217" i="110"/>
  <c r="AE217" i="110"/>
  <c r="AC217" i="110"/>
  <c r="AA217" i="110"/>
  <c r="Y217" i="110"/>
  <c r="W217" i="110"/>
  <c r="U217" i="110"/>
  <c r="S217" i="110"/>
  <c r="Q217" i="110"/>
  <c r="O217" i="110"/>
  <c r="M217" i="110"/>
  <c r="K217" i="110"/>
  <c r="I217" i="110"/>
  <c r="G217" i="110"/>
  <c r="E217" i="110"/>
  <c r="K214" i="110"/>
  <c r="B210" i="110"/>
  <c r="AQ206" i="110"/>
  <c r="AO206" i="110"/>
  <c r="AM206" i="110"/>
  <c r="AK206" i="110"/>
  <c r="AI206" i="110"/>
  <c r="AG206" i="110"/>
  <c r="AE206" i="110"/>
  <c r="AC206" i="110"/>
  <c r="AA206" i="110"/>
  <c r="Y206" i="110"/>
  <c r="W206" i="110"/>
  <c r="U206" i="110"/>
  <c r="S206" i="110"/>
  <c r="Q206" i="110"/>
  <c r="O206" i="110"/>
  <c r="M206" i="110"/>
  <c r="K206" i="110"/>
  <c r="I206" i="110"/>
  <c r="G206" i="110"/>
  <c r="E206" i="110"/>
  <c r="W203" i="110"/>
  <c r="B199" i="110"/>
  <c r="E198" i="110"/>
  <c r="AQ195" i="110"/>
  <c r="AO195" i="110"/>
  <c r="AM195" i="110"/>
  <c r="AK195" i="110"/>
  <c r="AI195" i="110"/>
  <c r="AG195" i="110"/>
  <c r="AE195" i="110"/>
  <c r="AC195" i="110"/>
  <c r="AA195" i="110"/>
  <c r="Y195" i="110"/>
  <c r="W195" i="110"/>
  <c r="U195" i="110"/>
  <c r="S195" i="110"/>
  <c r="Q195" i="110"/>
  <c r="O195" i="110"/>
  <c r="M195" i="110"/>
  <c r="K195" i="110"/>
  <c r="I195" i="110"/>
  <c r="G195" i="110"/>
  <c r="E195" i="110"/>
  <c r="AK192" i="110"/>
  <c r="U192" i="110"/>
  <c r="B188" i="110"/>
  <c r="AQ184" i="110"/>
  <c r="AO184" i="110"/>
  <c r="AM184" i="110"/>
  <c r="AK184" i="110"/>
  <c r="AI184" i="110"/>
  <c r="AG184" i="110"/>
  <c r="AE184" i="110"/>
  <c r="AC184" i="110"/>
  <c r="AA184" i="110"/>
  <c r="Y184" i="110"/>
  <c r="W184" i="110"/>
  <c r="U184" i="110"/>
  <c r="S184" i="110"/>
  <c r="Q184" i="110"/>
  <c r="O184" i="110"/>
  <c r="M184" i="110"/>
  <c r="K184" i="110"/>
  <c r="I184" i="110"/>
  <c r="G184" i="110"/>
  <c r="E184" i="110"/>
  <c r="AA181" i="110"/>
  <c r="B177" i="110"/>
  <c r="AQ173" i="110"/>
  <c r="AO173" i="110"/>
  <c r="AM173" i="110"/>
  <c r="AK173" i="110"/>
  <c r="AI173" i="110"/>
  <c r="AG173" i="110"/>
  <c r="AE173" i="110"/>
  <c r="AC173" i="110"/>
  <c r="AA173" i="110"/>
  <c r="Y173" i="110"/>
  <c r="W173" i="110"/>
  <c r="U173" i="110"/>
  <c r="S173" i="110"/>
  <c r="Q173" i="110"/>
  <c r="O173" i="110"/>
  <c r="M173" i="110"/>
  <c r="K173" i="110"/>
  <c r="I173" i="110"/>
  <c r="G173" i="110"/>
  <c r="E173" i="110"/>
  <c r="B166" i="110"/>
  <c r="AI165" i="110"/>
  <c r="AQ162" i="110"/>
  <c r="AO162" i="110"/>
  <c r="AM162" i="110"/>
  <c r="AK162" i="110"/>
  <c r="AI162" i="110"/>
  <c r="AG162" i="110"/>
  <c r="AE162" i="110"/>
  <c r="AC162" i="110"/>
  <c r="AA162" i="110"/>
  <c r="Y162" i="110"/>
  <c r="W162" i="110"/>
  <c r="U162" i="110"/>
  <c r="S162" i="110"/>
  <c r="Q162" i="110"/>
  <c r="O162" i="110"/>
  <c r="M162" i="110"/>
  <c r="K162" i="110"/>
  <c r="I162" i="110"/>
  <c r="G162" i="110"/>
  <c r="E162" i="110"/>
  <c r="AI159" i="110"/>
  <c r="B155" i="110"/>
  <c r="AC154" i="110"/>
  <c r="U154" i="110"/>
  <c r="AQ151" i="110"/>
  <c r="AO151" i="110"/>
  <c r="AM151" i="110"/>
  <c r="AK151" i="110"/>
  <c r="AI151" i="110"/>
  <c r="AG151" i="110"/>
  <c r="AE151" i="110"/>
  <c r="AC151" i="110"/>
  <c r="AA151" i="110"/>
  <c r="Y151" i="110"/>
  <c r="W151" i="110"/>
  <c r="U151" i="110"/>
  <c r="S151" i="110"/>
  <c r="Q151" i="110"/>
  <c r="O151" i="110"/>
  <c r="M151" i="110"/>
  <c r="K151" i="110"/>
  <c r="I151" i="110"/>
  <c r="G151" i="110"/>
  <c r="E151" i="110"/>
  <c r="AC148" i="110"/>
  <c r="U148" i="110"/>
  <c r="B144" i="110"/>
  <c r="W143" i="110"/>
  <c r="O143" i="110"/>
  <c r="AQ140" i="110"/>
  <c r="AO140" i="110"/>
  <c r="AM140" i="110"/>
  <c r="AK140" i="110"/>
  <c r="AI140" i="110"/>
  <c r="AG140" i="110"/>
  <c r="AE140" i="110"/>
  <c r="AC140" i="110"/>
  <c r="AA140" i="110"/>
  <c r="Y140" i="110"/>
  <c r="W140" i="110"/>
  <c r="U140" i="110"/>
  <c r="S140" i="110"/>
  <c r="Q140" i="110"/>
  <c r="O140" i="110"/>
  <c r="M140" i="110"/>
  <c r="K140" i="110"/>
  <c r="I140" i="110"/>
  <c r="G140" i="110"/>
  <c r="E140" i="110"/>
  <c r="AE137" i="110"/>
  <c r="W137" i="110"/>
  <c r="W138" i="110"/>
  <c r="W142" i="110" s="1"/>
  <c r="U137" i="110"/>
  <c r="O137" i="110"/>
  <c r="M137" i="110"/>
  <c r="E137" i="110"/>
  <c r="B133" i="110"/>
  <c r="AM132" i="110"/>
  <c r="AE132" i="110"/>
  <c r="W132" i="110"/>
  <c r="O132" i="110"/>
  <c r="AQ129" i="110"/>
  <c r="AO129" i="110"/>
  <c r="AM129" i="110"/>
  <c r="AK129" i="110"/>
  <c r="AI129" i="110"/>
  <c r="AG129" i="110"/>
  <c r="AE129" i="110"/>
  <c r="AC129" i="110"/>
  <c r="AA129" i="110"/>
  <c r="Y129" i="110"/>
  <c r="W129" i="110"/>
  <c r="U129" i="110"/>
  <c r="S129" i="110"/>
  <c r="Q129" i="110"/>
  <c r="O129" i="110"/>
  <c r="M129" i="110"/>
  <c r="K129" i="110"/>
  <c r="I129" i="110"/>
  <c r="G129" i="110"/>
  <c r="E129" i="110"/>
  <c r="AM126" i="110"/>
  <c r="AE126" i="110"/>
  <c r="W126" i="110"/>
  <c r="O126" i="110"/>
  <c r="O127" i="110"/>
  <c r="B122" i="110"/>
  <c r="AQ118" i="110"/>
  <c r="AO118" i="110"/>
  <c r="AM118" i="110"/>
  <c r="AK118" i="110"/>
  <c r="AI118" i="110"/>
  <c r="AG118" i="110"/>
  <c r="AE118" i="110"/>
  <c r="AC118" i="110"/>
  <c r="AA118" i="110"/>
  <c r="Y118" i="110"/>
  <c r="W118" i="110"/>
  <c r="U118" i="110"/>
  <c r="S118" i="110"/>
  <c r="Q118" i="110"/>
  <c r="O118" i="110"/>
  <c r="M118" i="110"/>
  <c r="K118" i="110"/>
  <c r="I118" i="110"/>
  <c r="G118" i="110"/>
  <c r="E118" i="110"/>
  <c r="AQ111" i="110"/>
  <c r="AO111" i="110"/>
  <c r="AM111" i="110"/>
  <c r="AK111" i="110"/>
  <c r="AI111" i="110"/>
  <c r="AG111" i="110"/>
  <c r="AE111" i="110"/>
  <c r="AC111" i="110"/>
  <c r="AA111" i="110"/>
  <c r="Y111" i="110"/>
  <c r="W111" i="110"/>
  <c r="U111" i="110"/>
  <c r="S111" i="110"/>
  <c r="Q111" i="110"/>
  <c r="O111" i="110"/>
  <c r="M111" i="110"/>
  <c r="K111" i="110"/>
  <c r="I111" i="110"/>
  <c r="G111" i="110"/>
  <c r="E111" i="110"/>
  <c r="AQ110" i="110"/>
  <c r="AO110" i="110"/>
  <c r="AO132" i="110"/>
  <c r="AM110" i="110"/>
  <c r="AK110" i="110"/>
  <c r="AI110" i="110"/>
  <c r="AG110" i="110"/>
  <c r="AG137" i="110"/>
  <c r="AE110" i="110"/>
  <c r="AE143" i="110"/>
  <c r="AC110" i="110"/>
  <c r="AA110" i="110"/>
  <c r="Y110" i="110"/>
  <c r="W110" i="110"/>
  <c r="U110" i="110"/>
  <c r="S110" i="110"/>
  <c r="Q110" i="110"/>
  <c r="O110" i="110"/>
  <c r="M110" i="110"/>
  <c r="K110" i="110"/>
  <c r="I110" i="110"/>
  <c r="G110" i="110"/>
  <c r="E110" i="110"/>
  <c r="AQ109" i="110"/>
  <c r="AO109" i="110"/>
  <c r="AM109" i="110"/>
  <c r="AK109" i="110"/>
  <c r="AI109" i="110"/>
  <c r="AG109" i="110"/>
  <c r="AE109" i="110"/>
  <c r="AC109" i="110"/>
  <c r="AA109" i="110"/>
  <c r="Y109" i="110"/>
  <c r="W109" i="110"/>
  <c r="U109" i="110"/>
  <c r="S109" i="110"/>
  <c r="Q109" i="110"/>
  <c r="O109" i="110"/>
  <c r="M109" i="110"/>
  <c r="K109" i="110"/>
  <c r="I109" i="110"/>
  <c r="G109" i="110"/>
  <c r="E109" i="110"/>
  <c r="AQ108" i="110"/>
  <c r="AO108" i="110"/>
  <c r="AM108" i="110"/>
  <c r="AK108" i="110"/>
  <c r="AI108" i="110"/>
  <c r="AG108" i="110"/>
  <c r="AE108" i="110"/>
  <c r="AC108" i="110"/>
  <c r="AA108" i="110"/>
  <c r="Y108" i="110"/>
  <c r="W108" i="110"/>
  <c r="S108" i="110"/>
  <c r="Q108" i="110"/>
  <c r="O108" i="110"/>
  <c r="M108" i="110"/>
  <c r="K108" i="110"/>
  <c r="Y107" i="110"/>
  <c r="W107" i="110"/>
  <c r="O107" i="110"/>
  <c r="M107" i="110"/>
  <c r="O106" i="110"/>
  <c r="M106" i="110"/>
  <c r="B105" i="110"/>
  <c r="AN82" i="110"/>
  <c r="AL82" i="110"/>
  <c r="AJ82" i="110"/>
  <c r="AH82" i="110"/>
  <c r="AF82" i="110"/>
  <c r="AD82" i="110"/>
  <c r="AB82" i="110"/>
  <c r="Z82" i="110"/>
  <c r="X82" i="110"/>
  <c r="V82" i="110"/>
  <c r="T82" i="110"/>
  <c r="R82" i="110"/>
  <c r="P82" i="110"/>
  <c r="AN81" i="110"/>
  <c r="AL81" i="110"/>
  <c r="AJ81" i="110"/>
  <c r="AH81" i="110"/>
  <c r="AF81" i="110"/>
  <c r="AD81" i="110"/>
  <c r="AB81" i="110"/>
  <c r="Z81" i="110"/>
  <c r="X81" i="110"/>
  <c r="V81" i="110"/>
  <c r="T81" i="110"/>
  <c r="R81" i="110"/>
  <c r="P81" i="110"/>
  <c r="N81" i="110"/>
  <c r="AQ60" i="110"/>
  <c r="AO60" i="110"/>
  <c r="AM60" i="110"/>
  <c r="AK60" i="110"/>
  <c r="AI60" i="110"/>
  <c r="AG60" i="110"/>
  <c r="AE60" i="110"/>
  <c r="AC60" i="110"/>
  <c r="AA60" i="110"/>
  <c r="Y60" i="110"/>
  <c r="W60" i="110"/>
  <c r="U60" i="110"/>
  <c r="S60" i="110"/>
  <c r="Q60" i="110"/>
  <c r="O60" i="110"/>
  <c r="M60" i="110"/>
  <c r="K60" i="110"/>
  <c r="I60" i="110"/>
  <c r="G60" i="110"/>
  <c r="E60" i="110"/>
  <c r="AQ59" i="110"/>
  <c r="AO59" i="110"/>
  <c r="AM59" i="110"/>
  <c r="AK59" i="110"/>
  <c r="AI59" i="110"/>
  <c r="AG59" i="110"/>
  <c r="AE59" i="110"/>
  <c r="AC59" i="110"/>
  <c r="AA59" i="110"/>
  <c r="Y59" i="110"/>
  <c r="W59" i="110"/>
  <c r="U59" i="110"/>
  <c r="S59" i="110"/>
  <c r="Q59" i="110"/>
  <c r="O59" i="110"/>
  <c r="M59" i="110"/>
  <c r="L59" i="110"/>
  <c r="K59" i="110"/>
  <c r="I59" i="110"/>
  <c r="G59" i="110"/>
  <c r="E59" i="110"/>
  <c r="AQ58" i="110"/>
  <c r="AO58" i="110"/>
  <c r="AM58" i="110"/>
  <c r="AK58" i="110"/>
  <c r="AI58" i="110"/>
  <c r="AG58" i="110"/>
  <c r="AE58" i="110"/>
  <c r="AC58" i="110"/>
  <c r="AA58" i="110"/>
  <c r="Y58" i="110"/>
  <c r="W58" i="110"/>
  <c r="U58" i="110"/>
  <c r="S58" i="110"/>
  <c r="Q58" i="110"/>
  <c r="O58" i="110"/>
  <c r="M58" i="110"/>
  <c r="K58" i="110"/>
  <c r="I58" i="110"/>
  <c r="G58" i="110"/>
  <c r="E58" i="110"/>
  <c r="B54" i="110"/>
  <c r="K25" i="110"/>
  <c r="I25" i="110"/>
  <c r="G25" i="110"/>
  <c r="E25" i="110"/>
  <c r="K20" i="110"/>
  <c r="I20" i="110"/>
  <c r="G20" i="110"/>
  <c r="E20" i="110"/>
  <c r="B89" i="110"/>
  <c r="AW2" i="110"/>
  <c r="B331" i="109"/>
  <c r="AQ327" i="109"/>
  <c r="AO327" i="109"/>
  <c r="AM327" i="109"/>
  <c r="AK327" i="109"/>
  <c r="AI327" i="109"/>
  <c r="AG327" i="109"/>
  <c r="AE327" i="109"/>
  <c r="AC327" i="109"/>
  <c r="AA327" i="109"/>
  <c r="Y327" i="109"/>
  <c r="W327" i="109"/>
  <c r="U327" i="109"/>
  <c r="S327" i="109"/>
  <c r="Q327" i="109"/>
  <c r="O327" i="109"/>
  <c r="M327" i="109"/>
  <c r="K327" i="109"/>
  <c r="I327" i="109"/>
  <c r="G327" i="109"/>
  <c r="E327" i="109"/>
  <c r="B320" i="109"/>
  <c r="AQ316" i="109"/>
  <c r="AO316" i="109"/>
  <c r="AM316" i="109"/>
  <c r="AK316" i="109"/>
  <c r="AI316" i="109"/>
  <c r="AG316" i="109"/>
  <c r="AE316" i="109"/>
  <c r="AC316" i="109"/>
  <c r="AA316" i="109"/>
  <c r="Y316" i="109"/>
  <c r="W316" i="109"/>
  <c r="U316" i="109"/>
  <c r="S316" i="109"/>
  <c r="Q316" i="109"/>
  <c r="O316" i="109"/>
  <c r="M316" i="109"/>
  <c r="K316" i="109"/>
  <c r="I316" i="109"/>
  <c r="G316" i="109"/>
  <c r="E316" i="109"/>
  <c r="B309" i="109"/>
  <c r="S308" i="109"/>
  <c r="AQ305" i="109"/>
  <c r="AO305" i="109"/>
  <c r="AM305" i="109"/>
  <c r="AK305" i="109"/>
  <c r="AI305" i="109"/>
  <c r="AG305" i="109"/>
  <c r="AE305" i="109"/>
  <c r="AC305" i="109"/>
  <c r="AA305" i="109"/>
  <c r="Y305" i="109"/>
  <c r="W305" i="109"/>
  <c r="U305" i="109"/>
  <c r="S305" i="109"/>
  <c r="Q305" i="109"/>
  <c r="O305" i="109"/>
  <c r="M305" i="109"/>
  <c r="K305" i="109"/>
  <c r="I305" i="109"/>
  <c r="G305" i="109"/>
  <c r="E305" i="109"/>
  <c r="B298" i="109"/>
  <c r="AQ294" i="109"/>
  <c r="AO294" i="109"/>
  <c r="AM294" i="109"/>
  <c r="AK294" i="109"/>
  <c r="AI294" i="109"/>
  <c r="AG294" i="109"/>
  <c r="AE294" i="109"/>
  <c r="AC294" i="109"/>
  <c r="AA294" i="109"/>
  <c r="Y294" i="109"/>
  <c r="W294" i="109"/>
  <c r="U294" i="109"/>
  <c r="S294" i="109"/>
  <c r="Q294" i="109"/>
  <c r="O294" i="109"/>
  <c r="M294" i="109"/>
  <c r="K294" i="109"/>
  <c r="I294" i="109"/>
  <c r="G294" i="109"/>
  <c r="E294" i="109"/>
  <c r="B287" i="109"/>
  <c r="AO286" i="109"/>
  <c r="AQ283" i="109"/>
  <c r="AO283" i="109"/>
  <c r="AM283" i="109"/>
  <c r="AK283" i="109"/>
  <c r="AI283" i="109"/>
  <c r="AG283" i="109"/>
  <c r="AE283" i="109"/>
  <c r="AC283" i="109"/>
  <c r="AA283" i="109"/>
  <c r="Y283" i="109"/>
  <c r="W283" i="109"/>
  <c r="U283" i="109"/>
  <c r="S283" i="109"/>
  <c r="Q283" i="109"/>
  <c r="O283" i="109"/>
  <c r="M283" i="109"/>
  <c r="K283" i="109"/>
  <c r="I283" i="109"/>
  <c r="G283" i="109"/>
  <c r="E283" i="109"/>
  <c r="B276" i="109"/>
  <c r="AQ275" i="109"/>
  <c r="AQ272" i="109"/>
  <c r="AO272" i="109"/>
  <c r="AM272" i="109"/>
  <c r="AK272" i="109"/>
  <c r="AI272" i="109"/>
  <c r="AG272" i="109"/>
  <c r="AE272" i="109"/>
  <c r="AC272" i="109"/>
  <c r="AA272" i="109"/>
  <c r="Y272" i="109"/>
  <c r="W272" i="109"/>
  <c r="U272" i="109"/>
  <c r="S272" i="109"/>
  <c r="Q272" i="109"/>
  <c r="O272" i="109"/>
  <c r="M272" i="109"/>
  <c r="K272" i="109"/>
  <c r="I272" i="109"/>
  <c r="G272" i="109"/>
  <c r="E272" i="109"/>
  <c r="B265" i="109"/>
  <c r="AQ261" i="109"/>
  <c r="AO261" i="109"/>
  <c r="AM261" i="109"/>
  <c r="AK261" i="109"/>
  <c r="AI261" i="109"/>
  <c r="AG261" i="109"/>
  <c r="AE261" i="109"/>
  <c r="AC261" i="109"/>
  <c r="AA261" i="109"/>
  <c r="Y261" i="109"/>
  <c r="W261" i="109"/>
  <c r="U261" i="109"/>
  <c r="S261" i="109"/>
  <c r="Q261" i="109"/>
  <c r="O261" i="109"/>
  <c r="M261" i="109"/>
  <c r="K261" i="109"/>
  <c r="I261" i="109"/>
  <c r="G261" i="109"/>
  <c r="E261" i="109"/>
  <c r="B254" i="109"/>
  <c r="AQ250" i="109"/>
  <c r="AO250" i="109"/>
  <c r="AM250" i="109"/>
  <c r="AK250" i="109"/>
  <c r="AI250" i="109"/>
  <c r="AG250" i="109"/>
  <c r="AE250" i="109"/>
  <c r="AC250" i="109"/>
  <c r="AA250" i="109"/>
  <c r="Y250" i="109"/>
  <c r="W250" i="109"/>
  <c r="U250" i="109"/>
  <c r="S250" i="109"/>
  <c r="Q250" i="109"/>
  <c r="O250" i="109"/>
  <c r="M250" i="109"/>
  <c r="K250" i="109"/>
  <c r="I250" i="109"/>
  <c r="G250" i="109"/>
  <c r="E250" i="109"/>
  <c r="B243" i="109"/>
  <c r="AO242" i="109"/>
  <c r="AQ239" i="109"/>
  <c r="AO239" i="109"/>
  <c r="AM239" i="109"/>
  <c r="AK239" i="109"/>
  <c r="AI239" i="109"/>
  <c r="AG239" i="109"/>
  <c r="AE239" i="109"/>
  <c r="AC239" i="109"/>
  <c r="AA239" i="109"/>
  <c r="Y239" i="109"/>
  <c r="W239" i="109"/>
  <c r="U239" i="109"/>
  <c r="S239" i="109"/>
  <c r="Q239" i="109"/>
  <c r="O239" i="109"/>
  <c r="M239" i="109"/>
  <c r="K239" i="109"/>
  <c r="I239" i="109"/>
  <c r="G239" i="109"/>
  <c r="E239" i="109"/>
  <c r="B232" i="109"/>
  <c r="AQ228" i="109"/>
  <c r="AO228" i="109"/>
  <c r="AM228" i="109"/>
  <c r="AK228" i="109"/>
  <c r="AI228" i="109"/>
  <c r="AG228" i="109"/>
  <c r="AE228" i="109"/>
  <c r="AC228" i="109"/>
  <c r="AA228" i="109"/>
  <c r="Y228" i="109"/>
  <c r="W228" i="109"/>
  <c r="U228" i="109"/>
  <c r="S228" i="109"/>
  <c r="Q228" i="109"/>
  <c r="O228" i="109"/>
  <c r="M228" i="109"/>
  <c r="K228" i="109"/>
  <c r="I228" i="109"/>
  <c r="G228" i="109"/>
  <c r="E228" i="109"/>
  <c r="B221" i="109"/>
  <c r="AO220" i="109"/>
  <c r="I220" i="109"/>
  <c r="AQ217" i="109"/>
  <c r="AO217" i="109"/>
  <c r="AM217" i="109"/>
  <c r="AK217" i="109"/>
  <c r="AI217" i="109"/>
  <c r="AG217" i="109"/>
  <c r="AE217" i="109"/>
  <c r="AC217" i="109"/>
  <c r="AA217" i="109"/>
  <c r="Y217" i="109"/>
  <c r="W217" i="109"/>
  <c r="U217" i="109"/>
  <c r="S217" i="109"/>
  <c r="Q217" i="109"/>
  <c r="O217" i="109"/>
  <c r="M217" i="109"/>
  <c r="K217" i="109"/>
  <c r="I217" i="109"/>
  <c r="G217" i="109"/>
  <c r="E217" i="109"/>
  <c r="AO214" i="109"/>
  <c r="B210" i="109"/>
  <c r="AG209" i="109"/>
  <c r="AA209" i="109"/>
  <c r="AQ206" i="109"/>
  <c r="AO206" i="109"/>
  <c r="AM206" i="109"/>
  <c r="AK206" i="109"/>
  <c r="AI206" i="109"/>
  <c r="AG206" i="109"/>
  <c r="AE206" i="109"/>
  <c r="AC206" i="109"/>
  <c r="AA206" i="109"/>
  <c r="Y206" i="109"/>
  <c r="W206" i="109"/>
  <c r="U206" i="109"/>
  <c r="S206" i="109"/>
  <c r="Q206" i="109"/>
  <c r="O206" i="109"/>
  <c r="M206" i="109"/>
  <c r="K206" i="109"/>
  <c r="I206" i="109"/>
  <c r="G206" i="109"/>
  <c r="E206" i="109"/>
  <c r="AI203" i="109"/>
  <c r="B199" i="109"/>
  <c r="AQ198" i="109"/>
  <c r="AG198" i="109"/>
  <c r="AA198" i="109"/>
  <c r="Q198" i="109"/>
  <c r="K198" i="109"/>
  <c r="AQ195" i="109"/>
  <c r="AO195" i="109"/>
  <c r="AM195" i="109"/>
  <c r="AK195" i="109"/>
  <c r="AI195" i="109"/>
  <c r="AG195" i="109"/>
  <c r="AE195" i="109"/>
  <c r="AC195" i="109"/>
  <c r="AA195" i="109"/>
  <c r="Y195" i="109"/>
  <c r="W195" i="109"/>
  <c r="U195" i="109"/>
  <c r="S195" i="109"/>
  <c r="Q195" i="109"/>
  <c r="O195" i="109"/>
  <c r="M195" i="109"/>
  <c r="K195" i="109"/>
  <c r="I195" i="109"/>
  <c r="G195" i="109"/>
  <c r="E195" i="109"/>
  <c r="AQ192" i="109"/>
  <c r="AG192" i="109"/>
  <c r="AA192" i="109"/>
  <c r="B188" i="109"/>
  <c r="AI187" i="109"/>
  <c r="S187" i="109"/>
  <c r="AQ184" i="109"/>
  <c r="AO184" i="109"/>
  <c r="AM184" i="109"/>
  <c r="AK184" i="109"/>
  <c r="AI184" i="109"/>
  <c r="AG184" i="109"/>
  <c r="AE184" i="109"/>
  <c r="AC184" i="109"/>
  <c r="AA184" i="109"/>
  <c r="Y184" i="109"/>
  <c r="W184" i="109"/>
  <c r="U184" i="109"/>
  <c r="S184" i="109"/>
  <c r="Q184" i="109"/>
  <c r="O184" i="109"/>
  <c r="M184" i="109"/>
  <c r="K184" i="109"/>
  <c r="I184" i="109"/>
  <c r="G184" i="109"/>
  <c r="E184" i="109"/>
  <c r="AI181" i="109"/>
  <c r="S181" i="109"/>
  <c r="B177" i="109"/>
  <c r="AQ173" i="109"/>
  <c r="AO173" i="109"/>
  <c r="AM173" i="109"/>
  <c r="AK173" i="109"/>
  <c r="AI173" i="109"/>
  <c r="AG173" i="109"/>
  <c r="AE173" i="109"/>
  <c r="AC173" i="109"/>
  <c r="AA173" i="109"/>
  <c r="Y173" i="109"/>
  <c r="W173" i="109"/>
  <c r="U173" i="109"/>
  <c r="S173" i="109"/>
  <c r="Q173" i="109"/>
  <c r="O173" i="109"/>
  <c r="M173" i="109"/>
  <c r="K173" i="109"/>
  <c r="I173" i="109"/>
  <c r="G173" i="109"/>
  <c r="E173" i="109"/>
  <c r="B166" i="109"/>
  <c r="AO165" i="109"/>
  <c r="Y165" i="109"/>
  <c r="I165" i="109"/>
  <c r="AQ162" i="109"/>
  <c r="AO162" i="109"/>
  <c r="AM162" i="109"/>
  <c r="AK162" i="109"/>
  <c r="AI162" i="109"/>
  <c r="AG162" i="109"/>
  <c r="AE162" i="109"/>
  <c r="AC162" i="109"/>
  <c r="AA162" i="109"/>
  <c r="Y162" i="109"/>
  <c r="W162" i="109"/>
  <c r="U162" i="109"/>
  <c r="S162" i="109"/>
  <c r="Q162" i="109"/>
  <c r="O162" i="109"/>
  <c r="M162" i="109"/>
  <c r="K162" i="109"/>
  <c r="I162" i="109"/>
  <c r="G162" i="109"/>
  <c r="E162" i="109"/>
  <c r="AO159" i="109"/>
  <c r="Y159" i="109"/>
  <c r="B155" i="109"/>
  <c r="AQ154" i="109"/>
  <c r="AG154" i="109"/>
  <c r="AA154" i="109"/>
  <c r="Q154" i="109"/>
  <c r="AQ151" i="109"/>
  <c r="AO151" i="109"/>
  <c r="AM151" i="109"/>
  <c r="AK151" i="109"/>
  <c r="AI151" i="109"/>
  <c r="AG151" i="109"/>
  <c r="AE151" i="109"/>
  <c r="AC151" i="109"/>
  <c r="AA151" i="109"/>
  <c r="Y151" i="109"/>
  <c r="W151" i="109"/>
  <c r="U151" i="109"/>
  <c r="S151" i="109"/>
  <c r="Q151" i="109"/>
  <c r="O151" i="109"/>
  <c r="M151" i="109"/>
  <c r="K151" i="109"/>
  <c r="I151" i="109"/>
  <c r="G151" i="109"/>
  <c r="E151" i="109"/>
  <c r="AQ148" i="109"/>
  <c r="AG148" i="109"/>
  <c r="AA148" i="109"/>
  <c r="Q148" i="109"/>
  <c r="B144" i="109"/>
  <c r="AI143" i="109"/>
  <c r="S143" i="109"/>
  <c r="AQ140" i="109"/>
  <c r="AO140" i="109"/>
  <c r="AM140" i="109"/>
  <c r="AK140" i="109"/>
  <c r="AI140" i="109"/>
  <c r="AG140" i="109"/>
  <c r="AE140" i="109"/>
  <c r="AC140" i="109"/>
  <c r="AA140" i="109"/>
  <c r="Y140" i="109"/>
  <c r="W140" i="109"/>
  <c r="U140" i="109"/>
  <c r="S140" i="109"/>
  <c r="Q140" i="109"/>
  <c r="O140" i="109"/>
  <c r="M140" i="109"/>
  <c r="K140" i="109"/>
  <c r="I140" i="109"/>
  <c r="G140" i="109"/>
  <c r="E140" i="109"/>
  <c r="AI137" i="109"/>
  <c r="S137" i="109"/>
  <c r="B133" i="109"/>
  <c r="AQ129" i="109"/>
  <c r="AO129" i="109"/>
  <c r="AM129" i="109"/>
  <c r="AK129" i="109"/>
  <c r="AI129" i="109"/>
  <c r="AG129" i="109"/>
  <c r="AE129" i="109"/>
  <c r="AC129" i="109"/>
  <c r="AA129" i="109"/>
  <c r="Y129" i="109"/>
  <c r="W129" i="109"/>
  <c r="U129" i="109"/>
  <c r="S129" i="109"/>
  <c r="Q129" i="109"/>
  <c r="O129" i="109"/>
  <c r="M129" i="109"/>
  <c r="K129" i="109"/>
  <c r="I129" i="109"/>
  <c r="G129" i="109"/>
  <c r="E129" i="109"/>
  <c r="B122" i="109"/>
  <c r="AO121" i="109"/>
  <c r="AG121" i="109"/>
  <c r="Y121" i="109"/>
  <c r="Q121" i="109"/>
  <c r="I121" i="109"/>
  <c r="AQ118" i="109"/>
  <c r="AO118" i="109"/>
  <c r="AM118" i="109"/>
  <c r="AK118" i="109"/>
  <c r="AI118" i="109"/>
  <c r="AG118" i="109"/>
  <c r="AE118" i="109"/>
  <c r="AC118" i="109"/>
  <c r="AA118" i="109"/>
  <c r="Y118" i="109"/>
  <c r="W118" i="109"/>
  <c r="U118" i="109"/>
  <c r="S118" i="109"/>
  <c r="Q118" i="109"/>
  <c r="O118" i="109"/>
  <c r="M118" i="109"/>
  <c r="K118" i="109"/>
  <c r="I118" i="109"/>
  <c r="G118" i="109"/>
  <c r="E118" i="109"/>
  <c r="AO115" i="109"/>
  <c r="AG115" i="109"/>
  <c r="Y115" i="109"/>
  <c r="Q115" i="109"/>
  <c r="Q116" i="109" s="1"/>
  <c r="Q117" i="109" s="1"/>
  <c r="AQ111" i="109"/>
  <c r="AO111" i="109"/>
  <c r="AM111" i="109"/>
  <c r="AK111" i="109"/>
  <c r="AI111" i="109"/>
  <c r="AG111" i="109"/>
  <c r="AE111" i="109"/>
  <c r="AC111" i="109"/>
  <c r="AA111" i="109"/>
  <c r="Y111" i="109"/>
  <c r="W111" i="109"/>
  <c r="U111" i="109"/>
  <c r="S111" i="109"/>
  <c r="Q111" i="109"/>
  <c r="O111" i="109"/>
  <c r="M111" i="109"/>
  <c r="K111" i="109"/>
  <c r="I111" i="109"/>
  <c r="G111" i="109"/>
  <c r="E111" i="109"/>
  <c r="AQ110" i="109"/>
  <c r="AQ269" i="109"/>
  <c r="AO110" i="109"/>
  <c r="AM110" i="109"/>
  <c r="AK110" i="109"/>
  <c r="AK231" i="109"/>
  <c r="AI110" i="109"/>
  <c r="AI198" i="109"/>
  <c r="AG110" i="109"/>
  <c r="AE110" i="109"/>
  <c r="AC110" i="109"/>
  <c r="AC143" i="109"/>
  <c r="AA110" i="109"/>
  <c r="Y110" i="109"/>
  <c r="W110" i="109"/>
  <c r="U110" i="109"/>
  <c r="U132" i="109"/>
  <c r="S110" i="109"/>
  <c r="Q110" i="109"/>
  <c r="O110" i="109"/>
  <c r="M110" i="109"/>
  <c r="M187" i="109"/>
  <c r="K110" i="109"/>
  <c r="K275" i="109"/>
  <c r="I110" i="109"/>
  <c r="G110" i="109"/>
  <c r="E110" i="109"/>
  <c r="E231" i="109"/>
  <c r="AQ109" i="109"/>
  <c r="AO109" i="109"/>
  <c r="AM109" i="109"/>
  <c r="AK109" i="109"/>
  <c r="AI109" i="109"/>
  <c r="AG109" i="109"/>
  <c r="AE109" i="109"/>
  <c r="AC109" i="109"/>
  <c r="AA109" i="109"/>
  <c r="Y109" i="109"/>
  <c r="W109" i="109"/>
  <c r="U109" i="109"/>
  <c r="S109" i="109"/>
  <c r="Q109" i="109"/>
  <c r="O109" i="109"/>
  <c r="M109" i="109"/>
  <c r="K109" i="109"/>
  <c r="I109" i="109"/>
  <c r="G109" i="109"/>
  <c r="E109" i="109"/>
  <c r="AQ108" i="109"/>
  <c r="AO108" i="109"/>
  <c r="AM108" i="109"/>
  <c r="AK108" i="109"/>
  <c r="AI108" i="109"/>
  <c r="AG108" i="109"/>
  <c r="AE108" i="109"/>
  <c r="AC108" i="109"/>
  <c r="AA108" i="109"/>
  <c r="Y108" i="109"/>
  <c r="W108" i="109"/>
  <c r="S108" i="109"/>
  <c r="Q108" i="109"/>
  <c r="O108" i="109"/>
  <c r="M108" i="109"/>
  <c r="K108" i="109"/>
  <c r="Y107" i="109"/>
  <c r="W107" i="109"/>
  <c r="O107" i="109"/>
  <c r="M107" i="109"/>
  <c r="O106" i="109"/>
  <c r="M106" i="109"/>
  <c r="B105" i="109"/>
  <c r="AN82" i="109"/>
  <c r="AL82" i="109"/>
  <c r="AJ82" i="109"/>
  <c r="AH82" i="109"/>
  <c r="AF82" i="109"/>
  <c r="AD82" i="109"/>
  <c r="AB82" i="109"/>
  <c r="Z82" i="109"/>
  <c r="X82" i="109"/>
  <c r="V82" i="109"/>
  <c r="T82" i="109"/>
  <c r="R82" i="109"/>
  <c r="P82" i="109"/>
  <c r="N82" i="109"/>
  <c r="L82" i="109"/>
  <c r="J82" i="109"/>
  <c r="H82" i="109"/>
  <c r="AN81" i="109"/>
  <c r="AL81" i="109"/>
  <c r="AJ81" i="109"/>
  <c r="AH81" i="109"/>
  <c r="AF81" i="109"/>
  <c r="AD81" i="109"/>
  <c r="AB81" i="109"/>
  <c r="Z81" i="109"/>
  <c r="X81" i="109"/>
  <c r="V81" i="109"/>
  <c r="T81" i="109"/>
  <c r="R81" i="109"/>
  <c r="P81" i="109"/>
  <c r="N81" i="109"/>
  <c r="L81" i="109"/>
  <c r="J81" i="109"/>
  <c r="H81" i="109"/>
  <c r="AQ60" i="109"/>
  <c r="AO60" i="109"/>
  <c r="AM60" i="109"/>
  <c r="AK60" i="109"/>
  <c r="AI60" i="109"/>
  <c r="AG60" i="109"/>
  <c r="AE60" i="109"/>
  <c r="AC60" i="109"/>
  <c r="AA60" i="109"/>
  <c r="Y60" i="109"/>
  <c r="W60" i="109"/>
  <c r="U60" i="109"/>
  <c r="S60" i="109"/>
  <c r="Q60" i="109"/>
  <c r="O60" i="109"/>
  <c r="M60" i="109"/>
  <c r="K60" i="109"/>
  <c r="I60" i="109"/>
  <c r="G60" i="109"/>
  <c r="E60" i="109"/>
  <c r="AQ59" i="109"/>
  <c r="AO59" i="109"/>
  <c r="AM59" i="109"/>
  <c r="AK59" i="109"/>
  <c r="AI59" i="109"/>
  <c r="AG59" i="109"/>
  <c r="AE59" i="109"/>
  <c r="AC59" i="109"/>
  <c r="AA59" i="109"/>
  <c r="Y59" i="109"/>
  <c r="W59" i="109"/>
  <c r="U59" i="109"/>
  <c r="S59" i="109"/>
  <c r="Q59" i="109"/>
  <c r="O59" i="109"/>
  <c r="M59" i="109"/>
  <c r="L59" i="109"/>
  <c r="K59" i="109"/>
  <c r="I59" i="109"/>
  <c r="G59" i="109"/>
  <c r="E59" i="109"/>
  <c r="AQ58" i="109"/>
  <c r="AO58" i="109"/>
  <c r="AM58" i="109"/>
  <c r="AK58" i="109"/>
  <c r="AI58" i="109"/>
  <c r="AG58" i="109"/>
  <c r="AE58" i="109"/>
  <c r="AC58" i="109"/>
  <c r="AA58" i="109"/>
  <c r="Y58" i="109"/>
  <c r="W58" i="109"/>
  <c r="U58" i="109"/>
  <c r="S58" i="109"/>
  <c r="Q58" i="109"/>
  <c r="O58" i="109"/>
  <c r="M58" i="109"/>
  <c r="K58" i="109"/>
  <c r="I58" i="109"/>
  <c r="G58" i="109"/>
  <c r="E58" i="109"/>
  <c r="B54" i="109"/>
  <c r="B28" i="109"/>
  <c r="L1064" i="104"/>
  <c r="L1063" i="104"/>
  <c r="L1062" i="104"/>
  <c r="L1061" i="104"/>
  <c r="L1060" i="104"/>
  <c r="L1059" i="104"/>
  <c r="L1058" i="104"/>
  <c r="L1057" i="104"/>
  <c r="L1056" i="104"/>
  <c r="L1055" i="104"/>
  <c r="L1054" i="104"/>
  <c r="L1053" i="104"/>
  <c r="L1052" i="104"/>
  <c r="L1051" i="104"/>
  <c r="L1050" i="104"/>
  <c r="L1049" i="104"/>
  <c r="L1048" i="104"/>
  <c r="L1047" i="104"/>
  <c r="L1046" i="104"/>
  <c r="L1045" i="104"/>
  <c r="L1044" i="104"/>
  <c r="L1043" i="104"/>
  <c r="L1042" i="104"/>
  <c r="L1041" i="104"/>
  <c r="L1040" i="104"/>
  <c r="L1039" i="104"/>
  <c r="L1038" i="104"/>
  <c r="L1037" i="104"/>
  <c r="L1036" i="104"/>
  <c r="L1035" i="104"/>
  <c r="L1034" i="104"/>
  <c r="L1033" i="104"/>
  <c r="L1032" i="104"/>
  <c r="L1031" i="104"/>
  <c r="AO18" i="109"/>
  <c r="AM18" i="110"/>
  <c r="L833" i="104"/>
  <c r="L834" i="104"/>
  <c r="L835" i="104"/>
  <c r="L836" i="104"/>
  <c r="L837" i="104"/>
  <c r="L838" i="104"/>
  <c r="L839" i="104"/>
  <c r="L840" i="104"/>
  <c r="L841" i="104"/>
  <c r="L842" i="104"/>
  <c r="L823" i="104"/>
  <c r="L824" i="104"/>
  <c r="L825" i="104"/>
  <c r="L826" i="104"/>
  <c r="L827" i="104"/>
  <c r="L828" i="104"/>
  <c r="L829" i="104"/>
  <c r="L830" i="104"/>
  <c r="L831" i="104"/>
  <c r="L832" i="104"/>
  <c r="L812" i="104"/>
  <c r="L813" i="104"/>
  <c r="L814" i="104"/>
  <c r="L815" i="104"/>
  <c r="L816" i="104"/>
  <c r="L817" i="104"/>
  <c r="L818" i="104"/>
  <c r="L819" i="104"/>
  <c r="L820" i="104"/>
  <c r="L821" i="104"/>
  <c r="L822" i="104"/>
  <c r="L7" i="104"/>
  <c r="E12" i="111" s="1"/>
  <c r="I12" i="111" s="1"/>
  <c r="L8" i="104"/>
  <c r="E17" i="109" s="1"/>
  <c r="E25" i="109" s="1"/>
  <c r="L9" i="104"/>
  <c r="L10" i="104"/>
  <c r="L11" i="104"/>
  <c r="L12" i="104"/>
  <c r="L13" i="104"/>
  <c r="L14" i="104"/>
  <c r="L15" i="104"/>
  <c r="L16" i="104"/>
  <c r="L17" i="104"/>
  <c r="L18" i="104"/>
  <c r="L19" i="104"/>
  <c r="L20" i="104"/>
  <c r="L21" i="104"/>
  <c r="L22" i="104"/>
  <c r="L23" i="104"/>
  <c r="L24" i="104"/>
  <c r="L25" i="104"/>
  <c r="L26" i="104"/>
  <c r="L27" i="104"/>
  <c r="L28" i="104"/>
  <c r="L29" i="104"/>
  <c r="L30" i="104"/>
  <c r="L31" i="104"/>
  <c r="L32" i="104"/>
  <c r="L33" i="104"/>
  <c r="L34" i="104"/>
  <c r="L35" i="104"/>
  <c r="L36" i="104"/>
  <c r="M17" i="109" s="1"/>
  <c r="M25" i="109" s="1"/>
  <c r="M247" i="109" s="1"/>
  <c r="L37" i="104"/>
  <c r="L38" i="104"/>
  <c r="L39" i="104"/>
  <c r="L40" i="104"/>
  <c r="L41" i="104"/>
  <c r="L42" i="104"/>
  <c r="L43" i="104"/>
  <c r="L44" i="104"/>
  <c r="L45" i="104"/>
  <c r="L46" i="104"/>
  <c r="L47" i="104"/>
  <c r="L48" i="104"/>
  <c r="L49" i="104"/>
  <c r="L50" i="104"/>
  <c r="L51" i="104"/>
  <c r="L52" i="104"/>
  <c r="L53" i="104"/>
  <c r="L54" i="104"/>
  <c r="L55" i="104"/>
  <c r="L56" i="104"/>
  <c r="L57" i="104"/>
  <c r="L58" i="104"/>
  <c r="L59" i="104"/>
  <c r="L60" i="104"/>
  <c r="L61" i="104"/>
  <c r="L62" i="104"/>
  <c r="L63" i="104"/>
  <c r="L64" i="104"/>
  <c r="L65" i="104"/>
  <c r="L66" i="104"/>
  <c r="L67" i="104"/>
  <c r="L68" i="104"/>
  <c r="L69" i="104"/>
  <c r="L70" i="104"/>
  <c r="L71" i="104"/>
  <c r="L72" i="104"/>
  <c r="L73" i="104"/>
  <c r="L74" i="104"/>
  <c r="L75" i="104"/>
  <c r="L76" i="104"/>
  <c r="L77" i="104"/>
  <c r="L78" i="104"/>
  <c r="L79" i="104"/>
  <c r="L80" i="104"/>
  <c r="Q17" i="109" s="1"/>
  <c r="L81" i="104"/>
  <c r="L82" i="104"/>
  <c r="L83" i="104"/>
  <c r="L84" i="104"/>
  <c r="L85" i="104"/>
  <c r="L86" i="104"/>
  <c r="L87" i="104"/>
  <c r="L88" i="104"/>
  <c r="L89" i="104"/>
  <c r="L90" i="104"/>
  <c r="L91" i="104"/>
  <c r="L92" i="104"/>
  <c r="L93" i="104"/>
  <c r="L94" i="104"/>
  <c r="L95" i="104"/>
  <c r="L96" i="104"/>
  <c r="L97" i="104"/>
  <c r="L98" i="104"/>
  <c r="L99" i="104"/>
  <c r="L100" i="104"/>
  <c r="L101" i="104"/>
  <c r="L102" i="104"/>
  <c r="L103" i="104"/>
  <c r="L104" i="104"/>
  <c r="L105" i="104"/>
  <c r="L106" i="104"/>
  <c r="L107" i="104"/>
  <c r="L108" i="104"/>
  <c r="L109" i="104"/>
  <c r="L110" i="104"/>
  <c r="L111" i="104"/>
  <c r="L112" i="104"/>
  <c r="L113" i="104"/>
  <c r="L114" i="104"/>
  <c r="L115" i="104"/>
  <c r="L116" i="104"/>
  <c r="L117" i="104"/>
  <c r="L118" i="104"/>
  <c r="L119" i="104"/>
  <c r="L120" i="104"/>
  <c r="L121" i="104"/>
  <c r="L122" i="104"/>
  <c r="L123" i="104"/>
  <c r="L124" i="104"/>
  <c r="L125" i="104"/>
  <c r="L126" i="104"/>
  <c r="L127" i="104"/>
  <c r="L128" i="104"/>
  <c r="L129" i="104"/>
  <c r="L130" i="104"/>
  <c r="L131" i="104"/>
  <c r="L132" i="104"/>
  <c r="L133" i="104"/>
  <c r="L134" i="104"/>
  <c r="L135" i="104"/>
  <c r="L136" i="104"/>
  <c r="L137" i="104"/>
  <c r="L138" i="104"/>
  <c r="L139" i="104"/>
  <c r="L140" i="104"/>
  <c r="L141" i="104"/>
  <c r="L142" i="104"/>
  <c r="L143" i="104"/>
  <c r="L144" i="104"/>
  <c r="L145" i="104"/>
  <c r="L146" i="104"/>
  <c r="L147" i="104"/>
  <c r="L148" i="104"/>
  <c r="L149" i="104"/>
  <c r="L150" i="104"/>
  <c r="L151" i="104"/>
  <c r="L152" i="104"/>
  <c r="L153" i="104"/>
  <c r="L154" i="104"/>
  <c r="L155" i="104"/>
  <c r="L156" i="104"/>
  <c r="L157" i="104"/>
  <c r="L158" i="104"/>
  <c r="L159" i="104"/>
  <c r="L160" i="104"/>
  <c r="L161" i="104"/>
  <c r="L162" i="104"/>
  <c r="L163" i="104"/>
  <c r="L164" i="104"/>
  <c r="L165" i="104"/>
  <c r="L166" i="104"/>
  <c r="L167" i="104"/>
  <c r="L168" i="104"/>
  <c r="L169" i="104"/>
  <c r="L170" i="104"/>
  <c r="L171" i="104"/>
  <c r="L172" i="104"/>
  <c r="L173" i="104"/>
  <c r="L174" i="104"/>
  <c r="L175" i="104"/>
  <c r="L176" i="104"/>
  <c r="L177" i="104"/>
  <c r="L178" i="104"/>
  <c r="L179" i="104"/>
  <c r="L180" i="104"/>
  <c r="L181" i="104"/>
  <c r="L182" i="104"/>
  <c r="L183" i="104"/>
  <c r="L184" i="104"/>
  <c r="L185" i="104"/>
  <c r="L186" i="104"/>
  <c r="L187" i="104"/>
  <c r="L188" i="104"/>
  <c r="L189" i="104"/>
  <c r="L190" i="104"/>
  <c r="L191" i="104"/>
  <c r="L192" i="104"/>
  <c r="L193" i="104"/>
  <c r="L194" i="104"/>
  <c r="L195" i="104"/>
  <c r="L196" i="104"/>
  <c r="L197" i="104"/>
  <c r="L198" i="104"/>
  <c r="L199" i="104"/>
  <c r="L200" i="104"/>
  <c r="U17" i="109" s="1"/>
  <c r="U25" i="109" s="1"/>
  <c r="L201" i="104"/>
  <c r="L202" i="104"/>
  <c r="L203" i="104"/>
  <c r="L204" i="104"/>
  <c r="L205" i="104"/>
  <c r="L206" i="104"/>
  <c r="L207" i="104"/>
  <c r="L208" i="104"/>
  <c r="L209" i="104"/>
  <c r="L210" i="104"/>
  <c r="L211" i="104"/>
  <c r="L212" i="104"/>
  <c r="L213" i="104"/>
  <c r="L214" i="104"/>
  <c r="L215" i="104"/>
  <c r="L216" i="104"/>
  <c r="L217" i="104"/>
  <c r="L218" i="104"/>
  <c r="L219" i="104"/>
  <c r="L220" i="104"/>
  <c r="L221" i="104"/>
  <c r="L222" i="104"/>
  <c r="L223" i="104"/>
  <c r="L224" i="104"/>
  <c r="L225" i="104"/>
  <c r="L226" i="104"/>
  <c r="L227" i="104"/>
  <c r="L228" i="104"/>
  <c r="L229" i="104"/>
  <c r="L230" i="104"/>
  <c r="L231" i="104"/>
  <c r="L232" i="104"/>
  <c r="L233" i="104"/>
  <c r="L234" i="104"/>
  <c r="L235" i="104"/>
  <c r="L236" i="104"/>
  <c r="L237" i="104"/>
  <c r="L238" i="104"/>
  <c r="L239" i="104"/>
  <c r="L240" i="104"/>
  <c r="L241" i="104"/>
  <c r="L242" i="104"/>
  <c r="L243" i="104"/>
  <c r="L244" i="104"/>
  <c r="L245" i="104"/>
  <c r="L246" i="104"/>
  <c r="L247" i="104"/>
  <c r="L248" i="104"/>
  <c r="L249" i="104"/>
  <c r="L250" i="104"/>
  <c r="L251" i="104"/>
  <c r="L252" i="104"/>
  <c r="L253" i="104"/>
  <c r="L254" i="104"/>
  <c r="L255" i="104"/>
  <c r="L256" i="104"/>
  <c r="L257" i="104"/>
  <c r="L258" i="104"/>
  <c r="L259" i="104"/>
  <c r="L260" i="104"/>
  <c r="W17" i="110" s="1"/>
  <c r="L261" i="104"/>
  <c r="L262" i="104"/>
  <c r="L263" i="104"/>
  <c r="L264" i="104"/>
  <c r="L265" i="104"/>
  <c r="L266" i="104"/>
  <c r="L267" i="104"/>
  <c r="L268" i="104"/>
  <c r="L269" i="104"/>
  <c r="L270" i="104"/>
  <c r="L271" i="104"/>
  <c r="L272" i="104"/>
  <c r="L273" i="104"/>
  <c r="L274" i="104"/>
  <c r="L275" i="104"/>
  <c r="L276" i="104"/>
  <c r="L277" i="104"/>
  <c r="L278" i="104"/>
  <c r="L279" i="104"/>
  <c r="L280" i="104"/>
  <c r="L281" i="104"/>
  <c r="L282" i="104"/>
  <c r="L283" i="104"/>
  <c r="L284" i="104"/>
  <c r="L285" i="104"/>
  <c r="L286" i="104"/>
  <c r="L287" i="104"/>
  <c r="L288" i="104"/>
  <c r="L289" i="104"/>
  <c r="L290" i="104"/>
  <c r="L291" i="104"/>
  <c r="L292" i="104"/>
  <c r="L293" i="104"/>
  <c r="L294" i="104"/>
  <c r="L295" i="104"/>
  <c r="L296" i="104"/>
  <c r="L297" i="104"/>
  <c r="L298" i="104"/>
  <c r="L299" i="104"/>
  <c r="L300" i="104"/>
  <c r="L301" i="104"/>
  <c r="L302" i="104"/>
  <c r="L303" i="104"/>
  <c r="L304" i="104"/>
  <c r="L305" i="104"/>
  <c r="L306" i="104"/>
  <c r="L307" i="104"/>
  <c r="L308" i="104"/>
  <c r="L309" i="104"/>
  <c r="L310" i="104"/>
  <c r="L311" i="104"/>
  <c r="L312" i="104"/>
  <c r="L313" i="104"/>
  <c r="L314" i="104"/>
  <c r="L315" i="104"/>
  <c r="L316" i="104"/>
  <c r="L317" i="104"/>
  <c r="L318" i="104"/>
  <c r="L319" i="104"/>
  <c r="L320" i="104"/>
  <c r="L321" i="104"/>
  <c r="L322" i="104"/>
  <c r="L323" i="104"/>
  <c r="L324" i="104"/>
  <c r="Y17" i="110" s="1"/>
  <c r="L325" i="104"/>
  <c r="L326" i="104"/>
  <c r="L327" i="104"/>
  <c r="L328" i="104"/>
  <c r="L329" i="104"/>
  <c r="L330" i="104"/>
  <c r="L331" i="104"/>
  <c r="L332" i="104"/>
  <c r="L333" i="104"/>
  <c r="L334" i="104"/>
  <c r="L335" i="104"/>
  <c r="L336" i="104"/>
  <c r="L337" i="104"/>
  <c r="L338" i="104"/>
  <c r="L339" i="104"/>
  <c r="L340" i="104"/>
  <c r="L341" i="104"/>
  <c r="L342" i="104"/>
  <c r="L343" i="104"/>
  <c r="L344" i="104"/>
  <c r="L345" i="104"/>
  <c r="L346" i="104"/>
  <c r="L347" i="104"/>
  <c r="L348" i="104"/>
  <c r="L349" i="104"/>
  <c r="L350" i="104"/>
  <c r="L351" i="104"/>
  <c r="L352" i="104"/>
  <c r="L353" i="104"/>
  <c r="L354" i="104"/>
  <c r="L355" i="104"/>
  <c r="L356" i="104"/>
  <c r="L357" i="104"/>
  <c r="L358" i="104"/>
  <c r="L359" i="104"/>
  <c r="L360" i="104"/>
  <c r="L361" i="104"/>
  <c r="L362" i="104"/>
  <c r="L363" i="104"/>
  <c r="L364" i="104"/>
  <c r="L365" i="104"/>
  <c r="L366" i="104"/>
  <c r="L367" i="104"/>
  <c r="L368" i="104"/>
  <c r="L369" i="104"/>
  <c r="L370" i="104"/>
  <c r="L371" i="104"/>
  <c r="L372" i="104"/>
  <c r="L373" i="104"/>
  <c r="L374" i="104"/>
  <c r="L375" i="104"/>
  <c r="L376" i="104"/>
  <c r="L377" i="104"/>
  <c r="L378" i="104"/>
  <c r="L379" i="104"/>
  <c r="L380" i="104"/>
  <c r="L381" i="104"/>
  <c r="L382" i="104"/>
  <c r="L383" i="104"/>
  <c r="L384" i="104"/>
  <c r="L385" i="104"/>
  <c r="L386" i="104"/>
  <c r="L387" i="104"/>
  <c r="L388" i="104"/>
  <c r="L389" i="104"/>
  <c r="L390" i="104"/>
  <c r="L391" i="104"/>
  <c r="L392" i="104"/>
  <c r="L393" i="104"/>
  <c r="L394" i="104"/>
  <c r="L395" i="104"/>
  <c r="L396" i="104"/>
  <c r="AA17" i="110" s="1"/>
  <c r="L397" i="104"/>
  <c r="L398" i="104"/>
  <c r="L399" i="104"/>
  <c r="L400" i="104"/>
  <c r="L401" i="104"/>
  <c r="L402" i="104"/>
  <c r="L403" i="104"/>
  <c r="L404" i="104"/>
  <c r="L405" i="104"/>
  <c r="L406" i="104"/>
  <c r="L407" i="104"/>
  <c r="L408" i="104"/>
  <c r="L409" i="104"/>
  <c r="L410" i="104"/>
  <c r="L411" i="104"/>
  <c r="L412" i="104"/>
  <c r="L413" i="104"/>
  <c r="L414" i="104"/>
  <c r="L415" i="104"/>
  <c r="L416" i="104"/>
  <c r="L417" i="104"/>
  <c r="L418" i="104"/>
  <c r="L419" i="104"/>
  <c r="L420" i="104"/>
  <c r="L421" i="104"/>
  <c r="L422" i="104"/>
  <c r="L423" i="104"/>
  <c r="L424" i="104"/>
  <c r="L425" i="104"/>
  <c r="L426" i="104"/>
  <c r="L427" i="104"/>
  <c r="L428" i="104"/>
  <c r="L429" i="104"/>
  <c r="L430" i="104"/>
  <c r="L431" i="104"/>
  <c r="L432" i="104"/>
  <c r="L433" i="104"/>
  <c r="L434" i="104"/>
  <c r="L435" i="104"/>
  <c r="L436" i="104"/>
  <c r="L437" i="104"/>
  <c r="L438" i="104"/>
  <c r="L439" i="104"/>
  <c r="L440" i="104"/>
  <c r="L441" i="104"/>
  <c r="L442" i="104"/>
  <c r="L443" i="104"/>
  <c r="L444" i="104"/>
  <c r="L445" i="104"/>
  <c r="L446" i="104"/>
  <c r="L447" i="104"/>
  <c r="L448" i="104"/>
  <c r="L449" i="104"/>
  <c r="L450" i="104"/>
  <c r="L451" i="104"/>
  <c r="L452" i="104"/>
  <c r="L453" i="104"/>
  <c r="L454" i="104"/>
  <c r="L455" i="104"/>
  <c r="L456" i="104"/>
  <c r="L457" i="104"/>
  <c r="L458" i="104"/>
  <c r="L459" i="104"/>
  <c r="L460" i="104"/>
  <c r="L461" i="104"/>
  <c r="L462" i="104"/>
  <c r="L463" i="104"/>
  <c r="L464" i="104"/>
  <c r="L465" i="104"/>
  <c r="L466" i="104"/>
  <c r="L467" i="104"/>
  <c r="L468" i="104"/>
  <c r="AC17" i="109" s="1"/>
  <c r="AC25" i="109" s="1"/>
  <c r="AC280" i="109" s="1"/>
  <c r="L469" i="104"/>
  <c r="L470" i="104"/>
  <c r="L471" i="104"/>
  <c r="L472" i="104"/>
  <c r="L473" i="104"/>
  <c r="L474" i="104"/>
  <c r="L475" i="104"/>
  <c r="L476" i="104"/>
  <c r="L477" i="104"/>
  <c r="L478" i="104"/>
  <c r="L479" i="104"/>
  <c r="L480" i="104"/>
  <c r="L481" i="104"/>
  <c r="L482" i="104"/>
  <c r="L483" i="104"/>
  <c r="L484" i="104"/>
  <c r="L485" i="104"/>
  <c r="L486" i="104"/>
  <c r="L487" i="104"/>
  <c r="L488" i="104"/>
  <c r="L489" i="104"/>
  <c r="L490" i="104"/>
  <c r="L491" i="104"/>
  <c r="L492" i="104"/>
  <c r="L493" i="104"/>
  <c r="L494" i="104"/>
  <c r="L495" i="104"/>
  <c r="L496" i="104"/>
  <c r="L497" i="104"/>
  <c r="L498" i="104"/>
  <c r="L499" i="104"/>
  <c r="L500" i="104"/>
  <c r="L501" i="104"/>
  <c r="L502" i="104"/>
  <c r="L503" i="104"/>
  <c r="L504" i="104"/>
  <c r="L505" i="104"/>
  <c r="L506" i="104"/>
  <c r="L507" i="104"/>
  <c r="L508" i="104"/>
  <c r="L509" i="104"/>
  <c r="L510" i="104"/>
  <c r="L511" i="104"/>
  <c r="L512" i="104"/>
  <c r="L513" i="104"/>
  <c r="L514" i="104"/>
  <c r="L515" i="104"/>
  <c r="L516" i="104"/>
  <c r="L517" i="104"/>
  <c r="L518" i="104"/>
  <c r="L519" i="104"/>
  <c r="L520" i="104"/>
  <c r="L521" i="104"/>
  <c r="L522" i="104"/>
  <c r="L523" i="104"/>
  <c r="L524" i="104"/>
  <c r="L525" i="104"/>
  <c r="L526" i="104"/>
  <c r="L527" i="104"/>
  <c r="L528" i="104"/>
  <c r="L529" i="104"/>
  <c r="L530" i="104"/>
  <c r="L531" i="104"/>
  <c r="L532" i="104"/>
  <c r="L533" i="104"/>
  <c r="L534" i="104"/>
  <c r="L535" i="104"/>
  <c r="L536" i="104"/>
  <c r="L537" i="104"/>
  <c r="L538" i="104"/>
  <c r="L539" i="104"/>
  <c r="L540" i="104"/>
  <c r="L541" i="104"/>
  <c r="L542" i="104"/>
  <c r="L543" i="104"/>
  <c r="L544" i="104"/>
  <c r="L545" i="104"/>
  <c r="L546" i="104"/>
  <c r="L547" i="104"/>
  <c r="L548" i="104"/>
  <c r="L549" i="104"/>
  <c r="L550" i="104"/>
  <c r="L551" i="104"/>
  <c r="L552" i="104"/>
  <c r="L553" i="104"/>
  <c r="L554" i="104"/>
  <c r="L555" i="104"/>
  <c r="L556" i="104"/>
  <c r="L557" i="104"/>
  <c r="L558" i="104"/>
  <c r="L559" i="104"/>
  <c r="L560" i="104"/>
  <c r="L561" i="104"/>
  <c r="L562" i="104"/>
  <c r="L563" i="104"/>
  <c r="L564" i="104"/>
  <c r="L565" i="104"/>
  <c r="L566" i="104"/>
  <c r="L567" i="104"/>
  <c r="L568" i="104"/>
  <c r="L569" i="104"/>
  <c r="L570" i="104"/>
  <c r="L571" i="104"/>
  <c r="L572" i="104"/>
  <c r="L573" i="104"/>
  <c r="L574" i="104"/>
  <c r="L575" i="104"/>
  <c r="L576" i="104"/>
  <c r="L577" i="104"/>
  <c r="L578" i="104"/>
  <c r="L579" i="104"/>
  <c r="L580" i="104"/>
  <c r="L581" i="104"/>
  <c r="L582" i="104"/>
  <c r="L583" i="104"/>
  <c r="L584" i="104"/>
  <c r="L585" i="104"/>
  <c r="L586" i="104"/>
  <c r="L587" i="104"/>
  <c r="L588" i="104"/>
  <c r="L589" i="104"/>
  <c r="L590" i="104"/>
  <c r="L591" i="104"/>
  <c r="L592" i="104"/>
  <c r="L593" i="104"/>
  <c r="L594" i="104"/>
  <c r="L595" i="104"/>
  <c r="L596" i="104"/>
  <c r="L597" i="104"/>
  <c r="L598" i="104"/>
  <c r="L599" i="104"/>
  <c r="L600" i="104"/>
  <c r="L601" i="104"/>
  <c r="L602" i="104"/>
  <c r="L603" i="104"/>
  <c r="L604" i="104"/>
  <c r="L605" i="104"/>
  <c r="L606" i="104"/>
  <c r="L607" i="104"/>
  <c r="L608" i="104"/>
  <c r="Y17" i="109" s="1"/>
  <c r="Y25" i="109" s="1"/>
  <c r="L609" i="104"/>
  <c r="L610" i="104"/>
  <c r="L611" i="104"/>
  <c r="L612" i="104"/>
  <c r="L613" i="104"/>
  <c r="L614" i="104"/>
  <c r="L615" i="104"/>
  <c r="L616" i="104"/>
  <c r="L617" i="104"/>
  <c r="L618" i="104"/>
  <c r="L619" i="104"/>
  <c r="L620" i="104"/>
  <c r="L621" i="104"/>
  <c r="L622" i="104"/>
  <c r="L623" i="104"/>
  <c r="L624" i="104"/>
  <c r="L625" i="104"/>
  <c r="L626" i="104"/>
  <c r="L627" i="104"/>
  <c r="L628" i="104"/>
  <c r="L629" i="104"/>
  <c r="L630" i="104"/>
  <c r="L631" i="104"/>
  <c r="L632" i="104"/>
  <c r="L633" i="104"/>
  <c r="L634" i="104"/>
  <c r="L635" i="104"/>
  <c r="L636" i="104"/>
  <c r="L637" i="104"/>
  <c r="L638" i="104"/>
  <c r="L639" i="104"/>
  <c r="L640" i="104"/>
  <c r="L641" i="104"/>
  <c r="L642" i="104"/>
  <c r="L643" i="104"/>
  <c r="L644" i="104"/>
  <c r="L645" i="104"/>
  <c r="L646" i="104"/>
  <c r="L647" i="104"/>
  <c r="L648" i="104"/>
  <c r="L649" i="104"/>
  <c r="L650" i="104"/>
  <c r="L651" i="104"/>
  <c r="L652" i="104"/>
  <c r="L653" i="104"/>
  <c r="L654" i="104"/>
  <c r="L655" i="104"/>
  <c r="L656" i="104"/>
  <c r="L657" i="104"/>
  <c r="L658" i="104"/>
  <c r="L659" i="104"/>
  <c r="L660" i="104"/>
  <c r="L661" i="104"/>
  <c r="L662" i="104"/>
  <c r="L663" i="104"/>
  <c r="L664" i="104"/>
  <c r="L665" i="104"/>
  <c r="L666" i="104"/>
  <c r="L667" i="104"/>
  <c r="L668" i="104"/>
  <c r="L669" i="104"/>
  <c r="L670" i="104"/>
  <c r="L671" i="104"/>
  <c r="L672" i="104"/>
  <c r="L673" i="104"/>
  <c r="L674" i="104"/>
  <c r="L675" i="104"/>
  <c r="L676" i="104"/>
  <c r="L677" i="104"/>
  <c r="L678" i="104"/>
  <c r="L679" i="104"/>
  <c r="L680" i="104"/>
  <c r="L681" i="104"/>
  <c r="L682" i="104"/>
  <c r="L683" i="104"/>
  <c r="L684" i="104"/>
  <c r="L685" i="104"/>
  <c r="L686" i="104"/>
  <c r="L687" i="104"/>
  <c r="L688" i="104"/>
  <c r="L689" i="104"/>
  <c r="L690" i="104"/>
  <c r="L691" i="104"/>
  <c r="L692" i="104"/>
  <c r="L693" i="104"/>
  <c r="L694" i="104"/>
  <c r="L695" i="104"/>
  <c r="L696" i="104"/>
  <c r="L697" i="104"/>
  <c r="L698" i="104"/>
  <c r="L699" i="104"/>
  <c r="L700" i="104"/>
  <c r="L701" i="104"/>
  <c r="L702" i="104"/>
  <c r="L703" i="104"/>
  <c r="L704" i="104"/>
  <c r="L705" i="104"/>
  <c r="L706" i="104"/>
  <c r="L707" i="104"/>
  <c r="L708" i="104"/>
  <c r="AG17" i="110" s="1"/>
  <c r="AG25" i="110" s="1"/>
  <c r="L709" i="104"/>
  <c r="L710" i="104"/>
  <c r="L711" i="104"/>
  <c r="L712" i="104"/>
  <c r="L713" i="104"/>
  <c r="L714" i="104"/>
  <c r="L715" i="104"/>
  <c r="L716" i="104"/>
  <c r="L717" i="104"/>
  <c r="L718" i="104"/>
  <c r="L719" i="104"/>
  <c r="L720" i="104"/>
  <c r="L721" i="104"/>
  <c r="L722" i="104"/>
  <c r="L723" i="104"/>
  <c r="L724" i="104"/>
  <c r="L725" i="104"/>
  <c r="L726" i="104"/>
  <c r="L727" i="104"/>
  <c r="L728" i="104"/>
  <c r="L729" i="104"/>
  <c r="L730" i="104"/>
  <c r="L731" i="104"/>
  <c r="L732" i="104"/>
  <c r="L733" i="104"/>
  <c r="L734" i="104"/>
  <c r="L735" i="104"/>
  <c r="L736" i="104"/>
  <c r="L737" i="104"/>
  <c r="L738" i="104"/>
  <c r="L739" i="104"/>
  <c r="L740" i="104"/>
  <c r="L741" i="104"/>
  <c r="L742" i="104"/>
  <c r="L743" i="104"/>
  <c r="L744" i="104"/>
  <c r="L745" i="104"/>
  <c r="L746" i="104"/>
  <c r="L747" i="104"/>
  <c r="L748" i="104"/>
  <c r="L749" i="104"/>
  <c r="L750" i="104"/>
  <c r="L751" i="104"/>
  <c r="L752" i="104"/>
  <c r="L753" i="104"/>
  <c r="L754" i="104"/>
  <c r="L755" i="104"/>
  <c r="L756" i="104"/>
  <c r="L757" i="104"/>
  <c r="L758" i="104"/>
  <c r="L759" i="104"/>
  <c r="L760" i="104"/>
  <c r="L761" i="104"/>
  <c r="L762" i="104"/>
  <c r="L763" i="104"/>
  <c r="L764" i="104"/>
  <c r="L765" i="104"/>
  <c r="L766" i="104"/>
  <c r="L767" i="104"/>
  <c r="L768" i="104"/>
  <c r="L769" i="104"/>
  <c r="L770" i="104"/>
  <c r="L771" i="104"/>
  <c r="L772" i="104"/>
  <c r="AI17" i="109" s="1"/>
  <c r="AI25" i="109" s="1"/>
  <c r="L773" i="104"/>
  <c r="L774" i="104"/>
  <c r="L775" i="104"/>
  <c r="L776" i="104"/>
  <c r="L777" i="104"/>
  <c r="L778" i="104"/>
  <c r="L779" i="104"/>
  <c r="L780" i="104"/>
  <c r="L781" i="104"/>
  <c r="L782" i="104"/>
  <c r="L783" i="104"/>
  <c r="L784" i="104"/>
  <c r="L785" i="104"/>
  <c r="L786" i="104"/>
  <c r="L787" i="104"/>
  <c r="L788" i="104"/>
  <c r="L789" i="104"/>
  <c r="L790" i="104"/>
  <c r="L791" i="104"/>
  <c r="L792" i="104"/>
  <c r="L793" i="104"/>
  <c r="L794" i="104"/>
  <c r="L795" i="104"/>
  <c r="L796" i="104"/>
  <c r="L797" i="104"/>
  <c r="L798" i="104"/>
  <c r="L799" i="104"/>
  <c r="L800" i="104"/>
  <c r="L801" i="104"/>
  <c r="L802" i="104"/>
  <c r="L803" i="104"/>
  <c r="L804" i="104"/>
  <c r="L805" i="104"/>
  <c r="L806" i="104"/>
  <c r="L807" i="104"/>
  <c r="L808" i="104"/>
  <c r="L809" i="104"/>
  <c r="L810" i="104"/>
  <c r="L811" i="104"/>
  <c r="AO17" i="110"/>
  <c r="AO25" i="110" s="1"/>
  <c r="AM17" i="109"/>
  <c r="AM17" i="110"/>
  <c r="AM20" i="110"/>
  <c r="AO18" i="110"/>
  <c r="AO17" i="109"/>
  <c r="AO20" i="109"/>
  <c r="AM18" i="109"/>
  <c r="W18" i="110"/>
  <c r="AG17" i="109"/>
  <c r="AG25" i="109" s="1"/>
  <c r="U17" i="110"/>
  <c r="U25" i="110" s="1"/>
  <c r="I18" i="109"/>
  <c r="I17" i="109"/>
  <c r="I25" i="109" s="1"/>
  <c r="AI18" i="109"/>
  <c r="E18" i="109"/>
  <c r="AK17" i="110"/>
  <c r="AK25" i="110" s="1"/>
  <c r="AK18" i="109"/>
  <c r="AK18" i="110"/>
  <c r="AK17" i="109"/>
  <c r="AK25" i="109"/>
  <c r="AK324" i="109" s="1"/>
  <c r="AE18" i="110"/>
  <c r="AE17" i="109"/>
  <c r="AE25" i="109" s="1"/>
  <c r="AE313" i="109" s="1"/>
  <c r="AE314" i="109" s="1"/>
  <c r="AE17" i="110"/>
  <c r="AE25" i="110" s="1"/>
  <c r="S18" i="110"/>
  <c r="S17" i="109"/>
  <c r="S25" i="109" s="1"/>
  <c r="S17" i="110"/>
  <c r="S25" i="110" s="1"/>
  <c r="O17" i="109"/>
  <c r="O17" i="110"/>
  <c r="O25" i="110" s="1"/>
  <c r="O18" i="109"/>
  <c r="G17" i="109"/>
  <c r="G25" i="109" s="1"/>
  <c r="G18" i="109"/>
  <c r="M18" i="110"/>
  <c r="M17" i="110"/>
  <c r="M25" i="110"/>
  <c r="M258" i="110"/>
  <c r="K17" i="109"/>
  <c r="K25" i="109"/>
  <c r="K214" i="109"/>
  <c r="Q18" i="109"/>
  <c r="Q20" i="109" s="1"/>
  <c r="S18" i="109"/>
  <c r="Y18" i="109"/>
  <c r="AA18" i="109"/>
  <c r="AI18" i="110"/>
  <c r="B20" i="110"/>
  <c r="AO20" i="110"/>
  <c r="W144" i="110"/>
  <c r="W67" i="110"/>
  <c r="B39" i="110"/>
  <c r="AG116" i="109"/>
  <c r="AG120" i="109"/>
  <c r="AG122" i="109"/>
  <c r="AG65" i="109" s="1"/>
  <c r="S291" i="110"/>
  <c r="U247" i="110"/>
  <c r="G126" i="110"/>
  <c r="G137" i="110"/>
  <c r="W25" i="110"/>
  <c r="AE313" i="110"/>
  <c r="G181" i="110"/>
  <c r="AA25" i="110"/>
  <c r="AM25" i="110"/>
  <c r="AM302" i="110" s="1"/>
  <c r="AM313" i="110"/>
  <c r="AG138" i="110"/>
  <c r="AG142" i="110"/>
  <c r="I308" i="110"/>
  <c r="I330" i="110"/>
  <c r="I324" i="110"/>
  <c r="I297" i="110"/>
  <c r="I291" i="110"/>
  <c r="I319" i="110"/>
  <c r="I313" i="110"/>
  <c r="I286" i="110"/>
  <c r="I253" i="110"/>
  <c r="I280" i="110"/>
  <c r="I302" i="110"/>
  <c r="I275" i="110"/>
  <c r="I269" i="110"/>
  <c r="I220" i="110"/>
  <c r="I214" i="110"/>
  <c r="I247" i="110"/>
  <c r="I264" i="110"/>
  <c r="I187" i="110"/>
  <c r="I231" i="110"/>
  <c r="I225" i="110"/>
  <c r="I209" i="110"/>
  <c r="I203" i="110"/>
  <c r="I236" i="110"/>
  <c r="I165" i="110"/>
  <c r="I159" i="110"/>
  <c r="I176" i="110"/>
  <c r="I154" i="110"/>
  <c r="I148" i="110"/>
  <c r="I242" i="110"/>
  <c r="I198" i="110"/>
  <c r="I192" i="110"/>
  <c r="I181" i="110"/>
  <c r="Y308" i="110"/>
  <c r="Y330" i="110"/>
  <c r="Y297" i="110"/>
  <c r="Y286" i="110"/>
  <c r="Y253" i="110"/>
  <c r="Y275" i="110"/>
  <c r="Y319" i="110"/>
  <c r="Y220" i="110"/>
  <c r="Y214" i="110"/>
  <c r="Y264" i="110"/>
  <c r="Y209" i="110"/>
  <c r="Y203" i="110"/>
  <c r="Y187" i="110"/>
  <c r="Y181" i="110"/>
  <c r="Y165" i="110"/>
  <c r="Y159" i="110"/>
  <c r="Y242" i="110"/>
  <c r="Y154" i="110"/>
  <c r="Y148" i="110"/>
  <c r="Y198" i="110"/>
  <c r="Y192" i="110"/>
  <c r="Y193" i="110" s="1"/>
  <c r="Y143" i="110"/>
  <c r="I115" i="110"/>
  <c r="Y115" i="110"/>
  <c r="AO115" i="110"/>
  <c r="AO116" i="110" s="1"/>
  <c r="I121" i="110"/>
  <c r="Q121" i="110"/>
  <c r="AG121" i="110"/>
  <c r="W127" i="110"/>
  <c r="AE127" i="110"/>
  <c r="AE131" i="110"/>
  <c r="AE133" i="110" s="1"/>
  <c r="AE66" i="110" s="1"/>
  <c r="AM127" i="110"/>
  <c r="O128" i="110"/>
  <c r="O131" i="110"/>
  <c r="O133" i="110" s="1"/>
  <c r="O66" i="110" s="1"/>
  <c r="AO137" i="110"/>
  <c r="AO170" i="110"/>
  <c r="Y176" i="110"/>
  <c r="AQ20" i="110"/>
  <c r="B28" i="110"/>
  <c r="B92" i="110"/>
  <c r="K330" i="110"/>
  <c r="K324" i="110"/>
  <c r="K319" i="110"/>
  <c r="K313" i="110"/>
  <c r="K308" i="110"/>
  <c r="K286" i="110"/>
  <c r="K302" i="110"/>
  <c r="K280" i="110"/>
  <c r="K297" i="110"/>
  <c r="K275" i="110"/>
  <c r="K269" i="110"/>
  <c r="K264" i="110"/>
  <c r="K247" i="110"/>
  <c r="K209" i="110"/>
  <c r="K203" i="110"/>
  <c r="K258" i="110"/>
  <c r="K242" i="110"/>
  <c r="K236" i="110"/>
  <c r="K291" i="110"/>
  <c r="K231" i="110"/>
  <c r="K225" i="110"/>
  <c r="K220" i="110"/>
  <c r="K253" i="110"/>
  <c r="K198" i="110"/>
  <c r="K192" i="110"/>
  <c r="K176" i="110"/>
  <c r="K148" i="110"/>
  <c r="K181" i="110"/>
  <c r="K143" i="110"/>
  <c r="K170" i="110"/>
  <c r="S330" i="110"/>
  <c r="S319" i="110"/>
  <c r="S286" i="110"/>
  <c r="S297" i="110"/>
  <c r="S275" i="110"/>
  <c r="S264" i="110"/>
  <c r="S253" i="110"/>
  <c r="S209" i="110"/>
  <c r="S242" i="110"/>
  <c r="S308" i="110"/>
  <c r="S231" i="110"/>
  <c r="S154" i="110"/>
  <c r="S148" i="110"/>
  <c r="S220" i="110"/>
  <c r="S187" i="110"/>
  <c r="S176" i="110"/>
  <c r="S143" i="110"/>
  <c r="S181" i="110"/>
  <c r="S170" i="110"/>
  <c r="S171" i="110" s="1"/>
  <c r="AA330" i="110"/>
  <c r="AA319" i="110"/>
  <c r="AA286" i="110"/>
  <c r="AA308" i="110"/>
  <c r="AA275" i="110"/>
  <c r="AA264" i="110"/>
  <c r="AA209" i="110"/>
  <c r="AA203" i="110"/>
  <c r="AA204" i="110" s="1"/>
  <c r="AA297" i="110"/>
  <c r="AA253" i="110"/>
  <c r="AA231" i="110"/>
  <c r="AA225" i="110"/>
  <c r="AA220" i="110"/>
  <c r="AA214" i="110"/>
  <c r="AA198" i="110"/>
  <c r="AA192" i="110"/>
  <c r="AA154" i="110"/>
  <c r="AA148" i="110"/>
  <c r="AA143" i="110"/>
  <c r="AA137" i="110"/>
  <c r="AA138" i="110" s="1"/>
  <c r="AA176" i="110"/>
  <c r="AA170" i="110"/>
  <c r="AI330" i="110"/>
  <c r="AI319" i="110"/>
  <c r="AI308" i="110"/>
  <c r="AI275" i="110"/>
  <c r="AI269" i="110"/>
  <c r="AI297" i="110"/>
  <c r="AI264" i="110"/>
  <c r="AI253" i="110"/>
  <c r="AI247" i="110"/>
  <c r="AI209" i="110"/>
  <c r="AI203" i="110"/>
  <c r="AI242" i="110"/>
  <c r="AI236" i="110"/>
  <c r="AI258" i="110"/>
  <c r="AI231" i="110"/>
  <c r="AI225" i="110"/>
  <c r="AI214" i="110"/>
  <c r="AI198" i="110"/>
  <c r="AI192" i="110"/>
  <c r="AI220" i="110"/>
  <c r="AI154" i="110"/>
  <c r="AI148" i="110"/>
  <c r="AI187" i="110"/>
  <c r="AI181" i="110"/>
  <c r="AI143" i="110"/>
  <c r="AI137" i="110"/>
  <c r="AI170" i="110"/>
  <c r="AQ324" i="110"/>
  <c r="AQ319" i="110"/>
  <c r="AQ313" i="110"/>
  <c r="AQ314" i="110" s="1"/>
  <c r="AQ308" i="110"/>
  <c r="AQ286" i="110"/>
  <c r="AQ302" i="110"/>
  <c r="AQ297" i="110"/>
  <c r="AQ280" i="110"/>
  <c r="AQ275" i="110"/>
  <c r="AQ269" i="110"/>
  <c r="AQ264" i="110"/>
  <c r="AQ291" i="110"/>
  <c r="AQ247" i="110"/>
  <c r="AQ209" i="110"/>
  <c r="AQ203" i="110"/>
  <c r="AQ204" i="110" s="1"/>
  <c r="AQ258" i="110"/>
  <c r="AQ242" i="110"/>
  <c r="AQ236" i="110"/>
  <c r="AQ231" i="110"/>
  <c r="AQ225" i="110"/>
  <c r="AQ220" i="110"/>
  <c r="AQ253" i="110"/>
  <c r="AQ198" i="110"/>
  <c r="AQ192" i="110"/>
  <c r="AQ214" i="110"/>
  <c r="AQ176" i="110"/>
  <c r="AQ154" i="110"/>
  <c r="AQ148" i="110"/>
  <c r="AQ143" i="110"/>
  <c r="AQ137" i="110"/>
  <c r="AQ170" i="110"/>
  <c r="AQ171" i="110" s="1"/>
  <c r="K115" i="110"/>
  <c r="S115" i="110"/>
  <c r="AA115" i="110"/>
  <c r="AI115" i="110"/>
  <c r="AQ115" i="110"/>
  <c r="K121" i="110"/>
  <c r="S121" i="110"/>
  <c r="AA121" i="110"/>
  <c r="AI121" i="110"/>
  <c r="AQ121" i="110"/>
  <c r="I126" i="110"/>
  <c r="Q126" i="110"/>
  <c r="Y126" i="110"/>
  <c r="AG126" i="110"/>
  <c r="AO126" i="110"/>
  <c r="I132" i="110"/>
  <c r="Q132" i="110"/>
  <c r="Y132" i="110"/>
  <c r="AG132" i="110"/>
  <c r="E138" i="110"/>
  <c r="E142" i="110"/>
  <c r="E144" i="110"/>
  <c r="E67" i="110"/>
  <c r="O138" i="110"/>
  <c r="O142" i="110" s="1"/>
  <c r="O144" i="110" s="1"/>
  <c r="O67" i="110" s="1"/>
  <c r="AE138" i="110"/>
  <c r="AE142" i="110" s="1"/>
  <c r="AE144" i="110"/>
  <c r="AE67" i="110" s="1"/>
  <c r="W139" i="110"/>
  <c r="U149" i="110"/>
  <c r="U153" i="110"/>
  <c r="U155" i="110" s="1"/>
  <c r="U68" i="110" s="1"/>
  <c r="K159" i="110"/>
  <c r="AQ159" i="110"/>
  <c r="AI160" i="110"/>
  <c r="AI164" i="110"/>
  <c r="AI166" i="110" s="1"/>
  <c r="AI69" i="110" s="1"/>
  <c r="K165" i="110"/>
  <c r="AQ165" i="110"/>
  <c r="Q170" i="110"/>
  <c r="AI176" i="110"/>
  <c r="AQ181" i="110"/>
  <c r="K187" i="110"/>
  <c r="AK193" i="110"/>
  <c r="AK197" i="110"/>
  <c r="Q209" i="110"/>
  <c r="I258" i="110"/>
  <c r="Q308" i="110"/>
  <c r="Q330" i="110"/>
  <c r="Q319" i="110"/>
  <c r="Q297" i="110"/>
  <c r="Q286" i="110"/>
  <c r="Q253" i="110"/>
  <c r="Q275" i="110"/>
  <c r="Q220" i="110"/>
  <c r="Q242" i="110"/>
  <c r="Q198" i="110"/>
  <c r="Q165" i="110"/>
  <c r="Q159" i="110"/>
  <c r="Q231" i="110"/>
  <c r="Q154" i="110"/>
  <c r="Q148" i="110"/>
  <c r="Q176" i="110"/>
  <c r="Q143" i="110"/>
  <c r="AG308" i="110"/>
  <c r="AG330" i="110"/>
  <c r="AG297" i="110"/>
  <c r="AG286" i="110"/>
  <c r="AG319" i="110"/>
  <c r="AG253" i="110"/>
  <c r="AG264" i="110"/>
  <c r="AG258" i="110"/>
  <c r="AG220" i="110"/>
  <c r="AG214" i="110"/>
  <c r="AG247" i="110"/>
  <c r="AG187" i="110"/>
  <c r="AG181" i="110"/>
  <c r="AG242" i="110"/>
  <c r="AG236" i="110"/>
  <c r="AG209" i="110"/>
  <c r="AG231" i="110"/>
  <c r="AG198" i="110"/>
  <c r="AG192" i="110"/>
  <c r="AG176" i="110"/>
  <c r="AG165" i="110"/>
  <c r="AG159" i="110"/>
  <c r="AG203" i="110"/>
  <c r="AG154" i="110"/>
  <c r="AG148" i="110"/>
  <c r="AG225" i="110"/>
  <c r="AG143" i="110"/>
  <c r="AO308" i="110"/>
  <c r="AO330" i="110"/>
  <c r="AO297" i="110"/>
  <c r="AO291" i="110"/>
  <c r="AO286" i="110"/>
  <c r="AO280" i="110"/>
  <c r="AO253" i="110"/>
  <c r="AO302" i="110"/>
  <c r="AO275" i="110"/>
  <c r="AO269" i="110"/>
  <c r="AO220" i="110"/>
  <c r="AO214" i="110"/>
  <c r="AO247" i="110"/>
  <c r="AO187" i="110"/>
  <c r="AO181" i="110"/>
  <c r="AO231" i="110"/>
  <c r="AO225" i="110"/>
  <c r="AO264" i="110"/>
  <c r="AO209" i="110"/>
  <c r="AO203" i="110"/>
  <c r="AO242" i="110"/>
  <c r="AO165" i="110"/>
  <c r="AO159" i="110"/>
  <c r="AO176" i="110"/>
  <c r="AO154" i="110"/>
  <c r="AO148" i="110"/>
  <c r="AO258" i="110"/>
  <c r="AO236" i="110"/>
  <c r="AO198" i="110"/>
  <c r="AO192" i="110"/>
  <c r="AO143" i="110"/>
  <c r="Q115" i="110"/>
  <c r="AG115" i="110"/>
  <c r="Y121" i="110"/>
  <c r="AO121" i="110"/>
  <c r="M138" i="110"/>
  <c r="M142" i="110"/>
  <c r="E139" i="110"/>
  <c r="I170" i="110"/>
  <c r="AA182" i="110"/>
  <c r="AA183" i="110"/>
  <c r="U193" i="110"/>
  <c r="U194" i="110"/>
  <c r="W204" i="110"/>
  <c r="W205" i="110"/>
  <c r="K215" i="110"/>
  <c r="K219" i="110"/>
  <c r="K221" i="110"/>
  <c r="K74" i="110"/>
  <c r="E330" i="110"/>
  <c r="E324" i="110"/>
  <c r="E319" i="110"/>
  <c r="E313" i="110"/>
  <c r="E308" i="110"/>
  <c r="E302" i="110"/>
  <c r="E297" i="110"/>
  <c r="E291" i="110"/>
  <c r="E275" i="110"/>
  <c r="E269" i="110"/>
  <c r="E286" i="110"/>
  <c r="E264" i="110"/>
  <c r="E258" i="110"/>
  <c r="E242" i="110"/>
  <c r="E236" i="110"/>
  <c r="E280" i="110"/>
  <c r="E231" i="110"/>
  <c r="E225" i="110"/>
  <c r="E209" i="110"/>
  <c r="E203" i="110"/>
  <c r="E214" i="110"/>
  <c r="E220" i="110"/>
  <c r="E187" i="110"/>
  <c r="E181" i="110"/>
  <c r="E247" i="110"/>
  <c r="E143" i="110"/>
  <c r="E170" i="110"/>
  <c r="E176" i="110"/>
  <c r="E165" i="110"/>
  <c r="E159" i="110"/>
  <c r="M330" i="110"/>
  <c r="M319" i="110"/>
  <c r="M308" i="110"/>
  <c r="M297" i="110"/>
  <c r="M275" i="110"/>
  <c r="M264" i="110"/>
  <c r="M242" i="110"/>
  <c r="M253" i="110"/>
  <c r="M231" i="110"/>
  <c r="M286" i="110"/>
  <c r="M220" i="110"/>
  <c r="M209" i="110"/>
  <c r="M187" i="110"/>
  <c r="M143" i="110"/>
  <c r="M198" i="110"/>
  <c r="U330" i="110"/>
  <c r="U319" i="110"/>
  <c r="U313" i="110"/>
  <c r="U308" i="110"/>
  <c r="U297" i="110"/>
  <c r="U291" i="110"/>
  <c r="U275" i="110"/>
  <c r="U286" i="110"/>
  <c r="U264" i="110"/>
  <c r="U258" i="110"/>
  <c r="U242" i="110"/>
  <c r="U231" i="110"/>
  <c r="U225" i="110"/>
  <c r="U253" i="110"/>
  <c r="U220" i="110"/>
  <c r="U203" i="110"/>
  <c r="U187" i="110"/>
  <c r="U181" i="110"/>
  <c r="U176" i="110"/>
  <c r="U143" i="110"/>
  <c r="U170" i="110"/>
  <c r="U165" i="110"/>
  <c r="U159" i="110"/>
  <c r="AC330" i="110"/>
  <c r="AC319" i="110"/>
  <c r="AC308" i="110"/>
  <c r="AC297" i="110"/>
  <c r="AC275" i="110"/>
  <c r="AC264" i="110"/>
  <c r="AC242" i="110"/>
  <c r="AC236" i="110"/>
  <c r="AC231" i="110"/>
  <c r="AC225" i="110"/>
  <c r="AC220" i="110"/>
  <c r="AC214" i="110"/>
  <c r="AC187" i="110"/>
  <c r="AC181" i="110"/>
  <c r="AC143" i="110"/>
  <c r="AC198" i="110"/>
  <c r="AC192" i="110"/>
  <c r="AC176" i="110"/>
  <c r="AC170" i="110"/>
  <c r="AC286" i="110"/>
  <c r="AC209" i="110"/>
  <c r="AC203" i="110"/>
  <c r="AC165" i="110"/>
  <c r="AC159" i="110"/>
  <c r="AC160" i="110" s="1"/>
  <c r="AK330" i="110"/>
  <c r="AK319" i="110"/>
  <c r="AK308" i="110"/>
  <c r="AK275" i="110"/>
  <c r="AK269" i="110"/>
  <c r="AK286" i="110"/>
  <c r="AK264" i="110"/>
  <c r="AK258" i="110"/>
  <c r="AK242" i="110"/>
  <c r="AK236" i="110"/>
  <c r="AK280" i="110"/>
  <c r="AK231" i="110"/>
  <c r="AK225" i="110"/>
  <c r="AK209" i="110"/>
  <c r="AK203" i="110"/>
  <c r="AK214" i="110"/>
  <c r="AK220" i="110"/>
  <c r="AK187" i="110"/>
  <c r="AK181" i="110"/>
  <c r="AK143" i="110"/>
  <c r="AK170" i="110"/>
  <c r="AK253" i="110"/>
  <c r="AK247" i="110"/>
  <c r="AK176" i="110"/>
  <c r="AK165" i="110"/>
  <c r="AK159" i="110"/>
  <c r="E115" i="110"/>
  <c r="M115" i="110"/>
  <c r="U115" i="110"/>
  <c r="AC115" i="110"/>
  <c r="AK115" i="110"/>
  <c r="M121" i="110"/>
  <c r="U121" i="110"/>
  <c r="AC121" i="110"/>
  <c r="AK121" i="110"/>
  <c r="K126" i="110"/>
  <c r="S126" i="110"/>
  <c r="AA126" i="110"/>
  <c r="AI126" i="110"/>
  <c r="AQ126" i="110"/>
  <c r="AQ127" i="110" s="1"/>
  <c r="K132" i="110"/>
  <c r="S132" i="110"/>
  <c r="AA132" i="110"/>
  <c r="AI132" i="110"/>
  <c r="AQ132" i="110"/>
  <c r="I137" i="110"/>
  <c r="Q137" i="110"/>
  <c r="Y137" i="110"/>
  <c r="AK137" i="110"/>
  <c r="U138" i="110"/>
  <c r="U142" i="110" s="1"/>
  <c r="E148" i="110"/>
  <c r="AK148" i="110"/>
  <c r="AC149" i="110"/>
  <c r="AC153" i="110" s="1"/>
  <c r="AC155" i="110"/>
  <c r="AC68" i="110" s="1"/>
  <c r="E154" i="110"/>
  <c r="AK154" i="110"/>
  <c r="AK155" i="110" s="1"/>
  <c r="AK68" i="110" s="1"/>
  <c r="S159" i="110"/>
  <c r="S165" i="110"/>
  <c r="Y170" i="110"/>
  <c r="AA187" i="110"/>
  <c r="AA188" i="110" s="1"/>
  <c r="AA71" i="110" s="1"/>
  <c r="U198" i="110"/>
  <c r="Q264" i="110"/>
  <c r="G319" i="110"/>
  <c r="G313" i="110"/>
  <c r="G308" i="110"/>
  <c r="G302" i="110"/>
  <c r="G297" i="110"/>
  <c r="G291" i="110"/>
  <c r="G330" i="110"/>
  <c r="G324" i="110"/>
  <c r="G286" i="110"/>
  <c r="G264" i="110"/>
  <c r="G258" i="110"/>
  <c r="G253" i="110"/>
  <c r="G280" i="110"/>
  <c r="G275" i="110"/>
  <c r="G269" i="110"/>
  <c r="G231" i="110"/>
  <c r="G225" i="110"/>
  <c r="G220" i="110"/>
  <c r="G242" i="110"/>
  <c r="G236" i="110"/>
  <c r="G214" i="110"/>
  <c r="G198" i="110"/>
  <c r="G192" i="110"/>
  <c r="G247" i="110"/>
  <c r="G176" i="110"/>
  <c r="G209" i="110"/>
  <c r="G187" i="110"/>
  <c r="G170" i="110"/>
  <c r="G165" i="110"/>
  <c r="G159" i="110"/>
  <c r="G203" i="110"/>
  <c r="G154" i="110"/>
  <c r="G148" i="110"/>
  <c r="O319" i="110"/>
  <c r="O308" i="110"/>
  <c r="O330" i="110"/>
  <c r="O297" i="110"/>
  <c r="O264" i="110"/>
  <c r="O253" i="110"/>
  <c r="O286" i="110"/>
  <c r="O231" i="110"/>
  <c r="O220" i="110"/>
  <c r="O275" i="110"/>
  <c r="O209" i="110"/>
  <c r="O198" i="110"/>
  <c r="O242" i="110"/>
  <c r="O165" i="110"/>
  <c r="O159" i="110"/>
  <c r="O187" i="110"/>
  <c r="O154" i="110"/>
  <c r="O148" i="110"/>
  <c r="W319" i="110"/>
  <c r="W308" i="110"/>
  <c r="W330" i="110"/>
  <c r="W297" i="110"/>
  <c r="W286" i="110"/>
  <c r="W264" i="110"/>
  <c r="W253" i="110"/>
  <c r="W231" i="110"/>
  <c r="W242" i="110"/>
  <c r="W198" i="110"/>
  <c r="W192" i="110"/>
  <c r="W194" i="110" s="1"/>
  <c r="W209" i="110"/>
  <c r="W176" i="110"/>
  <c r="W187" i="110"/>
  <c r="W170" i="110"/>
  <c r="W181" i="110"/>
  <c r="W165" i="110"/>
  <c r="W159" i="110"/>
  <c r="W275" i="110"/>
  <c r="W154" i="110"/>
  <c r="W148" i="110"/>
  <c r="AE319" i="110"/>
  <c r="AE308" i="110"/>
  <c r="AE297" i="110"/>
  <c r="AE253" i="110"/>
  <c r="AE330" i="110"/>
  <c r="AE286" i="110"/>
  <c r="AE231" i="110"/>
  <c r="AE225" i="110"/>
  <c r="AE275" i="110"/>
  <c r="AE220" i="110"/>
  <c r="AE247" i="110"/>
  <c r="AE198" i="110"/>
  <c r="AE192" i="110"/>
  <c r="AE242" i="110"/>
  <c r="AE236" i="110"/>
  <c r="AE209" i="110"/>
  <c r="AE203" i="110"/>
  <c r="AE176" i="110"/>
  <c r="AE170" i="110"/>
  <c r="AE214" i="110"/>
  <c r="AE165" i="110"/>
  <c r="AE159" i="110"/>
  <c r="AE160" i="110" s="1"/>
  <c r="AE187" i="110"/>
  <c r="AE181" i="110"/>
  <c r="AE154" i="110"/>
  <c r="AE148" i="110"/>
  <c r="AM319" i="110"/>
  <c r="AM297" i="110"/>
  <c r="AM291" i="110"/>
  <c r="AM330" i="110"/>
  <c r="AM286" i="110"/>
  <c r="AM264" i="110"/>
  <c r="AM258" i="110"/>
  <c r="AM253" i="110"/>
  <c r="AM280" i="110"/>
  <c r="AM275" i="110"/>
  <c r="AM269" i="110"/>
  <c r="AM231" i="110"/>
  <c r="AM225" i="110"/>
  <c r="AM220" i="110"/>
  <c r="AM242" i="110"/>
  <c r="AM236" i="110"/>
  <c r="AM214" i="110"/>
  <c r="AM198" i="110"/>
  <c r="AM192" i="110"/>
  <c r="AM247" i="110"/>
  <c r="AM248" i="110" s="1"/>
  <c r="AM176" i="110"/>
  <c r="AM203" i="110"/>
  <c r="AM187" i="110"/>
  <c r="AM181" i="110"/>
  <c r="AM182" i="110" s="1"/>
  <c r="AM170" i="110"/>
  <c r="AM209" i="110"/>
  <c r="AM165" i="110"/>
  <c r="AM159" i="110"/>
  <c r="AM154" i="110"/>
  <c r="AM148" i="110"/>
  <c r="G115" i="110"/>
  <c r="O115" i="110"/>
  <c r="O116" i="110" s="1"/>
  <c r="W115" i="110"/>
  <c r="AE115" i="110"/>
  <c r="AM115" i="110"/>
  <c r="G121" i="110"/>
  <c r="O121" i="110"/>
  <c r="W121" i="110"/>
  <c r="AE121" i="110"/>
  <c r="AM121" i="110"/>
  <c r="E126" i="110"/>
  <c r="M126" i="110"/>
  <c r="U126" i="110"/>
  <c r="AC126" i="110"/>
  <c r="AK126" i="110"/>
  <c r="E132" i="110"/>
  <c r="M132" i="110"/>
  <c r="U132" i="110"/>
  <c r="AC132" i="110"/>
  <c r="AK132" i="110"/>
  <c r="K137" i="110"/>
  <c r="S137" i="110"/>
  <c r="S138" i="110" s="1"/>
  <c r="AC137" i="110"/>
  <c r="AM137" i="110"/>
  <c r="G143" i="110"/>
  <c r="AM143" i="110"/>
  <c r="M148" i="110"/>
  <c r="M154" i="110"/>
  <c r="AA159" i="110"/>
  <c r="AA165" i="110"/>
  <c r="AG170" i="110"/>
  <c r="M176" i="110"/>
  <c r="AQ187" i="110"/>
  <c r="E192" i="110"/>
  <c r="AK198" i="110"/>
  <c r="E253" i="110"/>
  <c r="AO25" i="109"/>
  <c r="AO313" i="109"/>
  <c r="O25" i="109"/>
  <c r="AM25" i="109"/>
  <c r="AM324" i="109"/>
  <c r="AM20" i="109"/>
  <c r="E20" i="109"/>
  <c r="AQ25" i="109"/>
  <c r="AQ324" i="109"/>
  <c r="B92" i="109"/>
  <c r="B39" i="109"/>
  <c r="B20" i="109"/>
  <c r="B89" i="109"/>
  <c r="Q25" i="109"/>
  <c r="AG324" i="109"/>
  <c r="G319" i="109"/>
  <c r="G308" i="109"/>
  <c r="G330" i="109"/>
  <c r="G286" i="109"/>
  <c r="G242" i="109"/>
  <c r="G297" i="109"/>
  <c r="G275" i="109"/>
  <c r="G209" i="109"/>
  <c r="G253" i="109"/>
  <c r="G198" i="109"/>
  <c r="G154" i="109"/>
  <c r="G264" i="109"/>
  <c r="G231" i="109"/>
  <c r="G187" i="109"/>
  <c r="G143" i="109"/>
  <c r="G176" i="109"/>
  <c r="O319" i="109"/>
  <c r="O308" i="109"/>
  <c r="O330" i="109"/>
  <c r="O286" i="109"/>
  <c r="O242" i="109"/>
  <c r="O275" i="109"/>
  <c r="O209" i="109"/>
  <c r="O297" i="109"/>
  <c r="O264" i="109"/>
  <c r="O198" i="109"/>
  <c r="O154" i="109"/>
  <c r="O148" i="109"/>
  <c r="O220" i="109"/>
  <c r="O187" i="109"/>
  <c r="O143" i="109"/>
  <c r="O137" i="109"/>
  <c r="O253" i="109"/>
  <c r="O165" i="109"/>
  <c r="O159" i="109"/>
  <c r="O121" i="109"/>
  <c r="O231" i="109"/>
  <c r="W319" i="109"/>
  <c r="W308" i="109"/>
  <c r="W330" i="109"/>
  <c r="W286" i="109"/>
  <c r="W242" i="109"/>
  <c r="W297" i="109"/>
  <c r="W275" i="109"/>
  <c r="W209" i="109"/>
  <c r="W203" i="109"/>
  <c r="W253" i="109"/>
  <c r="W198" i="109"/>
  <c r="W192" i="109"/>
  <c r="W154" i="109"/>
  <c r="W148" i="109"/>
  <c r="W231" i="109"/>
  <c r="W187" i="109"/>
  <c r="W181" i="109"/>
  <c r="W143" i="109"/>
  <c r="W137" i="109"/>
  <c r="W115" i="109"/>
  <c r="W264" i="109"/>
  <c r="W176" i="109"/>
  <c r="W170" i="109"/>
  <c r="W132" i="109"/>
  <c r="W126" i="109"/>
  <c r="AE319" i="109"/>
  <c r="AE308" i="109"/>
  <c r="AE286" i="109"/>
  <c r="AE242" i="109"/>
  <c r="AE275" i="109"/>
  <c r="AE209" i="109"/>
  <c r="AE203" i="109"/>
  <c r="AE236" i="109"/>
  <c r="AE198" i="109"/>
  <c r="AE192" i="109"/>
  <c r="AE154" i="109"/>
  <c r="AE148" i="109"/>
  <c r="AE330" i="109"/>
  <c r="AE253" i="109"/>
  <c r="AE247" i="109"/>
  <c r="AE220" i="109"/>
  <c r="AE214" i="109"/>
  <c r="AE187" i="109"/>
  <c r="AE181" i="109"/>
  <c r="AE143" i="109"/>
  <c r="AE137" i="109"/>
  <c r="AE231" i="109"/>
  <c r="AE225" i="109"/>
  <c r="AE165" i="109"/>
  <c r="AE159" i="109"/>
  <c r="AE121" i="109"/>
  <c r="AE115" i="109"/>
  <c r="AM319" i="109"/>
  <c r="AM330" i="109"/>
  <c r="AM286" i="109"/>
  <c r="AM280" i="109"/>
  <c r="AM242" i="109"/>
  <c r="AM297" i="109"/>
  <c r="AM291" i="109"/>
  <c r="AM275" i="109"/>
  <c r="AM269" i="109"/>
  <c r="AM209" i="109"/>
  <c r="AM203" i="109"/>
  <c r="AM253" i="109"/>
  <c r="AM247" i="109"/>
  <c r="AM236" i="109"/>
  <c r="AM198" i="109"/>
  <c r="AM192" i="109"/>
  <c r="AM154" i="109"/>
  <c r="AM148" i="109"/>
  <c r="AM264" i="109"/>
  <c r="AM258" i="109"/>
  <c r="AM231" i="109"/>
  <c r="AM225" i="109"/>
  <c r="AM187" i="109"/>
  <c r="AM181" i="109"/>
  <c r="AM143" i="109"/>
  <c r="AM137" i="109"/>
  <c r="AM176" i="109"/>
  <c r="AM170" i="109"/>
  <c r="AM132" i="109"/>
  <c r="AM126" i="109"/>
  <c r="G115" i="109"/>
  <c r="AC115" i="109"/>
  <c r="AM121" i="109"/>
  <c r="AK126" i="109"/>
  <c r="E132" i="109"/>
  <c r="AK132" i="109"/>
  <c r="M137" i="109"/>
  <c r="M143" i="109"/>
  <c r="AA149" i="109"/>
  <c r="AA150" i="109"/>
  <c r="AM159" i="109"/>
  <c r="G165" i="109"/>
  <c r="AM165" i="109"/>
  <c r="AC181" i="109"/>
  <c r="AC187" i="109"/>
  <c r="AQ193" i="109"/>
  <c r="AQ194" i="109"/>
  <c r="M203" i="109"/>
  <c r="AM220" i="109"/>
  <c r="E225" i="109"/>
  <c r="O115" i="109"/>
  <c r="W121" i="109"/>
  <c r="O126" i="109"/>
  <c r="O132" i="109"/>
  <c r="S138" i="109"/>
  <c r="S139" i="109" s="1"/>
  <c r="S142" i="109"/>
  <c r="S144" i="109" s="1"/>
  <c r="S67" i="109" s="1"/>
  <c r="AG149" i="109"/>
  <c r="AG150" i="109"/>
  <c r="AO160" i="109"/>
  <c r="AO164" i="109"/>
  <c r="AO166" i="109" s="1"/>
  <c r="AO69" i="109"/>
  <c r="AE176" i="109"/>
  <c r="AI204" i="109"/>
  <c r="AI205" i="109" s="1"/>
  <c r="AM214" i="109"/>
  <c r="AK225" i="109"/>
  <c r="M236" i="109"/>
  <c r="AQ270" i="109"/>
  <c r="AQ271" i="109"/>
  <c r="AM115" i="109"/>
  <c r="G121" i="109"/>
  <c r="U126" i="109"/>
  <c r="AC137" i="109"/>
  <c r="AQ149" i="109"/>
  <c r="AQ150" i="109"/>
  <c r="W159" i="109"/>
  <c r="W165" i="109"/>
  <c r="M181" i="109"/>
  <c r="AA193" i="109"/>
  <c r="AA194" i="109" s="1"/>
  <c r="G220" i="109"/>
  <c r="E330" i="109"/>
  <c r="E324" i="109"/>
  <c r="E319" i="109"/>
  <c r="E253" i="109"/>
  <c r="E247" i="109"/>
  <c r="E302" i="109"/>
  <c r="E286" i="109"/>
  <c r="E280" i="109"/>
  <c r="E242" i="109"/>
  <c r="E308" i="109"/>
  <c r="E264" i="109"/>
  <c r="E258" i="109"/>
  <c r="E220" i="109"/>
  <c r="E214" i="109"/>
  <c r="E297" i="109"/>
  <c r="E165" i="109"/>
  <c r="E159" i="109"/>
  <c r="E236" i="109"/>
  <c r="E198" i="109"/>
  <c r="E192" i="109"/>
  <c r="E154" i="109"/>
  <c r="E148" i="109"/>
  <c r="E269" i="109"/>
  <c r="E203" i="109"/>
  <c r="E187" i="109"/>
  <c r="E143" i="109"/>
  <c r="E137" i="109"/>
  <c r="E275" i="109"/>
  <c r="E209" i="109"/>
  <c r="E176" i="109"/>
  <c r="E170" i="109"/>
  <c r="M330" i="109"/>
  <c r="M319" i="109"/>
  <c r="M313" i="109"/>
  <c r="M308" i="109"/>
  <c r="M297" i="109"/>
  <c r="M291" i="109"/>
  <c r="M253" i="109"/>
  <c r="M286" i="109"/>
  <c r="M280" i="109"/>
  <c r="M242" i="109"/>
  <c r="M220" i="109"/>
  <c r="M275" i="109"/>
  <c r="M269" i="109"/>
  <c r="M264" i="109"/>
  <c r="M231" i="109"/>
  <c r="M225" i="109"/>
  <c r="M159" i="109"/>
  <c r="M121" i="109"/>
  <c r="M198" i="109"/>
  <c r="M192" i="109"/>
  <c r="M154" i="109"/>
  <c r="M148" i="109"/>
  <c r="M176" i="109"/>
  <c r="M170" i="109"/>
  <c r="M132" i="109"/>
  <c r="M126" i="109"/>
  <c r="M115" i="109"/>
  <c r="M209" i="109"/>
  <c r="U330" i="109"/>
  <c r="U319" i="109"/>
  <c r="U313" i="109"/>
  <c r="U253" i="109"/>
  <c r="U308" i="109"/>
  <c r="U302" i="109"/>
  <c r="U286" i="109"/>
  <c r="U242" i="109"/>
  <c r="U297" i="109"/>
  <c r="U264" i="109"/>
  <c r="U220" i="109"/>
  <c r="U203" i="109"/>
  <c r="U165" i="109"/>
  <c r="U159" i="109"/>
  <c r="U121" i="109"/>
  <c r="U275" i="109"/>
  <c r="U269" i="109"/>
  <c r="U198" i="109"/>
  <c r="U192" i="109"/>
  <c r="U154" i="109"/>
  <c r="U148" i="109"/>
  <c r="U231" i="109"/>
  <c r="U225" i="109"/>
  <c r="U187" i="109"/>
  <c r="U181" i="109"/>
  <c r="U143" i="109"/>
  <c r="U137" i="109"/>
  <c r="U115" i="109"/>
  <c r="U176" i="109"/>
  <c r="U170" i="109"/>
  <c r="AC330" i="109"/>
  <c r="AC324" i="109"/>
  <c r="AC319" i="109"/>
  <c r="AC308" i="109"/>
  <c r="AC297" i="109"/>
  <c r="AC291" i="109"/>
  <c r="AC286" i="109"/>
  <c r="AC242" i="109"/>
  <c r="AC220" i="109"/>
  <c r="AC214" i="109"/>
  <c r="AC275" i="109"/>
  <c r="AC209" i="109"/>
  <c r="AC231" i="109"/>
  <c r="AC225" i="109"/>
  <c r="AC165" i="109"/>
  <c r="AC159" i="109"/>
  <c r="AC121" i="109"/>
  <c r="AC203" i="109"/>
  <c r="AC198" i="109"/>
  <c r="AC192" i="109"/>
  <c r="AC154" i="109"/>
  <c r="AC148" i="109"/>
  <c r="AC264" i="109"/>
  <c r="AC176" i="109"/>
  <c r="AC170" i="109"/>
  <c r="AC132" i="109"/>
  <c r="AC126" i="109"/>
  <c r="AC236" i="109"/>
  <c r="AC258" i="109"/>
  <c r="AK330" i="109"/>
  <c r="AK319" i="109"/>
  <c r="AK313" i="109"/>
  <c r="AK253" i="109"/>
  <c r="AK247" i="109"/>
  <c r="AK302" i="109"/>
  <c r="AK286" i="109"/>
  <c r="AK280" i="109"/>
  <c r="AK242" i="109"/>
  <c r="AK264" i="109"/>
  <c r="AK258" i="109"/>
  <c r="AK220" i="109"/>
  <c r="AK214" i="109"/>
  <c r="AK209" i="109"/>
  <c r="AK291" i="109"/>
  <c r="AK165" i="109"/>
  <c r="AK159" i="109"/>
  <c r="AK121" i="109"/>
  <c r="AK115" i="109"/>
  <c r="AK308" i="109"/>
  <c r="AK236" i="109"/>
  <c r="AK198" i="109"/>
  <c r="AK192" i="109"/>
  <c r="AK154" i="109"/>
  <c r="AK148" i="109"/>
  <c r="AK275" i="109"/>
  <c r="AK187" i="109"/>
  <c r="AK181" i="109"/>
  <c r="AK143" i="109"/>
  <c r="AK137" i="109"/>
  <c r="AK269" i="109"/>
  <c r="AK203" i="109"/>
  <c r="AK176" i="109"/>
  <c r="AK170" i="109"/>
  <c r="E115" i="109"/>
  <c r="Y116" i="109"/>
  <c r="Y120" i="109" s="1"/>
  <c r="Y122" i="109" s="1"/>
  <c r="Y65" i="109"/>
  <c r="AO116" i="109"/>
  <c r="AO117" i="109" s="1"/>
  <c r="Q120" i="109"/>
  <c r="Q122" i="109" s="1"/>
  <c r="Q65" i="109"/>
  <c r="AE126" i="109"/>
  <c r="AE132" i="109"/>
  <c r="AI138" i="109"/>
  <c r="AI139" i="109"/>
  <c r="Q149" i="109"/>
  <c r="Q150" i="109" s="1"/>
  <c r="Y160" i="109"/>
  <c r="Y161" i="109" s="1"/>
  <c r="AE170" i="109"/>
  <c r="AE297" i="109"/>
  <c r="AO215" i="109"/>
  <c r="AO219" i="109" s="1"/>
  <c r="AO221" i="109" s="1"/>
  <c r="AO74" i="109"/>
  <c r="I308" i="109"/>
  <c r="I319" i="109"/>
  <c r="I297" i="109"/>
  <c r="I275" i="109"/>
  <c r="I330" i="109"/>
  <c r="I264" i="109"/>
  <c r="I253" i="109"/>
  <c r="I231" i="109"/>
  <c r="I187" i="109"/>
  <c r="I209" i="109"/>
  <c r="I176" i="109"/>
  <c r="I132" i="109"/>
  <c r="I126" i="109"/>
  <c r="Q308" i="109"/>
  <c r="Q330" i="109"/>
  <c r="Q297" i="109"/>
  <c r="Q275" i="109"/>
  <c r="Q264" i="109"/>
  <c r="Q319" i="109"/>
  <c r="Q286" i="109"/>
  <c r="Q242" i="109"/>
  <c r="Q231" i="109"/>
  <c r="Q220" i="109"/>
  <c r="Q143" i="109"/>
  <c r="Q137" i="109"/>
  <c r="Q176" i="109"/>
  <c r="Q170" i="109"/>
  <c r="Q132" i="109"/>
  <c r="Q126" i="109"/>
  <c r="Y308" i="109"/>
  <c r="Y319" i="109"/>
  <c r="Y297" i="109"/>
  <c r="Y275" i="109"/>
  <c r="Y264" i="109"/>
  <c r="Y330" i="109"/>
  <c r="Y253" i="109"/>
  <c r="Y209" i="109"/>
  <c r="Y187" i="109"/>
  <c r="Y181" i="109"/>
  <c r="Y143" i="109"/>
  <c r="Y137" i="109"/>
  <c r="Y286" i="109"/>
  <c r="Y242" i="109"/>
  <c r="Y176" i="109"/>
  <c r="Y170" i="109"/>
  <c r="Y132" i="109"/>
  <c r="Y126" i="109"/>
  <c r="AG308" i="109"/>
  <c r="AG330" i="109"/>
  <c r="AG297" i="109"/>
  <c r="AG319" i="109"/>
  <c r="AG264" i="109"/>
  <c r="AG258" i="109"/>
  <c r="AG286" i="109"/>
  <c r="AG242" i="109"/>
  <c r="AG236" i="109"/>
  <c r="AG231" i="109"/>
  <c r="AG225" i="109"/>
  <c r="AG253" i="109"/>
  <c r="AG247" i="109"/>
  <c r="AG220" i="109"/>
  <c r="AG214" i="109"/>
  <c r="AG203" i="109"/>
  <c r="AG187" i="109"/>
  <c r="AG181" i="109"/>
  <c r="AG143" i="109"/>
  <c r="AG137" i="109"/>
  <c r="AG176" i="109"/>
  <c r="AG170" i="109"/>
  <c r="AG132" i="109"/>
  <c r="AG126" i="109"/>
  <c r="AO308" i="109"/>
  <c r="AO302" i="109"/>
  <c r="AO297" i="109"/>
  <c r="AO291" i="109"/>
  <c r="AO275" i="109"/>
  <c r="AO269" i="109"/>
  <c r="AO330" i="109"/>
  <c r="AO324" i="109"/>
  <c r="AO264" i="109"/>
  <c r="AO258" i="109"/>
  <c r="AO253" i="109"/>
  <c r="AO247" i="109"/>
  <c r="AO236" i="109"/>
  <c r="AO231" i="109"/>
  <c r="AO225" i="109"/>
  <c r="AO209" i="109"/>
  <c r="AO187" i="109"/>
  <c r="AO181" i="109"/>
  <c r="AO143" i="109"/>
  <c r="AO137" i="109"/>
  <c r="AO203" i="109"/>
  <c r="AO176" i="109"/>
  <c r="AO170" i="109"/>
  <c r="AO132" i="109"/>
  <c r="AO126" i="109"/>
  <c r="I115" i="109"/>
  <c r="S148" i="109"/>
  <c r="AI148" i="109"/>
  <c r="S154" i="109"/>
  <c r="AI154" i="109"/>
  <c r="AI192" i="109"/>
  <c r="Y203" i="109"/>
  <c r="AQ209" i="109"/>
  <c r="I242" i="109"/>
  <c r="AO280" i="109"/>
  <c r="I286" i="109"/>
  <c r="K330" i="109"/>
  <c r="K319" i="109"/>
  <c r="K297" i="109"/>
  <c r="K308" i="109"/>
  <c r="K264" i="109"/>
  <c r="K253" i="109"/>
  <c r="K231" i="109"/>
  <c r="K286" i="109"/>
  <c r="K242" i="109"/>
  <c r="K220" i="109"/>
  <c r="K209" i="109"/>
  <c r="K176" i="109"/>
  <c r="K132" i="109"/>
  <c r="K126" i="109"/>
  <c r="K165" i="109"/>
  <c r="K121" i="109"/>
  <c r="K115" i="109"/>
  <c r="S330" i="109"/>
  <c r="S297" i="109"/>
  <c r="S264" i="109"/>
  <c r="S253" i="109"/>
  <c r="S275" i="109"/>
  <c r="S231" i="109"/>
  <c r="S220" i="109"/>
  <c r="S176" i="109"/>
  <c r="S170" i="109"/>
  <c r="S132" i="109"/>
  <c r="S126" i="109"/>
  <c r="S319" i="109"/>
  <c r="S209" i="109"/>
  <c r="S165" i="109"/>
  <c r="S159" i="109"/>
  <c r="S121" i="109"/>
  <c r="S115" i="109"/>
  <c r="AA330" i="109"/>
  <c r="AA319" i="109"/>
  <c r="AA297" i="109"/>
  <c r="AA308" i="109"/>
  <c r="AA264" i="109"/>
  <c r="AA253" i="109"/>
  <c r="AA231" i="109"/>
  <c r="AA225" i="109"/>
  <c r="AA286" i="109"/>
  <c r="AA220" i="109"/>
  <c r="AA214" i="109"/>
  <c r="AA275" i="109"/>
  <c r="AA176" i="109"/>
  <c r="AA170" i="109"/>
  <c r="AA132" i="109"/>
  <c r="AA126" i="109"/>
  <c r="AA165" i="109"/>
  <c r="AA159" i="109"/>
  <c r="AA121" i="109"/>
  <c r="AA115" i="109"/>
  <c r="AI330" i="109"/>
  <c r="AI297" i="109"/>
  <c r="AI319" i="109"/>
  <c r="AI308" i="109"/>
  <c r="AI264" i="109"/>
  <c r="AI258" i="109"/>
  <c r="AI253" i="109"/>
  <c r="AI247" i="109"/>
  <c r="AI275" i="109"/>
  <c r="AI269" i="109"/>
  <c r="AI231" i="109"/>
  <c r="AI225" i="109"/>
  <c r="AI220" i="109"/>
  <c r="AI214" i="109"/>
  <c r="AI242" i="109"/>
  <c r="AI176" i="109"/>
  <c r="AI170" i="109"/>
  <c r="AI132" i="109"/>
  <c r="AI126" i="109"/>
  <c r="AI209" i="109"/>
  <c r="AI165" i="109"/>
  <c r="AI159" i="109"/>
  <c r="AI121" i="109"/>
  <c r="AI115" i="109"/>
  <c r="AQ319" i="109"/>
  <c r="AQ313" i="109"/>
  <c r="AQ297" i="109"/>
  <c r="AQ291" i="109"/>
  <c r="AQ308" i="109"/>
  <c r="AQ302" i="109"/>
  <c r="AQ264" i="109"/>
  <c r="AQ258" i="109"/>
  <c r="AQ253" i="109"/>
  <c r="AQ247" i="109"/>
  <c r="AQ231" i="109"/>
  <c r="AQ225" i="109"/>
  <c r="AQ286" i="109"/>
  <c r="AQ280" i="109"/>
  <c r="AQ242" i="109"/>
  <c r="AQ220" i="109"/>
  <c r="AQ214" i="109"/>
  <c r="AQ236" i="109"/>
  <c r="AQ203" i="109"/>
  <c r="AQ176" i="109"/>
  <c r="AQ170" i="109"/>
  <c r="AQ132" i="109"/>
  <c r="AQ126" i="109"/>
  <c r="AQ165" i="109"/>
  <c r="AQ159" i="109"/>
  <c r="AQ121" i="109"/>
  <c r="AQ115" i="109"/>
  <c r="K137" i="109"/>
  <c r="AA137" i="109"/>
  <c r="AQ137" i="109"/>
  <c r="K143" i="109"/>
  <c r="AA143" i="109"/>
  <c r="AQ143" i="109"/>
  <c r="Y148" i="109"/>
  <c r="AO148" i="109"/>
  <c r="I154" i="109"/>
  <c r="Y154" i="109"/>
  <c r="AO154" i="109"/>
  <c r="Q159" i="109"/>
  <c r="AG159" i="109"/>
  <c r="Q165" i="109"/>
  <c r="AG165" i="109"/>
  <c r="AA181" i="109"/>
  <c r="AQ181" i="109"/>
  <c r="S182" i="109"/>
  <c r="S183" i="109"/>
  <c r="AI182" i="109"/>
  <c r="AI183" i="109"/>
  <c r="K187" i="109"/>
  <c r="AA187" i="109"/>
  <c r="AQ187" i="109"/>
  <c r="Y192" i="109"/>
  <c r="AO192" i="109"/>
  <c r="AG193" i="109"/>
  <c r="AG197" i="109"/>
  <c r="AG199" i="109"/>
  <c r="AG72" i="109" s="1"/>
  <c r="I198" i="109"/>
  <c r="Y198" i="109"/>
  <c r="AO198" i="109"/>
  <c r="AA203" i="109"/>
  <c r="Q209" i="109"/>
  <c r="Y214" i="109"/>
  <c r="Y220" i="109"/>
  <c r="AI236" i="109"/>
  <c r="S242" i="109"/>
  <c r="Q253" i="109"/>
  <c r="S286" i="109"/>
  <c r="AK20" i="109"/>
  <c r="S291" i="109"/>
  <c r="S292" i="109"/>
  <c r="S293" i="109"/>
  <c r="AI161" i="110"/>
  <c r="AE315" i="109"/>
  <c r="AE258" i="109"/>
  <c r="AE259" i="109" s="1"/>
  <c r="AE264" i="109" s="1"/>
  <c r="S247" i="109"/>
  <c r="O225" i="109"/>
  <c r="O226" i="109" s="1"/>
  <c r="O227" i="109"/>
  <c r="S225" i="109"/>
  <c r="AM324" i="110"/>
  <c r="AM325" i="110" s="1"/>
  <c r="AM326" i="110"/>
  <c r="AE269" i="110"/>
  <c r="AG117" i="109"/>
  <c r="Q258" i="109"/>
  <c r="Q259" i="109" s="1"/>
  <c r="AE291" i="110"/>
  <c r="O20" i="109"/>
  <c r="O280" i="110"/>
  <c r="O313" i="110"/>
  <c r="O247" i="110"/>
  <c r="O192" i="110"/>
  <c r="O236" i="110"/>
  <c r="O225" i="110"/>
  <c r="O214" i="110"/>
  <c r="O181" i="110"/>
  <c r="O182" i="110" s="1"/>
  <c r="O186" i="110"/>
  <c r="O188" i="110"/>
  <c r="O71" i="110"/>
  <c r="O302" i="110"/>
  <c r="O303" i="110"/>
  <c r="O307" i="110"/>
  <c r="O309" i="110"/>
  <c r="O82" i="110" s="1"/>
  <c r="O203" i="110"/>
  <c r="O291" i="110"/>
  <c r="O269" i="110"/>
  <c r="O170" i="110"/>
  <c r="O171" i="110"/>
  <c r="O176" i="110"/>
  <c r="I225" i="109"/>
  <c r="I258" i="109"/>
  <c r="I269" i="109"/>
  <c r="I181" i="109"/>
  <c r="I182" i="109"/>
  <c r="I170" i="109"/>
  <c r="I313" i="109"/>
  <c r="I236" i="109"/>
  <c r="I137" i="109"/>
  <c r="I138" i="109"/>
  <c r="I139" i="109" s="1"/>
  <c r="M225" i="110"/>
  <c r="M280" i="110"/>
  <c r="M282" i="110" s="1"/>
  <c r="M281" i="110"/>
  <c r="S203" i="109"/>
  <c r="K258" i="109"/>
  <c r="K259" i="109"/>
  <c r="S192" i="109"/>
  <c r="S193" i="109" s="1"/>
  <c r="S198" i="109" s="1"/>
  <c r="M247" i="110"/>
  <c r="M248" i="110"/>
  <c r="M291" i="110"/>
  <c r="S302" i="109"/>
  <c r="S304" i="109" s="1"/>
  <c r="S303" i="109"/>
  <c r="S269" i="109"/>
  <c r="S258" i="109"/>
  <c r="S324" i="109"/>
  <c r="K203" i="109"/>
  <c r="K204" i="109"/>
  <c r="Q302" i="109"/>
  <c r="M170" i="110"/>
  <c r="M171" i="110"/>
  <c r="M172" i="110"/>
  <c r="M302" i="110"/>
  <c r="AK20" i="110"/>
  <c r="AE18" i="109"/>
  <c r="AE20" i="109"/>
  <c r="Q291" i="109"/>
  <c r="AM313" i="109"/>
  <c r="AK194" i="110"/>
  <c r="U150" i="110"/>
  <c r="M192" i="110"/>
  <c r="M194" i="110" s="1"/>
  <c r="M193" i="110"/>
  <c r="AC18" i="109"/>
  <c r="AC20" i="109" s="1"/>
  <c r="U18" i="109"/>
  <c r="M18" i="109"/>
  <c r="M20" i="109"/>
  <c r="Y18" i="110"/>
  <c r="G20" i="109"/>
  <c r="O18" i="110"/>
  <c r="O20" i="110"/>
  <c r="AC18" i="110"/>
  <c r="K324" i="109"/>
  <c r="Q269" i="109"/>
  <c r="Q270" i="109"/>
  <c r="I247" i="109"/>
  <c r="I291" i="109"/>
  <c r="G269" i="109"/>
  <c r="G270" i="109"/>
  <c r="G274" i="109" s="1"/>
  <c r="G276" i="109" s="1"/>
  <c r="G79" i="109" s="1"/>
  <c r="S280" i="110"/>
  <c r="Y20" i="109"/>
  <c r="AA18" i="110"/>
  <c r="AA20" i="110"/>
  <c r="W18" i="109"/>
  <c r="I192" i="109"/>
  <c r="I193" i="109" s="1"/>
  <c r="Q324" i="109"/>
  <c r="I203" i="109"/>
  <c r="I204" i="109" s="1"/>
  <c r="I208" i="109"/>
  <c r="I210" i="109" s="1"/>
  <c r="I73" i="109"/>
  <c r="I324" i="109"/>
  <c r="I325" i="109"/>
  <c r="I302" i="109"/>
  <c r="O236" i="109"/>
  <c r="I148" i="109"/>
  <c r="K291" i="109"/>
  <c r="K292" i="109"/>
  <c r="K296" i="109"/>
  <c r="K298" i="109"/>
  <c r="K81" i="109" s="1"/>
  <c r="Q214" i="109"/>
  <c r="AO161" i="109"/>
  <c r="AE269" i="109"/>
  <c r="AE270" i="109"/>
  <c r="M159" i="110"/>
  <c r="M160" i="110"/>
  <c r="M165" i="110"/>
  <c r="M203" i="110"/>
  <c r="M204" i="110" s="1"/>
  <c r="M208" i="110"/>
  <c r="M210" i="110" s="1"/>
  <c r="M73" i="110" s="1"/>
  <c r="M214" i="110"/>
  <c r="M236" i="110"/>
  <c r="M20" i="110"/>
  <c r="S214" i="110"/>
  <c r="K18" i="109"/>
  <c r="K20" i="109" s="1"/>
  <c r="AE20" i="110"/>
  <c r="U18" i="110"/>
  <c r="U20" i="110"/>
  <c r="W20" i="110"/>
  <c r="S20" i="109"/>
  <c r="I20" i="109"/>
  <c r="AG18" i="110"/>
  <c r="K225" i="109"/>
  <c r="K226" i="109"/>
  <c r="K227" i="109" s="1"/>
  <c r="O324" i="109"/>
  <c r="AA280" i="110"/>
  <c r="AE128" i="110"/>
  <c r="AA291" i="110"/>
  <c r="AA292" i="110"/>
  <c r="AA293" i="110"/>
  <c r="S192" i="110"/>
  <c r="S193" i="110" s="1"/>
  <c r="S198" i="110"/>
  <c r="AA313" i="110"/>
  <c r="AA314" i="110" s="1"/>
  <c r="AA315" i="110"/>
  <c r="S203" i="110"/>
  <c r="S204" i="110"/>
  <c r="S313" i="110"/>
  <c r="M144" i="110"/>
  <c r="M67" i="110"/>
  <c r="M139" i="110"/>
  <c r="AA302" i="110"/>
  <c r="AA303" i="110" s="1"/>
  <c r="AA304" i="110"/>
  <c r="S225" i="110"/>
  <c r="S226" i="110" s="1"/>
  <c r="S269" i="110"/>
  <c r="U144" i="110"/>
  <c r="U67" i="110"/>
  <c r="AA236" i="110"/>
  <c r="AA237" i="110" s="1"/>
  <c r="AA324" i="110"/>
  <c r="S236" i="110"/>
  <c r="S237" i="110" s="1"/>
  <c r="S247" i="110"/>
  <c r="S302" i="110"/>
  <c r="S303" i="110"/>
  <c r="S324" i="110"/>
  <c r="S325" i="110" s="1"/>
  <c r="S326" i="110"/>
  <c r="S258" i="110"/>
  <c r="S259" i="110"/>
  <c r="AG144" i="110"/>
  <c r="AG67" i="110" s="1"/>
  <c r="AO216" i="109"/>
  <c r="AG269" i="109"/>
  <c r="AG270" i="109"/>
  <c r="AG275" i="109" s="1"/>
  <c r="Y225" i="109"/>
  <c r="Y226" i="109" s="1"/>
  <c r="Y231" i="109" s="1"/>
  <c r="AI142" i="109"/>
  <c r="AI144" i="109"/>
  <c r="AI67" i="109"/>
  <c r="O170" i="109"/>
  <c r="O171" i="109" s="1"/>
  <c r="O176" i="109" s="1"/>
  <c r="AE291" i="109"/>
  <c r="AE292" i="109"/>
  <c r="AE324" i="109"/>
  <c r="AE325" i="109" s="1"/>
  <c r="AE302" i="109"/>
  <c r="AE303" i="109" s="1"/>
  <c r="O258" i="109"/>
  <c r="O259" i="109"/>
  <c r="O203" i="109"/>
  <c r="O204" i="109"/>
  <c r="O205" i="109" s="1"/>
  <c r="K159" i="109"/>
  <c r="K280" i="109"/>
  <c r="K281" i="109" s="1"/>
  <c r="K282" i="109"/>
  <c r="K302" i="109"/>
  <c r="K313" i="109"/>
  <c r="K314" i="109"/>
  <c r="K315" i="109"/>
  <c r="Y247" i="109"/>
  <c r="Y248" i="109" s="1"/>
  <c r="O214" i="109"/>
  <c r="O215" i="109"/>
  <c r="O219" i="109"/>
  <c r="O221" i="109" s="1"/>
  <c r="O74" i="109" s="1"/>
  <c r="O192" i="109"/>
  <c r="O193" i="109"/>
  <c r="O280" i="109"/>
  <c r="O302" i="109"/>
  <c r="K170" i="109"/>
  <c r="K236" i="109"/>
  <c r="K237" i="109"/>
  <c r="K247" i="109"/>
  <c r="K181" i="109"/>
  <c r="K182" i="109"/>
  <c r="K183" i="109" s="1"/>
  <c r="AQ274" i="109"/>
  <c r="AQ276" i="109" s="1"/>
  <c r="AQ79" i="109"/>
  <c r="AI208" i="109"/>
  <c r="AI210" i="109" s="1"/>
  <c r="AI73" i="109" s="1"/>
  <c r="O247" i="109"/>
  <c r="O248" i="109"/>
  <c r="O252" i="109"/>
  <c r="O254" i="109" s="1"/>
  <c r="O77" i="109" s="1"/>
  <c r="AE280" i="109"/>
  <c r="AE281" i="109"/>
  <c r="O291" i="109"/>
  <c r="O292" i="109" s="1"/>
  <c r="AQ153" i="109"/>
  <c r="AQ155" i="109"/>
  <c r="AQ68" i="109" s="1"/>
  <c r="AM302" i="109"/>
  <c r="AM303" i="109"/>
  <c r="AM308" i="109"/>
  <c r="G247" i="109"/>
  <c r="G248" i="109"/>
  <c r="G170" i="109"/>
  <c r="G171" i="109"/>
  <c r="G280" i="109"/>
  <c r="G281" i="109"/>
  <c r="AQ197" i="109"/>
  <c r="AQ199" i="109" s="1"/>
  <c r="AQ72" i="109" s="1"/>
  <c r="AA153" i="109"/>
  <c r="AA155" i="109" s="1"/>
  <c r="AA68" i="109"/>
  <c r="AM183" i="110"/>
  <c r="AM303" i="110"/>
  <c r="AM308" i="110"/>
  <c r="AE248" i="110"/>
  <c r="AE252" i="110"/>
  <c r="AE254" i="110" s="1"/>
  <c r="AE77" i="110" s="1"/>
  <c r="AE226" i="110"/>
  <c r="AE230" i="110"/>
  <c r="AE232" i="110" s="1"/>
  <c r="AE75" i="110"/>
  <c r="AE314" i="110"/>
  <c r="AE315" i="110"/>
  <c r="E193" i="110"/>
  <c r="E197" i="110"/>
  <c r="E199" i="110"/>
  <c r="E72" i="110"/>
  <c r="E194" i="110"/>
  <c r="AG171" i="110"/>
  <c r="AG175" i="110" s="1"/>
  <c r="AG177" i="110" s="1"/>
  <c r="AG70" i="110"/>
  <c r="M149" i="110"/>
  <c r="AM138" i="110"/>
  <c r="AM142" i="110" s="1"/>
  <c r="AM144" i="110"/>
  <c r="AM67" i="110"/>
  <c r="M127" i="110"/>
  <c r="M131" i="110" s="1"/>
  <c r="M133" i="110"/>
  <c r="M66" i="110"/>
  <c r="AE116" i="110"/>
  <c r="AM149" i="110"/>
  <c r="AM153" i="110"/>
  <c r="AM155" i="110"/>
  <c r="AM68" i="110" s="1"/>
  <c r="AM204" i="110"/>
  <c r="AM205" i="110" s="1"/>
  <c r="AM292" i="110"/>
  <c r="AM296" i="110" s="1"/>
  <c r="AM298" i="110"/>
  <c r="AM81" i="110"/>
  <c r="AM314" i="110"/>
  <c r="AM315" i="110" s="1"/>
  <c r="AE182" i="110"/>
  <c r="AE183" i="110"/>
  <c r="AE215" i="110"/>
  <c r="AE219" i="110" s="1"/>
  <c r="AE221" i="110" s="1"/>
  <c r="AE74" i="110"/>
  <c r="AE193" i="110"/>
  <c r="AE197" i="110" s="1"/>
  <c r="AE199" i="110"/>
  <c r="AE72" i="110" s="1"/>
  <c r="AE270" i="110"/>
  <c r="AE271" i="110" s="1"/>
  <c r="W149" i="110"/>
  <c r="O160" i="110"/>
  <c r="O161" i="110"/>
  <c r="O215" i="110"/>
  <c r="O216" i="110"/>
  <c r="G171" i="110"/>
  <c r="G175" i="110"/>
  <c r="G177" i="110"/>
  <c r="G70" i="110"/>
  <c r="G248" i="110"/>
  <c r="G252" i="110"/>
  <c r="G254" i="110"/>
  <c r="G77" i="110"/>
  <c r="G249" i="110"/>
  <c r="G238" i="110"/>
  <c r="G237" i="110"/>
  <c r="G241" i="110"/>
  <c r="G243" i="110"/>
  <c r="G76" i="110"/>
  <c r="G325" i="110"/>
  <c r="G329" i="110"/>
  <c r="G331" i="110"/>
  <c r="G303" i="110"/>
  <c r="G307" i="110"/>
  <c r="G309" i="110"/>
  <c r="G82" i="110"/>
  <c r="AK149" i="110"/>
  <c r="AK153" i="110"/>
  <c r="AK138" i="110"/>
  <c r="AK139" i="110" s="1"/>
  <c r="AC138" i="110"/>
  <c r="AC142" i="110" s="1"/>
  <c r="AC144" i="110" s="1"/>
  <c r="AC67" i="110" s="1"/>
  <c r="AK127" i="110"/>
  <c r="AK131" i="110" s="1"/>
  <c r="AK133" i="110"/>
  <c r="AK66" i="110" s="1"/>
  <c r="E127" i="110"/>
  <c r="E131" i="110"/>
  <c r="E133" i="110"/>
  <c r="E66" i="110"/>
  <c r="W116" i="110"/>
  <c r="W117" i="110" s="1"/>
  <c r="AM171" i="110"/>
  <c r="AM175" i="110"/>
  <c r="AM177" i="110" s="1"/>
  <c r="AM70" i="110" s="1"/>
  <c r="AM215" i="110"/>
  <c r="AM219" i="110" s="1"/>
  <c r="AM221" i="110"/>
  <c r="AM74" i="110" s="1"/>
  <c r="AM226" i="110"/>
  <c r="AM230" i="110" s="1"/>
  <c r="AM232" i="110" s="1"/>
  <c r="AM75" i="110" s="1"/>
  <c r="AM281" i="110"/>
  <c r="AM285" i="110"/>
  <c r="AM287" i="110"/>
  <c r="AM80" i="110" s="1"/>
  <c r="AE171" i="110"/>
  <c r="AE175" i="110"/>
  <c r="AE177" i="110"/>
  <c r="AE70" i="110" s="1"/>
  <c r="AE237" i="110"/>
  <c r="AE241" i="110" s="1"/>
  <c r="AE243" i="110" s="1"/>
  <c r="AE76" i="110" s="1"/>
  <c r="W182" i="110"/>
  <c r="W183" i="110"/>
  <c r="W193" i="110"/>
  <c r="O149" i="110"/>
  <c r="O193" i="110"/>
  <c r="O197" i="110" s="1"/>
  <c r="O199" i="110"/>
  <c r="O72" i="110"/>
  <c r="O248" i="110"/>
  <c r="O314" i="110"/>
  <c r="O315" i="110" s="1"/>
  <c r="G204" i="110"/>
  <c r="G205" i="110"/>
  <c r="G208" i="110"/>
  <c r="G210" i="110"/>
  <c r="G73" i="110"/>
  <c r="G193" i="110"/>
  <c r="G197" i="110"/>
  <c r="G199" i="110"/>
  <c r="G72" i="110"/>
  <c r="G274" i="110"/>
  <c r="G276" i="110"/>
  <c r="G79" i="110"/>
  <c r="G270" i="110"/>
  <c r="G271" i="110"/>
  <c r="G263" i="110"/>
  <c r="G265" i="110"/>
  <c r="G78" i="110"/>
  <c r="G260" i="110"/>
  <c r="G259" i="110"/>
  <c r="E149" i="110"/>
  <c r="E150" i="110"/>
  <c r="E153" i="110"/>
  <c r="E155" i="110"/>
  <c r="E68" i="110"/>
  <c r="Y138" i="110"/>
  <c r="K131" i="110"/>
  <c r="K133" i="110"/>
  <c r="K66" i="110"/>
  <c r="K128" i="110"/>
  <c r="K127" i="110"/>
  <c r="U116" i="110"/>
  <c r="U120" i="110"/>
  <c r="U122" i="110"/>
  <c r="U65" i="110" s="1"/>
  <c r="AK171" i="110"/>
  <c r="AK175" i="110"/>
  <c r="AK177" i="110" s="1"/>
  <c r="AK70" i="110" s="1"/>
  <c r="AK226" i="110"/>
  <c r="AK227" i="110"/>
  <c r="AK270" i="110"/>
  <c r="AC204" i="110"/>
  <c r="AC205" i="110" s="1"/>
  <c r="AC182" i="110"/>
  <c r="AC186" i="110"/>
  <c r="AC188" i="110"/>
  <c r="AC71" i="110" s="1"/>
  <c r="AC215" i="110"/>
  <c r="AC219" i="110" s="1"/>
  <c r="AC221" i="110"/>
  <c r="AC74" i="110" s="1"/>
  <c r="U226" i="110"/>
  <c r="U230" i="110" s="1"/>
  <c r="U227" i="110"/>
  <c r="U259" i="110"/>
  <c r="E171" i="110"/>
  <c r="E175" i="110"/>
  <c r="E177" i="110"/>
  <c r="E70" i="110"/>
  <c r="E241" i="110"/>
  <c r="E243" i="110"/>
  <c r="E76" i="110"/>
  <c r="E237" i="110"/>
  <c r="E238" i="110"/>
  <c r="K216" i="110"/>
  <c r="W208" i="110"/>
  <c r="W210" i="110" s="1"/>
  <c r="W73" i="110"/>
  <c r="AA186" i="110"/>
  <c r="Q116" i="110"/>
  <c r="Q117" i="110" s="1"/>
  <c r="AO237" i="110"/>
  <c r="AO241" i="110" s="1"/>
  <c r="AO243" i="110" s="1"/>
  <c r="AO76" i="110" s="1"/>
  <c r="AO204" i="110"/>
  <c r="AO208" i="110"/>
  <c r="AO210" i="110"/>
  <c r="AO73" i="110" s="1"/>
  <c r="AO215" i="110"/>
  <c r="AO216" i="110"/>
  <c r="AO303" i="110"/>
  <c r="AO307" i="110" s="1"/>
  <c r="AO309" i="110"/>
  <c r="AO82" i="110" s="1"/>
  <c r="AG226" i="110"/>
  <c r="AG227" i="110" s="1"/>
  <c r="AG160" i="110"/>
  <c r="AG164" i="110"/>
  <c r="AG166" i="110"/>
  <c r="AG69" i="110" s="1"/>
  <c r="K160" i="110"/>
  <c r="K161" i="110"/>
  <c r="K164" i="110"/>
  <c r="K166" i="110"/>
  <c r="K69" i="110"/>
  <c r="AG127" i="110"/>
  <c r="AG131" i="110"/>
  <c r="AG133" i="110" s="1"/>
  <c r="AG66" i="110"/>
  <c r="S116" i="110"/>
  <c r="S117" i="110"/>
  <c r="AQ215" i="110"/>
  <c r="AQ219" i="110"/>
  <c r="AQ221" i="110" s="1"/>
  <c r="AQ74" i="110"/>
  <c r="AQ248" i="110"/>
  <c r="AQ252" i="110" s="1"/>
  <c r="AQ254" i="110" s="1"/>
  <c r="AQ77" i="110"/>
  <c r="AQ325" i="110"/>
  <c r="AQ330" i="110"/>
  <c r="AI215" i="110"/>
  <c r="AI219" i="110"/>
  <c r="AI221" i="110"/>
  <c r="AI74" i="110"/>
  <c r="AI237" i="110"/>
  <c r="AI238" i="110"/>
  <c r="AI248" i="110"/>
  <c r="AI252" i="110" s="1"/>
  <c r="AI249" i="110"/>
  <c r="AI270" i="110"/>
  <c r="AI274" i="110"/>
  <c r="AI276" i="110"/>
  <c r="AI79" i="110"/>
  <c r="S182" i="110"/>
  <c r="S183" i="110"/>
  <c r="S215" i="110"/>
  <c r="S219" i="110"/>
  <c r="S221" i="110" s="1"/>
  <c r="S74" i="110" s="1"/>
  <c r="S281" i="110"/>
  <c r="S285" i="110"/>
  <c r="S287" i="110" s="1"/>
  <c r="S80" i="110"/>
  <c r="K172" i="110"/>
  <c r="K171" i="110"/>
  <c r="K175" i="110"/>
  <c r="K177" i="110"/>
  <c r="K70" i="110"/>
  <c r="K292" i="110"/>
  <c r="K293" i="110"/>
  <c r="K296" i="110"/>
  <c r="K298" i="110"/>
  <c r="K81" i="110"/>
  <c r="K204" i="110"/>
  <c r="K208" i="110"/>
  <c r="K210" i="110"/>
  <c r="K73" i="110"/>
  <c r="K270" i="110"/>
  <c r="K274" i="110"/>
  <c r="K276" i="110"/>
  <c r="K79" i="110"/>
  <c r="K303" i="110"/>
  <c r="K307" i="110"/>
  <c r="K309" i="110"/>
  <c r="K82" i="110"/>
  <c r="U139" i="110"/>
  <c r="Y116" i="110"/>
  <c r="Y117" i="110" s="1"/>
  <c r="Y160" i="110"/>
  <c r="Y164" i="110" s="1"/>
  <c r="Y166" i="110" s="1"/>
  <c r="Y69" i="110" s="1"/>
  <c r="I193" i="110"/>
  <c r="I197" i="110"/>
  <c r="I199" i="110"/>
  <c r="I72" i="110"/>
  <c r="I194" i="110"/>
  <c r="I241" i="110"/>
  <c r="I243" i="110"/>
  <c r="I76" i="110"/>
  <c r="I237" i="110"/>
  <c r="I238" i="110"/>
  <c r="I219" i="110"/>
  <c r="I221" i="110"/>
  <c r="I74" i="110"/>
  <c r="I216" i="110"/>
  <c r="I215" i="110"/>
  <c r="I303" i="110"/>
  <c r="I307" i="110"/>
  <c r="I309" i="110"/>
  <c r="I82" i="110"/>
  <c r="I314" i="110"/>
  <c r="I318" i="110"/>
  <c r="I320" i="110"/>
  <c r="I315" i="110"/>
  <c r="I329" i="110"/>
  <c r="I331" i="110"/>
  <c r="I325" i="110"/>
  <c r="I326" i="110"/>
  <c r="AE139" i="110"/>
  <c r="G182" i="110"/>
  <c r="G183" i="110"/>
  <c r="AA160" i="110"/>
  <c r="AM237" i="110"/>
  <c r="AM241" i="110"/>
  <c r="AM243" i="110" s="1"/>
  <c r="AM76" i="110" s="1"/>
  <c r="AE292" i="110"/>
  <c r="O281" i="110"/>
  <c r="O285" i="110" s="1"/>
  <c r="O287" i="110" s="1"/>
  <c r="O80" i="110" s="1"/>
  <c r="G296" i="110"/>
  <c r="G298" i="110"/>
  <c r="G81" i="110"/>
  <c r="G293" i="110"/>
  <c r="G292" i="110"/>
  <c r="G314" i="110"/>
  <c r="G318" i="110"/>
  <c r="G320" i="110"/>
  <c r="Q138" i="110"/>
  <c r="Q142" i="110" s="1"/>
  <c r="Q144" i="110"/>
  <c r="Q67" i="110" s="1"/>
  <c r="AI127" i="110"/>
  <c r="AI128" i="110" s="1"/>
  <c r="M116" i="110"/>
  <c r="M117" i="110"/>
  <c r="AK259" i="110"/>
  <c r="AK260" i="110" s="1"/>
  <c r="AC193" i="110"/>
  <c r="AC194" i="110" s="1"/>
  <c r="AC237" i="110"/>
  <c r="U182" i="110"/>
  <c r="U186" i="110"/>
  <c r="U188" i="110"/>
  <c r="U71" i="110"/>
  <c r="U292" i="110"/>
  <c r="U296" i="110"/>
  <c r="U298" i="110"/>
  <c r="U81" i="110"/>
  <c r="U314" i="110"/>
  <c r="U318" i="110"/>
  <c r="U320" i="110"/>
  <c r="M292" i="110"/>
  <c r="M293" i="110" s="1"/>
  <c r="E160" i="110"/>
  <c r="E164" i="110"/>
  <c r="E166" i="110"/>
  <c r="E69" i="110"/>
  <c r="E230" i="110"/>
  <c r="E232" i="110"/>
  <c r="E75" i="110"/>
  <c r="E226" i="110"/>
  <c r="E227" i="110"/>
  <c r="E274" i="110"/>
  <c r="E276" i="110"/>
  <c r="E79" i="110"/>
  <c r="E271" i="110"/>
  <c r="E270" i="110"/>
  <c r="E303" i="110"/>
  <c r="E307" i="110"/>
  <c r="E309" i="110"/>
  <c r="E82" i="110"/>
  <c r="E304" i="110"/>
  <c r="E325" i="110"/>
  <c r="E329" i="110"/>
  <c r="E331" i="110"/>
  <c r="I175" i="110"/>
  <c r="I177" i="110"/>
  <c r="I70" i="110"/>
  <c r="I171" i="110"/>
  <c r="I172" i="110"/>
  <c r="AO259" i="110"/>
  <c r="AO260" i="110"/>
  <c r="AO160" i="110"/>
  <c r="AO164" i="110"/>
  <c r="AO166" i="110" s="1"/>
  <c r="AO69" i="110"/>
  <c r="AO182" i="110"/>
  <c r="AO186" i="110" s="1"/>
  <c r="AO188" i="110" s="1"/>
  <c r="AO71" i="110" s="1"/>
  <c r="AG149" i="110"/>
  <c r="AG150" i="110"/>
  <c r="AG182" i="110"/>
  <c r="AG186" i="110"/>
  <c r="AG188" i="110"/>
  <c r="AG71" i="110"/>
  <c r="AG215" i="110"/>
  <c r="AG219" i="110"/>
  <c r="AG221" i="110"/>
  <c r="AG74" i="110"/>
  <c r="AQ182" i="110"/>
  <c r="AQ186" i="110"/>
  <c r="AQ188" i="110"/>
  <c r="AQ71" i="110" s="1"/>
  <c r="Y127" i="110"/>
  <c r="Y128" i="110"/>
  <c r="AQ116" i="110"/>
  <c r="K116" i="110"/>
  <c r="K120" i="110"/>
  <c r="K122" i="110"/>
  <c r="K65" i="110"/>
  <c r="AQ149" i="110"/>
  <c r="AQ153" i="110"/>
  <c r="AQ155" i="110" s="1"/>
  <c r="AQ68" i="110" s="1"/>
  <c r="AQ193" i="110"/>
  <c r="AQ194" i="110"/>
  <c r="AQ226" i="110"/>
  <c r="AQ227" i="110"/>
  <c r="AQ259" i="110"/>
  <c r="AQ263" i="110"/>
  <c r="AQ265" i="110" s="1"/>
  <c r="AQ78" i="110"/>
  <c r="AQ292" i="110"/>
  <c r="AQ296" i="110"/>
  <c r="AQ298" i="110" s="1"/>
  <c r="AQ81" i="110"/>
  <c r="AQ281" i="110"/>
  <c r="AI182" i="110"/>
  <c r="AI186" i="110"/>
  <c r="AI188" i="110"/>
  <c r="AI71" i="110" s="1"/>
  <c r="AI226" i="110"/>
  <c r="AI230" i="110"/>
  <c r="AI232" i="110"/>
  <c r="AI75" i="110" s="1"/>
  <c r="AA139" i="110"/>
  <c r="AA193" i="110"/>
  <c r="AA197" i="110"/>
  <c r="AA199" i="110" s="1"/>
  <c r="AA72" i="110" s="1"/>
  <c r="AA226" i="110"/>
  <c r="AA227" i="110"/>
  <c r="AA208" i="110"/>
  <c r="AA210" i="110" s="1"/>
  <c r="AA73" i="110" s="1"/>
  <c r="S149" i="110"/>
  <c r="S153" i="110"/>
  <c r="S155" i="110" s="1"/>
  <c r="S68" i="110" s="1"/>
  <c r="K241" i="110"/>
  <c r="K243" i="110"/>
  <c r="K76" i="110"/>
  <c r="K238" i="110"/>
  <c r="K237" i="110"/>
  <c r="K325" i="110"/>
  <c r="K329" i="110"/>
  <c r="K331" i="110"/>
  <c r="AO138" i="110"/>
  <c r="AO142" i="110"/>
  <c r="AO144" i="110" s="1"/>
  <c r="AO67" i="110" s="1"/>
  <c r="I116" i="110"/>
  <c r="I120" i="110"/>
  <c r="I122" i="110"/>
  <c r="I65" i="110"/>
  <c r="Y149" i="110"/>
  <c r="Y153" i="110"/>
  <c r="Y155" i="110" s="1"/>
  <c r="Y68" i="110" s="1"/>
  <c r="I205" i="110"/>
  <c r="I208" i="110"/>
  <c r="I210" i="110"/>
  <c r="I73" i="110"/>
  <c r="I204" i="110"/>
  <c r="I281" i="110"/>
  <c r="I285" i="110"/>
  <c r="I287" i="110"/>
  <c r="I80" i="110"/>
  <c r="O139" i="110"/>
  <c r="K138" i="110"/>
  <c r="K142" i="110"/>
  <c r="K144" i="110"/>
  <c r="K67" i="110"/>
  <c r="U127" i="110"/>
  <c r="U131" i="110"/>
  <c r="U133" i="110" s="1"/>
  <c r="U66" i="110" s="1"/>
  <c r="AM116" i="110"/>
  <c r="AM117" i="110"/>
  <c r="G120" i="110"/>
  <c r="G122" i="110"/>
  <c r="G65" i="110"/>
  <c r="G117" i="110"/>
  <c r="G116" i="110"/>
  <c r="AM193" i="110"/>
  <c r="AM197" i="110"/>
  <c r="AM199" i="110"/>
  <c r="AM72" i="110" s="1"/>
  <c r="AM270" i="110"/>
  <c r="AM259" i="110"/>
  <c r="AM263" i="110" s="1"/>
  <c r="AM265" i="110" s="1"/>
  <c r="AM260" i="110"/>
  <c r="AE204" i="110"/>
  <c r="AE205" i="110" s="1"/>
  <c r="W160" i="110"/>
  <c r="W164" i="110"/>
  <c r="W166" i="110"/>
  <c r="W69" i="110"/>
  <c r="O270" i="110"/>
  <c r="O271" i="110"/>
  <c r="O204" i="110"/>
  <c r="O208" i="110"/>
  <c r="O210" i="110" s="1"/>
  <c r="O73" i="110"/>
  <c r="O292" i="110"/>
  <c r="O296" i="110"/>
  <c r="O298" i="110" s="1"/>
  <c r="O81" i="110"/>
  <c r="G153" i="110"/>
  <c r="G155" i="110"/>
  <c r="G68" i="110"/>
  <c r="G149" i="110"/>
  <c r="G150" i="110"/>
  <c r="G215" i="110"/>
  <c r="G216" i="110"/>
  <c r="G226" i="110"/>
  <c r="G230" i="110"/>
  <c r="G232" i="110"/>
  <c r="G75" i="110"/>
  <c r="G281" i="110"/>
  <c r="G282" i="110"/>
  <c r="S160" i="110"/>
  <c r="S161" i="110" s="1"/>
  <c r="I142" i="110"/>
  <c r="I144" i="110"/>
  <c r="I67" i="110"/>
  <c r="I139" i="110"/>
  <c r="I138" i="110"/>
  <c r="I143" i="110"/>
  <c r="AA127" i="110"/>
  <c r="AK116" i="110"/>
  <c r="AK120" i="110" s="1"/>
  <c r="AK122" i="110"/>
  <c r="AK65" i="110" s="1"/>
  <c r="E120" i="110"/>
  <c r="E122" i="110"/>
  <c r="E65" i="110"/>
  <c r="E116" i="110"/>
  <c r="E121" i="110"/>
  <c r="AK248" i="110"/>
  <c r="AK249" i="110"/>
  <c r="AK182" i="110"/>
  <c r="AK186" i="110"/>
  <c r="AK188" i="110" s="1"/>
  <c r="AK71" i="110"/>
  <c r="AK204" i="110"/>
  <c r="AK205" i="110" s="1"/>
  <c r="AK281" i="110"/>
  <c r="AK282" i="110"/>
  <c r="AC164" i="110"/>
  <c r="AC166" i="110"/>
  <c r="AC69" i="110"/>
  <c r="AC226" i="110"/>
  <c r="AC227" i="110"/>
  <c r="U171" i="110"/>
  <c r="U172" i="110"/>
  <c r="M215" i="110"/>
  <c r="M216" i="110"/>
  <c r="M259" i="110"/>
  <c r="M263" i="110"/>
  <c r="M265" i="110"/>
  <c r="M78" i="110"/>
  <c r="E248" i="110"/>
  <c r="E252" i="110"/>
  <c r="E254" i="110"/>
  <c r="E77" i="110"/>
  <c r="E249" i="110"/>
  <c r="E215" i="110"/>
  <c r="E219" i="110"/>
  <c r="E221" i="110"/>
  <c r="E74" i="110"/>
  <c r="E216" i="110"/>
  <c r="E263" i="110"/>
  <c r="E265" i="110"/>
  <c r="E78" i="110"/>
  <c r="E259" i="110"/>
  <c r="E260" i="110"/>
  <c r="U197" i="110"/>
  <c r="U199" i="110" s="1"/>
  <c r="U72" i="110" s="1"/>
  <c r="AO193" i="110"/>
  <c r="AO197" i="110"/>
  <c r="AO199" i="110" s="1"/>
  <c r="AO72" i="110"/>
  <c r="AO149" i="110"/>
  <c r="AO153" i="110"/>
  <c r="AO155" i="110" s="1"/>
  <c r="AO68" i="110"/>
  <c r="AO270" i="110"/>
  <c r="AO274" i="110" s="1"/>
  <c r="AO276" i="110" s="1"/>
  <c r="AO79" i="110" s="1"/>
  <c r="AO281" i="110"/>
  <c r="AO285" i="110"/>
  <c r="AO287" i="110" s="1"/>
  <c r="AO80" i="110" s="1"/>
  <c r="AO292" i="110"/>
  <c r="AO293" i="110"/>
  <c r="Q160" i="110"/>
  <c r="Q164" i="110" s="1"/>
  <c r="Q166" i="110"/>
  <c r="Q69" i="110"/>
  <c r="Q127" i="110"/>
  <c r="Q131" i="110"/>
  <c r="Q133" i="110" s="1"/>
  <c r="Q66" i="110"/>
  <c r="AI116" i="110"/>
  <c r="AI117" i="110" s="1"/>
  <c r="AQ175" i="110"/>
  <c r="AQ177" i="110"/>
  <c r="AQ70" i="110"/>
  <c r="AQ208" i="110"/>
  <c r="AQ210" i="110"/>
  <c r="AQ73" i="110"/>
  <c r="AQ318" i="110"/>
  <c r="AQ320" i="110" s="1"/>
  <c r="AQ83" i="110" s="1"/>
  <c r="AI171" i="110"/>
  <c r="AI172" i="110" s="1"/>
  <c r="AI193" i="110"/>
  <c r="AI197" i="110"/>
  <c r="AI199" i="110" s="1"/>
  <c r="AI72" i="110" s="1"/>
  <c r="AI204" i="110"/>
  <c r="AI208" i="110"/>
  <c r="AI210" i="110"/>
  <c r="AI73" i="110" s="1"/>
  <c r="K182" i="110"/>
  <c r="K183" i="110"/>
  <c r="K193" i="110"/>
  <c r="K197" i="110"/>
  <c r="K199" i="110"/>
  <c r="K72" i="110"/>
  <c r="K226" i="110"/>
  <c r="K227" i="110"/>
  <c r="K252" i="110"/>
  <c r="K254" i="110"/>
  <c r="K77" i="110"/>
  <c r="K248" i="110"/>
  <c r="K249" i="110"/>
  <c r="Y182" i="110"/>
  <c r="Y186" i="110"/>
  <c r="Y188" i="110"/>
  <c r="Y71" i="110"/>
  <c r="I164" i="110"/>
  <c r="I166" i="110"/>
  <c r="I69" i="110"/>
  <c r="I160" i="110"/>
  <c r="I161" i="110"/>
  <c r="I274" i="110"/>
  <c r="I276" i="110"/>
  <c r="I79" i="110"/>
  <c r="I271" i="110"/>
  <c r="I270" i="110"/>
  <c r="I292" i="110"/>
  <c r="I296" i="110"/>
  <c r="I298" i="110"/>
  <c r="I81" i="110"/>
  <c r="AG139" i="110"/>
  <c r="AC150" i="110"/>
  <c r="G138" i="110"/>
  <c r="G142" i="110"/>
  <c r="G144" i="110"/>
  <c r="G67" i="110"/>
  <c r="G139" i="110"/>
  <c r="G160" i="110"/>
  <c r="G164" i="110"/>
  <c r="G166" i="110"/>
  <c r="G69" i="110"/>
  <c r="O226" i="110"/>
  <c r="O230" i="110" s="1"/>
  <c r="O232" i="110" s="1"/>
  <c r="O75" i="110" s="1"/>
  <c r="O227" i="110"/>
  <c r="Y171" i="110"/>
  <c r="Y172" i="110" s="1"/>
  <c r="S127" i="110"/>
  <c r="S131" i="110"/>
  <c r="S133" i="110"/>
  <c r="S66" i="110" s="1"/>
  <c r="AC116" i="110"/>
  <c r="AC120" i="110"/>
  <c r="AC122" i="110"/>
  <c r="AC65" i="110" s="1"/>
  <c r="AK160" i="110"/>
  <c r="AK161" i="110" s="1"/>
  <c r="AK237" i="110"/>
  <c r="AK241" i="110" s="1"/>
  <c r="AK243" i="110"/>
  <c r="AK76" i="110"/>
  <c r="AC171" i="110"/>
  <c r="AC175" i="110" s="1"/>
  <c r="AC177" i="110"/>
  <c r="AC70" i="110"/>
  <c r="U160" i="110"/>
  <c r="U164" i="110" s="1"/>
  <c r="U166" i="110"/>
  <c r="U69" i="110"/>
  <c r="U204" i="110"/>
  <c r="U209" i="110" s="1"/>
  <c r="M226" i="110"/>
  <c r="M227" i="110"/>
  <c r="M303" i="110"/>
  <c r="M304" i="110"/>
  <c r="E182" i="110"/>
  <c r="E186" i="110"/>
  <c r="E188" i="110"/>
  <c r="E71" i="110"/>
  <c r="E205" i="110"/>
  <c r="E204" i="110"/>
  <c r="E208" i="110"/>
  <c r="E210" i="110"/>
  <c r="E73" i="110"/>
  <c r="E281" i="110"/>
  <c r="E285" i="110"/>
  <c r="E287" i="110"/>
  <c r="E80" i="110"/>
  <c r="E282" i="110"/>
  <c r="E292" i="110"/>
  <c r="E296" i="110"/>
  <c r="E298" i="110"/>
  <c r="E81" i="110"/>
  <c r="E314" i="110"/>
  <c r="E318" i="110"/>
  <c r="E320" i="110"/>
  <c r="AG116" i="110"/>
  <c r="AG117" i="110"/>
  <c r="AO226" i="110"/>
  <c r="AO227" i="110"/>
  <c r="AO248" i="110"/>
  <c r="AO252" i="110"/>
  <c r="AO254" i="110" s="1"/>
  <c r="AO77" i="110" s="1"/>
  <c r="AG204" i="110"/>
  <c r="AG208" i="110"/>
  <c r="AG210" i="110" s="1"/>
  <c r="AG73" i="110" s="1"/>
  <c r="AG193" i="110"/>
  <c r="AG197" i="110"/>
  <c r="AG199" i="110" s="1"/>
  <c r="AG72" i="110" s="1"/>
  <c r="AG237" i="110"/>
  <c r="AG241" i="110"/>
  <c r="AG243" i="110" s="1"/>
  <c r="AG76" i="110" s="1"/>
  <c r="AG248" i="110"/>
  <c r="AG252" i="110"/>
  <c r="AG254" i="110" s="1"/>
  <c r="AG77" i="110" s="1"/>
  <c r="AG259" i="110"/>
  <c r="AG263" i="110"/>
  <c r="AG265" i="110" s="1"/>
  <c r="AG78" i="110" s="1"/>
  <c r="Q149" i="110"/>
  <c r="Q153" i="110" s="1"/>
  <c r="Q155" i="110" s="1"/>
  <c r="Q68" i="110" s="1"/>
  <c r="I263" i="110"/>
  <c r="I265" i="110"/>
  <c r="I78" i="110"/>
  <c r="I259" i="110"/>
  <c r="I260" i="110"/>
  <c r="AK199" i="110"/>
  <c r="AK72" i="110"/>
  <c r="Q171" i="110"/>
  <c r="Q172" i="110" s="1"/>
  <c r="AQ160" i="110"/>
  <c r="AQ164" i="110" s="1"/>
  <c r="AQ166" i="110" s="1"/>
  <c r="AQ69" i="110" s="1"/>
  <c r="AO127" i="110"/>
  <c r="AO131" i="110"/>
  <c r="AO133" i="110" s="1"/>
  <c r="AO66" i="110" s="1"/>
  <c r="I127" i="110"/>
  <c r="I131" i="110"/>
  <c r="I133" i="110"/>
  <c r="I66" i="110"/>
  <c r="AA116" i="110"/>
  <c r="AA120" i="110" s="1"/>
  <c r="AA117" i="110"/>
  <c r="AQ138" i="110"/>
  <c r="AQ142" i="110" s="1"/>
  <c r="AQ144" i="110" s="1"/>
  <c r="AQ67" i="110" s="1"/>
  <c r="AQ237" i="110"/>
  <c r="AQ241" i="110" s="1"/>
  <c r="AQ243" i="110"/>
  <c r="AQ76" i="110" s="1"/>
  <c r="AQ270" i="110"/>
  <c r="AQ274" i="110" s="1"/>
  <c r="AQ276" i="110"/>
  <c r="AQ79" i="110"/>
  <c r="AQ303" i="110"/>
  <c r="AQ307" i="110" s="1"/>
  <c r="AQ309" i="110"/>
  <c r="AQ82" i="110"/>
  <c r="AI138" i="110"/>
  <c r="AI142" i="110" s="1"/>
  <c r="AI149" i="110"/>
  <c r="AI150" i="110"/>
  <c r="AI259" i="110"/>
  <c r="AA171" i="110"/>
  <c r="AA172" i="110"/>
  <c r="AA149" i="110"/>
  <c r="AA153" i="110" s="1"/>
  <c r="AA155" i="110" s="1"/>
  <c r="AA68" i="110" s="1"/>
  <c r="AA215" i="110"/>
  <c r="AA216" i="110"/>
  <c r="S175" i="110"/>
  <c r="S177" i="110"/>
  <c r="S70" i="110"/>
  <c r="K153" i="110"/>
  <c r="K155" i="110"/>
  <c r="K68" i="110"/>
  <c r="K150" i="110"/>
  <c r="K149" i="110"/>
  <c r="K154" i="110"/>
  <c r="K259" i="110"/>
  <c r="K263" i="110"/>
  <c r="K265" i="110"/>
  <c r="K78" i="110"/>
  <c r="K281" i="110"/>
  <c r="K285" i="110"/>
  <c r="K287" i="110"/>
  <c r="K80" i="110"/>
  <c r="K318" i="110"/>
  <c r="K320" i="110"/>
  <c r="K314" i="110"/>
  <c r="K315" i="110"/>
  <c r="AO171" i="110"/>
  <c r="AO175" i="110"/>
  <c r="AO177" i="110" s="1"/>
  <c r="AO70" i="110" s="1"/>
  <c r="AO120" i="110"/>
  <c r="AO122" i="110"/>
  <c r="AO65" i="110" s="1"/>
  <c r="Y197" i="110"/>
  <c r="Y199" i="110"/>
  <c r="Y72" i="110"/>
  <c r="Y204" i="110"/>
  <c r="Y208" i="110"/>
  <c r="Y210" i="110" s="1"/>
  <c r="Y73" i="110"/>
  <c r="Y215" i="110"/>
  <c r="Y219" i="110"/>
  <c r="Y221" i="110" s="1"/>
  <c r="Y74" i="110"/>
  <c r="I186" i="110"/>
  <c r="I188" i="110"/>
  <c r="I71" i="110"/>
  <c r="I183" i="110"/>
  <c r="I182" i="110"/>
  <c r="I149" i="110"/>
  <c r="I150" i="110"/>
  <c r="I226" i="110"/>
  <c r="I227" i="110"/>
  <c r="I252" i="110"/>
  <c r="I254" i="110"/>
  <c r="I77" i="110"/>
  <c r="I248" i="110"/>
  <c r="I249" i="110"/>
  <c r="G131" i="110"/>
  <c r="G133" i="110"/>
  <c r="G66" i="110"/>
  <c r="G127" i="110"/>
  <c r="G132" i="110"/>
  <c r="U248" i="110"/>
  <c r="U249" i="110"/>
  <c r="AI237" i="109"/>
  <c r="AI241" i="109"/>
  <c r="AI243" i="109"/>
  <c r="AI76" i="109"/>
  <c r="Q160" i="109"/>
  <c r="Q161" i="109"/>
  <c r="AO149" i="109"/>
  <c r="K138" i="109"/>
  <c r="AQ226" i="109"/>
  <c r="AQ230" i="109"/>
  <c r="AQ232" i="109" s="1"/>
  <c r="AQ75" i="109"/>
  <c r="AQ259" i="109"/>
  <c r="AQ263" i="109"/>
  <c r="AQ265" i="109" s="1"/>
  <c r="AQ78" i="109"/>
  <c r="AQ292" i="109"/>
  <c r="AQ296" i="109" s="1"/>
  <c r="AQ325" i="109"/>
  <c r="AQ330" i="109" s="1"/>
  <c r="AI160" i="109"/>
  <c r="AI164" i="109"/>
  <c r="AI166" i="109"/>
  <c r="AI69" i="109" s="1"/>
  <c r="AA116" i="109"/>
  <c r="AA120" i="109"/>
  <c r="AA122" i="109"/>
  <c r="AA65" i="109"/>
  <c r="AA127" i="109"/>
  <c r="AA131" i="109"/>
  <c r="AA133" i="109"/>
  <c r="AA66" i="109"/>
  <c r="AA226" i="109"/>
  <c r="AA227" i="109"/>
  <c r="S160" i="109"/>
  <c r="S161" i="109"/>
  <c r="K215" i="109"/>
  <c r="K219" i="109"/>
  <c r="K221" i="109"/>
  <c r="K74" i="109"/>
  <c r="AO281" i="109"/>
  <c r="AO285" i="109"/>
  <c r="AO287" i="109"/>
  <c r="AO80" i="109"/>
  <c r="AI193" i="109"/>
  <c r="AI149" i="109"/>
  <c r="AI153" i="109"/>
  <c r="AI155" i="109"/>
  <c r="AI68" i="109" s="1"/>
  <c r="AO138" i="109"/>
  <c r="AO142" i="109"/>
  <c r="AO144" i="109"/>
  <c r="AO67" i="109" s="1"/>
  <c r="AO248" i="109"/>
  <c r="AO249" i="109" s="1"/>
  <c r="AO325" i="109"/>
  <c r="AO326" i="109" s="1"/>
  <c r="AO292" i="109"/>
  <c r="AO293" i="109" s="1"/>
  <c r="AO296" i="109"/>
  <c r="AO298" i="109" s="1"/>
  <c r="AO81" i="109" s="1"/>
  <c r="AO303" i="109"/>
  <c r="AO307" i="109"/>
  <c r="AO309" i="109"/>
  <c r="AO82" i="109" s="1"/>
  <c r="AG171" i="109"/>
  <c r="AG175" i="109"/>
  <c r="AG177" i="109"/>
  <c r="AG70" i="109" s="1"/>
  <c r="AG182" i="109"/>
  <c r="AG183" i="109" s="1"/>
  <c r="Y138" i="109"/>
  <c r="Y139" i="109" s="1"/>
  <c r="I127" i="109"/>
  <c r="I128" i="109" s="1"/>
  <c r="I131" i="109"/>
  <c r="I133" i="109" s="1"/>
  <c r="I66" i="109" s="1"/>
  <c r="AK204" i="109"/>
  <c r="AK149" i="109"/>
  <c r="AK153" i="109"/>
  <c r="AK155" i="109" s="1"/>
  <c r="AK68" i="109" s="1"/>
  <c r="AK237" i="109"/>
  <c r="AK241" i="109"/>
  <c r="AK243" i="109" s="1"/>
  <c r="AK76" i="109"/>
  <c r="AK160" i="109"/>
  <c r="AK164" i="109"/>
  <c r="AK166" i="109" s="1"/>
  <c r="AK69" i="109"/>
  <c r="AK215" i="109"/>
  <c r="AK216" i="109" s="1"/>
  <c r="AK248" i="109"/>
  <c r="AK249" i="109"/>
  <c r="AK325" i="109"/>
  <c r="AK329" i="109" s="1"/>
  <c r="AK331" i="109" s="1"/>
  <c r="AC127" i="109"/>
  <c r="AC128" i="109"/>
  <c r="U138" i="109"/>
  <c r="U139" i="109" s="1"/>
  <c r="U226" i="109"/>
  <c r="U227" i="109"/>
  <c r="U193" i="109"/>
  <c r="U204" i="109"/>
  <c r="U209" i="109"/>
  <c r="M116" i="109"/>
  <c r="M120" i="109"/>
  <c r="M122" i="109" s="1"/>
  <c r="M65" i="109" s="1"/>
  <c r="M248" i="109"/>
  <c r="M249" i="109"/>
  <c r="E149" i="109"/>
  <c r="E153" i="109" s="1"/>
  <c r="E155" i="109" s="1"/>
  <c r="E68" i="109" s="1"/>
  <c r="E237" i="109"/>
  <c r="E238" i="109"/>
  <c r="AM116" i="109"/>
  <c r="AM215" i="109"/>
  <c r="AM219" i="109" s="1"/>
  <c r="AM221" i="109" s="1"/>
  <c r="AM74" i="109" s="1"/>
  <c r="AI186" i="109"/>
  <c r="AI188" i="109" s="1"/>
  <c r="AI71" i="109"/>
  <c r="AC116" i="109"/>
  <c r="AC117" i="109" s="1"/>
  <c r="AC120" i="109"/>
  <c r="AC122" i="109" s="1"/>
  <c r="AC65" i="109" s="1"/>
  <c r="AM171" i="109"/>
  <c r="AM172" i="109"/>
  <c r="AM182" i="109"/>
  <c r="AM186" i="109"/>
  <c r="AM188" i="109"/>
  <c r="AM71" i="109"/>
  <c r="AM259" i="109"/>
  <c r="AM260" i="109"/>
  <c r="AM193" i="109"/>
  <c r="AM281" i="109"/>
  <c r="AE116" i="109"/>
  <c r="AE117" i="109" s="1"/>
  <c r="AE226" i="109"/>
  <c r="AE227" i="109"/>
  <c r="AE182" i="109"/>
  <c r="AE186" i="109" s="1"/>
  <c r="AE188" i="109"/>
  <c r="AE71" i="109"/>
  <c r="AE248" i="109"/>
  <c r="AE149" i="109"/>
  <c r="AE153" i="109" s="1"/>
  <c r="AE155" i="109"/>
  <c r="AE68" i="109" s="1"/>
  <c r="AE237" i="109"/>
  <c r="AE241" i="109" s="1"/>
  <c r="AE243" i="109"/>
  <c r="AE76" i="109" s="1"/>
  <c r="AE204" i="109"/>
  <c r="AE205" i="109" s="1"/>
  <c r="W204" i="109"/>
  <c r="W208" i="109"/>
  <c r="W210" i="109" s="1"/>
  <c r="W73" i="109" s="1"/>
  <c r="Y324" i="109"/>
  <c r="AA204" i="109"/>
  <c r="AA205" i="109"/>
  <c r="Y149" i="109"/>
  <c r="Y150" i="109"/>
  <c r="AQ116" i="109"/>
  <c r="AQ117" i="109"/>
  <c r="AQ127" i="109"/>
  <c r="AQ131" i="109"/>
  <c r="AQ133" i="109"/>
  <c r="AQ66" i="109"/>
  <c r="AQ204" i="109"/>
  <c r="AI171" i="109"/>
  <c r="AI226" i="109"/>
  <c r="AI230" i="109"/>
  <c r="AI232" i="109" s="1"/>
  <c r="AI75" i="109" s="1"/>
  <c r="AI248" i="109"/>
  <c r="AI252" i="109"/>
  <c r="AI254" i="109" s="1"/>
  <c r="AI77" i="109"/>
  <c r="S127" i="109"/>
  <c r="S131" i="109" s="1"/>
  <c r="S226" i="109"/>
  <c r="S230" i="109"/>
  <c r="S232" i="109"/>
  <c r="S75" i="109" s="1"/>
  <c r="S248" i="109"/>
  <c r="S252" i="109"/>
  <c r="S254" i="109"/>
  <c r="S77" i="109" s="1"/>
  <c r="K116" i="109"/>
  <c r="K117" i="109"/>
  <c r="K127" i="109"/>
  <c r="K131" i="109" s="1"/>
  <c r="K133" i="109" s="1"/>
  <c r="K66" i="109" s="1"/>
  <c r="K325" i="109"/>
  <c r="K329" i="109"/>
  <c r="K331" i="109" s="1"/>
  <c r="S149" i="109"/>
  <c r="S153" i="109" s="1"/>
  <c r="S155" i="109" s="1"/>
  <c r="S68" i="109" s="1"/>
  <c r="AO171" i="109"/>
  <c r="AO175" i="109"/>
  <c r="AO177" i="109" s="1"/>
  <c r="AO70" i="109" s="1"/>
  <c r="AO226" i="109"/>
  <c r="AO230" i="109"/>
  <c r="AO232" i="109" s="1"/>
  <c r="AO75" i="109" s="1"/>
  <c r="AG248" i="109"/>
  <c r="AG249" i="109"/>
  <c r="AG237" i="109"/>
  <c r="AG241" i="109" s="1"/>
  <c r="AG243" i="109" s="1"/>
  <c r="AG76" i="109" s="1"/>
  <c r="AG259" i="109"/>
  <c r="AG263" i="109" s="1"/>
  <c r="AG265" i="109"/>
  <c r="AG78" i="109"/>
  <c r="AG325" i="109"/>
  <c r="AG329" i="109" s="1"/>
  <c r="AG331" i="109"/>
  <c r="Y127" i="109"/>
  <c r="Y128" i="109"/>
  <c r="Q127" i="109"/>
  <c r="Q131" i="109"/>
  <c r="Q133" i="109"/>
  <c r="Q66" i="109"/>
  <c r="Q138" i="109"/>
  <c r="Q142" i="109"/>
  <c r="Q144" i="109"/>
  <c r="Q67" i="109"/>
  <c r="I248" i="109"/>
  <c r="I292" i="109"/>
  <c r="I296" i="109" s="1"/>
  <c r="I298" i="109"/>
  <c r="I81" i="109" s="1"/>
  <c r="I303" i="109"/>
  <c r="AG194" i="109"/>
  <c r="Q153" i="109"/>
  <c r="Q155" i="109" s="1"/>
  <c r="Q68" i="109" s="1"/>
  <c r="E116" i="109"/>
  <c r="E121" i="109"/>
  <c r="AK270" i="109"/>
  <c r="AK271" i="109" s="1"/>
  <c r="AK182" i="109"/>
  <c r="AK281" i="109"/>
  <c r="AK282" i="109" s="1"/>
  <c r="AC149" i="109"/>
  <c r="AC153" i="109" s="1"/>
  <c r="AC155" i="109"/>
  <c r="AC68" i="109"/>
  <c r="AC204" i="109"/>
  <c r="AC208" i="109" s="1"/>
  <c r="AC226" i="109"/>
  <c r="AC227" i="109"/>
  <c r="U171" i="109"/>
  <c r="U175" i="109"/>
  <c r="U177" i="109"/>
  <c r="U70" i="109" s="1"/>
  <c r="M127" i="109"/>
  <c r="M149" i="109"/>
  <c r="M226" i="109"/>
  <c r="M230" i="109" s="1"/>
  <c r="M227" i="109"/>
  <c r="M270" i="109"/>
  <c r="M271" i="109" s="1"/>
  <c r="M314" i="109"/>
  <c r="M318" i="109" s="1"/>
  <c r="M320" i="109" s="1"/>
  <c r="M89" i="109" s="1"/>
  <c r="M315" i="109"/>
  <c r="E171" i="109"/>
  <c r="E172" i="109" s="1"/>
  <c r="E138" i="109"/>
  <c r="E139" i="109"/>
  <c r="E204" i="109"/>
  <c r="E205" i="109" s="1"/>
  <c r="E215" i="109"/>
  <c r="E303" i="109"/>
  <c r="E304" i="109"/>
  <c r="AC138" i="109"/>
  <c r="AG153" i="109"/>
  <c r="AG155" i="109"/>
  <c r="AG68" i="109"/>
  <c r="O127" i="109"/>
  <c r="O131" i="109" s="1"/>
  <c r="O133" i="109"/>
  <c r="O66" i="109"/>
  <c r="M204" i="109"/>
  <c r="M205" i="109" s="1"/>
  <c r="AC182" i="109"/>
  <c r="AC183" i="109"/>
  <c r="AM160" i="109"/>
  <c r="AM164" i="109" s="1"/>
  <c r="AM166" i="109"/>
  <c r="AM69" i="109" s="1"/>
  <c r="AK127" i="109"/>
  <c r="AK128" i="109" s="1"/>
  <c r="G116" i="109"/>
  <c r="AM204" i="109"/>
  <c r="AM208" i="109" s="1"/>
  <c r="AM210" i="109" s="1"/>
  <c r="AM73" i="109" s="1"/>
  <c r="AM292" i="109"/>
  <c r="W171" i="109"/>
  <c r="W175" i="109" s="1"/>
  <c r="W177" i="109" s="1"/>
  <c r="W70" i="109" s="1"/>
  <c r="W182" i="109"/>
  <c r="W186" i="109" s="1"/>
  <c r="W188" i="109" s="1"/>
  <c r="W71" i="109" s="1"/>
  <c r="W149" i="109"/>
  <c r="W153" i="109" s="1"/>
  <c r="W155" i="109"/>
  <c r="W68" i="109"/>
  <c r="O138" i="109"/>
  <c r="O142" i="109" s="1"/>
  <c r="O144" i="109"/>
  <c r="O67" i="109"/>
  <c r="O303" i="109"/>
  <c r="O304" i="109" s="1"/>
  <c r="Q247" i="109"/>
  <c r="Q203" i="109"/>
  <c r="Q192" i="109"/>
  <c r="I214" i="109"/>
  <c r="I280" i="109"/>
  <c r="I159" i="109"/>
  <c r="AO193" i="109"/>
  <c r="AO197" i="109" s="1"/>
  <c r="AO194" i="109"/>
  <c r="AQ182" i="109"/>
  <c r="AQ183" i="109"/>
  <c r="AQ138" i="109"/>
  <c r="AQ142" i="109"/>
  <c r="AQ144" i="109" s="1"/>
  <c r="AQ67" i="109" s="1"/>
  <c r="AQ237" i="109"/>
  <c r="AQ241" i="109"/>
  <c r="AQ243" i="109" s="1"/>
  <c r="AQ76" i="109" s="1"/>
  <c r="AQ281" i="109"/>
  <c r="AQ282" i="109" s="1"/>
  <c r="AQ285" i="109"/>
  <c r="AQ287" i="109" s="1"/>
  <c r="AQ80" i="109"/>
  <c r="AQ248" i="109"/>
  <c r="AQ249" i="109" s="1"/>
  <c r="AQ303" i="109"/>
  <c r="AQ304" i="109"/>
  <c r="AQ314" i="109"/>
  <c r="AQ315" i="109" s="1"/>
  <c r="AI116" i="109"/>
  <c r="AI120" i="109"/>
  <c r="AI122" i="109" s="1"/>
  <c r="AI65" i="109" s="1"/>
  <c r="AA160" i="109"/>
  <c r="AA164" i="109"/>
  <c r="AA166" i="109"/>
  <c r="AA69" i="109" s="1"/>
  <c r="AA171" i="109"/>
  <c r="AA175" i="109"/>
  <c r="AA177" i="109" s="1"/>
  <c r="AA70" i="109" s="1"/>
  <c r="S116" i="109"/>
  <c r="S120" i="109"/>
  <c r="S122" i="109"/>
  <c r="S65" i="109" s="1"/>
  <c r="S204" i="109"/>
  <c r="I116" i="109"/>
  <c r="I117" i="109" s="1"/>
  <c r="AO182" i="109"/>
  <c r="AO259" i="109"/>
  <c r="AO263" i="109"/>
  <c r="AO265" i="109" s="1"/>
  <c r="AO78" i="109" s="1"/>
  <c r="AO270" i="109"/>
  <c r="AO274" i="109"/>
  <c r="AO276" i="109"/>
  <c r="AO79" i="109" s="1"/>
  <c r="AO314" i="109"/>
  <c r="AO318" i="109"/>
  <c r="AO320" i="109" s="1"/>
  <c r="AO83" i="109" s="1"/>
  <c r="AG127" i="109"/>
  <c r="AG128" i="109" s="1"/>
  <c r="AG138" i="109"/>
  <c r="AG139" i="109" s="1"/>
  <c r="AG204" i="109"/>
  <c r="AG205" i="109"/>
  <c r="Y280" i="109"/>
  <c r="Y281" i="109" s="1"/>
  <c r="Y182" i="109"/>
  <c r="Y186" i="109"/>
  <c r="Y188" i="109"/>
  <c r="Y71" i="109" s="1"/>
  <c r="Q292" i="109"/>
  <c r="Q293" i="109"/>
  <c r="Q303" i="109"/>
  <c r="Q307" i="109" s="1"/>
  <c r="Q309" i="109" s="1"/>
  <c r="Q82" i="109" s="1"/>
  <c r="I171" i="109"/>
  <c r="I175" i="109"/>
  <c r="I177" i="109" s="1"/>
  <c r="I70" i="109"/>
  <c r="I226" i="109"/>
  <c r="S186" i="109"/>
  <c r="S188" i="109" s="1"/>
  <c r="S71" i="109"/>
  <c r="Y164" i="109"/>
  <c r="Y166" i="109" s="1"/>
  <c r="Y69" i="109" s="1"/>
  <c r="AE127" i="109"/>
  <c r="AO120" i="109"/>
  <c r="AO122" i="109" s="1"/>
  <c r="AO65" i="109" s="1"/>
  <c r="AK171" i="109"/>
  <c r="AK172" i="109"/>
  <c r="AK193" i="109"/>
  <c r="AK194" i="109" s="1"/>
  <c r="AK116" i="109"/>
  <c r="AK117" i="109" s="1"/>
  <c r="AK292" i="109"/>
  <c r="AK296" i="109" s="1"/>
  <c r="AK259" i="109"/>
  <c r="AK314" i="109"/>
  <c r="AC259" i="109"/>
  <c r="AC263" i="109"/>
  <c r="AC265" i="109" s="1"/>
  <c r="AC78" i="109" s="1"/>
  <c r="AC171" i="109"/>
  <c r="AC172" i="109"/>
  <c r="AC215" i="109"/>
  <c r="AC219" i="109" s="1"/>
  <c r="AC221" i="109" s="1"/>
  <c r="AC74" i="109" s="1"/>
  <c r="AC281" i="109"/>
  <c r="AC292" i="109"/>
  <c r="AC293" i="109" s="1"/>
  <c r="U182" i="109"/>
  <c r="U183" i="109"/>
  <c r="U149" i="109"/>
  <c r="U150" i="109" s="1"/>
  <c r="U160" i="109"/>
  <c r="U161" i="109" s="1"/>
  <c r="U164" i="109"/>
  <c r="U166" i="109" s="1"/>
  <c r="U69" i="109" s="1"/>
  <c r="M281" i="109"/>
  <c r="M282" i="109"/>
  <c r="M292" i="109"/>
  <c r="M293" i="109"/>
  <c r="E270" i="109"/>
  <c r="E274" i="109"/>
  <c r="E276" i="109" s="1"/>
  <c r="E79" i="109" s="1"/>
  <c r="E193" i="109"/>
  <c r="E197" i="109"/>
  <c r="E199" i="109" s="1"/>
  <c r="E72" i="109"/>
  <c r="E160" i="109"/>
  <c r="E164" i="109" s="1"/>
  <c r="E166" i="109" s="1"/>
  <c r="E69" i="109" s="1"/>
  <c r="E248" i="109"/>
  <c r="E249" i="109" s="1"/>
  <c r="E325" i="109"/>
  <c r="E329" i="109"/>
  <c r="E331" i="109" s="1"/>
  <c r="AA197" i="109"/>
  <c r="AA199" i="109" s="1"/>
  <c r="AA72" i="109" s="1"/>
  <c r="W160" i="109"/>
  <c r="W164" i="109"/>
  <c r="W166" i="109" s="1"/>
  <c r="W69" i="109" s="1"/>
  <c r="U127" i="109"/>
  <c r="U128" i="109"/>
  <c r="M237" i="109"/>
  <c r="M238" i="109"/>
  <c r="E226" i="109"/>
  <c r="E230" i="109"/>
  <c r="E232" i="109" s="1"/>
  <c r="E75" i="109" s="1"/>
  <c r="M138" i="109"/>
  <c r="M139" i="109"/>
  <c r="AM127" i="109"/>
  <c r="AM131" i="109"/>
  <c r="AM133" i="109" s="1"/>
  <c r="AM66" i="109" s="1"/>
  <c r="AM138" i="109"/>
  <c r="AM142" i="109"/>
  <c r="AM144" i="109" s="1"/>
  <c r="AM67" i="109" s="1"/>
  <c r="AM226" i="109"/>
  <c r="AM230" i="109"/>
  <c r="AM232" i="109" s="1"/>
  <c r="AM75" i="109" s="1"/>
  <c r="AM149" i="109"/>
  <c r="AM153" i="109"/>
  <c r="AM155" i="109" s="1"/>
  <c r="AM68" i="109" s="1"/>
  <c r="AM237" i="109"/>
  <c r="AM241" i="109"/>
  <c r="AM243" i="109" s="1"/>
  <c r="AM76" i="109" s="1"/>
  <c r="AM314" i="109"/>
  <c r="AM315" i="109"/>
  <c r="AE160" i="109"/>
  <c r="AE161" i="109"/>
  <c r="AE138" i="109"/>
  <c r="AE142" i="109"/>
  <c r="AE144" i="109" s="1"/>
  <c r="AE67" i="109" s="1"/>
  <c r="AE215" i="109"/>
  <c r="AE216" i="109"/>
  <c r="AE193" i="109"/>
  <c r="AE197" i="109"/>
  <c r="AE199" i="109" s="1"/>
  <c r="AE72" i="109"/>
  <c r="W116" i="109"/>
  <c r="W120" i="109" s="1"/>
  <c r="W122" i="109" s="1"/>
  <c r="W65" i="109" s="1"/>
  <c r="O160" i="109"/>
  <c r="O161" i="109" s="1"/>
  <c r="O164" i="109"/>
  <c r="O166" i="109" s="1"/>
  <c r="O69" i="109" s="1"/>
  <c r="Y215" i="109"/>
  <c r="Y216" i="109" s="1"/>
  <c r="Y193" i="109"/>
  <c r="Y194" i="109"/>
  <c r="AA182" i="109"/>
  <c r="AA186" i="109"/>
  <c r="AA188" i="109" s="1"/>
  <c r="AA71" i="109" s="1"/>
  <c r="AG160" i="109"/>
  <c r="AG161" i="109"/>
  <c r="AA138" i="109"/>
  <c r="AA139" i="109"/>
  <c r="AQ160" i="109"/>
  <c r="AQ164" i="109"/>
  <c r="AQ166" i="109" s="1"/>
  <c r="AQ69" i="109" s="1"/>
  <c r="AQ171" i="109"/>
  <c r="AQ172" i="109"/>
  <c r="AQ215" i="109"/>
  <c r="AQ219" i="109"/>
  <c r="AQ221" i="109" s="1"/>
  <c r="AQ74" i="109"/>
  <c r="AI127" i="109"/>
  <c r="AI215" i="109"/>
  <c r="AI216" i="109" s="1"/>
  <c r="AI219" i="109"/>
  <c r="AI221" i="109" s="1"/>
  <c r="AI74" i="109" s="1"/>
  <c r="AI270" i="109"/>
  <c r="AI274" i="109"/>
  <c r="AI276" i="109" s="1"/>
  <c r="AI79" i="109" s="1"/>
  <c r="AI259" i="109"/>
  <c r="AI263" i="109"/>
  <c r="AI265" i="109" s="1"/>
  <c r="AI78" i="109"/>
  <c r="AA215" i="109"/>
  <c r="AA216" i="109" s="1"/>
  <c r="S171" i="109"/>
  <c r="S175" i="109"/>
  <c r="S177" i="109"/>
  <c r="S70" i="109" s="1"/>
  <c r="S270" i="109"/>
  <c r="S274" i="109"/>
  <c r="S276" i="109" s="1"/>
  <c r="S79" i="109" s="1"/>
  <c r="S259" i="109"/>
  <c r="S263" i="109"/>
  <c r="S265" i="109"/>
  <c r="S78" i="109" s="1"/>
  <c r="Y204" i="109"/>
  <c r="Y205" i="109"/>
  <c r="AO127" i="109"/>
  <c r="AO131" i="109" s="1"/>
  <c r="AO133" i="109" s="1"/>
  <c r="AO66" i="109" s="1"/>
  <c r="AO204" i="109"/>
  <c r="AO205" i="109" s="1"/>
  <c r="AO237" i="109"/>
  <c r="AO241" i="109"/>
  <c r="AO243" i="109"/>
  <c r="AO76" i="109" s="1"/>
  <c r="AG215" i="109"/>
  <c r="AG216" i="109"/>
  <c r="AG226" i="109"/>
  <c r="AG280" i="109"/>
  <c r="AG313" i="109"/>
  <c r="AG314" i="109" s="1"/>
  <c r="AG291" i="109"/>
  <c r="AG302" i="109"/>
  <c r="Y171" i="109"/>
  <c r="Y172" i="109" s="1"/>
  <c r="Y175" i="109"/>
  <c r="Y177" i="109" s="1"/>
  <c r="Y70" i="109"/>
  <c r="Y236" i="109"/>
  <c r="Y258" i="109"/>
  <c r="Y291" i="109"/>
  <c r="Y302" i="109"/>
  <c r="Q171" i="109"/>
  <c r="Q175" i="109"/>
  <c r="Q177" i="109" s="1"/>
  <c r="Q70" i="109"/>
  <c r="I259" i="109"/>
  <c r="I260" i="109"/>
  <c r="I270" i="109"/>
  <c r="I274" i="109"/>
  <c r="I276" i="109" s="1"/>
  <c r="I79" i="109"/>
  <c r="I314" i="109"/>
  <c r="I315" i="109"/>
  <c r="AE171" i="109"/>
  <c r="AE172" i="109"/>
  <c r="AK138" i="109"/>
  <c r="AK139" i="109"/>
  <c r="AK303" i="109"/>
  <c r="AK307" i="109"/>
  <c r="AK309" i="109" s="1"/>
  <c r="AK82" i="109" s="1"/>
  <c r="AC237" i="109"/>
  <c r="AC241" i="109"/>
  <c r="AC243" i="109" s="1"/>
  <c r="AC76" i="109" s="1"/>
  <c r="AC193" i="109"/>
  <c r="AC197" i="109"/>
  <c r="AC199" i="109" s="1"/>
  <c r="AC72" i="109" s="1"/>
  <c r="AC160" i="109"/>
  <c r="AC164" i="109"/>
  <c r="AC166" i="109" s="1"/>
  <c r="AC69" i="109" s="1"/>
  <c r="AC325" i="109"/>
  <c r="AC326" i="109"/>
  <c r="U116" i="109"/>
  <c r="U120" i="109"/>
  <c r="U122" i="109" s="1"/>
  <c r="U65" i="109"/>
  <c r="U270" i="109"/>
  <c r="U271" i="109" s="1"/>
  <c r="U303" i="109"/>
  <c r="U304" i="109"/>
  <c r="U314" i="109"/>
  <c r="U315" i="109" s="1"/>
  <c r="M171" i="109"/>
  <c r="M172" i="109"/>
  <c r="M193" i="109"/>
  <c r="M197" i="109" s="1"/>
  <c r="M199" i="109" s="1"/>
  <c r="M72" i="109" s="1"/>
  <c r="M160" i="109"/>
  <c r="M164" i="109" s="1"/>
  <c r="M165" i="109"/>
  <c r="E259" i="109"/>
  <c r="E260" i="109" s="1"/>
  <c r="E281" i="109"/>
  <c r="E285" i="109" s="1"/>
  <c r="E287" i="109" s="1"/>
  <c r="E80" i="109" s="1"/>
  <c r="M182" i="109"/>
  <c r="M183" i="109"/>
  <c r="AK226" i="109"/>
  <c r="AK230" i="109" s="1"/>
  <c r="AK232" i="109"/>
  <c r="AK75" i="109"/>
  <c r="O116" i="109"/>
  <c r="O117" i="109" s="1"/>
  <c r="AM248" i="109"/>
  <c r="AM249" i="109"/>
  <c r="AM270" i="109"/>
  <c r="AM274" i="109" s="1"/>
  <c r="AM276" i="109"/>
  <c r="AM79" i="109" s="1"/>
  <c r="AM325" i="109"/>
  <c r="AM326" i="109" s="1"/>
  <c r="W127" i="109"/>
  <c r="W138" i="109"/>
  <c r="W142" i="109" s="1"/>
  <c r="W144" i="109" s="1"/>
  <c r="W67" i="109" s="1"/>
  <c r="W193" i="109"/>
  <c r="O149" i="109"/>
  <c r="O150" i="109" s="1"/>
  <c r="K148" i="109"/>
  <c r="K192" i="109"/>
  <c r="K269" i="109"/>
  <c r="S280" i="109"/>
  <c r="S236" i="109"/>
  <c r="M232" i="109"/>
  <c r="M75" i="109" s="1"/>
  <c r="O183" i="110"/>
  <c r="G192" i="109"/>
  <c r="G193" i="109"/>
  <c r="G197" i="109" s="1"/>
  <c r="G199" i="109" s="1"/>
  <c r="G72" i="109" s="1"/>
  <c r="G126" i="109"/>
  <c r="G258" i="109"/>
  <c r="G259" i="109"/>
  <c r="G324" i="109"/>
  <c r="G325" i="109" s="1"/>
  <c r="G329" i="109"/>
  <c r="G331" i="109" s="1"/>
  <c r="G159" i="109"/>
  <c r="G160" i="109" s="1"/>
  <c r="G164" i="109"/>
  <c r="G166" i="109"/>
  <c r="G69" i="109" s="1"/>
  <c r="G203" i="109"/>
  <c r="G204" i="109"/>
  <c r="G208" i="109"/>
  <c r="G210" i="109" s="1"/>
  <c r="G73" i="109" s="1"/>
  <c r="G181" i="109"/>
  <c r="G182" i="109"/>
  <c r="G186" i="109"/>
  <c r="G188" i="109" s="1"/>
  <c r="G71" i="109" s="1"/>
  <c r="O230" i="109"/>
  <c r="O232" i="109" s="1"/>
  <c r="O75" i="109"/>
  <c r="AA142" i="109"/>
  <c r="AA144" i="109"/>
  <c r="AA67" i="109" s="1"/>
  <c r="M296" i="109"/>
  <c r="M298" i="109"/>
  <c r="M81" i="109"/>
  <c r="U186" i="109"/>
  <c r="U188" i="109" s="1"/>
  <c r="U71" i="109" s="1"/>
  <c r="AQ183" i="110"/>
  <c r="U131" i="109"/>
  <c r="U133" i="109"/>
  <c r="U66" i="109" s="1"/>
  <c r="K120" i="109"/>
  <c r="K122" i="109"/>
  <c r="K65" i="109" s="1"/>
  <c r="AE208" i="110"/>
  <c r="AE210" i="110" s="1"/>
  <c r="AE73" i="110" s="1"/>
  <c r="AA183" i="109"/>
  <c r="O318" i="110"/>
  <c r="O320" i="110" s="1"/>
  <c r="S307" i="109"/>
  <c r="S309" i="109" s="1"/>
  <c r="S82" i="109" s="1"/>
  <c r="AI260" i="109"/>
  <c r="AA122" i="110"/>
  <c r="AA65" i="110"/>
  <c r="AK227" i="109"/>
  <c r="AM318" i="109"/>
  <c r="AM320" i="109"/>
  <c r="AM83" i="109"/>
  <c r="AK230" i="110"/>
  <c r="AK232" i="110"/>
  <c r="AK75" i="110" s="1"/>
  <c r="AK142" i="110"/>
  <c r="AK144" i="110" s="1"/>
  <c r="AK67" i="110" s="1"/>
  <c r="O208" i="109"/>
  <c r="O210" i="109" s="1"/>
  <c r="O73" i="109" s="1"/>
  <c r="M161" i="109"/>
  <c r="Y142" i="109"/>
  <c r="Y144" i="109" s="1"/>
  <c r="Y67" i="109" s="1"/>
  <c r="G161" i="109"/>
  <c r="AM271" i="109"/>
  <c r="AM150" i="109"/>
  <c r="Q128" i="109"/>
  <c r="Y131" i="109"/>
  <c r="Y133" i="109" s="1"/>
  <c r="Y66" i="109" s="1"/>
  <c r="K263" i="109"/>
  <c r="K265" i="109"/>
  <c r="K78" i="109"/>
  <c r="O274" i="110"/>
  <c r="O276" i="110"/>
  <c r="O79" i="110"/>
  <c r="Y131" i="110"/>
  <c r="Y133" i="110"/>
  <c r="Y66" i="110" s="1"/>
  <c r="M120" i="110"/>
  <c r="M122" i="110"/>
  <c r="M65" i="110" s="1"/>
  <c r="AI241" i="110"/>
  <c r="AI243" i="110"/>
  <c r="AI76" i="110"/>
  <c r="AK150" i="110"/>
  <c r="G194" i="109"/>
  <c r="AE304" i="109"/>
  <c r="O153" i="109"/>
  <c r="O155" i="109" s="1"/>
  <c r="O68" i="109" s="1"/>
  <c r="AK142" i="109"/>
  <c r="AK144" i="109"/>
  <c r="AK67" i="109"/>
  <c r="AK131" i="109"/>
  <c r="AK133" i="109"/>
  <c r="AK66" i="109" s="1"/>
  <c r="S133" i="109"/>
  <c r="S66" i="109"/>
  <c r="AK238" i="110"/>
  <c r="AQ197" i="110"/>
  <c r="AQ199" i="110"/>
  <c r="AQ72" i="110" s="1"/>
  <c r="W120" i="110"/>
  <c r="W122" i="110" s="1"/>
  <c r="W65" i="110"/>
  <c r="AC139" i="110"/>
  <c r="O307" i="109"/>
  <c r="O309" i="109" s="1"/>
  <c r="O82" i="109" s="1"/>
  <c r="AE329" i="109"/>
  <c r="AE331" i="109" s="1"/>
  <c r="Y208" i="109"/>
  <c r="Y210" i="109"/>
  <c r="Y73" i="109"/>
  <c r="K160" i="109"/>
  <c r="K164" i="109" s="1"/>
  <c r="K166" i="109"/>
  <c r="K69" i="109" s="1"/>
  <c r="AQ175" i="109"/>
  <c r="AQ177" i="109" s="1"/>
  <c r="AQ70" i="109" s="1"/>
  <c r="Q296" i="109"/>
  <c r="Q298" i="109" s="1"/>
  <c r="Q81" i="109" s="1"/>
  <c r="AG208" i="109"/>
  <c r="AG210" i="109" s="1"/>
  <c r="AG73" i="109" s="1"/>
  <c r="AQ307" i="109"/>
  <c r="AQ309" i="109"/>
  <c r="AQ82" i="109" s="1"/>
  <c r="AQ252" i="109"/>
  <c r="AQ254" i="109" s="1"/>
  <c r="AQ77" i="109" s="1"/>
  <c r="K208" i="109"/>
  <c r="K210" i="109" s="1"/>
  <c r="K73" i="109"/>
  <c r="AE120" i="109"/>
  <c r="AE122" i="109"/>
  <c r="AE65" i="109" s="1"/>
  <c r="U142" i="109"/>
  <c r="U144" i="109"/>
  <c r="U67" i="109"/>
  <c r="O282" i="110"/>
  <c r="AQ131" i="110"/>
  <c r="AQ133" i="110" s="1"/>
  <c r="AQ66" i="110" s="1"/>
  <c r="AM208" i="110"/>
  <c r="AM210" i="110" s="1"/>
  <c r="AM73" i="110"/>
  <c r="G291" i="109"/>
  <c r="G292" i="109" s="1"/>
  <c r="G293" i="109"/>
  <c r="G148" i="109"/>
  <c r="G236" i="109"/>
  <c r="G302" i="109"/>
  <c r="G303" i="109"/>
  <c r="G304" i="109"/>
  <c r="G137" i="109"/>
  <c r="G138" i="109" s="1"/>
  <c r="G142" i="109"/>
  <c r="G144" i="109" s="1"/>
  <c r="G67" i="109"/>
  <c r="G214" i="109"/>
  <c r="G215" i="109"/>
  <c r="G216" i="109" s="1"/>
  <c r="G225" i="109"/>
  <c r="G313" i="109"/>
  <c r="E271" i="109"/>
  <c r="AO194" i="110"/>
  <c r="AI254" i="110"/>
  <c r="AI77" i="110" s="1"/>
  <c r="AO172" i="110"/>
  <c r="AI194" i="110"/>
  <c r="AO117" i="110"/>
  <c r="AA318" i="110"/>
  <c r="AA320" i="110"/>
  <c r="AA89" i="110"/>
  <c r="AI144" i="110"/>
  <c r="AI67" i="110" s="1"/>
  <c r="AK164" i="110"/>
  <c r="AK166" i="110" s="1"/>
  <c r="AK69" i="110" s="1"/>
  <c r="Y183" i="110"/>
  <c r="S329" i="110"/>
  <c r="S331" i="110" s="1"/>
  <c r="AO296" i="110"/>
  <c r="AO298" i="110" s="1"/>
  <c r="AO81" i="110"/>
  <c r="AO150" i="110"/>
  <c r="AQ293" i="110"/>
  <c r="U183" i="110"/>
  <c r="AI131" i="110"/>
  <c r="AI133" i="110" s="1"/>
  <c r="AI66" i="110"/>
  <c r="AM329" i="110"/>
  <c r="AM331" i="110"/>
  <c r="AM238" i="110"/>
  <c r="AA307" i="110"/>
  <c r="AA309" i="110"/>
  <c r="AA82" i="110"/>
  <c r="AI216" i="110"/>
  <c r="AO205" i="110"/>
  <c r="AM318" i="110"/>
  <c r="AM320" i="110" s="1"/>
  <c r="AM89" i="110" s="1"/>
  <c r="U175" i="110"/>
  <c r="U177" i="110" s="1"/>
  <c r="U70" i="110"/>
  <c r="S230" i="110"/>
  <c r="S232" i="110" s="1"/>
  <c r="S75" i="110" s="1"/>
  <c r="S216" i="110"/>
  <c r="U232" i="110"/>
  <c r="U75" i="110" s="1"/>
  <c r="AM282" i="110"/>
  <c r="M260" i="110"/>
  <c r="M307" i="110"/>
  <c r="M309" i="110"/>
  <c r="M82" i="110"/>
  <c r="M164" i="110"/>
  <c r="M166" i="110"/>
  <c r="M69" i="110" s="1"/>
  <c r="M205" i="110"/>
  <c r="S241" i="110"/>
  <c r="S243" i="110" s="1"/>
  <c r="S76" i="110" s="1"/>
  <c r="S238" i="110"/>
  <c r="AA242" i="110"/>
  <c r="AA238" i="110"/>
  <c r="S270" i="110"/>
  <c r="S271" i="110" s="1"/>
  <c r="AA142" i="110"/>
  <c r="AA144" i="110" s="1"/>
  <c r="AA67" i="110" s="1"/>
  <c r="U260" i="110"/>
  <c r="S172" i="110"/>
  <c r="AQ139" i="110"/>
  <c r="Q175" i="110"/>
  <c r="Q177" i="110"/>
  <c r="Q70" i="110" s="1"/>
  <c r="Q150" i="110"/>
  <c r="AG194" i="110"/>
  <c r="Y150" i="110"/>
  <c r="AQ230" i="110"/>
  <c r="AQ232" i="110"/>
  <c r="AQ75" i="110"/>
  <c r="AG153" i="110"/>
  <c r="AG155" i="110" s="1"/>
  <c r="AG68" i="110"/>
  <c r="Y161" i="110"/>
  <c r="AA241" i="110"/>
  <c r="AA243" i="110" s="1"/>
  <c r="O194" i="110"/>
  <c r="AE172" i="110"/>
  <c r="AM172" i="110"/>
  <c r="O164" i="110"/>
  <c r="O166" i="110"/>
  <c r="O69" i="110" s="1"/>
  <c r="AM150" i="110"/>
  <c r="AM307" i="110"/>
  <c r="AM309" i="110" s="1"/>
  <c r="AM82" i="110" s="1"/>
  <c r="Y205" i="110"/>
  <c r="Y194" i="110"/>
  <c r="AG205" i="110"/>
  <c r="AO230" i="110"/>
  <c r="AO232" i="110" s="1"/>
  <c r="AO75" i="110" s="1"/>
  <c r="M230" i="110"/>
  <c r="M232" i="110" s="1"/>
  <c r="M75" i="110" s="1"/>
  <c r="S248" i="110"/>
  <c r="AI175" i="110"/>
  <c r="AI177" i="110" s="1"/>
  <c r="AI70" i="110" s="1"/>
  <c r="AC230" i="110"/>
  <c r="AC232" i="110" s="1"/>
  <c r="AC75" i="110"/>
  <c r="AM78" i="110"/>
  <c r="AM120" i="110"/>
  <c r="AM122" i="110" s="1"/>
  <c r="AM65" i="110"/>
  <c r="AA194" i="110"/>
  <c r="AG183" i="110"/>
  <c r="S205" i="110"/>
  <c r="AQ216" i="110"/>
  <c r="AO219" i="110"/>
  <c r="AO221" i="110"/>
  <c r="AO74" i="110" s="1"/>
  <c r="AC216" i="110"/>
  <c r="AC183" i="110"/>
  <c r="W197" i="110"/>
  <c r="W199" i="110" s="1"/>
  <c r="W72" i="110" s="1"/>
  <c r="AE238" i="110"/>
  <c r="AM216" i="110"/>
  <c r="AM139" i="110"/>
  <c r="AE318" i="110"/>
  <c r="AE320" i="110" s="1"/>
  <c r="AE83" i="110" s="1"/>
  <c r="AM249" i="110"/>
  <c r="O117" i="110"/>
  <c r="AG120" i="110"/>
  <c r="AG122" i="110"/>
  <c r="AG65" i="110" s="1"/>
  <c r="Y120" i="110"/>
  <c r="Y122" i="110" s="1"/>
  <c r="Y65" i="110" s="1"/>
  <c r="S120" i="110"/>
  <c r="S122" i="110" s="1"/>
  <c r="S65" i="110" s="1"/>
  <c r="M249" i="110"/>
  <c r="M175" i="110"/>
  <c r="M177" i="110" s="1"/>
  <c r="M70" i="110" s="1"/>
  <c r="AI227" i="110"/>
  <c r="AE216" i="110"/>
  <c r="Y249" i="109"/>
  <c r="Y252" i="109"/>
  <c r="Y254" i="109" s="1"/>
  <c r="Y77" i="109"/>
  <c r="AE326" i="109"/>
  <c r="M194" i="109"/>
  <c r="AC194" i="109"/>
  <c r="AI271" i="109"/>
  <c r="AQ216" i="109"/>
  <c r="AG164" i="109"/>
  <c r="AG166" i="109" s="1"/>
  <c r="AG69" i="109"/>
  <c r="AE296" i="109"/>
  <c r="AE298" i="109" s="1"/>
  <c r="AE81" i="109" s="1"/>
  <c r="AE164" i="109"/>
  <c r="AE166" i="109"/>
  <c r="AE69" i="109" s="1"/>
  <c r="U153" i="109"/>
  <c r="U155" i="109" s="1"/>
  <c r="U68" i="109"/>
  <c r="AC260" i="109"/>
  <c r="Q304" i="109"/>
  <c r="AA161" i="109"/>
  <c r="AE318" i="109"/>
  <c r="AE320" i="109" s="1"/>
  <c r="O128" i="109"/>
  <c r="M274" i="109"/>
  <c r="M276" i="109"/>
  <c r="M79" i="109" s="1"/>
  <c r="S296" i="109"/>
  <c r="S298" i="109"/>
  <c r="S81" i="109" s="1"/>
  <c r="AQ120" i="109"/>
  <c r="AQ122" i="109" s="1"/>
  <c r="AQ65" i="109" s="1"/>
  <c r="G296" i="109"/>
  <c r="G298" i="109"/>
  <c r="G81" i="109" s="1"/>
  <c r="AE183" i="109"/>
  <c r="AM263" i="109"/>
  <c r="AM265" i="109"/>
  <c r="AM78" i="109" s="1"/>
  <c r="AK252" i="109"/>
  <c r="AK254" i="109" s="1"/>
  <c r="AK77" i="109"/>
  <c r="I205" i="109"/>
  <c r="AO329" i="109"/>
  <c r="AO331" i="109" s="1"/>
  <c r="G172" i="109"/>
  <c r="U208" i="109"/>
  <c r="U210" i="109" s="1"/>
  <c r="U73" i="109" s="1"/>
  <c r="U274" i="109"/>
  <c r="U276" i="109"/>
  <c r="U79" i="109" s="1"/>
  <c r="AC161" i="109"/>
  <c r="AO128" i="109"/>
  <c r="AM227" i="109"/>
  <c r="W161" i="109"/>
  <c r="M285" i="109"/>
  <c r="M287" i="109" s="1"/>
  <c r="M80" i="109" s="1"/>
  <c r="AC216" i="109"/>
  <c r="AQ186" i="109"/>
  <c r="AQ188" i="109"/>
  <c r="AQ71" i="109"/>
  <c r="AE263" i="109"/>
  <c r="AE265" i="109" s="1"/>
  <c r="AE78" i="109"/>
  <c r="AM161" i="109"/>
  <c r="O249" i="109"/>
  <c r="U172" i="109"/>
  <c r="S150" i="109"/>
  <c r="AE208" i="109"/>
  <c r="AE210" i="109"/>
  <c r="AE73" i="109" s="1"/>
  <c r="AM216" i="109"/>
  <c r="M252" i="109"/>
  <c r="M254" i="109" s="1"/>
  <c r="M77" i="109" s="1"/>
  <c r="U205" i="109"/>
  <c r="U230" i="109"/>
  <c r="U232" i="109"/>
  <c r="U75" i="109" s="1"/>
  <c r="AO304" i="109"/>
  <c r="AI238" i="109"/>
  <c r="E263" i="109"/>
  <c r="E265" i="109" s="1"/>
  <c r="E78" i="109" s="1"/>
  <c r="G282" i="109"/>
  <c r="G285" i="109"/>
  <c r="G287" i="109"/>
  <c r="G80" i="109" s="1"/>
  <c r="AO186" i="109"/>
  <c r="AO188" i="109"/>
  <c r="AO71" i="109" s="1"/>
  <c r="AO183" i="109"/>
  <c r="AM293" i="109"/>
  <c r="AM296" i="109"/>
  <c r="AM298" i="109" s="1"/>
  <c r="AM81" i="109" s="1"/>
  <c r="AI175" i="109"/>
  <c r="AI177" i="109"/>
  <c r="AI70" i="109"/>
  <c r="AI172" i="109"/>
  <c r="AM120" i="109"/>
  <c r="AM122" i="109"/>
  <c r="AM65" i="109"/>
  <c r="AM117" i="109"/>
  <c r="U197" i="109"/>
  <c r="U199" i="109"/>
  <c r="U72" i="109"/>
  <c r="U194" i="109"/>
  <c r="G175" i="109"/>
  <c r="G177" i="109" s="1"/>
  <c r="G70" i="109" s="1"/>
  <c r="AM252" i="109"/>
  <c r="AM254" i="109"/>
  <c r="AM77" i="109" s="1"/>
  <c r="AC238" i="109"/>
  <c r="I318" i="109"/>
  <c r="I320" i="109" s="1"/>
  <c r="I89" i="109" s="1"/>
  <c r="O293" i="109"/>
  <c r="O296" i="109"/>
  <c r="O298" i="109" s="1"/>
  <c r="O81" i="109" s="1"/>
  <c r="AE194" i="109"/>
  <c r="E194" i="109"/>
  <c r="AC285" i="109"/>
  <c r="AC287" i="109" s="1"/>
  <c r="AC80" i="109" s="1"/>
  <c r="AC282" i="109"/>
  <c r="AK263" i="109"/>
  <c r="AK265" i="109" s="1"/>
  <c r="AK78" i="109"/>
  <c r="AK260" i="109"/>
  <c r="I230" i="109"/>
  <c r="I232" i="109" s="1"/>
  <c r="I75" i="109" s="1"/>
  <c r="I227" i="109"/>
  <c r="Q263" i="109"/>
  <c r="Q265" i="109" s="1"/>
  <c r="Q78" i="109" s="1"/>
  <c r="Q260" i="109"/>
  <c r="AI117" i="109"/>
  <c r="AK183" i="109"/>
  <c r="AK186" i="109"/>
  <c r="AK188" i="109" s="1"/>
  <c r="AK71" i="109" s="1"/>
  <c r="I329" i="109"/>
  <c r="I331" i="109"/>
  <c r="I326" i="109"/>
  <c r="AQ205" i="109"/>
  <c r="AQ208" i="109"/>
  <c r="AQ210" i="109"/>
  <c r="AQ73" i="109" s="1"/>
  <c r="AK208" i="109"/>
  <c r="AK210" i="109" s="1"/>
  <c r="AK73" i="109" s="1"/>
  <c r="AK205" i="109"/>
  <c r="K139" i="109"/>
  <c r="K142" i="109"/>
  <c r="K144" i="109"/>
  <c r="K67" i="109"/>
  <c r="AO319" i="109"/>
  <c r="AO315" i="109"/>
  <c r="AI197" i="109"/>
  <c r="AI199" i="109" s="1"/>
  <c r="AI72" i="109" s="1"/>
  <c r="AI194" i="109"/>
  <c r="Y219" i="109"/>
  <c r="Y221" i="109"/>
  <c r="Y74" i="109"/>
  <c r="M142" i="109"/>
  <c r="M144" i="109"/>
  <c r="M67" i="109"/>
  <c r="AK297" i="109"/>
  <c r="AK298" i="109"/>
  <c r="AK81" i="109"/>
  <c r="AK293" i="109"/>
  <c r="AE128" i="109"/>
  <c r="AE131" i="109"/>
  <c r="AE133" i="109"/>
  <c r="AE66" i="109"/>
  <c r="I143" i="109"/>
  <c r="I142" i="109"/>
  <c r="I120" i="109"/>
  <c r="I122" i="109"/>
  <c r="I65" i="109" s="1"/>
  <c r="AA172" i="109"/>
  <c r="M153" i="109"/>
  <c r="M155" i="109" s="1"/>
  <c r="M68" i="109" s="1"/>
  <c r="M150" i="109"/>
  <c r="AC205" i="109"/>
  <c r="AC210" i="109"/>
  <c r="AC73" i="109" s="1"/>
  <c r="AM197" i="109"/>
  <c r="AM199" i="109" s="1"/>
  <c r="AM72" i="109"/>
  <c r="AM194" i="109"/>
  <c r="AQ293" i="109"/>
  <c r="AQ298" i="109"/>
  <c r="AQ81" i="109"/>
  <c r="AO153" i="109"/>
  <c r="AO155" i="109" s="1"/>
  <c r="AO68" i="109"/>
  <c r="AO150" i="109"/>
  <c r="AM329" i="109"/>
  <c r="AM331" i="109"/>
  <c r="AK304" i="109"/>
  <c r="AG131" i="109"/>
  <c r="AG133" i="109" s="1"/>
  <c r="AG66" i="109" s="1"/>
  <c r="AC142" i="109"/>
  <c r="AC144" i="109" s="1"/>
  <c r="AC67" i="109"/>
  <c r="AC139" i="109"/>
  <c r="M131" i="109"/>
  <c r="M133" i="109" s="1"/>
  <c r="M66" i="109" s="1"/>
  <c r="M128" i="109"/>
  <c r="I304" i="109"/>
  <c r="I307" i="109"/>
  <c r="I309" i="109"/>
  <c r="I82" i="109" s="1"/>
  <c r="O139" i="109"/>
  <c r="W150" i="109"/>
  <c r="AE282" i="109"/>
  <c r="AE260" i="109"/>
  <c r="AM205" i="109"/>
  <c r="AC230" i="109"/>
  <c r="AC232" i="109"/>
  <c r="AC75" i="109" s="1"/>
  <c r="AG326" i="109"/>
  <c r="S197" i="109"/>
  <c r="S199" i="109"/>
  <c r="S72" i="109"/>
  <c r="AI227" i="109"/>
  <c r="Y153" i="109"/>
  <c r="Y155" i="109"/>
  <c r="Y68" i="109" s="1"/>
  <c r="O263" i="109"/>
  <c r="O265" i="109" s="1"/>
  <c r="O78" i="109" s="1"/>
  <c r="AE238" i="109"/>
  <c r="M117" i="109"/>
  <c r="AK219" i="109"/>
  <c r="AK221" i="109" s="1"/>
  <c r="AK74" i="109" s="1"/>
  <c r="AK150" i="109"/>
  <c r="AO282" i="109"/>
  <c r="AA230" i="109"/>
  <c r="AA232" i="109" s="1"/>
  <c r="AA75" i="109" s="1"/>
  <c r="AA117" i="109"/>
  <c r="AQ326" i="109"/>
  <c r="Q164" i="109"/>
  <c r="Q166" i="109"/>
  <c r="Q69" i="109" s="1"/>
  <c r="I197" i="109"/>
  <c r="I199" i="109"/>
  <c r="I72" i="109"/>
  <c r="G326" i="109"/>
  <c r="AK175" i="109"/>
  <c r="AK177" i="109" s="1"/>
  <c r="AK70" i="109"/>
  <c r="AG252" i="109"/>
  <c r="AG254" i="109" s="1"/>
  <c r="AG77" i="109" s="1"/>
  <c r="S194" i="109"/>
  <c r="AE230" i="109"/>
  <c r="AE232" i="109"/>
  <c r="AE75" i="109" s="1"/>
  <c r="AG186" i="109"/>
  <c r="AG188" i="109" s="1"/>
  <c r="AG71" i="109" s="1"/>
  <c r="S164" i="109"/>
  <c r="S166" i="109"/>
  <c r="S69" i="109" s="1"/>
  <c r="AQ329" i="109"/>
  <c r="AQ331" i="109" s="1"/>
  <c r="E282" i="109"/>
  <c r="E307" i="109"/>
  <c r="E309" i="109" s="1"/>
  <c r="E82" i="109" s="1"/>
  <c r="E227" i="109"/>
  <c r="E161" i="109"/>
  <c r="U89" i="110"/>
  <c r="U83" i="110"/>
  <c r="G83" i="110"/>
  <c r="G89" i="110"/>
  <c r="E89" i="110"/>
  <c r="E83" i="110"/>
  <c r="AQ89" i="110"/>
  <c r="E92" i="110"/>
  <c r="AM83" i="110"/>
  <c r="Y216" i="110"/>
  <c r="K260" i="110"/>
  <c r="S194" i="110"/>
  <c r="AQ238" i="110"/>
  <c r="AO128" i="110"/>
  <c r="AG249" i="110"/>
  <c r="AG238" i="110"/>
  <c r="AO249" i="110"/>
  <c r="E293" i="110"/>
  <c r="U161" i="110"/>
  <c r="AC172" i="110"/>
  <c r="S128" i="110"/>
  <c r="Y175" i="110"/>
  <c r="Y177" i="110" s="1"/>
  <c r="Y70" i="110"/>
  <c r="I293" i="110"/>
  <c r="K194" i="110"/>
  <c r="K186" i="110"/>
  <c r="K188" i="110"/>
  <c r="K71" i="110"/>
  <c r="AI205" i="110"/>
  <c r="AQ205" i="110"/>
  <c r="AQ172" i="110"/>
  <c r="Q161" i="110"/>
  <c r="AO271" i="110"/>
  <c r="AK183" i="110"/>
  <c r="AK252" i="110"/>
  <c r="AK254" i="110"/>
  <c r="AK77" i="110" s="1"/>
  <c r="G227" i="110"/>
  <c r="G219" i="110"/>
  <c r="G221" i="110"/>
  <c r="G74" i="110"/>
  <c r="O293" i="110"/>
  <c r="O205" i="110"/>
  <c r="AM194" i="110"/>
  <c r="K139" i="110"/>
  <c r="I282" i="110"/>
  <c r="K326" i="110"/>
  <c r="S150" i="110"/>
  <c r="AA230" i="110"/>
  <c r="AA232" i="110"/>
  <c r="AA75" i="110" s="1"/>
  <c r="AI183" i="110"/>
  <c r="AQ260" i="110"/>
  <c r="K117" i="110"/>
  <c r="AG216" i="110"/>
  <c r="AO161" i="110"/>
  <c r="AO263" i="110"/>
  <c r="AO265" i="110"/>
  <c r="AO78" i="110"/>
  <c r="M296" i="110"/>
  <c r="M298" i="110"/>
  <c r="M81" i="110"/>
  <c r="U293" i="110"/>
  <c r="G315" i="110"/>
  <c r="I304" i="110"/>
  <c r="K205" i="110"/>
  <c r="S282" i="110"/>
  <c r="AQ249" i="110"/>
  <c r="AG161" i="110"/>
  <c r="AG230" i="110"/>
  <c r="AG232" i="110"/>
  <c r="AG75" i="110" s="1"/>
  <c r="AO304" i="110"/>
  <c r="Q120" i="110"/>
  <c r="Q122" i="110"/>
  <c r="Q65" i="110" s="1"/>
  <c r="M285" i="110"/>
  <c r="M287" i="110" s="1"/>
  <c r="M80" i="110" s="1"/>
  <c r="M197" i="110"/>
  <c r="M199" i="110"/>
  <c r="M72" i="110" s="1"/>
  <c r="U117" i="110"/>
  <c r="O249" i="110"/>
  <c r="AK128" i="110"/>
  <c r="G304" i="110"/>
  <c r="G326" i="110"/>
  <c r="G172" i="110"/>
  <c r="O219" i="110"/>
  <c r="O221" i="110" s="1"/>
  <c r="O74" i="110" s="1"/>
  <c r="AE186" i="110"/>
  <c r="AE188" i="110"/>
  <c r="AE71" i="110" s="1"/>
  <c r="AE249" i="110"/>
  <c r="AM186" i="110"/>
  <c r="AM188" i="110"/>
  <c r="AM71" i="110"/>
  <c r="I230" i="110"/>
  <c r="I232" i="110"/>
  <c r="I75" i="110"/>
  <c r="I153" i="110"/>
  <c r="I155" i="110"/>
  <c r="I68" i="110"/>
  <c r="K282" i="110"/>
  <c r="S260" i="110"/>
  <c r="S197" i="110"/>
  <c r="S199" i="110"/>
  <c r="S72" i="110" s="1"/>
  <c r="AA219" i="110"/>
  <c r="AA221" i="110"/>
  <c r="AA74" i="110" s="1"/>
  <c r="AA150" i="110"/>
  <c r="AA175" i="110"/>
  <c r="AA177" i="110"/>
  <c r="AA70" i="110" s="1"/>
  <c r="AI260" i="110"/>
  <c r="AI153" i="110"/>
  <c r="AI155" i="110"/>
  <c r="AI68" i="110" s="1"/>
  <c r="AQ304" i="110"/>
  <c r="AQ271" i="110"/>
  <c r="I128" i="110"/>
  <c r="AG260" i="110"/>
  <c r="E315" i="110"/>
  <c r="E183" i="110"/>
  <c r="U208" i="110"/>
  <c r="U210" i="110" s="1"/>
  <c r="U73" i="110" s="1"/>
  <c r="AC117" i="110"/>
  <c r="G161" i="110"/>
  <c r="K230" i="110"/>
  <c r="K232" i="110"/>
  <c r="K75" i="110"/>
  <c r="K92" i="110"/>
  <c r="S304" i="110"/>
  <c r="AQ315" i="110"/>
  <c r="Q128" i="110"/>
  <c r="AO282" i="110"/>
  <c r="M219" i="110"/>
  <c r="M221" i="110"/>
  <c r="M74" i="110"/>
  <c r="AC161" i="110"/>
  <c r="AK285" i="110"/>
  <c r="AK287" i="110"/>
  <c r="AK80" i="110"/>
  <c r="AK208" i="110"/>
  <c r="AK210" i="110" s="1"/>
  <c r="AK73" i="110"/>
  <c r="AK117" i="110"/>
  <c r="S164" i="110"/>
  <c r="S166" i="110" s="1"/>
  <c r="S69" i="110" s="1"/>
  <c r="G285" i="110"/>
  <c r="G287" i="110"/>
  <c r="G80" i="110"/>
  <c r="O304" i="110"/>
  <c r="W161" i="110"/>
  <c r="U128" i="110"/>
  <c r="I117" i="110"/>
  <c r="AO139" i="110"/>
  <c r="AA205" i="110"/>
  <c r="AQ150" i="110"/>
  <c r="AO183" i="110"/>
  <c r="E326" i="110"/>
  <c r="E161" i="110"/>
  <c r="U315" i="110"/>
  <c r="Q139" i="110"/>
  <c r="O172" i="110"/>
  <c r="AE161" i="110"/>
  <c r="G186" i="110"/>
  <c r="G188" i="110"/>
  <c r="G71" i="110"/>
  <c r="I83" i="110"/>
  <c r="I89" i="110"/>
  <c r="K304" i="110"/>
  <c r="K271" i="110"/>
  <c r="S186" i="110"/>
  <c r="S188" i="110" s="1"/>
  <c r="S71" i="110"/>
  <c r="AI271" i="110"/>
  <c r="AQ326" i="110"/>
  <c r="AG128" i="110"/>
  <c r="E172" i="110"/>
  <c r="AC208" i="110"/>
  <c r="AC210" i="110"/>
  <c r="AC73" i="110"/>
  <c r="AK172" i="110"/>
  <c r="Y139" i="110"/>
  <c r="G194" i="110"/>
  <c r="W186" i="110"/>
  <c r="W188" i="110" s="1"/>
  <c r="W71" i="110" s="1"/>
  <c r="AM227" i="110"/>
  <c r="E128" i="110"/>
  <c r="AE274" i="110"/>
  <c r="AE276" i="110"/>
  <c r="AE79" i="110" s="1"/>
  <c r="AE194" i="110"/>
  <c r="AM293" i="110"/>
  <c r="M128" i="110"/>
  <c r="AG172" i="110"/>
  <c r="AE227" i="110"/>
  <c r="S139" i="110"/>
  <c r="K89" i="110"/>
  <c r="K83" i="110"/>
  <c r="U252" i="110"/>
  <c r="U254" i="110" s="1"/>
  <c r="U77" i="110" s="1"/>
  <c r="AA296" i="110"/>
  <c r="AA298" i="110" s="1"/>
  <c r="AA81" i="110" s="1"/>
  <c r="AQ161" i="110"/>
  <c r="G128" i="110"/>
  <c r="U205" i="110"/>
  <c r="E117" i="110"/>
  <c r="M161" i="110"/>
  <c r="O175" i="110"/>
  <c r="O177" i="110" s="1"/>
  <c r="O70" i="110" s="1"/>
  <c r="AQ329" i="110"/>
  <c r="AQ331" i="110"/>
  <c r="AM304" i="110"/>
  <c r="AG315" i="109"/>
  <c r="Y282" i="109"/>
  <c r="AM89" i="109"/>
  <c r="G183" i="109"/>
  <c r="U307" i="109"/>
  <c r="U309" i="109"/>
  <c r="U82" i="109"/>
  <c r="Q172" i="109"/>
  <c r="AO238" i="109"/>
  <c r="AO208" i="109"/>
  <c r="AO210" i="109"/>
  <c r="AO73" i="109" s="1"/>
  <c r="K318" i="109"/>
  <c r="K320" i="109" s="1"/>
  <c r="K83" i="109" s="1"/>
  <c r="S260" i="109"/>
  <c r="G252" i="109"/>
  <c r="G254" i="109"/>
  <c r="G77" i="109" s="1"/>
  <c r="AE139" i="109"/>
  <c r="AM238" i="109"/>
  <c r="M241" i="109"/>
  <c r="M243" i="109" s="1"/>
  <c r="M76" i="109" s="1"/>
  <c r="AC296" i="109"/>
  <c r="AC298" i="109"/>
  <c r="AC81" i="109" s="1"/>
  <c r="AO260" i="109"/>
  <c r="S117" i="109"/>
  <c r="I160" i="109"/>
  <c r="O216" i="109"/>
  <c r="E142" i="109"/>
  <c r="E144" i="109" s="1"/>
  <c r="E67" i="109"/>
  <c r="E175" i="109"/>
  <c r="E177" i="109" s="1"/>
  <c r="E70" i="109" s="1"/>
  <c r="Q139" i="109"/>
  <c r="Y227" i="109"/>
  <c r="AG260" i="109"/>
  <c r="AO172" i="109"/>
  <c r="K293" i="109"/>
  <c r="K128" i="109"/>
  <c r="S227" i="109"/>
  <c r="AI249" i="109"/>
  <c r="AQ128" i="109"/>
  <c r="W205" i="109"/>
  <c r="AM175" i="109"/>
  <c r="AM177" i="109" s="1"/>
  <c r="AM70" i="109" s="1"/>
  <c r="E150" i="109"/>
  <c r="AK326" i="109"/>
  <c r="AK238" i="109"/>
  <c r="AO139" i="109"/>
  <c r="AI150" i="109"/>
  <c r="K216" i="109"/>
  <c r="AA128" i="109"/>
  <c r="AI161" i="109"/>
  <c r="AQ227" i="109"/>
  <c r="S237" i="109"/>
  <c r="S238" i="109" s="1"/>
  <c r="K149" i="109"/>
  <c r="K154" i="109"/>
  <c r="W139" i="109"/>
  <c r="O120" i="109"/>
  <c r="O122" i="109" s="1"/>
  <c r="O65" i="109" s="1"/>
  <c r="M175" i="109"/>
  <c r="M177" i="109" s="1"/>
  <c r="M70" i="109"/>
  <c r="U318" i="109"/>
  <c r="U320" i="109" s="1"/>
  <c r="U117" i="109"/>
  <c r="AC329" i="109"/>
  <c r="AC331" i="109" s="1"/>
  <c r="I271" i="109"/>
  <c r="I263" i="109"/>
  <c r="I265" i="109"/>
  <c r="I78" i="109" s="1"/>
  <c r="Y237" i="109"/>
  <c r="Y238" i="109"/>
  <c r="AG303" i="109"/>
  <c r="AG304" i="109" s="1"/>
  <c r="AG219" i="109"/>
  <c r="AG221" i="109"/>
  <c r="AG74" i="109" s="1"/>
  <c r="K285" i="109"/>
  <c r="K287" i="109" s="1"/>
  <c r="K80" i="109"/>
  <c r="K238" i="109"/>
  <c r="S172" i="109"/>
  <c r="AA219" i="109"/>
  <c r="AA221" i="109" s="1"/>
  <c r="AA74" i="109" s="1"/>
  <c r="AQ161" i="109"/>
  <c r="Y197" i="109"/>
  <c r="Y199" i="109"/>
  <c r="Y72" i="109" s="1"/>
  <c r="G271" i="109"/>
  <c r="AE274" i="109"/>
  <c r="AE276" i="109" s="1"/>
  <c r="AE79" i="109" s="1"/>
  <c r="AE219" i="109"/>
  <c r="AE221" i="109" s="1"/>
  <c r="AE74" i="109" s="1"/>
  <c r="AM304" i="109"/>
  <c r="AM139" i="109"/>
  <c r="AM128" i="109"/>
  <c r="E326" i="109"/>
  <c r="AC175" i="109"/>
  <c r="AC177" i="109" s="1"/>
  <c r="AC70" i="109" s="1"/>
  <c r="AK120" i="109"/>
  <c r="AK122" i="109"/>
  <c r="AK65" i="109" s="1"/>
  <c r="I172" i="109"/>
  <c r="Y183" i="109"/>
  <c r="AG142" i="109"/>
  <c r="AG144" i="109" s="1"/>
  <c r="AG67" i="109" s="1"/>
  <c r="AO271" i="109"/>
  <c r="AQ238" i="109"/>
  <c r="AQ139" i="109"/>
  <c r="AO199" i="109"/>
  <c r="AO72" i="109"/>
  <c r="I281" i="109"/>
  <c r="I285" i="109" s="1"/>
  <c r="I287" i="109" s="1"/>
  <c r="I80" i="109"/>
  <c r="Q204" i="109"/>
  <c r="Q208" i="109" s="1"/>
  <c r="Q210" i="109" s="1"/>
  <c r="Q73" i="109" s="1"/>
  <c r="G307" i="109"/>
  <c r="G309" i="109"/>
  <c r="G82" i="109" s="1"/>
  <c r="O197" i="109"/>
  <c r="O199" i="109" s="1"/>
  <c r="O72" i="109"/>
  <c r="W183" i="109"/>
  <c r="M208" i="109"/>
  <c r="M210" i="109"/>
  <c r="M73" i="109" s="1"/>
  <c r="AC150" i="109"/>
  <c r="AK285" i="109"/>
  <c r="AK287" i="109" s="1"/>
  <c r="AK80" i="109" s="1"/>
  <c r="E117" i="109"/>
  <c r="I293" i="109"/>
  <c r="Y230" i="109"/>
  <c r="Y232" i="109"/>
  <c r="Y75" i="109" s="1"/>
  <c r="AG271" i="109"/>
  <c r="AO227" i="109"/>
  <c r="K326" i="109"/>
  <c r="S249" i="109"/>
  <c r="AA208" i="109"/>
  <c r="AA210" i="109" s="1"/>
  <c r="AA73" i="109" s="1"/>
  <c r="Y325" i="109"/>
  <c r="Y329" i="109"/>
  <c r="Y331" i="109" s="1"/>
  <c r="AE150" i="109"/>
  <c r="AM183" i="109"/>
  <c r="E241" i="109"/>
  <c r="E243" i="109"/>
  <c r="E76" i="109" s="1"/>
  <c r="AC131" i="109"/>
  <c r="AC133" i="109" s="1"/>
  <c r="AC66" i="109" s="1"/>
  <c r="AK161" i="109"/>
  <c r="I183" i="109"/>
  <c r="Q271" i="109"/>
  <c r="AG172" i="109"/>
  <c r="AO252" i="109"/>
  <c r="AO254" i="109" s="1"/>
  <c r="AO77" i="109" s="1"/>
  <c r="AQ260" i="109"/>
  <c r="K270" i="109"/>
  <c r="K271" i="109"/>
  <c r="Y292" i="109"/>
  <c r="Y293" i="109" s="1"/>
  <c r="Y296" i="109"/>
  <c r="Y298" i="109" s="1"/>
  <c r="Y81" i="109" s="1"/>
  <c r="K193" i="109"/>
  <c r="K197" i="109" s="1"/>
  <c r="K199" i="109" s="1"/>
  <c r="K72" i="109" s="1"/>
  <c r="M186" i="109"/>
  <c r="M188" i="109" s="1"/>
  <c r="M71" i="109" s="1"/>
  <c r="AE175" i="109"/>
  <c r="AE177" i="109"/>
  <c r="AE70" i="109" s="1"/>
  <c r="Y259" i="109"/>
  <c r="Y260" i="109" s="1"/>
  <c r="AG281" i="109"/>
  <c r="AG285" i="109" s="1"/>
  <c r="AG287" i="109"/>
  <c r="AG80" i="109" s="1"/>
  <c r="S271" i="109"/>
  <c r="Q193" i="109"/>
  <c r="Q197" i="109"/>
  <c r="Q199" i="109"/>
  <c r="Q72" i="109" s="1"/>
  <c r="AC186" i="109"/>
  <c r="AC188" i="109" s="1"/>
  <c r="AC71" i="109"/>
  <c r="S281" i="109"/>
  <c r="S282" i="109"/>
  <c r="Y303" i="109"/>
  <c r="Y307" i="109" s="1"/>
  <c r="Y309" i="109" s="1"/>
  <c r="Y82" i="109" s="1"/>
  <c r="AG292" i="109"/>
  <c r="AG293" i="109" s="1"/>
  <c r="AG296" i="109"/>
  <c r="AG298" i="109" s="1"/>
  <c r="AG81" i="109" s="1"/>
  <c r="AM307" i="109"/>
  <c r="AM309" i="109" s="1"/>
  <c r="AM82" i="109" s="1"/>
  <c r="I215" i="109"/>
  <c r="I216" i="109" s="1"/>
  <c r="Q248" i="109"/>
  <c r="Q252" i="109" s="1"/>
  <c r="Q254" i="109" s="1"/>
  <c r="Q77" i="109" s="1"/>
  <c r="E120" i="109"/>
  <c r="E122" i="109" s="1"/>
  <c r="E65" i="109"/>
  <c r="AG274" i="109"/>
  <c r="AG276" i="109"/>
  <c r="AG79" i="109" s="1"/>
  <c r="O172" i="109"/>
  <c r="G205" i="109"/>
  <c r="G139" i="109"/>
  <c r="G219" i="109"/>
  <c r="G221" i="109"/>
  <c r="G74" i="109" s="1"/>
  <c r="G260" i="109"/>
  <c r="AG282" i="109"/>
  <c r="K161" i="109"/>
  <c r="AG307" i="109"/>
  <c r="AG309" i="109" s="1"/>
  <c r="AG82" i="109" s="1"/>
  <c r="I282" i="109"/>
  <c r="I144" i="109"/>
  <c r="I67" i="109"/>
  <c r="AW67" i="109" s="1"/>
  <c r="AA76" i="110"/>
  <c r="G149" i="109"/>
  <c r="AA83" i="110"/>
  <c r="S227" i="110"/>
  <c r="AE89" i="110"/>
  <c r="S274" i="110"/>
  <c r="S276" i="110"/>
  <c r="S79" i="110" s="1"/>
  <c r="S285" i="109"/>
  <c r="S287" i="109" s="1"/>
  <c r="S80" i="109" s="1"/>
  <c r="Y263" i="109"/>
  <c r="Y265" i="109" s="1"/>
  <c r="Y78" i="109"/>
  <c r="K194" i="109"/>
  <c r="K274" i="109"/>
  <c r="K276" i="109" s="1"/>
  <c r="K79" i="109" s="1"/>
  <c r="Y326" i="109"/>
  <c r="Y241" i="109"/>
  <c r="Y243" i="109"/>
  <c r="Y76" i="109"/>
  <c r="AO89" i="109"/>
  <c r="I83" i="109"/>
  <c r="Q205" i="109"/>
  <c r="Y285" i="109"/>
  <c r="Y287" i="109" s="1"/>
  <c r="Y80" i="109" s="1"/>
  <c r="S241" i="109"/>
  <c r="S243" i="109" s="1"/>
  <c r="S76" i="109" s="1"/>
  <c r="Q249" i="109"/>
  <c r="Q194" i="109"/>
  <c r="K26" i="110"/>
  <c r="K28" i="110"/>
  <c r="K86" i="110"/>
  <c r="E86" i="110"/>
  <c r="E26" i="110"/>
  <c r="I92" i="110"/>
  <c r="G92" i="110"/>
  <c r="U83" i="109"/>
  <c r="U89" i="109"/>
  <c r="K89" i="109"/>
  <c r="G86" i="110"/>
  <c r="G26" i="110"/>
  <c r="G28" i="110"/>
  <c r="I26" i="110"/>
  <c r="I28" i="110"/>
  <c r="I86" i="110"/>
  <c r="E28" i="110"/>
  <c r="K35" i="110"/>
  <c r="K39" i="110"/>
  <c r="K30" i="110"/>
  <c r="G35" i="110"/>
  <c r="G39" i="110"/>
  <c r="G30" i="110"/>
  <c r="E35" i="110"/>
  <c r="E30" i="110"/>
  <c r="I35" i="110"/>
  <c r="I39" i="110"/>
  <c r="I30" i="110"/>
  <c r="E39" i="110"/>
  <c r="AW72" i="109" l="1"/>
  <c r="AE89" i="109"/>
  <c r="AE83" i="109"/>
  <c r="G226" i="109"/>
  <c r="G230" i="109" s="1"/>
  <c r="G232" i="109" s="1"/>
  <c r="G75" i="109" s="1"/>
  <c r="W128" i="109"/>
  <c r="W131" i="109"/>
  <c r="W133" i="109" s="1"/>
  <c r="W66" i="109" s="1"/>
  <c r="AO92" i="109"/>
  <c r="AE293" i="110"/>
  <c r="AE296" i="110"/>
  <c r="AE298" i="110" s="1"/>
  <c r="AE81" i="110" s="1"/>
  <c r="W214" i="110"/>
  <c r="W225" i="110"/>
  <c r="W247" i="110"/>
  <c r="W280" i="110"/>
  <c r="W291" i="110"/>
  <c r="W324" i="110"/>
  <c r="W258" i="110"/>
  <c r="W269" i="110"/>
  <c r="W302" i="110"/>
  <c r="W236" i="110"/>
  <c r="W313" i="110"/>
  <c r="S292" i="110"/>
  <c r="S296" i="110" s="1"/>
  <c r="S298" i="110" s="1"/>
  <c r="S81" i="110" s="1"/>
  <c r="S293" i="110"/>
  <c r="AK313" i="110"/>
  <c r="AK324" i="110"/>
  <c r="AK291" i="110"/>
  <c r="AK302" i="110"/>
  <c r="S252" i="110"/>
  <c r="S254" i="110" s="1"/>
  <c r="S77" i="110" s="1"/>
  <c r="S249" i="110"/>
  <c r="W197" i="109"/>
  <c r="W199" i="109" s="1"/>
  <c r="W72" i="109" s="1"/>
  <c r="W194" i="109"/>
  <c r="G120" i="109"/>
  <c r="G122" i="109" s="1"/>
  <c r="G65" i="109" s="1"/>
  <c r="G117" i="109"/>
  <c r="E219" i="109"/>
  <c r="E221" i="109" s="1"/>
  <c r="E74" i="109" s="1"/>
  <c r="E216" i="109"/>
  <c r="I249" i="109"/>
  <c r="I252" i="109"/>
  <c r="I254" i="109" s="1"/>
  <c r="I77" i="109" s="1"/>
  <c r="AM285" i="109"/>
  <c r="AM287" i="109" s="1"/>
  <c r="AM80" i="109" s="1"/>
  <c r="AM92" i="109" s="1"/>
  <c r="AM282" i="109"/>
  <c r="AA131" i="110"/>
  <c r="AA133" i="110" s="1"/>
  <c r="AA66" i="110" s="1"/>
  <c r="AA128" i="110"/>
  <c r="S314" i="110"/>
  <c r="S318" i="110" s="1"/>
  <c r="S320" i="110" s="1"/>
  <c r="Q215" i="109"/>
  <c r="Q219" i="109" s="1"/>
  <c r="Q221" i="109" s="1"/>
  <c r="Q74" i="109" s="1"/>
  <c r="K153" i="109"/>
  <c r="K155" i="109" s="1"/>
  <c r="K68" i="109" s="1"/>
  <c r="K150" i="109"/>
  <c r="I161" i="109"/>
  <c r="I164" i="109"/>
  <c r="I166" i="109" s="1"/>
  <c r="I69" i="109" s="1"/>
  <c r="AW69" i="109" s="1"/>
  <c r="G237" i="109"/>
  <c r="G238" i="109" s="1"/>
  <c r="AG230" i="109"/>
  <c r="AG232" i="109" s="1"/>
  <c r="AG75" i="109" s="1"/>
  <c r="AG227" i="109"/>
  <c r="I219" i="109"/>
  <c r="I221" i="109" s="1"/>
  <c r="I74" i="109" s="1"/>
  <c r="AE252" i="109"/>
  <c r="AE254" i="109" s="1"/>
  <c r="AE77" i="109" s="1"/>
  <c r="AE92" i="109" s="1"/>
  <c r="AE249" i="109"/>
  <c r="M153" i="110"/>
  <c r="M155" i="110" s="1"/>
  <c r="M68" i="110" s="1"/>
  <c r="M150" i="110"/>
  <c r="O285" i="109"/>
  <c r="O287" i="109" s="1"/>
  <c r="O80" i="109" s="1"/>
  <c r="O281" i="109"/>
  <c r="O282" i="109" s="1"/>
  <c r="G314" i="109"/>
  <c r="G315" i="109" s="1"/>
  <c r="G150" i="109"/>
  <c r="Y304" i="109"/>
  <c r="AW66" i="110"/>
  <c r="AQ282" i="110"/>
  <c r="AQ285" i="110"/>
  <c r="AQ287" i="110" s="1"/>
  <c r="AQ80" i="110" s="1"/>
  <c r="O153" i="110"/>
  <c r="O155" i="110" s="1"/>
  <c r="O68" i="110" s="1"/>
  <c r="O150" i="110"/>
  <c r="W150" i="110"/>
  <c r="W153" i="110"/>
  <c r="W155" i="110" s="1"/>
  <c r="W68" i="110" s="1"/>
  <c r="W117" i="109"/>
  <c r="O89" i="110"/>
  <c r="O83" i="110"/>
  <c r="AK197" i="109"/>
  <c r="AK199" i="109" s="1"/>
  <c r="AK72" i="109" s="1"/>
  <c r="M166" i="109"/>
  <c r="M69" i="109" s="1"/>
  <c r="E252" i="109"/>
  <c r="E254" i="109" s="1"/>
  <c r="E77" i="109" s="1"/>
  <c r="S128" i="109"/>
  <c r="AM274" i="110"/>
  <c r="AM276" i="110" s="1"/>
  <c r="AM79" i="110" s="1"/>
  <c r="AM271" i="110"/>
  <c r="AQ120" i="110"/>
  <c r="AQ122" i="110" s="1"/>
  <c r="AQ65" i="110" s="1"/>
  <c r="AQ92" i="110" s="1"/>
  <c r="AQ117" i="110"/>
  <c r="AE117" i="110"/>
  <c r="AE120" i="110"/>
  <c r="AE122" i="110" s="1"/>
  <c r="AE65" i="110" s="1"/>
  <c r="I153" i="109"/>
  <c r="I155" i="109" s="1"/>
  <c r="I68" i="109" s="1"/>
  <c r="I92" i="109" s="1"/>
  <c r="I149" i="109"/>
  <c r="Q325" i="109"/>
  <c r="Q329" i="109"/>
  <c r="Q331" i="109" s="1"/>
  <c r="Q326" i="109"/>
  <c r="M237" i="110"/>
  <c r="M241" i="110" s="1"/>
  <c r="M243" i="110" s="1"/>
  <c r="M76" i="110" s="1"/>
  <c r="O237" i="109"/>
  <c r="O238" i="109" s="1"/>
  <c r="O241" i="109"/>
  <c r="O243" i="109" s="1"/>
  <c r="O76" i="109" s="1"/>
  <c r="AI131" i="109"/>
  <c r="AI133" i="109" s="1"/>
  <c r="AI66" i="109" s="1"/>
  <c r="AI128" i="109"/>
  <c r="AK315" i="109"/>
  <c r="AK318" i="109"/>
  <c r="AK320" i="109" s="1"/>
  <c r="AC241" i="110"/>
  <c r="AC243" i="110" s="1"/>
  <c r="AC76" i="110" s="1"/>
  <c r="AC238" i="110"/>
  <c r="K171" i="109"/>
  <c r="K175" i="109" s="1"/>
  <c r="K177" i="109" s="1"/>
  <c r="K70" i="109" s="1"/>
  <c r="AW70" i="109" s="1"/>
  <c r="K172" i="109"/>
  <c r="K303" i="109"/>
  <c r="K307" i="109" s="1"/>
  <c r="K309" i="109" s="1"/>
  <c r="K82" i="109" s="1"/>
  <c r="G153" i="109"/>
  <c r="G155" i="109" s="1"/>
  <c r="G68" i="109" s="1"/>
  <c r="AG318" i="109"/>
  <c r="AG320" i="109" s="1"/>
  <c r="I150" i="109"/>
  <c r="E208" i="109"/>
  <c r="E210" i="109" s="1"/>
  <c r="E73" i="109" s="1"/>
  <c r="W172" i="109"/>
  <c r="AQ318" i="109"/>
  <c r="AQ320" i="109" s="1"/>
  <c r="K186" i="109"/>
  <c r="K188" i="109" s="1"/>
  <c r="K71" i="109" s="1"/>
  <c r="O175" i="109"/>
  <c r="O177" i="109" s="1"/>
  <c r="O70" i="109" s="1"/>
  <c r="AG238" i="109"/>
  <c r="M83" i="109"/>
  <c r="AO238" i="110"/>
  <c r="AE307" i="109"/>
  <c r="AE309" i="109" s="1"/>
  <c r="AE82" i="109" s="1"/>
  <c r="AK274" i="109"/>
  <c r="AK276" i="109" s="1"/>
  <c r="AK79" i="109" s="1"/>
  <c r="G127" i="109"/>
  <c r="S208" i="109"/>
  <c r="S210" i="109" s="1"/>
  <c r="S73" i="109" s="1"/>
  <c r="S205" i="109"/>
  <c r="AA164" i="110"/>
  <c r="AA166" i="110" s="1"/>
  <c r="AA69" i="110" s="1"/>
  <c r="AA161" i="110"/>
  <c r="AK271" i="110"/>
  <c r="AK274" i="110"/>
  <c r="AK276" i="110" s="1"/>
  <c r="AK79" i="110" s="1"/>
  <c r="K248" i="109"/>
  <c r="K249" i="109" s="1"/>
  <c r="AA281" i="110"/>
  <c r="AA285" i="110" s="1"/>
  <c r="AA287" i="110" s="1"/>
  <c r="AA80" i="110" s="1"/>
  <c r="AA282" i="110"/>
  <c r="S329" i="109"/>
  <c r="S331" i="109" s="1"/>
  <c r="S325" i="109"/>
  <c r="S326" i="109" s="1"/>
  <c r="AO313" i="110"/>
  <c r="AO324" i="110"/>
  <c r="AI291" i="109"/>
  <c r="AI302" i="109"/>
  <c r="AI313" i="109"/>
  <c r="AI324" i="109"/>
  <c r="AI280" i="109"/>
  <c r="AA325" i="110"/>
  <c r="AA326" i="110" s="1"/>
  <c r="AA329" i="110"/>
  <c r="AA331" i="110" s="1"/>
  <c r="K230" i="109"/>
  <c r="K232" i="109" s="1"/>
  <c r="K75" i="109" s="1"/>
  <c r="I237" i="109"/>
  <c r="I241" i="109" s="1"/>
  <c r="I243" i="109" s="1"/>
  <c r="I76" i="109" s="1"/>
  <c r="AC127" i="110"/>
  <c r="AC131" i="110" s="1"/>
  <c r="AC133" i="110" s="1"/>
  <c r="AC66" i="110" s="1"/>
  <c r="AC128" i="110"/>
  <c r="AM161" i="110"/>
  <c r="Y142" i="110"/>
  <c r="Y144" i="110" s="1"/>
  <c r="Y67" i="110" s="1"/>
  <c r="AK263" i="110"/>
  <c r="AK265" i="110" s="1"/>
  <c r="AK78" i="110" s="1"/>
  <c r="G263" i="109"/>
  <c r="G265" i="109" s="1"/>
  <c r="G78" i="109" s="1"/>
  <c r="W171" i="110"/>
  <c r="W172" i="110" s="1"/>
  <c r="AE164" i="110"/>
  <c r="AE166" i="110" s="1"/>
  <c r="AE69" i="110" s="1"/>
  <c r="AM160" i="110"/>
  <c r="AM164" i="110" s="1"/>
  <c r="AM166" i="110" s="1"/>
  <c r="AM69" i="110" s="1"/>
  <c r="AQ128" i="110"/>
  <c r="O120" i="110"/>
  <c r="O122" i="110" s="1"/>
  <c r="O65" i="110" s="1"/>
  <c r="S142" i="110"/>
  <c r="S144" i="110" s="1"/>
  <c r="S67" i="110" s="1"/>
  <c r="G249" i="109"/>
  <c r="O325" i="109"/>
  <c r="O326" i="109" s="1"/>
  <c r="O329" i="109"/>
  <c r="O331" i="109" s="1"/>
  <c r="AE271" i="109"/>
  <c r="AI120" i="110"/>
  <c r="AI122" i="110" s="1"/>
  <c r="AI65" i="110" s="1"/>
  <c r="AI139" i="110"/>
  <c r="AI263" i="110"/>
  <c r="AI265" i="110" s="1"/>
  <c r="AI78" i="110" s="1"/>
  <c r="W131" i="110"/>
  <c r="W133" i="110" s="1"/>
  <c r="W66" i="110" s="1"/>
  <c r="W128" i="110"/>
  <c r="AC197" i="110"/>
  <c r="AC199" i="110" s="1"/>
  <c r="AC72" i="110" s="1"/>
  <c r="I194" i="109"/>
  <c r="AK215" i="110"/>
  <c r="AK216" i="110" s="1"/>
  <c r="AE149" i="110"/>
  <c r="AE150" i="110" s="1"/>
  <c r="AM252" i="110"/>
  <c r="AM254" i="110" s="1"/>
  <c r="AM77" i="110" s="1"/>
  <c r="K241" i="109"/>
  <c r="K243" i="109" s="1"/>
  <c r="K76" i="109" s="1"/>
  <c r="O260" i="109"/>
  <c r="AE293" i="109"/>
  <c r="S263" i="110"/>
  <c r="S265" i="110" s="1"/>
  <c r="S78" i="110" s="1"/>
  <c r="S208" i="110"/>
  <c r="S210" i="110" s="1"/>
  <c r="S73" i="110" s="1"/>
  <c r="AI20" i="109"/>
  <c r="AG324" i="110"/>
  <c r="AG269" i="110"/>
  <c r="AG302" i="110"/>
  <c r="AG313" i="110"/>
  <c r="AG291" i="110"/>
  <c r="AG280" i="110"/>
  <c r="AM128" i="110"/>
  <c r="AM131" i="110"/>
  <c r="AM133" i="110" s="1"/>
  <c r="AM66" i="110" s="1"/>
  <c r="AM92" i="110" s="1"/>
  <c r="AA258" i="110"/>
  <c r="AA247" i="110"/>
  <c r="AA269" i="110"/>
  <c r="AE285" i="109"/>
  <c r="AE287" i="109" s="1"/>
  <c r="AE80" i="109" s="1"/>
  <c r="O194" i="109"/>
  <c r="S307" i="110"/>
  <c r="S309" i="110" s="1"/>
  <c r="S82" i="110" s="1"/>
  <c r="AG20" i="110"/>
  <c r="Q274" i="109"/>
  <c r="Q276" i="109" s="1"/>
  <c r="Q79" i="109" s="1"/>
  <c r="O252" i="110"/>
  <c r="O254" i="110" s="1"/>
  <c r="O77" i="110" s="1"/>
  <c r="U263" i="110"/>
  <c r="U265" i="110" s="1"/>
  <c r="U78" i="110" s="1"/>
  <c r="Y269" i="109"/>
  <c r="Y313" i="109"/>
  <c r="K205" i="109"/>
  <c r="M252" i="110"/>
  <c r="M254" i="110" s="1"/>
  <c r="M77" i="110" s="1"/>
  <c r="O313" i="109"/>
  <c r="O269" i="109"/>
  <c r="O181" i="109"/>
  <c r="AE280" i="110"/>
  <c r="AE258" i="110"/>
  <c r="AE324" i="110"/>
  <c r="K260" i="109"/>
  <c r="I186" i="109"/>
  <c r="I188" i="109" s="1"/>
  <c r="I71" i="109" s="1"/>
  <c r="O237" i="110"/>
  <c r="O241" i="110" s="1"/>
  <c r="O243" i="110" s="1"/>
  <c r="O76" i="110" s="1"/>
  <c r="Q236" i="109"/>
  <c r="Q280" i="109"/>
  <c r="Q181" i="109"/>
  <c r="M313" i="110"/>
  <c r="M181" i="110"/>
  <c r="M269" i="110"/>
  <c r="Y117" i="109"/>
  <c r="Q313" i="109"/>
  <c r="M324" i="110"/>
  <c r="Q225" i="109"/>
  <c r="AE302" i="110"/>
  <c r="AC313" i="109"/>
  <c r="AC247" i="109"/>
  <c r="AC302" i="109"/>
  <c r="AC269" i="109"/>
  <c r="Y20" i="110"/>
  <c r="Y25" i="110"/>
  <c r="U291" i="109"/>
  <c r="U214" i="109"/>
  <c r="U324" i="109"/>
  <c r="U247" i="109"/>
  <c r="U280" i="109"/>
  <c r="U258" i="109"/>
  <c r="U236" i="109"/>
  <c r="U324" i="110"/>
  <c r="U302" i="110"/>
  <c r="U269" i="110"/>
  <c r="S313" i="109"/>
  <c r="S214" i="109"/>
  <c r="U20" i="109"/>
  <c r="S20" i="110"/>
  <c r="M302" i="109"/>
  <c r="U214" i="110"/>
  <c r="U280" i="110"/>
  <c r="U236" i="110"/>
  <c r="O324" i="110"/>
  <c r="O258" i="110"/>
  <c r="M324" i="109"/>
  <c r="M214" i="109"/>
  <c r="M258" i="109"/>
  <c r="E126" i="109"/>
  <c r="E313" i="109"/>
  <c r="E291" i="109"/>
  <c r="E181" i="109"/>
  <c r="E14" i="111"/>
  <c r="I14" i="111" s="1"/>
  <c r="AG18" i="109"/>
  <c r="AG20" i="109" s="1"/>
  <c r="AC17" i="110"/>
  <c r="Q17" i="110"/>
  <c r="W17" i="109"/>
  <c r="AI17" i="110"/>
  <c r="AA17" i="109"/>
  <c r="Q18" i="110"/>
  <c r="AW18" i="110" s="1"/>
  <c r="AE86" i="109" l="1"/>
  <c r="AE26" i="109"/>
  <c r="AE28" i="109" s="1"/>
  <c r="I26" i="109"/>
  <c r="I28" i="109" s="1"/>
  <c r="I86" i="109"/>
  <c r="S83" i="110"/>
  <c r="S89" i="110"/>
  <c r="W20" i="109"/>
  <c r="AW17" i="109"/>
  <c r="W25" i="109"/>
  <c r="E127" i="109"/>
  <c r="E128" i="109" s="1"/>
  <c r="O259" i="110"/>
  <c r="O260" i="110" s="1"/>
  <c r="U215" i="110"/>
  <c r="U219" i="110" s="1"/>
  <c r="U221" i="110" s="1"/>
  <c r="U74" i="110" s="1"/>
  <c r="U216" i="110"/>
  <c r="S215" i="109"/>
  <c r="S219" i="109" s="1"/>
  <c r="S221" i="109" s="1"/>
  <c r="S74" i="109" s="1"/>
  <c r="U304" i="110"/>
  <c r="U303" i="110"/>
  <c r="U307" i="110" s="1"/>
  <c r="U309" i="110" s="1"/>
  <c r="U82" i="110" s="1"/>
  <c r="U281" i="109"/>
  <c r="U285" i="109" s="1"/>
  <c r="U287" i="109" s="1"/>
  <c r="U80" i="109" s="1"/>
  <c r="U282" i="109"/>
  <c r="U292" i="109"/>
  <c r="U296" i="109" s="1"/>
  <c r="U298" i="109" s="1"/>
  <c r="U81" i="109" s="1"/>
  <c r="U293" i="109"/>
  <c r="AC303" i="109"/>
  <c r="AC304" i="109" s="1"/>
  <c r="AE307" i="110"/>
  <c r="AE309" i="110" s="1"/>
  <c r="AE82" i="110" s="1"/>
  <c r="AE303" i="110"/>
  <c r="AE304" i="110"/>
  <c r="Q182" i="109"/>
  <c r="Q187" i="109" s="1"/>
  <c r="Q183" i="109"/>
  <c r="AE259" i="110"/>
  <c r="AE264" i="110" s="1"/>
  <c r="AE260" i="110"/>
  <c r="O314" i="109"/>
  <c r="O318" i="109"/>
  <c r="O320" i="109" s="1"/>
  <c r="O315" i="109"/>
  <c r="Y270" i="109"/>
  <c r="Y274" i="109" s="1"/>
  <c r="Y276" i="109" s="1"/>
  <c r="Y79" i="109" s="1"/>
  <c r="Y271" i="109"/>
  <c r="AA270" i="110"/>
  <c r="AA274" i="110" s="1"/>
  <c r="AA276" i="110" s="1"/>
  <c r="AA79" i="110" s="1"/>
  <c r="AA271" i="110"/>
  <c r="AG303" i="110"/>
  <c r="AG304" i="110" s="1"/>
  <c r="AW65" i="110"/>
  <c r="AI329" i="109"/>
  <c r="AI331" i="109" s="1"/>
  <c r="AI325" i="109"/>
  <c r="AI326" i="109"/>
  <c r="AO325" i="110"/>
  <c r="AO326" i="110" s="1"/>
  <c r="AO329" i="110"/>
  <c r="AO331" i="110" s="1"/>
  <c r="G132" i="109"/>
  <c r="G128" i="109"/>
  <c r="AQ89" i="109"/>
  <c r="AQ83" i="109"/>
  <c r="AQ92" i="109" s="1"/>
  <c r="AG83" i="109"/>
  <c r="AG92" i="109" s="1"/>
  <c r="AG89" i="109"/>
  <c r="AK83" i="109"/>
  <c r="AK92" i="109" s="1"/>
  <c r="AK89" i="109"/>
  <c r="AQ26" i="110"/>
  <c r="AQ28" i="110" s="1"/>
  <c r="AQ86" i="110"/>
  <c r="AK303" i="110"/>
  <c r="AK304" i="110" s="1"/>
  <c r="W303" i="110"/>
  <c r="W307" i="110" s="1"/>
  <c r="W309" i="110" s="1"/>
  <c r="W82" i="110" s="1"/>
  <c r="W292" i="110"/>
  <c r="W296" i="110" s="1"/>
  <c r="W298" i="110" s="1"/>
  <c r="W81" i="110" s="1"/>
  <c r="W215" i="110"/>
  <c r="W220" i="110" s="1"/>
  <c r="W219" i="110"/>
  <c r="W221" i="110" s="1"/>
  <c r="W74" i="110" s="1"/>
  <c r="AW69" i="110"/>
  <c r="Q25" i="110"/>
  <c r="Q20" i="110"/>
  <c r="E182" i="109"/>
  <c r="E183" i="109" s="1"/>
  <c r="M259" i="109"/>
  <c r="M263" i="109" s="1"/>
  <c r="M265" i="109" s="1"/>
  <c r="M78" i="109" s="1"/>
  <c r="O325" i="110"/>
  <c r="O329" i="110"/>
  <c r="O331" i="110" s="1"/>
  <c r="O326" i="110"/>
  <c r="M303" i="109"/>
  <c r="M304" i="109" s="1"/>
  <c r="S314" i="109"/>
  <c r="S318" i="109" s="1"/>
  <c r="S320" i="109" s="1"/>
  <c r="S315" i="109"/>
  <c r="U325" i="110"/>
  <c r="U329" i="110" s="1"/>
  <c r="U331" i="110" s="1"/>
  <c r="U248" i="109"/>
  <c r="U252" i="109" s="1"/>
  <c r="U254" i="109" s="1"/>
  <c r="U77" i="109" s="1"/>
  <c r="Y291" i="110"/>
  <c r="Y247" i="110"/>
  <c r="Y258" i="110"/>
  <c r="Y280" i="110"/>
  <c r="Y313" i="110"/>
  <c r="Y302" i="110"/>
  <c r="Y324" i="110"/>
  <c r="Y236" i="110"/>
  <c r="Y269" i="110"/>
  <c r="Y225" i="110"/>
  <c r="AC249" i="109"/>
  <c r="AC252" i="109"/>
  <c r="AC254" i="109" s="1"/>
  <c r="AC77" i="109" s="1"/>
  <c r="AC248" i="109"/>
  <c r="AC253" i="109" s="1"/>
  <c r="Q226" i="109"/>
  <c r="Q230" i="109" s="1"/>
  <c r="Q232" i="109" s="1"/>
  <c r="Q75" i="109" s="1"/>
  <c r="M271" i="110"/>
  <c r="M270" i="110"/>
  <c r="M274" i="110" s="1"/>
  <c r="M276" i="110" s="1"/>
  <c r="M79" i="110" s="1"/>
  <c r="Q281" i="109"/>
  <c r="Q285" i="109" s="1"/>
  <c r="Q287" i="109" s="1"/>
  <c r="Q80" i="109" s="1"/>
  <c r="Q282" i="109"/>
  <c r="AE282" i="110"/>
  <c r="AE285" i="110"/>
  <c r="AE287" i="110" s="1"/>
  <c r="AE80" i="110" s="1"/>
  <c r="AE281" i="110"/>
  <c r="AA248" i="110"/>
  <c r="AA252" i="110" s="1"/>
  <c r="AA254" i="110" s="1"/>
  <c r="AA77" i="110" s="1"/>
  <c r="AA92" i="110" s="1"/>
  <c r="AA249" i="110"/>
  <c r="AG281" i="110"/>
  <c r="AG282" i="110" s="1"/>
  <c r="AG270" i="110"/>
  <c r="AG275" i="110" s="1"/>
  <c r="AG274" i="110"/>
  <c r="AG276" i="110" s="1"/>
  <c r="AG79" i="110" s="1"/>
  <c r="AG271" i="110"/>
  <c r="W175" i="110"/>
  <c r="W177" i="110" s="1"/>
  <c r="W70" i="110" s="1"/>
  <c r="AW70" i="110" s="1"/>
  <c r="AI314" i="109"/>
  <c r="AI315" i="109" s="1"/>
  <c r="AI318" i="109"/>
  <c r="AI320" i="109" s="1"/>
  <c r="AO314" i="110"/>
  <c r="AO319" i="110" s="1"/>
  <c r="AW68" i="109"/>
  <c r="S315" i="110"/>
  <c r="AW65" i="109"/>
  <c r="AK296" i="110"/>
  <c r="AK298" i="110" s="1"/>
  <c r="AK81" i="110" s="1"/>
  <c r="AK292" i="110"/>
  <c r="AK297" i="110" s="1"/>
  <c r="W270" i="110"/>
  <c r="W274" i="110"/>
  <c r="W276" i="110" s="1"/>
  <c r="W79" i="110" s="1"/>
  <c r="W271" i="110"/>
  <c r="W281" i="110"/>
  <c r="W282" i="110" s="1"/>
  <c r="W285" i="110"/>
  <c r="W287" i="110" s="1"/>
  <c r="W80" i="110" s="1"/>
  <c r="AA25" i="109"/>
  <c r="AA20" i="109"/>
  <c r="AC25" i="110"/>
  <c r="AC20" i="110"/>
  <c r="E296" i="109"/>
  <c r="E298" i="109" s="1"/>
  <c r="E81" i="109" s="1"/>
  <c r="E293" i="109"/>
  <c r="E292" i="109"/>
  <c r="M215" i="109"/>
  <c r="M216" i="109" s="1"/>
  <c r="U238" i="110"/>
  <c r="U237" i="110"/>
  <c r="U241" i="110" s="1"/>
  <c r="U243" i="110" s="1"/>
  <c r="U76" i="110" s="1"/>
  <c r="U237" i="109"/>
  <c r="U238" i="109" s="1"/>
  <c r="U325" i="109"/>
  <c r="U329" i="109" s="1"/>
  <c r="U331" i="109" s="1"/>
  <c r="U326" i="109"/>
  <c r="AC315" i="109"/>
  <c r="AC314" i="109"/>
  <c r="AC318" i="109"/>
  <c r="AC320" i="109" s="1"/>
  <c r="M325" i="110"/>
  <c r="M329" i="110"/>
  <c r="M331" i="110" s="1"/>
  <c r="M326" i="110"/>
  <c r="M182" i="110"/>
  <c r="M186" i="110" s="1"/>
  <c r="M188" i="110" s="1"/>
  <c r="M71" i="110" s="1"/>
  <c r="M183" i="110"/>
  <c r="Q237" i="109"/>
  <c r="Q241" i="109" s="1"/>
  <c r="Q243" i="109" s="1"/>
  <c r="Q76" i="109" s="1"/>
  <c r="Q238" i="109"/>
  <c r="O186" i="109"/>
  <c r="O188" i="109" s="1"/>
  <c r="O71" i="109" s="1"/>
  <c r="O182" i="109"/>
  <c r="O183" i="109"/>
  <c r="AA259" i="110"/>
  <c r="AA263" i="110"/>
  <c r="AA265" i="110" s="1"/>
  <c r="AA78" i="110" s="1"/>
  <c r="AA260" i="110"/>
  <c r="AG293" i="110"/>
  <c r="AG292" i="110"/>
  <c r="AG296" i="110"/>
  <c r="AG298" i="110" s="1"/>
  <c r="AG81" i="110" s="1"/>
  <c r="AG325" i="110"/>
  <c r="AG329" i="110" s="1"/>
  <c r="AG331" i="110" s="1"/>
  <c r="AG326" i="110"/>
  <c r="AE153" i="110"/>
  <c r="AE155" i="110" s="1"/>
  <c r="AE68" i="110" s="1"/>
  <c r="I238" i="109"/>
  <c r="AI303" i="109"/>
  <c r="AI304" i="109" s="1"/>
  <c r="AW73" i="109"/>
  <c r="K304" i="109"/>
  <c r="M238" i="110"/>
  <c r="G318" i="109"/>
  <c r="G320" i="109" s="1"/>
  <c r="AW68" i="110"/>
  <c r="G241" i="109"/>
  <c r="G243" i="109" s="1"/>
  <c r="G76" i="109" s="1"/>
  <c r="AK325" i="110"/>
  <c r="AK329" i="110"/>
  <c r="AK331" i="110" s="1"/>
  <c r="AK326" i="110"/>
  <c r="W318" i="110"/>
  <c r="W320" i="110" s="1"/>
  <c r="W314" i="110"/>
  <c r="W315" i="110"/>
  <c r="W259" i="110"/>
  <c r="W260" i="110" s="1"/>
  <c r="W248" i="110"/>
  <c r="W252" i="110" s="1"/>
  <c r="W254" i="110" s="1"/>
  <c r="W77" i="110" s="1"/>
  <c r="G227" i="109"/>
  <c r="AI25" i="110"/>
  <c r="AI20" i="110"/>
  <c r="E314" i="109"/>
  <c r="E315" i="109" s="1"/>
  <c r="E318" i="109"/>
  <c r="E320" i="109" s="1"/>
  <c r="M325" i="109"/>
  <c r="M329" i="109" s="1"/>
  <c r="M331" i="109" s="1"/>
  <c r="M326" i="109"/>
  <c r="U281" i="110"/>
  <c r="U285" i="110" s="1"/>
  <c r="U287" i="110" s="1"/>
  <c r="U80" i="110" s="1"/>
  <c r="U270" i="110"/>
  <c r="U271" i="110"/>
  <c r="U274" i="110"/>
  <c r="U276" i="110" s="1"/>
  <c r="U79" i="110" s="1"/>
  <c r="U260" i="109"/>
  <c r="U259" i="109"/>
  <c r="U263" i="109"/>
  <c r="U265" i="109" s="1"/>
  <c r="U78" i="109" s="1"/>
  <c r="U215" i="109"/>
  <c r="U216" i="109" s="1"/>
  <c r="U219" i="109"/>
  <c r="U221" i="109" s="1"/>
  <c r="U74" i="109" s="1"/>
  <c r="AC274" i="109"/>
  <c r="AC276" i="109" s="1"/>
  <c r="AC79" i="109" s="1"/>
  <c r="AC270" i="109"/>
  <c r="AC271" i="109" s="1"/>
  <c r="AW17" i="110"/>
  <c r="AW20" i="110" s="1"/>
  <c r="Q315" i="109"/>
  <c r="Q314" i="109"/>
  <c r="Q318" i="109"/>
  <c r="Q320" i="109" s="1"/>
  <c r="M314" i="110"/>
  <c r="M318" i="110"/>
  <c r="M320" i="110" s="1"/>
  <c r="M315" i="110"/>
  <c r="O238" i="110"/>
  <c r="AE325" i="110"/>
  <c r="AE326" i="110" s="1"/>
  <c r="O270" i="109"/>
  <c r="O271" i="109" s="1"/>
  <c r="O274" i="109"/>
  <c r="O276" i="109" s="1"/>
  <c r="O79" i="109" s="1"/>
  <c r="Y314" i="109"/>
  <c r="Y315" i="109" s="1"/>
  <c r="Y318" i="109"/>
  <c r="Y320" i="109" s="1"/>
  <c r="AM26" i="110"/>
  <c r="AM28" i="110" s="1"/>
  <c r="AM86" i="110"/>
  <c r="AG314" i="110"/>
  <c r="AG315" i="110" s="1"/>
  <c r="AG318" i="110"/>
  <c r="AG320" i="110" s="1"/>
  <c r="AW67" i="110"/>
  <c r="S92" i="110"/>
  <c r="AK219" i="110"/>
  <c r="AK221" i="110" s="1"/>
  <c r="AK74" i="110" s="1"/>
  <c r="AI281" i="109"/>
  <c r="AI286" i="109" s="1"/>
  <c r="AI282" i="109"/>
  <c r="AI296" i="109"/>
  <c r="AI298" i="109" s="1"/>
  <c r="AI81" i="109" s="1"/>
  <c r="AI292" i="109"/>
  <c r="AI293" i="109"/>
  <c r="K252" i="109"/>
  <c r="K254" i="109" s="1"/>
  <c r="K77" i="109" s="1"/>
  <c r="K92" i="109" s="1"/>
  <c r="G131" i="109"/>
  <c r="G133" i="109" s="1"/>
  <c r="G66" i="109" s="1"/>
  <c r="Q216" i="109"/>
  <c r="AM26" i="109"/>
  <c r="AM28" i="109" s="1"/>
  <c r="AM86" i="109"/>
  <c r="AW18" i="109"/>
  <c r="AK314" i="110"/>
  <c r="AK315" i="110" s="1"/>
  <c r="AK318" i="110"/>
  <c r="AK320" i="110" s="1"/>
  <c r="W237" i="110"/>
  <c r="W238" i="110" s="1"/>
  <c r="W325" i="110"/>
  <c r="W329" i="110"/>
  <c r="W331" i="110" s="1"/>
  <c r="W326" i="110"/>
  <c r="W230" i="110"/>
  <c r="W232" i="110" s="1"/>
  <c r="W75" i="110" s="1"/>
  <c r="W226" i="110"/>
  <c r="W227" i="110"/>
  <c r="AO86" i="109"/>
  <c r="AO26" i="109"/>
  <c r="AO28" i="109" s="1"/>
  <c r="AA86" i="110" l="1"/>
  <c r="AA26" i="110"/>
  <c r="AA28" i="110" s="1"/>
  <c r="Y92" i="109"/>
  <c r="U92" i="110"/>
  <c r="S83" i="109"/>
  <c r="S89" i="109"/>
  <c r="AG26" i="109"/>
  <c r="AG28" i="109" s="1"/>
  <c r="AG86" i="109"/>
  <c r="K86" i="109"/>
  <c r="K26" i="109"/>
  <c r="K28" i="109" s="1"/>
  <c r="S92" i="109"/>
  <c r="AK26" i="109"/>
  <c r="AK28" i="109" s="1"/>
  <c r="AK86" i="109"/>
  <c r="AO35" i="109"/>
  <c r="AO39" i="109" s="1"/>
  <c r="AO30" i="109"/>
  <c r="W241" i="110"/>
  <c r="W243" i="110" s="1"/>
  <c r="W76" i="110" s="1"/>
  <c r="AK83" i="110"/>
  <c r="AK89" i="110"/>
  <c r="Y89" i="109"/>
  <c r="Y83" i="109"/>
  <c r="Q83" i="109"/>
  <c r="Q89" i="109"/>
  <c r="U282" i="110"/>
  <c r="W249" i="110"/>
  <c r="W83" i="110"/>
  <c r="W92" i="110" s="1"/>
  <c r="W89" i="110"/>
  <c r="AC83" i="109"/>
  <c r="AC89" i="109"/>
  <c r="U241" i="109"/>
  <c r="U243" i="109" s="1"/>
  <c r="U76" i="109" s="1"/>
  <c r="M219" i="109"/>
  <c r="M221" i="109" s="1"/>
  <c r="M74" i="109" s="1"/>
  <c r="AO318" i="110"/>
  <c r="AO320" i="110" s="1"/>
  <c r="AI83" i="109"/>
  <c r="AI89" i="109"/>
  <c r="AG285" i="110"/>
  <c r="AG287" i="110" s="1"/>
  <c r="AG80" i="110" s="1"/>
  <c r="Q227" i="109"/>
  <c r="AC92" i="109"/>
  <c r="Y270" i="110"/>
  <c r="Y274" i="110" s="1"/>
  <c r="Y276" i="110" s="1"/>
  <c r="Y79" i="110" s="1"/>
  <c r="Y271" i="110"/>
  <c r="Y318" i="110"/>
  <c r="Y320" i="110" s="1"/>
  <c r="Y314" i="110"/>
  <c r="Y315" i="110" s="1"/>
  <c r="Y292" i="110"/>
  <c r="Y293" i="110" s="1"/>
  <c r="Y296" i="110"/>
  <c r="Y298" i="110" s="1"/>
  <c r="Y81" i="110" s="1"/>
  <c r="U326" i="110"/>
  <c r="M307" i="109"/>
  <c r="M309" i="109" s="1"/>
  <c r="M82" i="109" s="1"/>
  <c r="M260" i="109"/>
  <c r="W304" i="110"/>
  <c r="AG307" i="110"/>
  <c r="AG309" i="110" s="1"/>
  <c r="AG82" i="110" s="1"/>
  <c r="AE30" i="109"/>
  <c r="AE35" i="109"/>
  <c r="AE39" i="109" s="1"/>
  <c r="AM30" i="109"/>
  <c r="AM35" i="109"/>
  <c r="AM39" i="109" s="1"/>
  <c r="AE329" i="110"/>
  <c r="AE331" i="110" s="1"/>
  <c r="W263" i="110"/>
  <c r="W265" i="110" s="1"/>
  <c r="W78" i="110" s="1"/>
  <c r="AI307" i="109"/>
  <c r="AI309" i="109" s="1"/>
  <c r="AI82" i="109" s="1"/>
  <c r="AA280" i="109"/>
  <c r="AA324" i="109"/>
  <c r="AA236" i="109"/>
  <c r="AA269" i="109"/>
  <c r="AA313" i="109"/>
  <c r="AA258" i="109"/>
  <c r="AA291" i="109"/>
  <c r="AA302" i="109"/>
  <c r="AA247" i="109"/>
  <c r="AK293" i="110"/>
  <c r="AO315" i="110"/>
  <c r="Y238" i="110"/>
  <c r="Y241" i="110"/>
  <c r="Y243" i="110" s="1"/>
  <c r="Y76" i="110" s="1"/>
  <c r="Y237" i="110"/>
  <c r="Y281" i="110"/>
  <c r="Y282" i="110" s="1"/>
  <c r="U249" i="109"/>
  <c r="E186" i="109"/>
  <c r="E188" i="109" s="1"/>
  <c r="E71" i="109" s="1"/>
  <c r="W293" i="110"/>
  <c r="AK307" i="110"/>
  <c r="AK309" i="110" s="1"/>
  <c r="AK82" i="110" s="1"/>
  <c r="AE263" i="110"/>
  <c r="AE265" i="110" s="1"/>
  <c r="AE78" i="110" s="1"/>
  <c r="AE92" i="110" s="1"/>
  <c r="AC307" i="109"/>
  <c r="AC309" i="109" s="1"/>
  <c r="AC82" i="109" s="1"/>
  <c r="S216" i="109"/>
  <c r="O263" i="110"/>
  <c r="O265" i="110" s="1"/>
  <c r="O78" i="110" s="1"/>
  <c r="W280" i="109"/>
  <c r="W214" i="109"/>
  <c r="W302" i="109"/>
  <c r="W324" i="109"/>
  <c r="W225" i="109"/>
  <c r="W291" i="109"/>
  <c r="AW25" i="109"/>
  <c r="W258" i="109"/>
  <c r="W236" i="109"/>
  <c r="W269" i="109"/>
  <c r="W247" i="109"/>
  <c r="W313" i="109"/>
  <c r="E89" i="109"/>
  <c r="E83" i="109"/>
  <c r="AI313" i="110"/>
  <c r="AI280" i="110"/>
  <c r="AI302" i="110"/>
  <c r="AI324" i="110"/>
  <c r="AI291" i="110"/>
  <c r="AG92" i="110"/>
  <c r="Y329" i="110"/>
  <c r="Y331" i="110" s="1"/>
  <c r="Y325" i="110"/>
  <c r="Y326" i="110"/>
  <c r="Y259" i="110"/>
  <c r="Y260" i="110" s="1"/>
  <c r="AQ30" i="110"/>
  <c r="AQ35" i="110"/>
  <c r="AQ39" i="110" s="1"/>
  <c r="O89" i="109"/>
  <c r="O83" i="109"/>
  <c r="O92" i="109" s="1"/>
  <c r="E131" i="109"/>
  <c r="E133" i="109" s="1"/>
  <c r="E66" i="109" s="1"/>
  <c r="AW20" i="109"/>
  <c r="I30" i="109"/>
  <c r="I35" i="109"/>
  <c r="I39" i="109" s="1"/>
  <c r="AK92" i="110"/>
  <c r="AG89" i="110"/>
  <c r="AG83" i="110"/>
  <c r="AM30" i="110"/>
  <c r="AM35" i="110"/>
  <c r="AM39" i="110" s="1"/>
  <c r="M89" i="110"/>
  <c r="M83" i="110"/>
  <c r="AI285" i="109"/>
  <c r="AI287" i="109" s="1"/>
  <c r="AI80" i="109" s="1"/>
  <c r="S86" i="110"/>
  <c r="S26" i="110"/>
  <c r="S28" i="110" s="1"/>
  <c r="G83" i="109"/>
  <c r="G92" i="109" s="1"/>
  <c r="G89" i="109"/>
  <c r="AC269" i="110"/>
  <c r="AC324" i="110"/>
  <c r="AC302" i="110"/>
  <c r="AC258" i="110"/>
  <c r="AC280" i="110"/>
  <c r="AC291" i="110"/>
  <c r="AC313" i="110"/>
  <c r="AC247" i="110"/>
  <c r="Y226" i="110"/>
  <c r="Y231" i="110" s="1"/>
  <c r="Y227" i="110"/>
  <c r="Y303" i="110"/>
  <c r="Y304" i="110" s="1"/>
  <c r="Y252" i="110"/>
  <c r="Y254" i="110" s="1"/>
  <c r="Y77" i="110" s="1"/>
  <c r="Y249" i="110"/>
  <c r="Y248" i="110"/>
  <c r="Q214" i="110"/>
  <c r="Q203" i="110"/>
  <c r="Q225" i="110"/>
  <c r="Q313" i="110"/>
  <c r="Q269" i="110"/>
  <c r="Q258" i="110"/>
  <c r="Q236" i="110"/>
  <c r="Q302" i="110"/>
  <c r="Q291" i="110"/>
  <c r="Q280" i="110"/>
  <c r="Q247" i="110"/>
  <c r="Q192" i="110"/>
  <c r="Q181" i="110"/>
  <c r="Q324" i="110"/>
  <c r="AW25" i="110"/>
  <c r="W216" i="110"/>
  <c r="AQ86" i="109"/>
  <c r="AQ26" i="109"/>
  <c r="AQ28" i="109" s="1"/>
  <c r="Q186" i="109"/>
  <c r="Q188" i="109" s="1"/>
  <c r="Q71" i="109" s="1"/>
  <c r="Q92" i="109" s="1"/>
  <c r="G86" i="109" l="1"/>
  <c r="G26" i="109"/>
  <c r="G28" i="109" s="1"/>
  <c r="O26" i="109"/>
  <c r="O28" i="109" s="1"/>
  <c r="O86" i="109"/>
  <c r="W26" i="110"/>
  <c r="W28" i="110" s="1"/>
  <c r="W86" i="110"/>
  <c r="AQ30" i="109"/>
  <c r="AQ35" i="109"/>
  <c r="AQ39" i="109" s="1"/>
  <c r="Q249" i="110"/>
  <c r="Q248" i="110"/>
  <c r="Q252" i="110"/>
  <c r="Q254" i="110" s="1"/>
  <c r="Q77" i="110" s="1"/>
  <c r="Q226" i="110"/>
  <c r="Q227" i="110" s="1"/>
  <c r="AC270" i="110"/>
  <c r="AC274" i="110" s="1"/>
  <c r="AC276" i="110" s="1"/>
  <c r="AC79" i="110" s="1"/>
  <c r="E92" i="109"/>
  <c r="AW66" i="109"/>
  <c r="W248" i="109"/>
  <c r="W252" i="109" s="1"/>
  <c r="W254" i="109" s="1"/>
  <c r="W77" i="109" s="1"/>
  <c r="AW77" i="109" s="1"/>
  <c r="AC26" i="109"/>
  <c r="AC28" i="109" s="1"/>
  <c r="AC86" i="109"/>
  <c r="U92" i="109"/>
  <c r="S26" i="109"/>
  <c r="S28" i="109" s="1"/>
  <c r="S86" i="109"/>
  <c r="Y26" i="109"/>
  <c r="Y28" i="109" s="1"/>
  <c r="Y86" i="109"/>
  <c r="Q326" i="110"/>
  <c r="Q325" i="110"/>
  <c r="Q329" i="110"/>
  <c r="Q331" i="110" s="1"/>
  <c r="AI92" i="109"/>
  <c r="AI281" i="110"/>
  <c r="AI286" i="110" s="1"/>
  <c r="W270" i="109"/>
  <c r="W274" i="109" s="1"/>
  <c r="W276" i="109" s="1"/>
  <c r="W79" i="109" s="1"/>
  <c r="W271" i="109"/>
  <c r="W293" i="109"/>
  <c r="W292" i="109"/>
  <c r="W296" i="109"/>
  <c r="W298" i="109" s="1"/>
  <c r="W81" i="109" s="1"/>
  <c r="W215" i="109"/>
  <c r="W220" i="109" s="1"/>
  <c r="AW71" i="109"/>
  <c r="Y285" i="110"/>
  <c r="Y287" i="110" s="1"/>
  <c r="Y80" i="110" s="1"/>
  <c r="AA307" i="109"/>
  <c r="AA309" i="109" s="1"/>
  <c r="AA82" i="109" s="1"/>
  <c r="AA303" i="109"/>
  <c r="AA304" i="109"/>
  <c r="AA270" i="109"/>
  <c r="AA274" i="109" s="1"/>
  <c r="AA276" i="109" s="1"/>
  <c r="AA79" i="109" s="1"/>
  <c r="AO89" i="110"/>
  <c r="AO83" i="110"/>
  <c r="AO92" i="110" s="1"/>
  <c r="Q237" i="110"/>
  <c r="Q241" i="110" s="1"/>
  <c r="Q243" i="110" s="1"/>
  <c r="Q76" i="110" s="1"/>
  <c r="AW76" i="110" s="1"/>
  <c r="AC282" i="110"/>
  <c r="AC281" i="110"/>
  <c r="AC285" i="110" s="1"/>
  <c r="AC287" i="110" s="1"/>
  <c r="AC80" i="110" s="1"/>
  <c r="AG26" i="110"/>
  <c r="AG28" i="110" s="1"/>
  <c r="AG86" i="110"/>
  <c r="AA314" i="109"/>
  <c r="AA318" i="109" s="1"/>
  <c r="AA320" i="109" s="1"/>
  <c r="AA281" i="109"/>
  <c r="AA282" i="109" s="1"/>
  <c r="Q281" i="110"/>
  <c r="Q282" i="110" s="1"/>
  <c r="Q259" i="110"/>
  <c r="Q263" i="110" s="1"/>
  <c r="Q265" i="110" s="1"/>
  <c r="Q78" i="110" s="1"/>
  <c r="Q260" i="110"/>
  <c r="Q204" i="110"/>
  <c r="Q208" i="110" s="1"/>
  <c r="Q210" i="110" s="1"/>
  <c r="Q73" i="110" s="1"/>
  <c r="AW73" i="110" s="1"/>
  <c r="AC248" i="110"/>
  <c r="AC253" i="110" s="1"/>
  <c r="AC259" i="110"/>
  <c r="AC263" i="110" s="1"/>
  <c r="AC265" i="110" s="1"/>
  <c r="AC78" i="110" s="1"/>
  <c r="AC260" i="110"/>
  <c r="Q182" i="110"/>
  <c r="Q187" i="110" s="1"/>
  <c r="Q186" i="110"/>
  <c r="Q188" i="110" s="1"/>
  <c r="Q71" i="110" s="1"/>
  <c r="Q292" i="110"/>
  <c r="Q296" i="110" s="1"/>
  <c r="Q298" i="110" s="1"/>
  <c r="Q81" i="110" s="1"/>
  <c r="Q270" i="110"/>
  <c r="Q271" i="110" s="1"/>
  <c r="Q215" i="110"/>
  <c r="Q216" i="110" s="1"/>
  <c r="Q219" i="110"/>
  <c r="Q221" i="110" s="1"/>
  <c r="Q74" i="110" s="1"/>
  <c r="AW74" i="110" s="1"/>
  <c r="Y307" i="110"/>
  <c r="Y309" i="110" s="1"/>
  <c r="Y82" i="110" s="1"/>
  <c r="Y230" i="110"/>
  <c r="Y232" i="110" s="1"/>
  <c r="Y75" i="110" s="1"/>
  <c r="AC315" i="110"/>
  <c r="AC314" i="110"/>
  <c r="AC318" i="110"/>
  <c r="AC320" i="110" s="1"/>
  <c r="AC303" i="110"/>
  <c r="AC307" i="110" s="1"/>
  <c r="AC309" i="110" s="1"/>
  <c r="AC82" i="110" s="1"/>
  <c r="Y263" i="110"/>
  <c r="Y265" i="110" s="1"/>
  <c r="Y78" i="110" s="1"/>
  <c r="AI292" i="110"/>
  <c r="AI293" i="110" s="1"/>
  <c r="AI314" i="110"/>
  <c r="AI318" i="110" s="1"/>
  <c r="AI320" i="110" s="1"/>
  <c r="AI315" i="110"/>
  <c r="W237" i="109"/>
  <c r="W241" i="109" s="1"/>
  <c r="W243" i="109" s="1"/>
  <c r="W76" i="109" s="1"/>
  <c r="W238" i="109"/>
  <c r="W230" i="109"/>
  <c r="W232" i="109" s="1"/>
  <c r="W75" i="109" s="1"/>
  <c r="AW75" i="109" s="1"/>
  <c r="W226" i="109"/>
  <c r="W227" i="109" s="1"/>
  <c r="W285" i="109"/>
  <c r="W287" i="109" s="1"/>
  <c r="W80" i="109" s="1"/>
  <c r="W281" i="109"/>
  <c r="W282" i="109"/>
  <c r="AE86" i="110"/>
  <c r="AE26" i="110"/>
  <c r="AE28" i="110" s="1"/>
  <c r="AA292" i="109"/>
  <c r="AA296" i="109"/>
  <c r="AA298" i="109" s="1"/>
  <c r="AA81" i="109" s="1"/>
  <c r="AA293" i="109"/>
  <c r="AA237" i="109"/>
  <c r="AA242" i="109" s="1"/>
  <c r="AA35" i="110"/>
  <c r="AA39" i="110" s="1"/>
  <c r="AA30" i="110"/>
  <c r="AK26" i="110"/>
  <c r="AK28" i="110" s="1"/>
  <c r="AK86" i="110"/>
  <c r="AI303" i="110"/>
  <c r="AI304" i="110" s="1"/>
  <c r="AI307" i="110"/>
  <c r="AI309" i="110" s="1"/>
  <c r="AI82" i="110" s="1"/>
  <c r="W303" i="109"/>
  <c r="W307" i="109" s="1"/>
  <c r="W309" i="109" s="1"/>
  <c r="W82" i="109" s="1"/>
  <c r="AW82" i="109" s="1"/>
  <c r="W304" i="109"/>
  <c r="AA248" i="109"/>
  <c r="AA252" i="109"/>
  <c r="AA254" i="109" s="1"/>
  <c r="AA77" i="109" s="1"/>
  <c r="AA249" i="109"/>
  <c r="Y89" i="110"/>
  <c r="Y83" i="110"/>
  <c r="Q26" i="109"/>
  <c r="Q28" i="109" s="1"/>
  <c r="Q86" i="109"/>
  <c r="Q197" i="110"/>
  <c r="Q199" i="110" s="1"/>
  <c r="Q72" i="110" s="1"/>
  <c r="AW72" i="110" s="1"/>
  <c r="Q193" i="110"/>
  <c r="Q194" i="110"/>
  <c r="Q303" i="110"/>
  <c r="Q307" i="110" s="1"/>
  <c r="Q309" i="110" s="1"/>
  <c r="Q82" i="110" s="1"/>
  <c r="AW82" i="110" s="1"/>
  <c r="Q304" i="110"/>
  <c r="Q318" i="110"/>
  <c r="Q320" i="110" s="1"/>
  <c r="Q314" i="110"/>
  <c r="Q315" i="110"/>
  <c r="AC296" i="110"/>
  <c r="AC298" i="110" s="1"/>
  <c r="AC81" i="110" s="1"/>
  <c r="AC292" i="110"/>
  <c r="AC293" i="110" s="1"/>
  <c r="AC325" i="110"/>
  <c r="AC329" i="110" s="1"/>
  <c r="AC331" i="110" s="1"/>
  <c r="S35" i="110"/>
  <c r="S39" i="110" s="1"/>
  <c r="S30" i="110"/>
  <c r="AI325" i="110"/>
  <c r="AI329" i="110" s="1"/>
  <c r="AI331" i="110" s="1"/>
  <c r="AI326" i="110"/>
  <c r="W314" i="109"/>
  <c r="W318" i="109" s="1"/>
  <c r="W320" i="109" s="1"/>
  <c r="W315" i="109"/>
  <c r="W260" i="109"/>
  <c r="W259" i="109"/>
  <c r="W263" i="109" s="1"/>
  <c r="W265" i="109" s="1"/>
  <c r="W78" i="109" s="1"/>
  <c r="AW78" i="109" s="1"/>
  <c r="W325" i="109"/>
  <c r="W329" i="109" s="1"/>
  <c r="W331" i="109" s="1"/>
  <c r="O92" i="110"/>
  <c r="AA259" i="109"/>
  <c r="AA263" i="109"/>
  <c r="AA265" i="109" s="1"/>
  <c r="AA78" i="109" s="1"/>
  <c r="AA260" i="109"/>
  <c r="AA325" i="109"/>
  <c r="AA329" i="109" s="1"/>
  <c r="AA331" i="109" s="1"/>
  <c r="M92" i="109"/>
  <c r="AK35" i="109"/>
  <c r="AK39" i="109" s="1"/>
  <c r="AK30" i="109"/>
  <c r="K35" i="109"/>
  <c r="K39" i="109" s="1"/>
  <c r="K30" i="109"/>
  <c r="AG30" i="109"/>
  <c r="AG35" i="109"/>
  <c r="AG39" i="109" s="1"/>
  <c r="M92" i="110"/>
  <c r="U26" i="110"/>
  <c r="U28" i="110" s="1"/>
  <c r="U86" i="110"/>
  <c r="W89" i="109" l="1"/>
  <c r="W83" i="109"/>
  <c r="AA83" i="109"/>
  <c r="AA89" i="109"/>
  <c r="AI83" i="110"/>
  <c r="AI89" i="110"/>
  <c r="AW78" i="110"/>
  <c r="AW79" i="109"/>
  <c r="AW71" i="110"/>
  <c r="AW81" i="109"/>
  <c r="S35" i="109"/>
  <c r="S39" i="109" s="1"/>
  <c r="S30" i="109"/>
  <c r="AE35" i="110"/>
  <c r="AE39" i="110" s="1"/>
  <c r="AE30" i="110"/>
  <c r="M86" i="110"/>
  <c r="M26" i="110"/>
  <c r="AC304" i="110"/>
  <c r="Y92" i="110"/>
  <c r="Q293" i="110"/>
  <c r="Q183" i="110"/>
  <c r="Q205" i="110"/>
  <c r="Q285" i="110"/>
  <c r="Q287" i="110" s="1"/>
  <c r="Q80" i="110" s="1"/>
  <c r="AW80" i="110" s="1"/>
  <c r="AA315" i="109"/>
  <c r="AA271" i="109"/>
  <c r="W219" i="109"/>
  <c r="W221" i="109" s="1"/>
  <c r="W74" i="109" s="1"/>
  <c r="AI86" i="109"/>
  <c r="AI26" i="109"/>
  <c r="AI28" i="109" s="1"/>
  <c r="U26" i="109"/>
  <c r="U28" i="109" s="1"/>
  <c r="U86" i="109"/>
  <c r="W249" i="109"/>
  <c r="E26" i="109"/>
  <c r="E86" i="109"/>
  <c r="Q230" i="110"/>
  <c r="Q232" i="110" s="1"/>
  <c r="Q75" i="110" s="1"/>
  <c r="AW75" i="110" s="1"/>
  <c r="O35" i="109"/>
  <c r="O39" i="109" s="1"/>
  <c r="O30" i="109"/>
  <c r="U30" i="110"/>
  <c r="U35" i="110"/>
  <c r="U39" i="110" s="1"/>
  <c r="AA326" i="109"/>
  <c r="W326" i="109"/>
  <c r="Q89" i="110"/>
  <c r="Q83" i="110"/>
  <c r="AW83" i="110" s="1"/>
  <c r="AA241" i="109"/>
  <c r="AA243" i="109" s="1"/>
  <c r="AA76" i="109" s="1"/>
  <c r="AC89" i="110"/>
  <c r="AC83" i="110"/>
  <c r="Q274" i="110"/>
  <c r="Q276" i="110" s="1"/>
  <c r="Q79" i="110" s="1"/>
  <c r="AW79" i="110" s="1"/>
  <c r="AC249" i="110"/>
  <c r="AA285" i="109"/>
  <c r="AA287" i="109" s="1"/>
  <c r="AA80" i="109" s="1"/>
  <c r="AW80" i="109" s="1"/>
  <c r="AG35" i="110"/>
  <c r="AG39" i="110" s="1"/>
  <c r="AG30" i="110"/>
  <c r="Q238" i="110"/>
  <c r="AO26" i="110"/>
  <c r="AO28" i="110" s="1"/>
  <c r="AO86" i="110"/>
  <c r="AI282" i="110"/>
  <c r="Y30" i="109"/>
  <c r="Y35" i="109"/>
  <c r="Y39" i="109" s="1"/>
  <c r="AC271" i="110"/>
  <c r="W30" i="110"/>
  <c r="W35" i="110"/>
  <c r="W39" i="110" s="1"/>
  <c r="G30" i="109"/>
  <c r="G35" i="109"/>
  <c r="G39" i="109" s="1"/>
  <c r="M26" i="109"/>
  <c r="M28" i="109" s="1"/>
  <c r="M86" i="109"/>
  <c r="O86" i="110"/>
  <c r="O26" i="110"/>
  <c r="O28" i="110" s="1"/>
  <c r="AC326" i="110"/>
  <c r="Q30" i="109"/>
  <c r="Q35" i="109"/>
  <c r="Q39" i="109" s="1"/>
  <c r="AI296" i="110"/>
  <c r="AI298" i="110" s="1"/>
  <c r="AI81" i="110" s="1"/>
  <c r="AW81" i="110" s="1"/>
  <c r="AK30" i="110"/>
  <c r="AK35" i="110"/>
  <c r="AK39" i="110" s="1"/>
  <c r="AA238" i="109"/>
  <c r="AC252" i="110"/>
  <c r="AC254" i="110" s="1"/>
  <c r="AC77" i="110" s="1"/>
  <c r="AC92" i="110" s="1"/>
  <c r="W216" i="109"/>
  <c r="AI285" i="110"/>
  <c r="AI287" i="110" s="1"/>
  <c r="AI80" i="110" s="1"/>
  <c r="AI92" i="110" s="1"/>
  <c r="AC35" i="109"/>
  <c r="AC39" i="109" s="1"/>
  <c r="AC30" i="109"/>
  <c r="Y86" i="110" l="1"/>
  <c r="Y26" i="110"/>
  <c r="Y28" i="110" s="1"/>
  <c r="Q92" i="110"/>
  <c r="AI35" i="109"/>
  <c r="AI39" i="109" s="1"/>
  <c r="AI30" i="109"/>
  <c r="W92" i="109"/>
  <c r="AW74" i="109"/>
  <c r="AW92" i="109" s="1"/>
  <c r="AW83" i="109"/>
  <c r="AO35" i="110"/>
  <c r="AO39" i="110" s="1"/>
  <c r="AO30" i="110"/>
  <c r="E28" i="109"/>
  <c r="AI26" i="110"/>
  <c r="AI28" i="110" s="1"/>
  <c r="AI86" i="110"/>
  <c r="AA92" i="109"/>
  <c r="AW76" i="109"/>
  <c r="M30" i="109"/>
  <c r="M35" i="109"/>
  <c r="M39" i="109" s="1"/>
  <c r="AC86" i="110"/>
  <c r="AC26" i="110"/>
  <c r="AC28" i="110" s="1"/>
  <c r="O30" i="110"/>
  <c r="O35" i="110"/>
  <c r="O39" i="110" s="1"/>
  <c r="AW89" i="110"/>
  <c r="U35" i="109"/>
  <c r="U39" i="109" s="1"/>
  <c r="U30" i="109"/>
  <c r="M28" i="110"/>
  <c r="AW77" i="110"/>
  <c r="AW92" i="110" s="1"/>
  <c r="AW86" i="110" s="1"/>
  <c r="AW89" i="109"/>
  <c r="M30" i="110" l="1"/>
  <c r="M35" i="110"/>
  <c r="AA86" i="109"/>
  <c r="AA26" i="109"/>
  <c r="AA28" i="109" s="1"/>
  <c r="E30" i="109"/>
  <c r="E35" i="109"/>
  <c r="AW86" i="109"/>
  <c r="W86" i="109"/>
  <c r="W26" i="109"/>
  <c r="Q26" i="110"/>
  <c r="Q86" i="110"/>
  <c r="AI35" i="110"/>
  <c r="AI39" i="110" s="1"/>
  <c r="AI30" i="110"/>
  <c r="Y30" i="110"/>
  <c r="Y35" i="110"/>
  <c r="Y39" i="110" s="1"/>
  <c r="AC35" i="110"/>
  <c r="AC39" i="110" s="1"/>
  <c r="AC30" i="110"/>
  <c r="AA35" i="109" l="1"/>
  <c r="AA39" i="109" s="1"/>
  <c r="AA30" i="109"/>
  <c r="Q28" i="110"/>
  <c r="AW26" i="110"/>
  <c r="AW28" i="110" s="1"/>
  <c r="E39" i="109"/>
  <c r="M39" i="110"/>
  <c r="W28" i="109"/>
  <c r="AW26" i="109"/>
  <c r="AW28" i="109" s="1"/>
  <c r="Q30" i="110" l="1"/>
  <c r="Q35" i="110"/>
  <c r="W35" i="109"/>
  <c r="W30" i="109"/>
  <c r="Q39" i="110" l="1"/>
  <c r="AW39" i="110" s="1"/>
  <c r="E16" i="111" s="1"/>
  <c r="I16" i="111" s="1"/>
  <c r="J18" i="111" s="1"/>
  <c r="AW35" i="110"/>
  <c r="W39" i="109"/>
  <c r="AW39" i="109" s="1"/>
  <c r="AW35" i="109"/>
</calcChain>
</file>

<file path=xl/sharedStrings.xml><?xml version="1.0" encoding="utf-8"?>
<sst xmlns="http://schemas.openxmlformats.org/spreadsheetml/2006/main" count="8915" uniqueCount="590">
  <si>
    <t xml:space="preserve"> </t>
  </si>
  <si>
    <t>Kentucky Power Company</t>
  </si>
  <si>
    <t>Description</t>
  </si>
  <si>
    <t>Line No.</t>
  </si>
  <si>
    <t>KENTUCKY POWER COMPANY</t>
  </si>
  <si>
    <t>Less Accumulated Deferred Income Tax</t>
  </si>
  <si>
    <t>SCR</t>
  </si>
  <si>
    <t>FGD</t>
  </si>
  <si>
    <t>Mitchell Environmental Costs and Accumulated Depreciation for Selected Projects</t>
  </si>
  <si>
    <t>Company</t>
  </si>
  <si>
    <t>Major Location</t>
  </si>
  <si>
    <t>Vintage</t>
  </si>
  <si>
    <t>Cc Environmental</t>
  </si>
  <si>
    <t>Budget Project</t>
  </si>
  <si>
    <t>Act Work Order Number</t>
  </si>
  <si>
    <t>Area</t>
  </si>
  <si>
    <t>Ferc Activity Code</t>
  </si>
  <si>
    <t>Activity Cost</t>
  </si>
  <si>
    <t>Allocated Reserve</t>
  </si>
  <si>
    <t>Net Book Value</t>
  </si>
  <si>
    <t>AEP - Generation Resources</t>
  </si>
  <si>
    <t>Mitchell Generating Plant</t>
  </si>
  <si>
    <t>2002</t>
  </si>
  <si>
    <t>Water Pollution</t>
  </si>
  <si>
    <t>Addition</t>
  </si>
  <si>
    <t>2003</t>
  </si>
  <si>
    <t>Air Pollution</t>
  </si>
  <si>
    <t>X1171240</t>
  </si>
  <si>
    <t>2004</t>
  </si>
  <si>
    <t>2005</t>
  </si>
  <si>
    <t>X1171210</t>
  </si>
  <si>
    <t>2006</t>
  </si>
  <si>
    <t>2007</t>
  </si>
  <si>
    <t>X1172450</t>
  </si>
  <si>
    <t>X1172460</t>
  </si>
  <si>
    <t>2008</t>
  </si>
  <si>
    <t>2009</t>
  </si>
  <si>
    <t>Solid Waste Disposal</t>
  </si>
  <si>
    <t>2010</t>
  </si>
  <si>
    <t>2011</t>
  </si>
  <si>
    <t>2012</t>
  </si>
  <si>
    <t>2013</t>
  </si>
  <si>
    <t>Kentucky Power - Gen</t>
  </si>
  <si>
    <t>2014</t>
  </si>
  <si>
    <t>2015</t>
  </si>
  <si>
    <t>2001</t>
  </si>
  <si>
    <t>X1171220</t>
  </si>
  <si>
    <t>X1171271</t>
  </si>
  <si>
    <t>X1173780</t>
  </si>
  <si>
    <t>X1171340</t>
  </si>
  <si>
    <t>X1171350</t>
  </si>
  <si>
    <t>X1179360</t>
  </si>
  <si>
    <t>X1181310</t>
  </si>
  <si>
    <t>X1183860</t>
  </si>
  <si>
    <t>W0014220</t>
  </si>
  <si>
    <t>X1171850</t>
  </si>
  <si>
    <t>X1169110</t>
  </si>
  <si>
    <t>X1169102</t>
  </si>
  <si>
    <t>X1170530</t>
  </si>
  <si>
    <t>X1170531</t>
  </si>
  <si>
    <t>X1170533</t>
  </si>
  <si>
    <t>X1170534</t>
  </si>
  <si>
    <t>X1178880</t>
  </si>
  <si>
    <t>X1179380</t>
  </si>
  <si>
    <t>X1171230</t>
  </si>
  <si>
    <t>X1171260</t>
  </si>
  <si>
    <t>X1172430</t>
  </si>
  <si>
    <t>X1171381</t>
  </si>
  <si>
    <t>X1171391</t>
  </si>
  <si>
    <t>X1174670</t>
  </si>
  <si>
    <t>Mountaineer Generating Plant</t>
  </si>
  <si>
    <t>X1174680</t>
  </si>
  <si>
    <t>X1177030</t>
  </si>
  <si>
    <t>X1177450</t>
  </si>
  <si>
    <t>X1178210</t>
  </si>
  <si>
    <t>X1172990</t>
  </si>
  <si>
    <t>X1181810</t>
  </si>
  <si>
    <t>X1176000</t>
  </si>
  <si>
    <t>X1173660</t>
  </si>
  <si>
    <t>X1172440</t>
  </si>
  <si>
    <t>X1169150</t>
  </si>
  <si>
    <t>X1169151</t>
  </si>
  <si>
    <t>X1169152</t>
  </si>
  <si>
    <t>X1169153</t>
  </si>
  <si>
    <t>X1169160</t>
  </si>
  <si>
    <t>X1169170</t>
  </si>
  <si>
    <t>X1169180</t>
  </si>
  <si>
    <t>X1169190</t>
  </si>
  <si>
    <t>X1169200</t>
  </si>
  <si>
    <t>X1169210</t>
  </si>
  <si>
    <t>X1169211</t>
  </si>
  <si>
    <t>X1169212</t>
  </si>
  <si>
    <t>X1169213</t>
  </si>
  <si>
    <t>X1169214</t>
  </si>
  <si>
    <t>X1169220</t>
  </si>
  <si>
    <t>X1169230</t>
  </si>
  <si>
    <t>X1169240</t>
  </si>
  <si>
    <t>X1169250</t>
  </si>
  <si>
    <t>X1169260</t>
  </si>
  <si>
    <t>W0017228</t>
  </si>
  <si>
    <t>W0017235</t>
  </si>
  <si>
    <t>X1171400</t>
  </si>
  <si>
    <t>X1171410</t>
  </si>
  <si>
    <t>X1168914</t>
  </si>
  <si>
    <t>X1168961</t>
  </si>
  <si>
    <t>X1168964</t>
  </si>
  <si>
    <t>X1171390</t>
  </si>
  <si>
    <t>X1168916</t>
  </si>
  <si>
    <t>X1168965</t>
  </si>
  <si>
    <t>X1172390</t>
  </si>
  <si>
    <t>X1168910</t>
  </si>
  <si>
    <t>X1168912</t>
  </si>
  <si>
    <t>X1168913</t>
  </si>
  <si>
    <t>X1168920</t>
  </si>
  <si>
    <t>X1168930</t>
  </si>
  <si>
    <t>X1168940</t>
  </si>
  <si>
    <t>X1168950</t>
  </si>
  <si>
    <t>X1168960</t>
  </si>
  <si>
    <t>X1168962</t>
  </si>
  <si>
    <t>X1168963</t>
  </si>
  <si>
    <t>X1168970</t>
  </si>
  <si>
    <t>X1168990</t>
  </si>
  <si>
    <t>X1169000</t>
  </si>
  <si>
    <t>X1169010</t>
  </si>
  <si>
    <t>X1169430</t>
  </si>
  <si>
    <t>X1169440</t>
  </si>
  <si>
    <t>X1171190</t>
  </si>
  <si>
    <t>X1171200</t>
  </si>
  <si>
    <t>X1171250</t>
  </si>
  <si>
    <t>X1171360</t>
  </si>
  <si>
    <t>X1171370</t>
  </si>
  <si>
    <t>X1171380</t>
  </si>
  <si>
    <t>X1173980</t>
  </si>
  <si>
    <t>X1175280</t>
  </si>
  <si>
    <t>X1175270</t>
  </si>
  <si>
    <t>X1179010</t>
  </si>
  <si>
    <t>50% of Mitchell</t>
  </si>
  <si>
    <t>X1183130</t>
  </si>
  <si>
    <t>ASH</t>
  </si>
  <si>
    <t>BURN VAL</t>
  </si>
  <si>
    <t>CEMS</t>
  </si>
  <si>
    <t>COAL BLEND</t>
  </si>
  <si>
    <t>DFA</t>
  </si>
  <si>
    <t>X1183700</t>
  </si>
  <si>
    <t>GYPSUM</t>
  </si>
  <si>
    <t>LDFL</t>
  </si>
  <si>
    <t>LNB MOD</t>
  </si>
  <si>
    <t>MERCURY</t>
  </si>
  <si>
    <t>X1183140</t>
  </si>
  <si>
    <t>X1184640</t>
  </si>
  <si>
    <t>X1184650</t>
  </si>
  <si>
    <t>SO3</t>
  </si>
  <si>
    <t>WATER INJ</t>
  </si>
  <si>
    <t>X1184670</t>
  </si>
  <si>
    <t>LDFL UP</t>
  </si>
  <si>
    <t>2016</t>
  </si>
  <si>
    <t>PRECIP</t>
  </si>
  <si>
    <t>LNB</t>
  </si>
  <si>
    <t>CLEAN AIR ACT SURCHARGE</t>
  </si>
  <si>
    <t>Calculation of Estimated Deferred FIT</t>
  </si>
  <si>
    <t>TOTALS</t>
  </si>
  <si>
    <t>In-Service Date</t>
  </si>
  <si>
    <t>Bonus Depreciation %</t>
  </si>
  <si>
    <t>Quarter of Addition</t>
  </si>
  <si>
    <t>Half-Year</t>
  </si>
  <si>
    <t>Installed  Book Cost</t>
  </si>
  <si>
    <t>Less:  Accumulated Depreciation</t>
  </si>
  <si>
    <t>Tax Basis</t>
  </si>
  <si>
    <t>Less:  Accum Tax Depreciation</t>
  </si>
  <si>
    <t>% Tax Depreciated</t>
  </si>
  <si>
    <t>Accum Book vs Tax Temporary Difference</t>
  </si>
  <si>
    <t>Federal Income Tax Rate</t>
  </si>
  <si>
    <t>Summary of Tax Depreciation</t>
  </si>
  <si>
    <t>Summary of Tax Depreciation:</t>
  </si>
  <si>
    <t>Tax Depreciation  -  2001</t>
  </si>
  <si>
    <t>Tax Depreciation  -  2002</t>
  </si>
  <si>
    <t>Tax Depreciation  -  2003</t>
  </si>
  <si>
    <t>Tax Depreciation  -  2004</t>
  </si>
  <si>
    <t>Tax Depreciation  -  2005</t>
  </si>
  <si>
    <t>Tax Depreciation  -  2006</t>
  </si>
  <si>
    <t>Tax Depreciation  -  2007</t>
  </si>
  <si>
    <t>Tax Depreciation  -  2008</t>
  </si>
  <si>
    <t>Tax Depreciation  -  2009</t>
  </si>
  <si>
    <t>Tax Depreciation  -  2010</t>
  </si>
  <si>
    <t>Tax Depreciation  -  2011</t>
  </si>
  <si>
    <t>Tax Depreciation  -  2012</t>
  </si>
  <si>
    <t>Tax Depreciation  -  2013</t>
  </si>
  <si>
    <t>Tax Depreciation  -  2014</t>
  </si>
  <si>
    <t>Tax Depreciation  -  2015</t>
  </si>
  <si>
    <t>Detailed Tax Depreciation Computations</t>
  </si>
  <si>
    <t>Bonus Tax Depreciation Adjustment</t>
  </si>
  <si>
    <t>Remaining Depreciable Tax Basis</t>
  </si>
  <si>
    <t>Tax Depreciation Rate</t>
  </si>
  <si>
    <t>Tax Depreciation</t>
  </si>
  <si>
    <t>Bonus Tax Depreciation</t>
  </si>
  <si>
    <t>MACRS Tax Depreciation Tables</t>
  </si>
  <si>
    <t>Mitchell Plant  - Non-FGD</t>
  </si>
  <si>
    <t xml:space="preserve">Air Pollution </t>
  </si>
  <si>
    <t>Non-FGD</t>
  </si>
  <si>
    <t>Work Order</t>
  </si>
  <si>
    <t>X1175260</t>
  </si>
  <si>
    <t>Mercury</t>
  </si>
  <si>
    <t>ESP Upgrade</t>
  </si>
  <si>
    <t>X1183820</t>
  </si>
  <si>
    <t>Mitchell Plant  - FGD</t>
  </si>
  <si>
    <t>dfa</t>
  </si>
  <si>
    <t>catalyst</t>
  </si>
  <si>
    <t>WSX112200</t>
  </si>
  <si>
    <t>WSX112201</t>
  </si>
  <si>
    <t>WSX102727</t>
  </si>
  <si>
    <t>WSX112828</t>
  </si>
  <si>
    <t>WSX113222</t>
  </si>
  <si>
    <t>WSMLPPB25</t>
  </si>
  <si>
    <t>WSX107070</t>
  </si>
  <si>
    <t>000003724</t>
  </si>
  <si>
    <t>000004511</t>
  </si>
  <si>
    <t>000003635</t>
  </si>
  <si>
    <t>000003609</t>
  </si>
  <si>
    <t>000003719</t>
  </si>
  <si>
    <t>000006025</t>
  </si>
  <si>
    <t>WSX114152</t>
  </si>
  <si>
    <t>000003664</t>
  </si>
  <si>
    <t>ML2SCO001</t>
  </si>
  <si>
    <t>MLU2SAIRH</t>
  </si>
  <si>
    <t>ML2SPO004</t>
  </si>
  <si>
    <t>ML2SPO005</t>
  </si>
  <si>
    <t>ML2SCO006</t>
  </si>
  <si>
    <t>ML0MPN003</t>
  </si>
  <si>
    <t>KML05PLAB</t>
  </si>
  <si>
    <t>WSX115086</t>
  </si>
  <si>
    <t>WSX115137</t>
  </si>
  <si>
    <t>ML002BMOD</t>
  </si>
  <si>
    <t>ML1SCO006</t>
  </si>
  <si>
    <t>ML1SCO002</t>
  </si>
  <si>
    <t>MLU1SAIRH</t>
  </si>
  <si>
    <t>KML05NP15</t>
  </si>
  <si>
    <t>ML0EPN005</t>
  </si>
  <si>
    <t>ML1SPO005</t>
  </si>
  <si>
    <t>ML1SPO007</t>
  </si>
  <si>
    <t>KMLEOTHER</t>
  </si>
  <si>
    <t>KML06EP10</t>
  </si>
  <si>
    <t>KML06EP07</t>
  </si>
  <si>
    <t>MLTRAINBD</t>
  </si>
  <si>
    <t>MLWALLBDP</t>
  </si>
  <si>
    <t>000008262</t>
  </si>
  <si>
    <t>ML1SCO005</t>
  </si>
  <si>
    <t>WSX115816</t>
  </si>
  <si>
    <t>000008685</t>
  </si>
  <si>
    <t>ML2SCO004</t>
  </si>
  <si>
    <t>KML05NP16</t>
  </si>
  <si>
    <t>KML05NP05</t>
  </si>
  <si>
    <t>KML06FP03</t>
  </si>
  <si>
    <t>000014643</t>
  </si>
  <si>
    <t>KML07EP16</t>
  </si>
  <si>
    <t>KML07EP03</t>
  </si>
  <si>
    <t>KML07EP18</t>
  </si>
  <si>
    <t>KML07EP05</t>
  </si>
  <si>
    <t>KML07EP08</t>
  </si>
  <si>
    <t>ML001DCS0</t>
  </si>
  <si>
    <t>ML002DCS0</t>
  </si>
  <si>
    <t>ML001BALD</t>
  </si>
  <si>
    <t>ML002BALD</t>
  </si>
  <si>
    <t>ML001COAL</t>
  </si>
  <si>
    <t>ML002COAL</t>
  </si>
  <si>
    <t>ML001PURG</t>
  </si>
  <si>
    <t>ML002PURG</t>
  </si>
  <si>
    <t>ML001BMOD</t>
  </si>
  <si>
    <t>ML001SO3M</t>
  </si>
  <si>
    <t>ML002SO3M</t>
  </si>
  <si>
    <t>ML1SCO001</t>
  </si>
  <si>
    <t>ML2SCO003</t>
  </si>
  <si>
    <t>ML1SCRFGD</t>
  </si>
  <si>
    <t>ML2SCRFGD</t>
  </si>
  <si>
    <t>MLOSCRFGD</t>
  </si>
  <si>
    <t>ML08EVP01</t>
  </si>
  <si>
    <t>KML08SP10</t>
  </si>
  <si>
    <t>KML08EP03</t>
  </si>
  <si>
    <t>KML08EP10</t>
  </si>
  <si>
    <t>KML08EP07</t>
  </si>
  <si>
    <t>ML1EP8O01</t>
  </si>
  <si>
    <t>KML08MP13</t>
  </si>
  <si>
    <t>KML08EP18</t>
  </si>
  <si>
    <t>ML1VP9O02</t>
  </si>
  <si>
    <t>ML2VP9O02</t>
  </si>
  <si>
    <t>ML2VP9O01</t>
  </si>
  <si>
    <t>KML09EP18</t>
  </si>
  <si>
    <t>ML2SP0901</t>
  </si>
  <si>
    <t>ML2SP0902</t>
  </si>
  <si>
    <t>KML09SP10</t>
  </si>
  <si>
    <t>ML0VP0901</t>
  </si>
  <si>
    <t>ML0VP9N03</t>
  </si>
  <si>
    <t>KML09EP07</t>
  </si>
  <si>
    <t>ML2EP0910</t>
  </si>
  <si>
    <t>ML0VP0902</t>
  </si>
  <si>
    <t>ML2SEP911</t>
  </si>
  <si>
    <t>ML0VP9N01</t>
  </si>
  <si>
    <t>KML09EP03</t>
  </si>
  <si>
    <t>KML09SP06</t>
  </si>
  <si>
    <t>ML1SP9O07</t>
  </si>
  <si>
    <t>ML1EP9O14</t>
  </si>
  <si>
    <t>KML09SP16</t>
  </si>
  <si>
    <t>ML1VP9O01</t>
  </si>
  <si>
    <t>ML0VC9N01</t>
  </si>
  <si>
    <t>ML1SP0901</t>
  </si>
  <si>
    <t>MLTRONA01</t>
  </si>
  <si>
    <t>KML09EP06</t>
  </si>
  <si>
    <t>KML10SP10</t>
  </si>
  <si>
    <t>KML10MP11</t>
  </si>
  <si>
    <t>KML10EP07</t>
  </si>
  <si>
    <t>KML10EP18</t>
  </si>
  <si>
    <t>ML0VP1010</t>
  </si>
  <si>
    <t>ML2SP1005</t>
  </si>
  <si>
    <t>KML10SP06</t>
  </si>
  <si>
    <t>KML10SP07</t>
  </si>
  <si>
    <t>KML10EP03</t>
  </si>
  <si>
    <t>ML0VP1011</t>
  </si>
  <si>
    <t>ML0VP1001</t>
  </si>
  <si>
    <t>ML2VP1003</t>
  </si>
  <si>
    <t>ML2VP1002</t>
  </si>
  <si>
    <t>KML10EP28</t>
  </si>
  <si>
    <t>KML10EP33</t>
  </si>
  <si>
    <t>KML10EP21</t>
  </si>
  <si>
    <t>KML10EP36</t>
  </si>
  <si>
    <t>000014541</t>
  </si>
  <si>
    <t>MLPURGETR</t>
  </si>
  <si>
    <t>ML1SP1001</t>
  </si>
  <si>
    <t>ML1EP1015</t>
  </si>
  <si>
    <t>FGCEMS181</t>
  </si>
  <si>
    <t>ML11CSP01</t>
  </si>
  <si>
    <t>ML1VC1101</t>
  </si>
  <si>
    <t>ML2SP1101</t>
  </si>
  <si>
    <t>ML1SP1101</t>
  </si>
  <si>
    <t>ML2VP1101</t>
  </si>
  <si>
    <t>ML1VP1101</t>
  </si>
  <si>
    <t>KML11EP06</t>
  </si>
  <si>
    <t>KML11SP06</t>
  </si>
  <si>
    <t>ML11VPN01</t>
  </si>
  <si>
    <t>KML11EP02</t>
  </si>
  <si>
    <t>KML11EP05</t>
  </si>
  <si>
    <t>ML2E11P02</t>
  </si>
  <si>
    <t>KML11EP07</t>
  </si>
  <si>
    <t>KML11EP03</t>
  </si>
  <si>
    <t>ML1EP1104</t>
  </si>
  <si>
    <t>KML11EP10</t>
  </si>
  <si>
    <t>ML11VPN02</t>
  </si>
  <si>
    <t>KML11SP09</t>
  </si>
  <si>
    <t>KML11NP03</t>
  </si>
  <si>
    <t>KML11EP52</t>
  </si>
  <si>
    <t>KML11EP50</t>
  </si>
  <si>
    <t>KML11EP51</t>
  </si>
  <si>
    <t>KML11SP07</t>
  </si>
  <si>
    <t>ML2VC1201</t>
  </si>
  <si>
    <t>ML1VC1201</t>
  </si>
  <si>
    <t>ML0PMCEMS</t>
  </si>
  <si>
    <t>KML12EP55</t>
  </si>
  <si>
    <t>ML12VPN02</t>
  </si>
  <si>
    <t>ML0VP1201</t>
  </si>
  <si>
    <t>KML12SP06</t>
  </si>
  <si>
    <t>KML12EP03</t>
  </si>
  <si>
    <t>KML12EP06</t>
  </si>
  <si>
    <t>ML2MP1201</t>
  </si>
  <si>
    <t>ML1VP1203</t>
  </si>
  <si>
    <t>ML1SP1201</t>
  </si>
  <si>
    <t>ML1SP1202</t>
  </si>
  <si>
    <t>ML1MP1301</t>
  </si>
  <si>
    <t>KML12EP56</t>
  </si>
  <si>
    <t>KML12MP04</t>
  </si>
  <si>
    <t>KML12EP07</t>
  </si>
  <si>
    <t>KML12MP02</t>
  </si>
  <si>
    <t>KML12NP06</t>
  </si>
  <si>
    <t>KML12SP11</t>
  </si>
  <si>
    <t>KML12NP09</t>
  </si>
  <si>
    <t>KML12EP01</t>
  </si>
  <si>
    <t>ARCFLA181</t>
  </si>
  <si>
    <t>FHNERC181</t>
  </si>
  <si>
    <t>ML2VP1302</t>
  </si>
  <si>
    <t>ML1VC1305</t>
  </si>
  <si>
    <t>ML1SP1301</t>
  </si>
  <si>
    <t>ML1VP1303</t>
  </si>
  <si>
    <t>ML1SP1330</t>
  </si>
  <si>
    <t>FHGORP181</t>
  </si>
  <si>
    <t>ML2SP1301</t>
  </si>
  <si>
    <t>ML2SP1330</t>
  </si>
  <si>
    <t>ML2VC1205</t>
  </si>
  <si>
    <t>KML12SP08</t>
  </si>
  <si>
    <t>ML0VP1301</t>
  </si>
  <si>
    <t>KML13EP06</t>
  </si>
  <si>
    <t>KML13EP03</t>
  </si>
  <si>
    <t>KML13SP65</t>
  </si>
  <si>
    <t>KML13EP04</t>
  </si>
  <si>
    <t>KML13EP01</t>
  </si>
  <si>
    <t>ML1VP1310</t>
  </si>
  <si>
    <t>ML1VP1315</t>
  </si>
  <si>
    <t>ML1E13P02</t>
  </si>
  <si>
    <t>ML1SP1335</t>
  </si>
  <si>
    <t>ML1VP1375</t>
  </si>
  <si>
    <t>KMLAUXTF5</t>
  </si>
  <si>
    <t>ML2VP1301</t>
  </si>
  <si>
    <t>ML2VC1310</t>
  </si>
  <si>
    <t>ML2VP1303</t>
  </si>
  <si>
    <t>KML13EP55</t>
  </si>
  <si>
    <t>ML0VP1302</t>
  </si>
  <si>
    <t>ML0VP1303</t>
  </si>
  <si>
    <t>ML13VPN03</t>
  </si>
  <si>
    <t>ML13VPN04</t>
  </si>
  <si>
    <t>KML13MP66</t>
  </si>
  <si>
    <t>KML13MP65</t>
  </si>
  <si>
    <t>KML13NP06</t>
  </si>
  <si>
    <t>KML13EP11</t>
  </si>
  <si>
    <t>KML13EP51</t>
  </si>
  <si>
    <t>KML13EP65</t>
  </si>
  <si>
    <t>000021257</t>
  </si>
  <si>
    <t>SWMLPPB26</t>
  </si>
  <si>
    <t>ML1EPO009</t>
  </si>
  <si>
    <t>KML06EP05</t>
  </si>
  <si>
    <t>KML09MP18</t>
  </si>
  <si>
    <t>KML10NP06</t>
  </si>
  <si>
    <t>000016400</t>
  </si>
  <si>
    <t>KML10EP34</t>
  </si>
  <si>
    <t>KML11EP13</t>
  </si>
  <si>
    <t>000019681</t>
  </si>
  <si>
    <t>000009803</t>
  </si>
  <si>
    <t>ML1VC1401</t>
  </si>
  <si>
    <t>MLP14EP04</t>
  </si>
  <si>
    <t>MLPAUXTRN</t>
  </si>
  <si>
    <t>MLP14CO01</t>
  </si>
  <si>
    <t>MLP14EP03</t>
  </si>
  <si>
    <t>MLP14MP02</t>
  </si>
  <si>
    <t>ML0VP1401</t>
  </si>
  <si>
    <t>MLP14EP66</t>
  </si>
  <si>
    <t>MLP14EP05</t>
  </si>
  <si>
    <t>MLP14SP04</t>
  </si>
  <si>
    <t>ML1SP1430</t>
  </si>
  <si>
    <t>ML1S14P05</t>
  </si>
  <si>
    <t>ML1E14P02</t>
  </si>
  <si>
    <t>MLP14EP07</t>
  </si>
  <si>
    <t>ML1E14P26</t>
  </si>
  <si>
    <t>MLP14EP15</t>
  </si>
  <si>
    <t>ARCFLA117</t>
  </si>
  <si>
    <t>ML1VP1450</t>
  </si>
  <si>
    <t>ML1S14P01</t>
  </si>
  <si>
    <t>MLO14EP04</t>
  </si>
  <si>
    <t>ML1VP1403</t>
  </si>
  <si>
    <t>ML2VP1450</t>
  </si>
  <si>
    <t>MLP14NP01</t>
  </si>
  <si>
    <t>ML2VP1501</t>
  </si>
  <si>
    <t>ML12E15P1</t>
  </si>
  <si>
    <t>ML1E14O02</t>
  </si>
  <si>
    <t>ML2PPBOUT</t>
  </si>
  <si>
    <t>MLP14EP01</t>
  </si>
  <si>
    <t>ML1SP1501</t>
  </si>
  <si>
    <t>ML0VP1501</t>
  </si>
  <si>
    <t>MLP15EP03</t>
  </si>
  <si>
    <t>MLP15EP05</t>
  </si>
  <si>
    <t>IT1171321</t>
  </si>
  <si>
    <t>ML2OUT215</t>
  </si>
  <si>
    <t>MLP15MP02</t>
  </si>
  <si>
    <t>MLP15EP06</t>
  </si>
  <si>
    <t>ML1SP1550</t>
  </si>
  <si>
    <t>ML1S15P01</t>
  </si>
  <si>
    <t>MLP15SP01</t>
  </si>
  <si>
    <t>MLP15NP06</t>
  </si>
  <si>
    <t>000023038</t>
  </si>
  <si>
    <t>000021259</t>
  </si>
  <si>
    <t>ML2VC1401</t>
  </si>
  <si>
    <t>ML1VP1504</t>
  </si>
  <si>
    <t>ML016VP01</t>
  </si>
  <si>
    <t>ML216NP01</t>
  </si>
  <si>
    <t>ML216EP02</t>
  </si>
  <si>
    <t>ML216EP01</t>
  </si>
  <si>
    <t>ML016EP06</t>
  </si>
  <si>
    <t>KMLFALFCI</t>
  </si>
  <si>
    <t>000019836</t>
  </si>
  <si>
    <t>KMLFALFHR</t>
  </si>
  <si>
    <t>ML016SP03</t>
  </si>
  <si>
    <t>ML216SP07</t>
  </si>
  <si>
    <t>Retirement</t>
  </si>
  <si>
    <t>42604090RK</t>
  </si>
  <si>
    <t>ML116EP12</t>
  </si>
  <si>
    <t>ML016VP05</t>
  </si>
  <si>
    <t>ML016VP07</t>
  </si>
  <si>
    <t>ML116SP03</t>
  </si>
  <si>
    <t>ML216SP09</t>
  </si>
  <si>
    <t>ML216SP01</t>
  </si>
  <si>
    <t>ML016EP03</t>
  </si>
  <si>
    <t>ML116SP01</t>
  </si>
  <si>
    <t>ML0VP1603</t>
  </si>
  <si>
    <t>ML0VP1601</t>
  </si>
  <si>
    <t>ML116VP02</t>
  </si>
  <si>
    <t>ML216VP02</t>
  </si>
  <si>
    <t>ML1VP1550</t>
  </si>
  <si>
    <t>KENTUCKY POWER CO</t>
  </si>
  <si>
    <t>Tax Depreciation  -  2016</t>
  </si>
  <si>
    <t>ML116SP02</t>
  </si>
  <si>
    <t>ML116VP01</t>
  </si>
  <si>
    <t>ML016EP04</t>
  </si>
  <si>
    <t>ML016EP01</t>
  </si>
  <si>
    <t>2017</t>
  </si>
  <si>
    <t>MLP15EP07</t>
  </si>
  <si>
    <t>ML016EP07</t>
  </si>
  <si>
    <t xml:space="preserve">Mitchell FGD Electric Plant In Service </t>
  </si>
  <si>
    <t>PDAF</t>
  </si>
  <si>
    <t xml:space="preserve">Less Accum. Prov. For Depreciation </t>
  </si>
  <si>
    <t>Net Rate Base Reduction  (Ln 1 - Ln 2 - Ln 3)</t>
  </si>
  <si>
    <r>
      <t xml:space="preserve">KPCO Total Company </t>
    </r>
    <r>
      <rPr>
        <u/>
        <sz val="10"/>
        <rFont val="Times New Roman"/>
        <family val="1"/>
      </rPr>
      <t>Adjustment</t>
    </r>
  </si>
  <si>
    <r>
      <t xml:space="preserve">Allocation </t>
    </r>
    <r>
      <rPr>
        <u/>
        <sz val="10"/>
        <rFont val="Times New Roman"/>
        <family val="1"/>
      </rPr>
      <t>Code</t>
    </r>
  </si>
  <si>
    <r>
      <t>Allocation</t>
    </r>
    <r>
      <rPr>
        <u/>
        <sz val="10"/>
        <rFont val="Times New Roman"/>
        <family val="1"/>
      </rPr>
      <t xml:space="preserve"> Factors</t>
    </r>
  </si>
  <si>
    <r>
      <t xml:space="preserve">Kentucky PSC Retail </t>
    </r>
    <r>
      <rPr>
        <u/>
        <sz val="10"/>
        <rFont val="Times New Roman"/>
        <family val="1"/>
      </rPr>
      <t>Jurisdiction Adjustment</t>
    </r>
  </si>
  <si>
    <t>Witness: Lerah M. Scott</t>
  </si>
  <si>
    <t>Test Year Twelve Months Ended 3/31/2020</t>
  </si>
  <si>
    <t>BURNER VAL</t>
  </si>
  <si>
    <t>X1186650</t>
  </si>
  <si>
    <t>X1186300</t>
  </si>
  <si>
    <t>Coal Blend</t>
  </si>
  <si>
    <t>E1003319</t>
  </si>
  <si>
    <t>Tax Depreciation  -  2017</t>
  </si>
  <si>
    <t>Tax Depreciation  -  2018</t>
  </si>
  <si>
    <t>Tax Depreciation  -  2019</t>
  </si>
  <si>
    <t>Accum Tax Depreciation Thru  December 31, 2018</t>
  </si>
  <si>
    <t>February 29, 2020</t>
  </si>
  <si>
    <t>ML016MP03</t>
  </si>
  <si>
    <t>ML116SP04</t>
  </si>
  <si>
    <t>ML216SP10</t>
  </si>
  <si>
    <t>ML016EP08</t>
  </si>
  <si>
    <t>ML016VP11</t>
  </si>
  <si>
    <t>ML016NP06</t>
  </si>
  <si>
    <t>ML017VP02</t>
  </si>
  <si>
    <t>ML117VP02</t>
  </si>
  <si>
    <t>MLP17EP04</t>
  </si>
  <si>
    <t>ML017NP01</t>
  </si>
  <si>
    <t>MLP17EP01</t>
  </si>
  <si>
    <t>ML017VP04</t>
  </si>
  <si>
    <t>ML017EP04</t>
  </si>
  <si>
    <t>ML1VC1601</t>
  </si>
  <si>
    <t>ML017MP03</t>
  </si>
  <si>
    <t>ML1VP1704</t>
  </si>
  <si>
    <t>ML017EP08</t>
  </si>
  <si>
    <t>ML017EP01</t>
  </si>
  <si>
    <t>MLP17EP25</t>
  </si>
  <si>
    <t>2018</t>
  </si>
  <si>
    <t>ML216SP12</t>
  </si>
  <si>
    <t>ML218SP10</t>
  </si>
  <si>
    <t>ML017MP01</t>
  </si>
  <si>
    <t>ML117SP14</t>
  </si>
  <si>
    <t>ML217VP04</t>
  </si>
  <si>
    <t>ML018VP01</t>
  </si>
  <si>
    <t>ML018EP01</t>
  </si>
  <si>
    <t>MLP18EP06</t>
  </si>
  <si>
    <t>ML118SP01</t>
  </si>
  <si>
    <t>ML218SP09</t>
  </si>
  <si>
    <t>ML018EP08</t>
  </si>
  <si>
    <t>ML218EP13</t>
  </si>
  <si>
    <t>ML118SP11</t>
  </si>
  <si>
    <t>ML118SP07</t>
  </si>
  <si>
    <t>ML018MP10</t>
  </si>
  <si>
    <t>ML018NP01</t>
  </si>
  <si>
    <t>MLP18EP01</t>
  </si>
  <si>
    <t>2019</t>
  </si>
  <si>
    <t>ML017VP03</t>
  </si>
  <si>
    <t>MLP18EP04</t>
  </si>
  <si>
    <t>ML018EP15</t>
  </si>
  <si>
    <t>ML018EP16</t>
  </si>
  <si>
    <t>ML019VP02</t>
  </si>
  <si>
    <t>ML018MP03</t>
  </si>
  <si>
    <t>ML2VC1601</t>
  </si>
  <si>
    <t>ML119SP07</t>
  </si>
  <si>
    <t>ML119SP10</t>
  </si>
  <si>
    <t>ML119SP11</t>
  </si>
  <si>
    <t>ML018MP09</t>
  </si>
  <si>
    <t>ML019VP01</t>
  </si>
  <si>
    <t>MLP19EP04</t>
  </si>
  <si>
    <t>MLP19EP06</t>
  </si>
  <si>
    <t>ML119SP09</t>
  </si>
  <si>
    <t>ML219SP03</t>
  </si>
  <si>
    <t>MLP19EP02</t>
  </si>
  <si>
    <t>ML019EP09</t>
  </si>
  <si>
    <t>MLP19EP01</t>
  </si>
  <si>
    <t>ML019NP01</t>
  </si>
  <si>
    <t>MLP19MP03</t>
  </si>
  <si>
    <t>ML119SP14</t>
  </si>
  <si>
    <t>MLP19MP02</t>
  </si>
  <si>
    <t>ML019EP02</t>
  </si>
  <si>
    <t>ML019EP01</t>
  </si>
  <si>
    <t>000022392</t>
  </si>
  <si>
    <t>MLP17EP03</t>
  </si>
  <si>
    <t>ML016VC01</t>
  </si>
  <si>
    <t>MLP18EP03</t>
  </si>
  <si>
    <t xml:space="preserve">Remove FGD Consumable Inventory </t>
  </si>
  <si>
    <t>PDAF/EAF</t>
  </si>
  <si>
    <t>Adjustments to Remove Mitchell Plant FGD and Consumable Inventory from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</si>
</sst>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_);\(0\)"/>
    <numFmt numFmtId="168" formatCode="_(&quot;$&quot;* #,##0_);_(&quot;$&quot;* \(#,##0\);_(&quot;$&quot;* &quot;-&quot;??_);_(@_)"/>
    <numFmt numFmtId="169" formatCode="m/d/yyyy;@"/>
  </numFmts>
  <fonts count="5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8"/>
      <name val="Helv"/>
    </font>
    <font>
      <b/>
      <sz val="14"/>
      <name val="Helv"/>
    </font>
    <font>
      <b/>
      <sz val="10"/>
      <name val="Helv"/>
    </font>
    <font>
      <b/>
      <i/>
      <sz val="6"/>
      <name val="Times New Roman"/>
      <family val="1"/>
    </font>
    <font>
      <b/>
      <sz val="8"/>
      <name val="Helv"/>
    </font>
    <font>
      <sz val="8"/>
      <name val="Times New Roman"/>
      <family val="1"/>
    </font>
    <font>
      <b/>
      <i/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8"/>
      <name val="Helv"/>
    </font>
    <font>
      <b/>
      <sz val="8"/>
      <name val="Times New Roman"/>
      <family val="1"/>
    </font>
    <font>
      <sz val="10"/>
      <name val="Arial Unicode MS"/>
      <family val="2"/>
    </font>
    <font>
      <b/>
      <sz val="8"/>
      <color indexed="12"/>
      <name val="Helv"/>
    </font>
    <font>
      <sz val="8"/>
      <color indexed="8"/>
      <name val="Helv"/>
    </font>
    <font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64"/>
      <name val="Times New Roman"/>
      <family val="1"/>
    </font>
    <font>
      <sz val="10"/>
      <color indexed="64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74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" fillId="0" borderId="0"/>
    <xf numFmtId="0" fontId="18" fillId="0" borderId="0"/>
    <xf numFmtId="0" fontId="21" fillId="0" borderId="0"/>
    <xf numFmtId="0" fontId="23" fillId="0" borderId="0"/>
    <xf numFmtId="0" fontId="24" fillId="0" borderId="0"/>
    <xf numFmtId="0" fontId="7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7" fillId="0" borderId="0"/>
    <xf numFmtId="0" fontId="3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46" fillId="0" borderId="0"/>
    <xf numFmtId="0" fontId="36" fillId="0" borderId="0"/>
    <xf numFmtId="0" fontId="46" fillId="0" borderId="0"/>
    <xf numFmtId="0" fontId="3" fillId="0" borderId="0"/>
    <xf numFmtId="0" fontId="47" fillId="0" borderId="0"/>
    <xf numFmtId="0" fontId="46" fillId="0" borderId="0"/>
    <xf numFmtId="0" fontId="47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0" fillId="0" borderId="1">
      <alignment horizontal="center"/>
    </xf>
    <xf numFmtId="0" fontId="22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3" fillId="2" borderId="0" applyNumberFormat="0" applyFont="0" applyBorder="0" applyAlignment="0" applyProtection="0"/>
  </cellStyleXfs>
  <cellXfs count="184">
    <xf numFmtId="0" fontId="0" fillId="0" borderId="0" xfId="0"/>
    <xf numFmtId="0" fontId="1" fillId="0" borderId="0" xfId="349"/>
    <xf numFmtId="166" fontId="26" fillId="0" borderId="0" xfId="1" applyNumberFormat="1" applyFont="1" applyFill="1" applyBorder="1" applyAlignment="1"/>
    <xf numFmtId="0" fontId="26" fillId="0" borderId="0" xfId="349" applyFont="1" applyFill="1" applyBorder="1" applyAlignment="1"/>
    <xf numFmtId="0" fontId="27" fillId="0" borderId="0" xfId="349" applyFont="1" applyFill="1" applyBorder="1" applyAlignment="1">
      <alignment horizontal="center"/>
    </xf>
    <xf numFmtId="3" fontId="26" fillId="0" borderId="0" xfId="349" applyNumberFormat="1" applyFont="1" applyFill="1" applyBorder="1" applyAlignment="1" applyProtection="1">
      <protection locked="0"/>
    </xf>
    <xf numFmtId="0" fontId="28" fillId="0" borderId="0" xfId="349" applyFont="1" applyFill="1" applyBorder="1" applyAlignment="1">
      <alignment horizontal="center"/>
    </xf>
    <xf numFmtId="0" fontId="29" fillId="0" borderId="0" xfId="349" applyFont="1" applyFill="1" applyBorder="1" applyAlignment="1">
      <alignment horizontal="right"/>
    </xf>
    <xf numFmtId="0" fontId="30" fillId="0" borderId="0" xfId="349" applyFont="1" applyFill="1" applyBorder="1" applyAlignment="1">
      <alignment horizontal="center"/>
    </xf>
    <xf numFmtId="3" fontId="26" fillId="0" borderId="0" xfId="349" applyNumberFormat="1" applyFont="1" applyFill="1" applyBorder="1" applyAlignment="1" applyProtection="1">
      <alignment horizontal="center"/>
      <protection locked="0"/>
    </xf>
    <xf numFmtId="167" fontId="30" fillId="0" borderId="0" xfId="1" applyNumberFormat="1" applyFont="1" applyFill="1" applyBorder="1" applyAlignment="1">
      <alignment horizontal="center"/>
    </xf>
    <xf numFmtId="1" fontId="26" fillId="0" borderId="0" xfId="349" applyNumberFormat="1" applyFont="1" applyFill="1" applyBorder="1" applyAlignment="1" applyProtection="1">
      <protection locked="0"/>
    </xf>
    <xf numFmtId="0" fontId="30" fillId="0" borderId="2" xfId="349" applyFont="1" applyFill="1" applyBorder="1" applyAlignment="1">
      <alignment horizontal="center"/>
    </xf>
    <xf numFmtId="0" fontId="26" fillId="0" borderId="0" xfId="349" applyFont="1" applyFill="1" applyBorder="1" applyAlignment="1">
      <alignment horizontal="fill"/>
    </xf>
    <xf numFmtId="0" fontId="30" fillId="0" borderId="0" xfId="349" applyFont="1" applyFill="1" applyBorder="1" applyAlignment="1"/>
    <xf numFmtId="0" fontId="26" fillId="0" borderId="0" xfId="349" applyFont="1" applyFill="1" applyBorder="1" applyAlignment="1">
      <alignment horizontal="right"/>
    </xf>
    <xf numFmtId="169" fontId="30" fillId="0" borderId="0" xfId="349" applyNumberFormat="1" applyFont="1" applyFill="1" applyBorder="1" applyAlignment="1">
      <alignment horizontal="center"/>
    </xf>
    <xf numFmtId="169" fontId="30" fillId="0" borderId="0" xfId="349" applyNumberFormat="1" applyFont="1" applyFill="1" applyBorder="1" applyAlignment="1" applyProtection="1">
      <alignment horizontal="center"/>
      <protection locked="0"/>
    </xf>
    <xf numFmtId="3" fontId="30" fillId="0" borderId="0" xfId="349" applyNumberFormat="1" applyFont="1" applyFill="1" applyBorder="1" applyAlignment="1" applyProtection="1">
      <protection locked="0"/>
    </xf>
    <xf numFmtId="0" fontId="26" fillId="0" borderId="0" xfId="349" quotePrefix="1" applyFont="1" applyFill="1" applyBorder="1" applyAlignment="1"/>
    <xf numFmtId="37" fontId="26" fillId="0" borderId="0" xfId="349" applyNumberFormat="1" applyFont="1" applyFill="1" applyBorder="1" applyAlignment="1"/>
    <xf numFmtId="37" fontId="30" fillId="0" borderId="0" xfId="349" applyNumberFormat="1" applyFont="1" applyFill="1" applyBorder="1" applyAlignment="1" applyProtection="1">
      <protection locked="0"/>
    </xf>
    <xf numFmtId="37" fontId="26" fillId="0" borderId="2" xfId="349" applyNumberFormat="1" applyFont="1" applyFill="1" applyBorder="1" applyAlignment="1"/>
    <xf numFmtId="37" fontId="30" fillId="0" borderId="2" xfId="349" applyNumberFormat="1" applyFont="1" applyFill="1" applyBorder="1" applyAlignment="1" applyProtection="1">
      <protection locked="0"/>
    </xf>
    <xf numFmtId="37" fontId="26" fillId="0" borderId="0" xfId="349" applyNumberFormat="1" applyFont="1" applyFill="1" applyBorder="1" applyAlignment="1">
      <alignment horizontal="fill"/>
    </xf>
    <xf numFmtId="37" fontId="26" fillId="0" borderId="3" xfId="349" applyNumberFormat="1" applyFont="1" applyFill="1" applyBorder="1" applyAlignment="1"/>
    <xf numFmtId="37" fontId="30" fillId="0" borderId="3" xfId="349" applyNumberFormat="1" applyFont="1" applyFill="1" applyBorder="1" applyAlignment="1" applyProtection="1">
      <protection locked="0"/>
    </xf>
    <xf numFmtId="37" fontId="26" fillId="0" borderId="0" xfId="349" applyNumberFormat="1" applyFont="1" applyFill="1" applyBorder="1" applyAlignment="1" applyProtection="1">
      <protection locked="0"/>
    </xf>
    <xf numFmtId="0" fontId="31" fillId="0" borderId="0" xfId="349" applyFont="1" applyFill="1" applyBorder="1" applyAlignment="1">
      <alignment horizontal="right"/>
    </xf>
    <xf numFmtId="10" fontId="31" fillId="0" borderId="0" xfId="392" applyNumberFormat="1" applyFont="1" applyFill="1" applyBorder="1" applyAlignment="1"/>
    <xf numFmtId="37" fontId="26" fillId="0" borderId="2" xfId="349" applyNumberFormat="1" applyFont="1" applyFill="1" applyBorder="1" applyAlignment="1" applyProtection="1">
      <protection locked="0"/>
    </xf>
    <xf numFmtId="37" fontId="30" fillId="0" borderId="3" xfId="349" applyNumberFormat="1" applyFont="1" applyFill="1" applyBorder="1" applyAlignment="1"/>
    <xf numFmtId="164" fontId="26" fillId="0" borderId="0" xfId="349" applyNumberFormat="1" applyFont="1" applyFill="1" applyBorder="1" applyAlignment="1"/>
    <xf numFmtId="1" fontId="26" fillId="0" borderId="0" xfId="349" applyNumberFormat="1" applyFont="1" applyFill="1" applyBorder="1" applyAlignment="1"/>
    <xf numFmtId="1" fontId="30" fillId="0" borderId="0" xfId="349" applyNumberFormat="1" applyFont="1" applyFill="1" applyBorder="1" applyAlignment="1">
      <alignment horizontal="center"/>
    </xf>
    <xf numFmtId="169" fontId="26" fillId="0" borderId="0" xfId="349" applyNumberFormat="1" applyFont="1" applyFill="1" applyBorder="1" applyAlignment="1" applyProtection="1">
      <alignment horizontal="center"/>
      <protection locked="0"/>
    </xf>
    <xf numFmtId="0" fontId="32" fillId="0" borderId="0" xfId="349" applyFont="1" applyFill="1" applyBorder="1" applyAlignment="1"/>
    <xf numFmtId="37" fontId="30" fillId="0" borderId="4" xfId="349" applyNumberFormat="1" applyFont="1" applyFill="1" applyBorder="1" applyAlignment="1"/>
    <xf numFmtId="37" fontId="1" fillId="0" borderId="3" xfId="349" applyNumberFormat="1" applyFont="1" applyFill="1" applyBorder="1" applyAlignment="1"/>
    <xf numFmtId="3" fontId="1" fillId="0" borderId="0" xfId="349" applyNumberFormat="1" applyFont="1" applyFill="1" applyBorder="1" applyAlignment="1" applyProtection="1">
      <protection locked="0"/>
    </xf>
    <xf numFmtId="1" fontId="33" fillId="0" borderId="0" xfId="349" applyNumberFormat="1" applyFont="1" applyFill="1" applyBorder="1" applyAlignment="1">
      <alignment horizontal="left"/>
    </xf>
    <xf numFmtId="3" fontId="26" fillId="0" borderId="0" xfId="349" applyNumberFormat="1" applyFont="1" applyFill="1" applyBorder="1" applyAlignment="1"/>
    <xf numFmtId="3" fontId="26" fillId="0" borderId="2" xfId="349" applyNumberFormat="1" applyFont="1" applyFill="1" applyBorder="1" applyAlignment="1"/>
    <xf numFmtId="164" fontId="30" fillId="0" borderId="0" xfId="349" applyNumberFormat="1" applyFont="1" applyFill="1" applyBorder="1" applyAlignment="1"/>
    <xf numFmtId="164" fontId="26" fillId="0" borderId="2" xfId="349" applyNumberFormat="1" applyFont="1" applyFill="1" applyBorder="1" applyAlignment="1"/>
    <xf numFmtId="164" fontId="26" fillId="0" borderId="0" xfId="349" applyNumberFormat="1" applyFont="1" applyFill="1" applyBorder="1" applyAlignment="1" applyProtection="1">
      <protection locked="0"/>
    </xf>
    <xf numFmtId="3" fontId="26" fillId="0" borderId="0" xfId="349" applyNumberFormat="1" applyFont="1" applyFill="1" applyBorder="1" applyAlignment="1">
      <alignment horizontal="fill"/>
    </xf>
    <xf numFmtId="3" fontId="26" fillId="0" borderId="4" xfId="349" applyNumberFormat="1" applyFont="1" applyFill="1" applyBorder="1" applyAlignment="1"/>
    <xf numFmtId="37" fontId="1" fillId="0" borderId="0" xfId="349" applyNumberFormat="1" applyFont="1" applyFill="1" applyBorder="1" applyAlignment="1" applyProtection="1">
      <protection locked="0"/>
    </xf>
    <xf numFmtId="1" fontId="34" fillId="0" borderId="0" xfId="349" applyNumberFormat="1" applyFont="1" applyFill="1" applyBorder="1" applyAlignment="1">
      <alignment horizontal="left"/>
    </xf>
    <xf numFmtId="3" fontId="30" fillId="0" borderId="0" xfId="349" applyNumberFormat="1" applyFont="1" applyFill="1" applyBorder="1" applyAlignment="1">
      <alignment horizontal="center"/>
    </xf>
    <xf numFmtId="3" fontId="35" fillId="0" borderId="0" xfId="349" applyNumberFormat="1" applyFont="1" applyFill="1" applyBorder="1" applyAlignment="1" applyProtection="1">
      <protection locked="0"/>
    </xf>
    <xf numFmtId="3" fontId="35" fillId="0" borderId="0" xfId="349" applyNumberFormat="1" applyFont="1" applyFill="1" applyBorder="1" applyAlignment="1" applyProtection="1">
      <alignment horizontal="center"/>
      <protection locked="0"/>
    </xf>
    <xf numFmtId="3" fontId="31" fillId="0" borderId="0" xfId="349" applyNumberFormat="1" applyFont="1" applyFill="1" applyBorder="1" applyAlignment="1" applyProtection="1">
      <protection locked="0"/>
    </xf>
    <xf numFmtId="0" fontId="31" fillId="0" borderId="0" xfId="349" applyFont="1" applyFill="1" applyBorder="1" applyAlignment="1"/>
    <xf numFmtId="0" fontId="35" fillId="0" borderId="0" xfId="349" applyFont="1" applyFill="1" applyBorder="1" applyAlignment="1">
      <alignment horizontal="center"/>
    </xf>
    <xf numFmtId="43" fontId="26" fillId="0" borderId="0" xfId="1" applyFont="1" applyFill="1" applyBorder="1" applyAlignment="1"/>
    <xf numFmtId="164" fontId="26" fillId="0" borderId="2" xfId="392" applyNumberFormat="1" applyFont="1" applyFill="1" applyBorder="1" applyAlignment="1"/>
    <xf numFmtId="164" fontId="26" fillId="0" borderId="0" xfId="392" applyNumberFormat="1" applyFont="1" applyFill="1" applyBorder="1" applyAlignment="1"/>
    <xf numFmtId="164" fontId="26" fillId="0" borderId="0" xfId="392" applyNumberFormat="1" applyFont="1" applyFill="1" applyBorder="1" applyAlignment="1" applyProtection="1">
      <protection locked="0"/>
    </xf>
    <xf numFmtId="166" fontId="26" fillId="0" borderId="0" xfId="1" applyNumberFormat="1" applyFont="1" applyFill="1" applyBorder="1" applyAlignment="1" applyProtection="1">
      <protection locked="0"/>
    </xf>
    <xf numFmtId="0" fontId="39" fillId="0" borderId="0" xfId="0" applyFont="1"/>
    <xf numFmtId="0" fontId="39" fillId="0" borderId="0" xfId="349" applyFont="1"/>
    <xf numFmtId="0" fontId="39" fillId="0" borderId="0" xfId="349" applyFont="1" applyAlignment="1">
      <alignment horizontal="center"/>
    </xf>
    <xf numFmtId="0" fontId="39" fillId="0" borderId="0" xfId="341" applyFont="1" applyAlignment="1">
      <alignment horizontal="right"/>
    </xf>
    <xf numFmtId="0" fontId="40" fillId="0" borderId="0" xfId="341" applyFont="1" applyAlignment="1">
      <alignment horizontal="right"/>
    </xf>
    <xf numFmtId="0" fontId="39" fillId="0" borderId="0" xfId="349" applyFont="1" applyAlignment="1"/>
    <xf numFmtId="0" fontId="39" fillId="0" borderId="2" xfId="341" applyFont="1" applyBorder="1" applyAlignment="1">
      <alignment horizontal="center" wrapText="1"/>
    </xf>
    <xf numFmtId="0" fontId="39" fillId="0" borderId="0" xfId="349" applyFont="1" applyBorder="1" applyAlignment="1">
      <alignment horizontal="center" wrapText="1"/>
    </xf>
    <xf numFmtId="167" fontId="39" fillId="0" borderId="0" xfId="349" applyNumberFormat="1" applyFont="1" applyBorder="1" applyAlignment="1">
      <alignment horizontal="center"/>
    </xf>
    <xf numFmtId="167" fontId="39" fillId="0" borderId="0" xfId="349" applyNumberFormat="1" applyFont="1" applyFill="1" applyBorder="1" applyAlignment="1">
      <alignment horizontal="center"/>
    </xf>
    <xf numFmtId="168" fontId="39" fillId="0" borderId="0" xfId="327" applyNumberFormat="1" applyFont="1"/>
    <xf numFmtId="0" fontId="39" fillId="0" borderId="0" xfId="349" applyFont="1" applyAlignment="1">
      <alignment wrapText="1"/>
    </xf>
    <xf numFmtId="0" fontId="39" fillId="0" borderId="0" xfId="349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349" applyFont="1" applyFill="1" applyBorder="1"/>
    <xf numFmtId="0" fontId="39" fillId="0" borderId="0" xfId="0" applyFont="1" applyFill="1" applyBorder="1"/>
    <xf numFmtId="168" fontId="48" fillId="0" borderId="0" xfId="328" applyNumberFormat="1" applyFont="1" applyFill="1" applyBorder="1"/>
    <xf numFmtId="6" fontId="48" fillId="0" borderId="0" xfId="370" applyNumberFormat="1" applyFont="1" applyFill="1" applyBorder="1"/>
    <xf numFmtId="0" fontId="39" fillId="0" borderId="0" xfId="341" applyFont="1"/>
    <xf numFmtId="168" fontId="48" fillId="0" borderId="0" xfId="370" applyNumberFormat="1" applyFont="1" applyFill="1" applyBorder="1"/>
    <xf numFmtId="0" fontId="39" fillId="0" borderId="0" xfId="341" applyFont="1" applyFill="1" applyBorder="1"/>
    <xf numFmtId="168" fontId="49" fillId="0" borderId="0" xfId="370" applyNumberFormat="1" applyFont="1" applyFill="1" applyBorder="1"/>
    <xf numFmtId="168" fontId="39" fillId="0" borderId="0" xfId="0" applyNumberFormat="1" applyFont="1" applyFill="1" applyBorder="1"/>
    <xf numFmtId="168" fontId="39" fillId="4" borderId="0" xfId="327" applyNumberFormat="1" applyFont="1" applyFill="1"/>
    <xf numFmtId="168" fontId="39" fillId="4" borderId="4" xfId="327" applyNumberFormat="1" applyFont="1" applyFill="1" applyBorder="1"/>
    <xf numFmtId="0" fontId="43" fillId="0" borderId="0" xfId="376" applyFont="1"/>
    <xf numFmtId="0" fontId="44" fillId="0" borderId="0" xfId="376" applyFont="1"/>
    <xf numFmtId="0" fontId="44" fillId="0" borderId="0" xfId="376" applyFont="1" applyFill="1"/>
    <xf numFmtId="0" fontId="44" fillId="0" borderId="0" xfId="376" applyFont="1" applyFill="1" applyBorder="1"/>
    <xf numFmtId="0" fontId="44" fillId="0" borderId="0" xfId="376" applyFont="1" applyBorder="1"/>
    <xf numFmtId="0" fontId="43" fillId="0" borderId="5" xfId="376" applyNumberFormat="1" applyFont="1" applyFill="1" applyBorder="1" applyAlignment="1">
      <alignment horizontal="center" vertical="center"/>
    </xf>
    <xf numFmtId="0" fontId="43" fillId="0" borderId="5" xfId="376" applyFont="1" applyFill="1" applyBorder="1" applyAlignment="1">
      <alignment horizontal="center" vertical="center"/>
    </xf>
    <xf numFmtId="0" fontId="44" fillId="0" borderId="5" xfId="376" applyNumberFormat="1" applyFont="1" applyFill="1" applyBorder="1" applyAlignment="1">
      <alignment horizontal="center" vertical="center"/>
    </xf>
    <xf numFmtId="0" fontId="44" fillId="0" borderId="5" xfId="376" applyFont="1" applyFill="1" applyBorder="1" applyAlignment="1">
      <alignment horizontal="center" vertical="center"/>
    </xf>
    <xf numFmtId="0" fontId="45" fillId="0" borderId="5" xfId="359" applyNumberFormat="1" applyFont="1" applyFill="1" applyBorder="1" applyAlignment="1">
      <alignment horizontal="center" vertical="center"/>
    </xf>
    <xf numFmtId="49" fontId="45" fillId="0" borderId="5" xfId="359" applyNumberFormat="1" applyFont="1" applyFill="1" applyBorder="1" applyAlignment="1">
      <alignment horizontal="center" vertical="center"/>
    </xf>
    <xf numFmtId="0" fontId="39" fillId="0" borderId="5" xfId="376" applyNumberFormat="1" applyFont="1" applyFill="1" applyBorder="1" applyAlignment="1">
      <alignment horizontal="center" vertical="center"/>
    </xf>
    <xf numFmtId="0" fontId="44" fillId="0" borderId="5" xfId="361" applyNumberFormat="1" applyFont="1" applyFill="1" applyBorder="1" applyAlignment="1">
      <alignment horizontal="center" vertical="center"/>
    </xf>
    <xf numFmtId="1" fontId="39" fillId="0" borderId="5" xfId="376" applyNumberFormat="1" applyFont="1" applyFill="1" applyBorder="1" applyAlignment="1">
      <alignment horizontal="center" vertical="center"/>
    </xf>
    <xf numFmtId="0" fontId="44" fillId="0" borderId="5" xfId="360" applyNumberFormat="1" applyFont="1" applyFill="1" applyBorder="1" applyAlignment="1">
      <alignment horizontal="center" vertical="center"/>
    </xf>
    <xf numFmtId="0" fontId="39" fillId="0" borderId="5" xfId="0" applyNumberFormat="1" applyFont="1" applyFill="1" applyBorder="1" applyAlignment="1">
      <alignment horizontal="center" vertical="center"/>
    </xf>
    <xf numFmtId="1" fontId="39" fillId="0" borderId="6" xfId="376" applyNumberFormat="1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5" xfId="359" applyFont="1" applyFill="1" applyBorder="1" applyAlignment="1">
      <alignment horizontal="center" vertical="center"/>
    </xf>
    <xf numFmtId="0" fontId="44" fillId="0" borderId="5" xfId="340" applyNumberFormat="1" applyFont="1" applyBorder="1" applyAlignment="1">
      <alignment horizontal="center" vertical="center"/>
    </xf>
    <xf numFmtId="0" fontId="44" fillId="0" borderId="5" xfId="361" applyNumberFormat="1" applyFont="1" applyBorder="1" applyAlignment="1">
      <alignment horizontal="center" vertical="center"/>
    </xf>
    <xf numFmtId="0" fontId="44" fillId="3" borderId="5" xfId="361" applyNumberFormat="1" applyFont="1" applyFill="1" applyBorder="1" applyAlignment="1">
      <alignment horizontal="center" vertical="center"/>
    </xf>
    <xf numFmtId="0" fontId="44" fillId="3" borderId="5" xfId="376" applyFont="1" applyFill="1" applyBorder="1" applyAlignment="1">
      <alignment horizontal="center" vertical="center"/>
    </xf>
    <xf numFmtId="0" fontId="44" fillId="3" borderId="5" xfId="0" applyNumberFormat="1" applyFont="1" applyFill="1" applyBorder="1" applyAlignment="1">
      <alignment horizontal="center" vertical="center"/>
    </xf>
    <xf numFmtId="0" fontId="44" fillId="3" borderId="5" xfId="376" applyNumberFormat="1" applyFont="1" applyFill="1" applyBorder="1" applyAlignment="1">
      <alignment horizontal="center" vertical="center"/>
    </xf>
    <xf numFmtId="0" fontId="39" fillId="3" borderId="5" xfId="0" applyNumberFormat="1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39" fillId="3" borderId="5" xfId="0" applyNumberFormat="1" applyFont="1" applyFill="1" applyBorder="1" applyAlignment="1">
      <alignment horizontal="center" vertical="center" wrapText="1"/>
    </xf>
    <xf numFmtId="0" fontId="39" fillId="0" borderId="5" xfId="341" applyNumberFormat="1" applyFont="1" applyFill="1" applyBorder="1" applyAlignment="1">
      <alignment horizontal="center" vertical="center"/>
    </xf>
    <xf numFmtId="0" fontId="26" fillId="0" borderId="9" xfId="349" applyFont="1" applyFill="1" applyBorder="1" applyAlignment="1"/>
    <xf numFmtId="0" fontId="26" fillId="0" borderId="10" xfId="349" applyFont="1" applyFill="1" applyBorder="1" applyAlignment="1"/>
    <xf numFmtId="0" fontId="38" fillId="0" borderId="0" xfId="349" applyFont="1" applyFill="1" applyBorder="1" applyAlignment="1"/>
    <xf numFmtId="0" fontId="26" fillId="0" borderId="12" xfId="349" applyFont="1" applyFill="1" applyBorder="1" applyAlignment="1"/>
    <xf numFmtId="0" fontId="26" fillId="0" borderId="13" xfId="349" applyFont="1" applyFill="1" applyBorder="1" applyAlignment="1"/>
    <xf numFmtId="166" fontId="26" fillId="0" borderId="0" xfId="1" quotePrefix="1" applyNumberFormat="1" applyFont="1" applyFill="1" applyBorder="1" applyAlignment="1"/>
    <xf numFmtId="166" fontId="26" fillId="0" borderId="2" xfId="1" quotePrefix="1" applyNumberFormat="1" applyFont="1" applyFill="1" applyBorder="1" applyAlignment="1"/>
    <xf numFmtId="0" fontId="39" fillId="0" borderId="0" xfId="341" applyFont="1" applyFill="1" applyAlignment="1">
      <alignment horizontal="right"/>
    </xf>
    <xf numFmtId="0" fontId="40" fillId="0" borderId="0" xfId="341" applyFont="1" applyFill="1" applyAlignment="1">
      <alignment horizontal="right"/>
    </xf>
    <xf numFmtId="0" fontId="39" fillId="0" borderId="0" xfId="0" applyFont="1" applyFill="1"/>
    <xf numFmtId="0" fontId="39" fillId="0" borderId="0" xfId="349" applyFont="1" applyFill="1" applyBorder="1" applyAlignment="1">
      <alignment horizontal="center" wrapText="1"/>
    </xf>
    <xf numFmtId="168" fontId="39" fillId="0" borderId="0" xfId="327" applyNumberFormat="1" applyFont="1" applyFill="1" applyBorder="1"/>
    <xf numFmtId="168" fontId="39" fillId="0" borderId="0" xfId="327" applyNumberFormat="1" applyFont="1" applyFill="1"/>
    <xf numFmtId="0" fontId="39" fillId="0" borderId="0" xfId="0" applyFont="1" applyAlignment="1">
      <alignment horizontal="left"/>
    </xf>
    <xf numFmtId="0" fontId="42" fillId="0" borderId="0" xfId="349" applyFont="1" applyAlignment="1">
      <alignment wrapText="1"/>
    </xf>
    <xf numFmtId="168" fontId="39" fillId="4" borderId="0" xfId="341" applyNumberFormat="1" applyFont="1" applyFill="1"/>
    <xf numFmtId="0" fontId="39" fillId="0" borderId="0" xfId="349" applyFont="1" applyFill="1" applyAlignment="1">
      <alignment horizontal="center"/>
    </xf>
    <xf numFmtId="0" fontId="39" fillId="0" borderId="0" xfId="349" applyFont="1" applyFill="1"/>
    <xf numFmtId="0" fontId="44" fillId="0" borderId="0" xfId="346" applyFont="1"/>
    <xf numFmtId="0" fontId="44" fillId="0" borderId="0" xfId="361" applyFont="1" applyFill="1"/>
    <xf numFmtId="43" fontId="44" fillId="0" borderId="0" xfId="9" applyFont="1" applyFill="1"/>
    <xf numFmtId="49" fontId="44" fillId="0" borderId="0" xfId="361" applyNumberFormat="1" applyFont="1" applyFill="1"/>
    <xf numFmtId="49" fontId="44" fillId="0" borderId="0" xfId="361" applyNumberFormat="1" applyFont="1" applyFill="1" applyAlignment="1">
      <alignment horizontal="left"/>
    </xf>
    <xf numFmtId="0" fontId="44" fillId="0" borderId="0" xfId="361" applyFont="1"/>
    <xf numFmtId="0" fontId="44" fillId="0" borderId="0" xfId="361" applyFont="1" applyAlignment="1">
      <alignment horizontal="left"/>
    </xf>
    <xf numFmtId="43" fontId="44" fillId="0" borderId="0" xfId="361" applyNumberFormat="1" applyFont="1"/>
    <xf numFmtId="49" fontId="50" fillId="0" borderId="1" xfId="360" applyNumberFormat="1" applyFont="1" applyBorder="1" applyAlignment="1">
      <alignment horizontal="center"/>
    </xf>
    <xf numFmtId="49" fontId="50" fillId="0" borderId="1" xfId="360" applyNumberFormat="1" applyFont="1" applyFill="1" applyBorder="1" applyAlignment="1">
      <alignment horizontal="center"/>
    </xf>
    <xf numFmtId="0" fontId="50" fillId="0" borderId="1" xfId="360" applyFont="1" applyBorder="1" applyAlignment="1">
      <alignment horizontal="center"/>
    </xf>
    <xf numFmtId="49" fontId="44" fillId="0" borderId="0" xfId="361" applyNumberFormat="1" applyFont="1"/>
    <xf numFmtId="0" fontId="44" fillId="0" borderId="0" xfId="361" applyNumberFormat="1" applyFont="1" applyAlignment="1">
      <alignment horizontal="left"/>
    </xf>
    <xf numFmtId="49" fontId="44" fillId="0" borderId="0" xfId="361" applyNumberFormat="1" applyFont="1" applyAlignment="1">
      <alignment horizontal="center"/>
    </xf>
    <xf numFmtId="43" fontId="44" fillId="0" borderId="0" xfId="105" applyFont="1"/>
    <xf numFmtId="43" fontId="44" fillId="0" borderId="0" xfId="340" applyNumberFormat="1" applyFont="1"/>
    <xf numFmtId="0" fontId="44" fillId="0" borderId="0" xfId="340" applyFont="1"/>
    <xf numFmtId="49" fontId="44" fillId="0" borderId="0" xfId="361" applyNumberFormat="1" applyFont="1" applyAlignment="1">
      <alignment horizontal="left"/>
    </xf>
    <xf numFmtId="0" fontId="44" fillId="0" borderId="0" xfId="361" applyNumberFormat="1" applyFont="1" applyFill="1" applyAlignment="1">
      <alignment horizontal="left"/>
    </xf>
    <xf numFmtId="49" fontId="44" fillId="0" borderId="0" xfId="361" applyNumberFormat="1" applyFont="1" applyFill="1" applyAlignment="1">
      <alignment horizontal="center"/>
    </xf>
    <xf numFmtId="43" fontId="44" fillId="0" borderId="0" xfId="105" applyFont="1" applyFill="1"/>
    <xf numFmtId="43" fontId="44" fillId="0" borderId="0" xfId="361" applyNumberFormat="1" applyFont="1" applyFill="1"/>
    <xf numFmtId="43" fontId="44" fillId="0" borderId="0" xfId="340" applyNumberFormat="1" applyFont="1" applyFill="1"/>
    <xf numFmtId="43" fontId="44" fillId="0" borderId="0" xfId="361" applyNumberFormat="1" applyFont="1" applyFill="1" applyBorder="1"/>
    <xf numFmtId="43" fontId="44" fillId="0" borderId="0" xfId="340" applyNumberFormat="1" applyFont="1" applyFill="1" applyBorder="1"/>
    <xf numFmtId="43" fontId="44" fillId="0" borderId="0" xfId="122" applyFont="1"/>
    <xf numFmtId="49" fontId="44" fillId="0" borderId="0" xfId="361" applyNumberFormat="1" applyFont="1" applyFill="1" applyBorder="1"/>
    <xf numFmtId="43" fontId="44" fillId="0" borderId="0" xfId="105" applyFont="1" applyFill="1" applyBorder="1"/>
    <xf numFmtId="49" fontId="44" fillId="0" borderId="0" xfId="340" applyNumberFormat="1" applyFont="1"/>
    <xf numFmtId="49" fontId="44" fillId="0" borderId="0" xfId="340" applyNumberFormat="1" applyFont="1" applyFill="1"/>
    <xf numFmtId="0" fontId="44" fillId="0" borderId="0" xfId="340" applyNumberFormat="1" applyFont="1" applyAlignment="1">
      <alignment horizontal="left"/>
    </xf>
    <xf numFmtId="0" fontId="44" fillId="0" borderId="0" xfId="340" applyNumberFormat="1" applyFont="1"/>
    <xf numFmtId="49" fontId="44" fillId="0" borderId="0" xfId="0" applyNumberFormat="1" applyFont="1"/>
    <xf numFmtId="0" fontId="1" fillId="0" borderId="0" xfId="349" applyFill="1"/>
    <xf numFmtId="0" fontId="28" fillId="0" borderId="7" xfId="349" applyFont="1" applyFill="1" applyBorder="1" applyAlignment="1">
      <alignment horizontal="center"/>
    </xf>
    <xf numFmtId="0" fontId="30" fillId="0" borderId="8" xfId="349" applyFont="1" applyFill="1" applyBorder="1" applyAlignment="1">
      <alignment horizontal="center"/>
    </xf>
    <xf numFmtId="15" fontId="37" fillId="0" borderId="9" xfId="349" quotePrefix="1" applyNumberFormat="1" applyFont="1" applyFill="1" applyBorder="1" applyAlignment="1">
      <alignment horizontal="center"/>
    </xf>
    <xf numFmtId="9" fontId="30" fillId="0" borderId="0" xfId="392" applyFont="1" applyFill="1" applyBorder="1" applyAlignment="1">
      <alignment horizontal="right"/>
    </xf>
    <xf numFmtId="0" fontId="30" fillId="0" borderId="0" xfId="349" applyFont="1" applyFill="1" applyBorder="1" applyAlignment="1">
      <alignment horizontal="right"/>
    </xf>
    <xf numFmtId="0" fontId="37" fillId="0" borderId="5" xfId="349" applyFont="1" applyFill="1" applyBorder="1" applyAlignment="1">
      <alignment horizontal="center"/>
    </xf>
    <xf numFmtId="10" fontId="26" fillId="0" borderId="2" xfId="349" applyNumberFormat="1" applyFont="1" applyFill="1" applyBorder="1" applyAlignment="1"/>
    <xf numFmtId="0" fontId="28" fillId="0" borderId="11" xfId="349" applyFont="1" applyFill="1" applyBorder="1" applyAlignment="1">
      <alignment horizontal="center"/>
    </xf>
    <xf numFmtId="37" fontId="26" fillId="0" borderId="0" xfId="349" applyNumberFormat="1" applyFont="1" applyFill="1" applyAlignment="1" applyProtection="1">
      <protection locked="0"/>
    </xf>
    <xf numFmtId="164" fontId="1" fillId="0" borderId="0" xfId="349" applyNumberFormat="1" applyFill="1"/>
    <xf numFmtId="165" fontId="31" fillId="0" borderId="0" xfId="392" applyNumberFormat="1" applyFont="1" applyFill="1" applyBorder="1" applyAlignment="1" applyProtection="1">
      <protection locked="0"/>
    </xf>
    <xf numFmtId="0" fontId="42" fillId="0" borderId="0" xfId="349" applyFont="1" applyAlignment="1">
      <alignment horizontal="left" wrapText="1"/>
    </xf>
    <xf numFmtId="0" fontId="39" fillId="0" borderId="0" xfId="349" applyFont="1" applyAlignment="1">
      <alignment horizontal="center"/>
    </xf>
    <xf numFmtId="0" fontId="41" fillId="0" borderId="0" xfId="349" applyFont="1" applyBorder="1" applyAlignment="1">
      <alignment horizontal="center" wrapText="1"/>
    </xf>
    <xf numFmtId="167" fontId="39" fillId="0" borderId="0" xfId="349" applyNumberFormat="1" applyFont="1" applyBorder="1" applyAlignment="1">
      <alignment horizontal="center"/>
    </xf>
    <xf numFmtId="0" fontId="50" fillId="0" borderId="0" xfId="361" applyFont="1" applyAlignment="1">
      <alignment horizontal="center"/>
    </xf>
    <xf numFmtId="15" fontId="50" fillId="0" borderId="0" xfId="361" applyNumberFormat="1" applyFont="1" applyAlignment="1">
      <alignment horizontal="center"/>
    </xf>
  </cellXfs>
  <cellStyles count="749">
    <cellStyle name="Comma 10" xfId="1"/>
    <cellStyle name="Comma 10 2" xfId="2"/>
    <cellStyle name="Comma 10 3" xfId="3"/>
    <cellStyle name="Comma 10 3 2" xfId="4"/>
    <cellStyle name="Comma 10 3 3" xfId="5"/>
    <cellStyle name="Comma 10 4" xfId="6"/>
    <cellStyle name="Comma 10 4 2" xfId="7"/>
    <cellStyle name="Comma 10 4 3" xfId="8"/>
    <cellStyle name="Comma 10 4 4" xfId="9"/>
    <cellStyle name="Comma 10 5" xfId="10"/>
    <cellStyle name="Comma 10 5 2" xfId="11"/>
    <cellStyle name="Comma 10 5 2 2" xfId="12"/>
    <cellStyle name="Comma 10 5 2 3" xfId="13"/>
    <cellStyle name="Comma 10 5 2 3 2" xfId="14"/>
    <cellStyle name="Comma 10 5 3" xfId="15"/>
    <cellStyle name="Comma 10 6" xfId="16"/>
    <cellStyle name="Comma 10 6 2" xfId="17"/>
    <cellStyle name="Comma 10 6 3" xfId="18"/>
    <cellStyle name="Comma 10 6 3 2" xfId="19"/>
    <cellStyle name="Comma 10 7" xfId="20"/>
    <cellStyle name="Comma 10 8" xfId="21"/>
    <cellStyle name="Comma 10 8 2" xfId="22"/>
    <cellStyle name="Comma 11" xfId="23"/>
    <cellStyle name="Comma 11 10" xfId="24"/>
    <cellStyle name="Comma 11 11" xfId="25"/>
    <cellStyle name="Comma 11 11 2" xfId="26"/>
    <cellStyle name="Comma 11 11 2 2" xfId="27"/>
    <cellStyle name="Comma 11 11 2 3" xfId="28"/>
    <cellStyle name="Comma 11 11 2 3 2" xfId="29"/>
    <cellStyle name="Comma 11 12" xfId="30"/>
    <cellStyle name="Comma 11 13" xfId="31"/>
    <cellStyle name="Comma 11 13 2" xfId="32"/>
    <cellStyle name="Comma 11 13 2 2" xfId="33"/>
    <cellStyle name="Comma 11 13 2 3" xfId="34"/>
    <cellStyle name="Comma 11 13 2 3 2" xfId="35"/>
    <cellStyle name="Comma 11 2" xfId="36"/>
    <cellStyle name="Comma 11 3" xfId="37"/>
    <cellStyle name="Comma 11 4" xfId="38"/>
    <cellStyle name="Comma 11 5" xfId="39"/>
    <cellStyle name="Comma 11 6" xfId="40"/>
    <cellStyle name="Comma 11 7" xfId="41"/>
    <cellStyle name="Comma 11 7 2" xfId="42"/>
    <cellStyle name="Comma 11 7 2 2" xfId="43"/>
    <cellStyle name="Comma 11 7 2 3" xfId="44"/>
    <cellStyle name="Comma 11 8" xfId="45"/>
    <cellStyle name="Comma 11 9" xfId="46"/>
    <cellStyle name="Comma 12" xfId="47"/>
    <cellStyle name="Comma 12 10" xfId="48"/>
    <cellStyle name="Comma 12 10 2" xfId="49"/>
    <cellStyle name="Comma 12 10 2 2" xfId="50"/>
    <cellStyle name="Comma 12 10 2 3" xfId="51"/>
    <cellStyle name="Comma 12 10 2 3 2" xfId="52"/>
    <cellStyle name="Comma 12 11" xfId="53"/>
    <cellStyle name="Comma 12 12" xfId="54"/>
    <cellStyle name="Comma 12 12 2" xfId="55"/>
    <cellStyle name="Comma 12 12 2 2" xfId="56"/>
    <cellStyle name="Comma 12 12 2 3" xfId="57"/>
    <cellStyle name="Comma 12 12 2 3 2" xfId="58"/>
    <cellStyle name="Comma 12 2" xfId="59"/>
    <cellStyle name="Comma 12 3" xfId="60"/>
    <cellStyle name="Comma 12 4" xfId="61"/>
    <cellStyle name="Comma 12 5" xfId="62"/>
    <cellStyle name="Comma 12 6" xfId="63"/>
    <cellStyle name="Comma 12 6 2" xfId="64"/>
    <cellStyle name="Comma 12 6 2 2" xfId="65"/>
    <cellStyle name="Comma 12 6 2 3" xfId="66"/>
    <cellStyle name="Comma 12 7" xfId="67"/>
    <cellStyle name="Comma 12 8" xfId="68"/>
    <cellStyle name="Comma 12 9" xfId="69"/>
    <cellStyle name="Comma 13" xfId="70"/>
    <cellStyle name="Comma 13 2" xfId="71"/>
    <cellStyle name="Comma 13 3" xfId="72"/>
    <cellStyle name="Comma 13 4" xfId="73"/>
    <cellStyle name="Comma 13 5" xfId="74"/>
    <cellStyle name="Comma 13 6" xfId="75"/>
    <cellStyle name="Comma 14" xfId="76"/>
    <cellStyle name="Comma 14 2" xfId="77"/>
    <cellStyle name="Comma 14 3" xfId="78"/>
    <cellStyle name="Comma 14 4" xfId="79"/>
    <cellStyle name="Comma 14 5" xfId="80"/>
    <cellStyle name="Comma 15" xfId="81"/>
    <cellStyle name="Comma 15 2" xfId="82"/>
    <cellStyle name="Comma 15 3" xfId="83"/>
    <cellStyle name="Comma 15 4" xfId="84"/>
    <cellStyle name="Comma 15 5" xfId="85"/>
    <cellStyle name="Comma 16" xfId="86"/>
    <cellStyle name="Comma 16 2" xfId="87"/>
    <cellStyle name="Comma 16 3" xfId="88"/>
    <cellStyle name="Comma 16 3 2" xfId="89"/>
    <cellStyle name="Comma 16 3 3" xfId="90"/>
    <cellStyle name="Comma 16 3 3 2" xfId="91"/>
    <cellStyle name="Comma 17" xfId="92"/>
    <cellStyle name="Comma 17 2" xfId="93"/>
    <cellStyle name="Comma 17 3" xfId="94"/>
    <cellStyle name="Comma 17 3 2" xfId="95"/>
    <cellStyle name="Comma 18" xfId="96"/>
    <cellStyle name="Comma 18 2" xfId="97"/>
    <cellStyle name="Comma 18 3" xfId="98"/>
    <cellStyle name="Comma 18 3 2" xfId="99"/>
    <cellStyle name="Comma 19" xfId="100"/>
    <cellStyle name="Comma 19 2" xfId="101"/>
    <cellStyle name="Comma 19 3" xfId="102"/>
    <cellStyle name="Comma 19 3 2" xfId="103"/>
    <cellStyle name="Comma 2" xfId="104"/>
    <cellStyle name="Comma 2 2" xfId="105"/>
    <cellStyle name="Comma 2 2 2" xfId="106"/>
    <cellStyle name="Comma 2 2 3" xfId="107"/>
    <cellStyle name="Comma 2 2 4" xfId="108"/>
    <cellStyle name="Comma 2 2 5" xfId="109"/>
    <cellStyle name="Comma 2 3" xfId="110"/>
    <cellStyle name="Comma 2 3 2" xfId="111"/>
    <cellStyle name="Comma 2 3 3" xfId="112"/>
    <cellStyle name="Comma 2 3 4" xfId="113"/>
    <cellStyle name="Comma 2 3 4 2" xfId="114"/>
    <cellStyle name="Comma 2 3 4 2 2" xfId="115"/>
    <cellStyle name="Comma 2 3 4 3" xfId="116"/>
    <cellStyle name="Comma 2 3 4 4" xfId="117"/>
    <cellStyle name="Comma 2 3 4 5" xfId="118"/>
    <cellStyle name="Comma 2 3 4 5 2" xfId="119"/>
    <cellStyle name="Comma 2 3 5" xfId="120"/>
    <cellStyle name="Comma 2 4" xfId="121"/>
    <cellStyle name="Comma 2 5" xfId="122"/>
    <cellStyle name="Comma 20" xfId="123"/>
    <cellStyle name="Comma 20 2" xfId="124"/>
    <cellStyle name="Comma 20 3" xfId="125"/>
    <cellStyle name="Comma 20 3 2" xfId="126"/>
    <cellStyle name="Comma 21" xfId="127"/>
    <cellStyle name="Comma 21 2" xfId="128"/>
    <cellStyle name="Comma 21 3" xfId="129"/>
    <cellStyle name="Comma 21 3 2" xfId="130"/>
    <cellStyle name="Comma 22" xfId="131"/>
    <cellStyle name="Comma 22 2" xfId="132"/>
    <cellStyle name="Comma 22 3" xfId="133"/>
    <cellStyle name="Comma 22 3 2" xfId="134"/>
    <cellStyle name="Comma 23" xfId="135"/>
    <cellStyle name="Comma 23 2" xfId="136"/>
    <cellStyle name="Comma 23 3" xfId="137"/>
    <cellStyle name="Comma 23 3 2" xfId="138"/>
    <cellStyle name="Comma 24" xfId="139"/>
    <cellStyle name="Comma 24 2" xfId="140"/>
    <cellStyle name="Comma 24 3" xfId="141"/>
    <cellStyle name="Comma 24 3 2" xfId="142"/>
    <cellStyle name="Comma 25" xfId="143"/>
    <cellStyle name="Comma 25 2" xfId="144"/>
    <cellStyle name="Comma 25 3" xfId="145"/>
    <cellStyle name="Comma 25 3 2" xfId="146"/>
    <cellStyle name="Comma 26" xfId="147"/>
    <cellStyle name="Comma 26 2" xfId="148"/>
    <cellStyle name="Comma 26 3" xfId="149"/>
    <cellStyle name="Comma 26 3 2" xfId="150"/>
    <cellStyle name="Comma 27" xfId="151"/>
    <cellStyle name="Comma 27 2" xfId="152"/>
    <cellStyle name="Comma 27 3" xfId="153"/>
    <cellStyle name="Comma 27 3 2" xfId="154"/>
    <cellStyle name="Comma 28" xfId="155"/>
    <cellStyle name="Comma 28 2" xfId="156"/>
    <cellStyle name="Comma 29" xfId="157"/>
    <cellStyle name="Comma 29 2" xfId="158"/>
    <cellStyle name="Comma 3" xfId="159"/>
    <cellStyle name="Comma 3 2" xfId="160"/>
    <cellStyle name="Comma 3 3" xfId="161"/>
    <cellStyle name="Comma 3 4" xfId="162"/>
    <cellStyle name="Comma 30" xfId="163"/>
    <cellStyle name="Comma 31" xfId="164"/>
    <cellStyle name="Comma 31 2" xfId="165"/>
    <cellStyle name="Comma 31 3" xfId="166"/>
    <cellStyle name="Comma 31 3 2" xfId="167"/>
    <cellStyle name="Comma 32" xfId="168"/>
    <cellStyle name="Comma 32 2" xfId="169"/>
    <cellStyle name="Comma 32 2 2" xfId="170"/>
    <cellStyle name="Comma 32 3" xfId="171"/>
    <cellStyle name="Comma 32 4" xfId="172"/>
    <cellStyle name="Comma 32 4 2" xfId="173"/>
    <cellStyle name="Comma 33" xfId="174"/>
    <cellStyle name="Comma 33 2" xfId="175"/>
    <cellStyle name="Comma 33 3" xfId="176"/>
    <cellStyle name="Comma 33 3 2" xfId="177"/>
    <cellStyle name="Comma 34" xfId="178"/>
    <cellStyle name="Comma 35" xfId="179"/>
    <cellStyle name="Comma 35 2" xfId="180"/>
    <cellStyle name="Comma 36" xfId="181"/>
    <cellStyle name="Comma 37" xfId="182"/>
    <cellStyle name="Comma 38" xfId="183"/>
    <cellStyle name="Comma 4" xfId="184"/>
    <cellStyle name="Comma 4 2" xfId="185"/>
    <cellStyle name="Comma 4 3" xfId="186"/>
    <cellStyle name="Comma 4 4" xfId="187"/>
    <cellStyle name="Comma 4 5" xfId="188"/>
    <cellStyle name="Comma 5" xfId="189"/>
    <cellStyle name="Comma 5 2" xfId="190"/>
    <cellStyle name="Comma 5 3" xfId="191"/>
    <cellStyle name="Comma 5 4" xfId="192"/>
    <cellStyle name="Comma 5 5" xfId="193"/>
    <cellStyle name="Comma 5 6" xfId="194"/>
    <cellStyle name="Comma 6" xfId="195"/>
    <cellStyle name="Comma 6 2" xfId="196"/>
    <cellStyle name="Comma 6 3" xfId="197"/>
    <cellStyle name="Comma 6 4" xfId="198"/>
    <cellStyle name="Comma 6 4 2" xfId="199"/>
    <cellStyle name="Comma 6 4 2 2" xfId="200"/>
    <cellStyle name="Comma 6 4 3" xfId="201"/>
    <cellStyle name="Comma 6 4 4" xfId="202"/>
    <cellStyle name="Comma 6 4 5" xfId="203"/>
    <cellStyle name="Comma 6 4 5 2" xfId="204"/>
    <cellStyle name="Comma 6 5" xfId="205"/>
    <cellStyle name="Comma 7" xfId="206"/>
    <cellStyle name="Comma 7 2" xfId="207"/>
    <cellStyle name="Comma 7 2 2" xfId="208"/>
    <cellStyle name="Comma 7 2 2 2" xfId="209"/>
    <cellStyle name="Comma 7 2 2 2 2" xfId="210"/>
    <cellStyle name="Comma 7 2 2 3" xfId="211"/>
    <cellStyle name="Comma 7 2 2 3 2" xfId="212"/>
    <cellStyle name="Comma 7 2 2 3 2 2" xfId="213"/>
    <cellStyle name="Comma 7 2 2 3 3" xfId="214"/>
    <cellStyle name="Comma 7 2 2 4" xfId="215"/>
    <cellStyle name="Comma 7 2 3" xfId="216"/>
    <cellStyle name="Comma 7 3" xfId="217"/>
    <cellStyle name="Comma 7 3 2" xfId="218"/>
    <cellStyle name="Comma 7 3 2 2" xfId="219"/>
    <cellStyle name="Comma 7 3 3" xfId="220"/>
    <cellStyle name="Comma 7 3 3 2" xfId="221"/>
    <cellStyle name="Comma 7 3 3 2 2" xfId="222"/>
    <cellStyle name="Comma 7 3 3 3" xfId="223"/>
    <cellStyle name="Comma 7 3 4" xfId="224"/>
    <cellStyle name="Comma 7 4" xfId="225"/>
    <cellStyle name="Comma 7 4 2" xfId="226"/>
    <cellStyle name="Comma 7 5" xfId="227"/>
    <cellStyle name="Comma 7 5 2" xfId="228"/>
    <cellStyle name="Comma 7 5 2 2" xfId="229"/>
    <cellStyle name="Comma 7 5 3" xfId="230"/>
    <cellStyle name="Comma 7 6" xfId="231"/>
    <cellStyle name="Comma 8" xfId="232"/>
    <cellStyle name="Comma 8 2" xfId="233"/>
    <cellStyle name="Comma 8 2 2" xfId="234"/>
    <cellStyle name="Comma 8 2 3" xfId="235"/>
    <cellStyle name="Comma 8 2 4" xfId="236"/>
    <cellStyle name="Comma 8 2 4 10" xfId="237"/>
    <cellStyle name="Comma 8 2 4 11" xfId="238"/>
    <cellStyle name="Comma 8 2 4 11 2" xfId="239"/>
    <cellStyle name="Comma 8 2 4 11 2 2" xfId="240"/>
    <cellStyle name="Comma 8 2 4 11 2 3" xfId="241"/>
    <cellStyle name="Comma 8 2 4 11 2 3 2" xfId="242"/>
    <cellStyle name="Comma 8 2 4 2" xfId="243"/>
    <cellStyle name="Comma 8 2 4 3" xfId="244"/>
    <cellStyle name="Comma 8 2 4 4" xfId="245"/>
    <cellStyle name="Comma 8 2 4 5" xfId="246"/>
    <cellStyle name="Comma 8 2 4 5 2" xfId="247"/>
    <cellStyle name="Comma 8 2 4 5 2 2" xfId="248"/>
    <cellStyle name="Comma 8 2 4 5 2 3" xfId="249"/>
    <cellStyle name="Comma 8 2 4 6" xfId="250"/>
    <cellStyle name="Comma 8 2 4 7" xfId="251"/>
    <cellStyle name="Comma 8 2 4 8" xfId="252"/>
    <cellStyle name="Comma 8 2 4 9" xfId="253"/>
    <cellStyle name="Comma 8 2 4 9 2" xfId="254"/>
    <cellStyle name="Comma 8 2 4 9 2 2" xfId="255"/>
    <cellStyle name="Comma 8 2 4 9 2 3" xfId="256"/>
    <cellStyle name="Comma 8 2 4 9 2 3 2" xfId="257"/>
    <cellStyle name="Comma 8 2 5" xfId="258"/>
    <cellStyle name="Comma 8 2 5 2" xfId="259"/>
    <cellStyle name="Comma 8 2 5 3" xfId="260"/>
    <cellStyle name="Comma 8 2 5 4" xfId="261"/>
    <cellStyle name="Comma 8 2 6" xfId="262"/>
    <cellStyle name="Comma 8 2 6 2" xfId="263"/>
    <cellStyle name="Comma 8 2 6 2 2" xfId="264"/>
    <cellStyle name="Comma 8 2 6 2 3" xfId="265"/>
    <cellStyle name="Comma 8 2 6 2 3 2" xfId="266"/>
    <cellStyle name="Comma 8 2 6 3" xfId="267"/>
    <cellStyle name="Comma 8 2 7" xfId="268"/>
    <cellStyle name="Comma 8 2 7 2" xfId="269"/>
    <cellStyle name="Comma 8 2 7 3" xfId="270"/>
    <cellStyle name="Comma 8 2 7 3 2" xfId="271"/>
    <cellStyle name="Comma 8 2 8" xfId="272"/>
    <cellStyle name="Comma 8 2 9" xfId="273"/>
    <cellStyle name="Comma 8 2 9 2" xfId="274"/>
    <cellStyle name="Comma 8 3" xfId="275"/>
    <cellStyle name="Comma 8 4" xfId="276"/>
    <cellStyle name="Comma 8 5" xfId="277"/>
    <cellStyle name="Comma 8 5 2" xfId="278"/>
    <cellStyle name="Comma 8 6" xfId="279"/>
    <cellStyle name="Comma 8 6 2" xfId="280"/>
    <cellStyle name="Comma 9" xfId="281"/>
    <cellStyle name="Comma 9 2" xfId="282"/>
    <cellStyle name="Comma 9 2 2" xfId="283"/>
    <cellStyle name="Comma 9 2 3" xfId="284"/>
    <cellStyle name="Comma 9 2 3 2" xfId="285"/>
    <cellStyle name="Comma 9 2 3 3" xfId="286"/>
    <cellStyle name="Comma 9 2 3 4" xfId="287"/>
    <cellStyle name="Comma 9 2 4" xfId="288"/>
    <cellStyle name="Comma 9 2 4 2" xfId="289"/>
    <cellStyle name="Comma 9 2 4 2 2" xfId="290"/>
    <cellStyle name="Comma 9 2 4 2 3" xfId="291"/>
    <cellStyle name="Comma 9 2 4 2 3 2" xfId="292"/>
    <cellStyle name="Comma 9 2 4 3" xfId="293"/>
    <cellStyle name="Comma 9 2 5" xfId="294"/>
    <cellStyle name="Comma 9 2 5 2" xfId="295"/>
    <cellStyle name="Comma 9 2 5 3" xfId="296"/>
    <cellStyle name="Comma 9 2 5 3 2" xfId="297"/>
    <cellStyle name="Comma 9 2 6" xfId="298"/>
    <cellStyle name="Comma 9 2 7" xfId="299"/>
    <cellStyle name="Comma 9 2 7 2" xfId="300"/>
    <cellStyle name="Comma 9 3" xfId="301"/>
    <cellStyle name="Comma 9 4" xfId="302"/>
    <cellStyle name="Comma 9 5" xfId="303"/>
    <cellStyle name="Comma 9 6" xfId="304"/>
    <cellStyle name="Comma 9 6 10" xfId="305"/>
    <cellStyle name="Comma 9 6 11" xfId="306"/>
    <cellStyle name="Comma 9 6 11 2" xfId="307"/>
    <cellStyle name="Comma 9 6 11 2 2" xfId="308"/>
    <cellStyle name="Comma 9 6 11 2 3" xfId="309"/>
    <cellStyle name="Comma 9 6 11 2 3 2" xfId="310"/>
    <cellStyle name="Comma 9 6 2" xfId="311"/>
    <cellStyle name="Comma 9 6 3" xfId="312"/>
    <cellStyle name="Comma 9 6 4" xfId="313"/>
    <cellStyle name="Comma 9 6 5" xfId="314"/>
    <cellStyle name="Comma 9 6 5 2" xfId="315"/>
    <cellStyle name="Comma 9 6 5 2 2" xfId="316"/>
    <cellStyle name="Comma 9 6 5 2 3" xfId="317"/>
    <cellStyle name="Comma 9 6 6" xfId="318"/>
    <cellStyle name="Comma 9 6 7" xfId="319"/>
    <cellStyle name="Comma 9 6 8" xfId="320"/>
    <cellStyle name="Comma 9 6 9" xfId="321"/>
    <cellStyle name="Comma 9 6 9 2" xfId="322"/>
    <cellStyle name="Comma 9 6 9 2 2" xfId="323"/>
    <cellStyle name="Comma 9 6 9 2 3" xfId="324"/>
    <cellStyle name="Comma 9 6 9 2 3 2" xfId="325"/>
    <cellStyle name="Currency 2" xfId="326"/>
    <cellStyle name="Currency 2 2" xfId="327"/>
    <cellStyle name="Currency 3" xfId="328"/>
    <cellStyle name="Currency 4" xfId="329"/>
    <cellStyle name="Currency 4 2" xfId="330"/>
    <cellStyle name="Currency 4 3" xfId="331"/>
    <cellStyle name="Currency 4 3 2" xfId="332"/>
    <cellStyle name="Currency 5" xfId="333"/>
    <cellStyle name="Currency 5 2" xfId="334"/>
    <cellStyle name="Currency 5 3" xfId="335"/>
    <cellStyle name="Currency 5 3 2" xfId="336"/>
    <cellStyle name="Currency 6" xfId="337"/>
    <cellStyle name="Currency 7" xfId="338"/>
    <cellStyle name="Currency 7 2" xfId="339"/>
    <cellStyle name="Normal" xfId="0" builtinId="0"/>
    <cellStyle name="Normal 10" xfId="340"/>
    <cellStyle name="Normal 105" xfId="341"/>
    <cellStyle name="Normal 11" xfId="342"/>
    <cellStyle name="Normal 12" xfId="343"/>
    <cellStyle name="Normal 13" xfId="344"/>
    <cellStyle name="Normal 14" xfId="345"/>
    <cellStyle name="Normal 16" xfId="346"/>
    <cellStyle name="Normal 2" xfId="347"/>
    <cellStyle name="Normal 2 2" xfId="348"/>
    <cellStyle name="Normal 2 2 2" xfId="349"/>
    <cellStyle name="Normal 2 2 3" xfId="350"/>
    <cellStyle name="Normal 2 2 4" xfId="351"/>
    <cellStyle name="Normal 2 2 4 2" xfId="352"/>
    <cellStyle name="Normal 2 2 4 2 2" xfId="353"/>
    <cellStyle name="Normal 2 2 4 3" xfId="354"/>
    <cellStyle name="Normal 2 2 4 4" xfId="355"/>
    <cellStyle name="Normal 2 2 4 5" xfId="356"/>
    <cellStyle name="Normal 2 2 4 5 2" xfId="357"/>
    <cellStyle name="Normal 2 2 5" xfId="358"/>
    <cellStyle name="Normal 2 2 6" xfId="359"/>
    <cellStyle name="Normal 2 3" xfId="360"/>
    <cellStyle name="Normal 2 4" xfId="361"/>
    <cellStyle name="Normal 2 5" xfId="362"/>
    <cellStyle name="Normal 3" xfId="363"/>
    <cellStyle name="Normal 3 2" xfId="364"/>
    <cellStyle name="Normal 3 2 2" xfId="365"/>
    <cellStyle name="Normal 3 3" xfId="366"/>
    <cellStyle name="Normal 3 3 2" xfId="367"/>
    <cellStyle name="Normal 3 4" xfId="368"/>
    <cellStyle name="Normal 3 5" xfId="369"/>
    <cellStyle name="Normal 4" xfId="370"/>
    <cellStyle name="Normal 4 2" xfId="371"/>
    <cellStyle name="Normal 4 3" xfId="372"/>
    <cellStyle name="Normal 4 3 2" xfId="373"/>
    <cellStyle name="Normal 4 3 3" xfId="374"/>
    <cellStyle name="Normal 4 4" xfId="375"/>
    <cellStyle name="Normal 5" xfId="376"/>
    <cellStyle name="Normal 5 2" xfId="377"/>
    <cellStyle name="Normal 5 2 2" xfId="378"/>
    <cellStyle name="Normal 5 2 3" xfId="379"/>
    <cellStyle name="Normal 5 2 3 2" xfId="380"/>
    <cellStyle name="Normal 5 3" xfId="381"/>
    <cellStyle name="Normal 5 4" xfId="382"/>
    <cellStyle name="Normal 6" xfId="383"/>
    <cellStyle name="Normal 6 2" xfId="384"/>
    <cellStyle name="Normal 7" xfId="385"/>
    <cellStyle name="Normal 7 2" xfId="386"/>
    <cellStyle name="Normal 7 3" xfId="387"/>
    <cellStyle name="Normal 7 3 2" xfId="388"/>
    <cellStyle name="Normal 8" xfId="389"/>
    <cellStyle name="Normal 9" xfId="390"/>
    <cellStyle name="Normal 9 2" xfId="391"/>
    <cellStyle name="Percent 10" xfId="392"/>
    <cellStyle name="Percent 10 2" xfId="393"/>
    <cellStyle name="Percent 10 3" xfId="394"/>
    <cellStyle name="Percent 10 3 2" xfId="395"/>
    <cellStyle name="Percent 10 3 3" xfId="396"/>
    <cellStyle name="Percent 10 3 3 2" xfId="397"/>
    <cellStyle name="Percent 11" xfId="398"/>
    <cellStyle name="Percent 11 2" xfId="399"/>
    <cellStyle name="Percent 11 3" xfId="400"/>
    <cellStyle name="Percent 11 3 2" xfId="401"/>
    <cellStyle name="Percent 12" xfId="402"/>
    <cellStyle name="Percent 12 2" xfId="403"/>
    <cellStyle name="Percent 12 3" xfId="404"/>
    <cellStyle name="Percent 12 3 2" xfId="405"/>
    <cellStyle name="Percent 13" xfId="406"/>
    <cellStyle name="Percent 13 2" xfId="407"/>
    <cellStyle name="Percent 13 3" xfId="408"/>
    <cellStyle name="Percent 13 3 2" xfId="409"/>
    <cellStyle name="Percent 14" xfId="410"/>
    <cellStyle name="Percent 14 2" xfId="411"/>
    <cellStyle name="Percent 14 3" xfId="412"/>
    <cellStyle name="Percent 14 3 2" xfId="413"/>
    <cellStyle name="Percent 15" xfId="414"/>
    <cellStyle name="Percent 15 2" xfId="415"/>
    <cellStyle name="Percent 15 3" xfId="416"/>
    <cellStyle name="Percent 15 3 2" xfId="417"/>
    <cellStyle name="Percent 16" xfId="418"/>
    <cellStyle name="Percent 16 2" xfId="419"/>
    <cellStyle name="Percent 16 3" xfId="420"/>
    <cellStyle name="Percent 16 3 2" xfId="421"/>
    <cellStyle name="Percent 17" xfId="422"/>
    <cellStyle name="Percent 17 2" xfId="423"/>
    <cellStyle name="Percent 17 3" xfId="424"/>
    <cellStyle name="Percent 17 3 2" xfId="425"/>
    <cellStyle name="Percent 18" xfId="426"/>
    <cellStyle name="Percent 18 2" xfId="427"/>
    <cellStyle name="Percent 18 3" xfId="428"/>
    <cellStyle name="Percent 18 3 2" xfId="429"/>
    <cellStyle name="Percent 19" xfId="430"/>
    <cellStyle name="Percent 19 2" xfId="431"/>
    <cellStyle name="Percent 19 3" xfId="432"/>
    <cellStyle name="Percent 19 3 2" xfId="433"/>
    <cellStyle name="Percent 2" xfId="434"/>
    <cellStyle name="Percent 2 2" xfId="435"/>
    <cellStyle name="Percent 2 2 2" xfId="436"/>
    <cellStyle name="Percent 2 2 2 2" xfId="437"/>
    <cellStyle name="Percent 2 2 2 3" xfId="438"/>
    <cellStyle name="Percent 2 2 2 3 2" xfId="439"/>
    <cellStyle name="Percent 2 2 2 3 3" xfId="440"/>
    <cellStyle name="Percent 2 2 2 3 3 2" xfId="441"/>
    <cellStyle name="Percent 2 2 2 3 3 3" xfId="442"/>
    <cellStyle name="Percent 2 2 2 3 3 4" xfId="443"/>
    <cellStyle name="Percent 2 2 2 3 4" xfId="444"/>
    <cellStyle name="Percent 2 2 2 3 4 2" xfId="445"/>
    <cellStyle name="Percent 2 2 2 3 4 2 2" xfId="446"/>
    <cellStyle name="Percent 2 2 2 3 4 2 3" xfId="447"/>
    <cellStyle name="Percent 2 2 2 3 4 2 3 2" xfId="448"/>
    <cellStyle name="Percent 2 2 2 3 4 3" xfId="449"/>
    <cellStyle name="Percent 2 2 2 3 5" xfId="450"/>
    <cellStyle name="Percent 2 2 2 3 5 2" xfId="451"/>
    <cellStyle name="Percent 2 2 2 3 5 3" xfId="452"/>
    <cellStyle name="Percent 2 2 2 3 5 3 2" xfId="453"/>
    <cellStyle name="Percent 2 2 2 3 6" xfId="454"/>
    <cellStyle name="Percent 2 2 2 3 7" xfId="455"/>
    <cellStyle name="Percent 2 2 2 3 7 2" xfId="456"/>
    <cellStyle name="Percent 2 2 2 4" xfId="457"/>
    <cellStyle name="Percent 2 2 2 4 2" xfId="458"/>
    <cellStyle name="Percent 2 2 2 4 2 2" xfId="459"/>
    <cellStyle name="Percent 2 2 2 4 2 3" xfId="460"/>
    <cellStyle name="Percent 2 2 2 4 2 3 2" xfId="461"/>
    <cellStyle name="Percent 2 2 2 4 3" xfId="462"/>
    <cellStyle name="Percent 2 2 2 5" xfId="463"/>
    <cellStyle name="Percent 2 2 2 5 2" xfId="464"/>
    <cellStyle name="Percent 2 2 2 5 3" xfId="465"/>
    <cellStyle name="Percent 2 2 2 5 3 2" xfId="466"/>
    <cellStyle name="Percent 2 2 2 6" xfId="467"/>
    <cellStyle name="Percent 2 2 2 6 2" xfId="468"/>
    <cellStyle name="Percent 2 2 3" xfId="469"/>
    <cellStyle name="Percent 2 2 3 2" xfId="470"/>
    <cellStyle name="Percent 2 2 3 3" xfId="471"/>
    <cellStyle name="Percent 2 2 3 4" xfId="472"/>
    <cellStyle name="Percent 2 3" xfId="473"/>
    <cellStyle name="Percent 2 4" xfId="474"/>
    <cellStyle name="Percent 2 4 10" xfId="475"/>
    <cellStyle name="Percent 2 4 11" xfId="476"/>
    <cellStyle name="Percent 2 4 11 2" xfId="477"/>
    <cellStyle name="Percent 2 4 11 2 2" xfId="478"/>
    <cellStyle name="Percent 2 4 11 2 3" xfId="479"/>
    <cellStyle name="Percent 2 4 11 2 3 2" xfId="480"/>
    <cellStyle name="Percent 2 4 2" xfId="481"/>
    <cellStyle name="Percent 2 4 3" xfId="482"/>
    <cellStyle name="Percent 2 4 4" xfId="483"/>
    <cellStyle name="Percent 2 4 5" xfId="484"/>
    <cellStyle name="Percent 2 4 5 2" xfId="485"/>
    <cellStyle name="Percent 2 4 5 2 2" xfId="486"/>
    <cellStyle name="Percent 2 4 5 2 3" xfId="487"/>
    <cellStyle name="Percent 2 4 6" xfId="488"/>
    <cellStyle name="Percent 2 4 7" xfId="489"/>
    <cellStyle name="Percent 2 4 8" xfId="490"/>
    <cellStyle name="Percent 2 4 9" xfId="491"/>
    <cellStyle name="Percent 2 4 9 2" xfId="492"/>
    <cellStyle name="Percent 2 4 9 2 2" xfId="493"/>
    <cellStyle name="Percent 2 4 9 2 3" xfId="494"/>
    <cellStyle name="Percent 2 4 9 2 3 2" xfId="495"/>
    <cellStyle name="Percent 2 5" xfId="496"/>
    <cellStyle name="Percent 20" xfId="497"/>
    <cellStyle name="Percent 20 2" xfId="498"/>
    <cellStyle name="Percent 20 3" xfId="499"/>
    <cellStyle name="Percent 20 3 2" xfId="500"/>
    <cellStyle name="Percent 21" xfId="501"/>
    <cellStyle name="Percent 21 2" xfId="502"/>
    <cellStyle name="Percent 21 3" xfId="503"/>
    <cellStyle name="Percent 21 3 2" xfId="504"/>
    <cellStyle name="Percent 22" xfId="505"/>
    <cellStyle name="Percent 22 2" xfId="506"/>
    <cellStyle name="Percent 23" xfId="507"/>
    <cellStyle name="Percent 23 2" xfId="508"/>
    <cellStyle name="Percent 24" xfId="509"/>
    <cellStyle name="Percent 25" xfId="510"/>
    <cellStyle name="Percent 25 2" xfId="511"/>
    <cellStyle name="Percent 25 3" xfId="512"/>
    <cellStyle name="Percent 25 3 2" xfId="513"/>
    <cellStyle name="Percent 26" xfId="514"/>
    <cellStyle name="Percent 27" xfId="515"/>
    <cellStyle name="Percent 27 2" xfId="516"/>
    <cellStyle name="Percent 28" xfId="517"/>
    <cellStyle name="Percent 3" xfId="518"/>
    <cellStyle name="Percent 3 2" xfId="519"/>
    <cellStyle name="Percent 3 2 2" xfId="520"/>
    <cellStyle name="Percent 3 2 3" xfId="521"/>
    <cellStyle name="Percent 3 2 3 2" xfId="522"/>
    <cellStyle name="Percent 3 2 3 3" xfId="523"/>
    <cellStyle name="Percent 3 2 3 4" xfId="524"/>
    <cellStyle name="Percent 3 2 4" xfId="525"/>
    <cellStyle name="Percent 3 2 4 2" xfId="526"/>
    <cellStyle name="Percent 3 2 4 2 2" xfId="527"/>
    <cellStyle name="Percent 3 2 4 2 3" xfId="528"/>
    <cellStyle name="Percent 3 2 4 2 3 2" xfId="529"/>
    <cellStyle name="Percent 3 2 4 3" xfId="530"/>
    <cellStyle name="Percent 3 2 5" xfId="531"/>
    <cellStyle name="Percent 3 2 5 2" xfId="532"/>
    <cellStyle name="Percent 3 2 5 3" xfId="533"/>
    <cellStyle name="Percent 3 2 5 3 2" xfId="534"/>
    <cellStyle name="Percent 3 2 6" xfId="535"/>
    <cellStyle name="Percent 3 2 7" xfId="536"/>
    <cellStyle name="Percent 3 2 7 2" xfId="537"/>
    <cellStyle name="Percent 3 3" xfId="538"/>
    <cellStyle name="Percent 3 4" xfId="539"/>
    <cellStyle name="Percent 3 5" xfId="540"/>
    <cellStyle name="Percent 3 5 2" xfId="541"/>
    <cellStyle name="Percent 3 5 3" xfId="542"/>
    <cellStyle name="Percent 3 5 4" xfId="543"/>
    <cellStyle name="Percent 4" xfId="544"/>
    <cellStyle name="Percent 4 2" xfId="545"/>
    <cellStyle name="Percent 4 3" xfId="546"/>
    <cellStyle name="Percent 4 3 2" xfId="547"/>
    <cellStyle name="Percent 4 3 3" xfId="548"/>
    <cellStyle name="Percent 4 3 4" xfId="549"/>
    <cellStyle name="Percent 4 4" xfId="550"/>
    <cellStyle name="Percent 4 4 2" xfId="551"/>
    <cellStyle name="Percent 4 4 2 2" xfId="552"/>
    <cellStyle name="Percent 4 4 2 3" xfId="553"/>
    <cellStyle name="Percent 4 4 2 3 2" xfId="554"/>
    <cellStyle name="Percent 4 4 3" xfId="555"/>
    <cellStyle name="Percent 4 5" xfId="556"/>
    <cellStyle name="Percent 4 5 2" xfId="557"/>
    <cellStyle name="Percent 4 5 3" xfId="558"/>
    <cellStyle name="Percent 4 5 3 2" xfId="559"/>
    <cellStyle name="Percent 4 6" xfId="560"/>
    <cellStyle name="Percent 4 7" xfId="561"/>
    <cellStyle name="Percent 4 7 2" xfId="562"/>
    <cellStyle name="Percent 5" xfId="563"/>
    <cellStyle name="Percent 5 2" xfId="564"/>
    <cellStyle name="Percent 5 3" xfId="565"/>
    <cellStyle name="Percent 5 3 2" xfId="566"/>
    <cellStyle name="Percent 5 3 3" xfId="567"/>
    <cellStyle name="Percent 5 4" xfId="568"/>
    <cellStyle name="Percent 5 4 2" xfId="569"/>
    <cellStyle name="Percent 5 4 3" xfId="570"/>
    <cellStyle name="Percent 5 4 4" xfId="571"/>
    <cellStyle name="Percent 5 5" xfId="572"/>
    <cellStyle name="Percent 5 5 2" xfId="573"/>
    <cellStyle name="Percent 5 5 2 2" xfId="574"/>
    <cellStyle name="Percent 5 5 2 3" xfId="575"/>
    <cellStyle name="Percent 5 5 2 3 2" xfId="576"/>
    <cellStyle name="Percent 5 5 3" xfId="577"/>
    <cellStyle name="Percent 5 6" xfId="578"/>
    <cellStyle name="Percent 5 6 2" xfId="579"/>
    <cellStyle name="Percent 5 6 3" xfId="580"/>
    <cellStyle name="Percent 5 6 3 2" xfId="581"/>
    <cellStyle name="Percent 5 7" xfId="582"/>
    <cellStyle name="Percent 5 8" xfId="583"/>
    <cellStyle name="Percent 5 8 2" xfId="584"/>
    <cellStyle name="Percent 5 9" xfId="585"/>
    <cellStyle name="Percent 5 9 2" xfId="586"/>
    <cellStyle name="Percent 5 9 3" xfId="587"/>
    <cellStyle name="Percent 5 9 3 2" xfId="588"/>
    <cellStyle name="Percent 6" xfId="589"/>
    <cellStyle name="Percent 6 10" xfId="590"/>
    <cellStyle name="Percent 6 11" xfId="591"/>
    <cellStyle name="Percent 6 11 2" xfId="592"/>
    <cellStyle name="Percent 6 11 2 2" xfId="593"/>
    <cellStyle name="Percent 6 11 2 3" xfId="594"/>
    <cellStyle name="Percent 6 11 2 3 2" xfId="595"/>
    <cellStyle name="Percent 6 12" xfId="596"/>
    <cellStyle name="Percent 6 13" xfId="597"/>
    <cellStyle name="Percent 6 13 2" xfId="598"/>
    <cellStyle name="Percent 6 13 2 2" xfId="599"/>
    <cellStyle name="Percent 6 13 2 3" xfId="600"/>
    <cellStyle name="Percent 6 13 2 3 2" xfId="601"/>
    <cellStyle name="Percent 6 14" xfId="602"/>
    <cellStyle name="Percent 6 14 2" xfId="603"/>
    <cellStyle name="Percent 6 15" xfId="604"/>
    <cellStyle name="Percent 6 16" xfId="605"/>
    <cellStyle name="Percent 6 16 2" xfId="606"/>
    <cellStyle name="Percent 6 2" xfId="607"/>
    <cellStyle name="Percent 6 3" xfId="608"/>
    <cellStyle name="Percent 6 4" xfId="609"/>
    <cellStyle name="Percent 6 5" xfId="610"/>
    <cellStyle name="Percent 6 6" xfId="611"/>
    <cellStyle name="Percent 6 7" xfId="612"/>
    <cellStyle name="Percent 6 7 2" xfId="613"/>
    <cellStyle name="Percent 6 7 2 2" xfId="614"/>
    <cellStyle name="Percent 6 7 2 3" xfId="615"/>
    <cellStyle name="Percent 6 8" xfId="616"/>
    <cellStyle name="Percent 6 9" xfId="617"/>
    <cellStyle name="Percent 7" xfId="618"/>
    <cellStyle name="Percent 7 10" xfId="619"/>
    <cellStyle name="Percent 7 11" xfId="620"/>
    <cellStyle name="Percent 7 11 2" xfId="621"/>
    <cellStyle name="Percent 7 11 2 2" xfId="622"/>
    <cellStyle name="Percent 7 11 2 3" xfId="623"/>
    <cellStyle name="Percent 7 11 2 3 2" xfId="624"/>
    <cellStyle name="Percent 7 12" xfId="625"/>
    <cellStyle name="Percent 7 12 2" xfId="626"/>
    <cellStyle name="Percent 7 13" xfId="627"/>
    <cellStyle name="Percent 7 14" xfId="628"/>
    <cellStyle name="Percent 7 14 2" xfId="629"/>
    <cellStyle name="Percent 7 2" xfId="630"/>
    <cellStyle name="Percent 7 3" xfId="631"/>
    <cellStyle name="Percent 7 4" xfId="632"/>
    <cellStyle name="Percent 7 5" xfId="633"/>
    <cellStyle name="Percent 7 5 2" xfId="634"/>
    <cellStyle name="Percent 7 5 2 2" xfId="635"/>
    <cellStyle name="Percent 7 5 2 3" xfId="636"/>
    <cellStyle name="Percent 7 5 2 4" xfId="637"/>
    <cellStyle name="Percent 7 6" xfId="638"/>
    <cellStyle name="Percent 7 7" xfId="639"/>
    <cellStyle name="Percent 7 8" xfId="640"/>
    <cellStyle name="Percent 7 9" xfId="641"/>
    <cellStyle name="Percent 7 9 2" xfId="642"/>
    <cellStyle name="Percent 7 9 2 2" xfId="643"/>
    <cellStyle name="Percent 7 9 2 3" xfId="644"/>
    <cellStyle name="Percent 7 9 2 3 2" xfId="645"/>
    <cellStyle name="Percent 8" xfId="646"/>
    <cellStyle name="Percent 8 2" xfId="647"/>
    <cellStyle name="Percent 8 3" xfId="648"/>
    <cellStyle name="Percent 8 4" xfId="649"/>
    <cellStyle name="Percent 8 5" xfId="650"/>
    <cellStyle name="Percent 9" xfId="651"/>
    <cellStyle name="Percent 9 2" xfId="652"/>
    <cellStyle name="Percent 9 3" xfId="653"/>
    <cellStyle name="Percent 9 4" xfId="654"/>
    <cellStyle name="Percent 9 5" xfId="655"/>
    <cellStyle name="PSChar" xfId="656"/>
    <cellStyle name="PSChar 2" xfId="657"/>
    <cellStyle name="PSChar 2 2" xfId="658"/>
    <cellStyle name="PSChar 2 2 2" xfId="659"/>
    <cellStyle name="PSChar 3" xfId="660"/>
    <cellStyle name="PSChar 3 2" xfId="661"/>
    <cellStyle name="PSChar 4" xfId="662"/>
    <cellStyle name="PSChar 4 2" xfId="663"/>
    <cellStyle name="PSChar 5" xfId="664"/>
    <cellStyle name="PSChar 5 2" xfId="665"/>
    <cellStyle name="PSChar 5 3" xfId="666"/>
    <cellStyle name="PSChar 5 3 2" xfId="667"/>
    <cellStyle name="PSChar 6" xfId="668"/>
    <cellStyle name="PSChar 6 2" xfId="669"/>
    <cellStyle name="PSChar 7" xfId="670"/>
    <cellStyle name="PSChar 8" xfId="671"/>
    <cellStyle name="PSChar 9" xfId="672"/>
    <cellStyle name="PSDate" xfId="673"/>
    <cellStyle name="PSDate 2" xfId="674"/>
    <cellStyle name="PSDate 2 2" xfId="675"/>
    <cellStyle name="PSDate 2 2 2" xfId="676"/>
    <cellStyle name="PSDate 3" xfId="677"/>
    <cellStyle name="PSDate 3 2" xfId="678"/>
    <cellStyle name="PSDate 4" xfId="679"/>
    <cellStyle name="PSDate 4 2" xfId="680"/>
    <cellStyle name="PSDate 5" xfId="681"/>
    <cellStyle name="PSDate 5 2" xfId="682"/>
    <cellStyle name="PSDate 5 3" xfId="683"/>
    <cellStyle name="PSDate 5 3 2" xfId="684"/>
    <cellStyle name="PSDate 6" xfId="685"/>
    <cellStyle name="PSDate 6 2" xfId="686"/>
    <cellStyle name="PSDate 7" xfId="687"/>
    <cellStyle name="PSDate 8" xfId="688"/>
    <cellStyle name="PSDec" xfId="689"/>
    <cellStyle name="PSDec 2" xfId="690"/>
    <cellStyle name="PSDec 2 2" xfId="691"/>
    <cellStyle name="PSDec 2 2 2" xfId="692"/>
    <cellStyle name="PSDec 3" xfId="693"/>
    <cellStyle name="PSDec 3 2" xfId="694"/>
    <cellStyle name="PSDec 4" xfId="695"/>
    <cellStyle name="PSDec 4 2" xfId="696"/>
    <cellStyle name="PSDec 5" xfId="697"/>
    <cellStyle name="PSDec 5 2" xfId="698"/>
    <cellStyle name="PSDec 5 3" xfId="699"/>
    <cellStyle name="PSDec 5 3 2" xfId="700"/>
    <cellStyle name="PSDec 6" xfId="701"/>
    <cellStyle name="PSDec 6 2" xfId="702"/>
    <cellStyle name="PSDec 7" xfId="703"/>
    <cellStyle name="PSDec 8" xfId="704"/>
    <cellStyle name="PSDec 9" xfId="705"/>
    <cellStyle name="PSHeading" xfId="706"/>
    <cellStyle name="PSHeading 2" xfId="707"/>
    <cellStyle name="PSHeading 2 2" xfId="708"/>
    <cellStyle name="PSHeading 2 2 2" xfId="709"/>
    <cellStyle name="PSHeading 2 2 3" xfId="710"/>
    <cellStyle name="PSHeading 3" xfId="711"/>
    <cellStyle name="PSHeading 3 2" xfId="712"/>
    <cellStyle name="PSHeading 3 3" xfId="713"/>
    <cellStyle name="PSHeading 3 3 2" xfId="714"/>
    <cellStyle name="PSHeading 4" xfId="715"/>
    <cellStyle name="PSHeading 5" xfId="716"/>
    <cellStyle name="PSInt" xfId="717"/>
    <cellStyle name="PSInt 2" xfId="718"/>
    <cellStyle name="PSInt 2 2" xfId="719"/>
    <cellStyle name="PSInt 2 2 2" xfId="720"/>
    <cellStyle name="PSInt 3" xfId="721"/>
    <cellStyle name="PSInt 3 2" xfId="722"/>
    <cellStyle name="PSInt 4" xfId="723"/>
    <cellStyle name="PSInt 4 2" xfId="724"/>
    <cellStyle name="PSInt 5" xfId="725"/>
    <cellStyle name="PSInt 5 2" xfId="726"/>
    <cellStyle name="PSInt 5 3" xfId="727"/>
    <cellStyle name="PSInt 5 3 2" xfId="728"/>
    <cellStyle name="PSInt 6" xfId="729"/>
    <cellStyle name="PSInt 6 2" xfId="730"/>
    <cellStyle name="PSInt 7" xfId="731"/>
    <cellStyle name="PSInt 8" xfId="732"/>
    <cellStyle name="PSInt 9" xfId="733"/>
    <cellStyle name="PSSpacer" xfId="734"/>
    <cellStyle name="PSSpacer 2" xfId="735"/>
    <cellStyle name="PSSpacer 2 2" xfId="736"/>
    <cellStyle name="PSSpacer 3" xfId="737"/>
    <cellStyle name="PSSpacer 3 2" xfId="738"/>
    <cellStyle name="PSSpacer 4" xfId="739"/>
    <cellStyle name="PSSpacer 4 2" xfId="740"/>
    <cellStyle name="PSSpacer 5" xfId="741"/>
    <cellStyle name="PSSpacer 5 2" xfId="742"/>
    <cellStyle name="PSSpacer 5 3" xfId="743"/>
    <cellStyle name="PSSpacer 5 3 2" xfId="744"/>
    <cellStyle name="PSSpacer 6" xfId="745"/>
    <cellStyle name="PSSpacer 6 2" xfId="746"/>
    <cellStyle name="PSSpacer 7" xfId="747"/>
    <cellStyle name="PSSpacer 8" xfId="748"/>
  </cellStyles>
  <dxfs count="8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G18" sqref="G18"/>
    </sheetView>
  </sheetViews>
  <sheetFormatPr defaultColWidth="9.109375" defaultRowHeight="13.2"/>
  <cols>
    <col min="1" max="1" width="4.44140625" style="61" bestFit="1" customWidth="1"/>
    <col min="2" max="2" width="9.109375" style="61"/>
    <col min="3" max="3" width="2.6640625" style="61" customWidth="1"/>
    <col min="4" max="4" width="49.109375" style="61" customWidth="1"/>
    <col min="5" max="5" width="16.33203125" style="61" customWidth="1"/>
    <col min="6" max="6" width="4.88671875" style="61" customWidth="1"/>
    <col min="7" max="7" width="11.109375" style="61" customWidth="1"/>
    <col min="8" max="8" width="9.109375" style="61"/>
    <col min="9" max="9" width="15.88671875" style="61" customWidth="1"/>
    <col min="10" max="10" width="22.109375" style="61" customWidth="1"/>
    <col min="11" max="11" width="2.5546875" style="124" customWidth="1"/>
    <col min="12" max="12" width="12" style="61" customWidth="1"/>
    <col min="13" max="16384" width="9.109375" style="61"/>
  </cols>
  <sheetData>
    <row r="1" spans="1:11">
      <c r="B1" s="62"/>
      <c r="C1" s="179" t="s">
        <v>1</v>
      </c>
      <c r="D1" s="179"/>
      <c r="E1" s="179"/>
      <c r="F1" s="179"/>
      <c r="G1" s="179"/>
      <c r="H1" s="179"/>
      <c r="J1" s="64"/>
      <c r="K1" s="122"/>
    </row>
    <row r="2" spans="1:11">
      <c r="B2" s="62"/>
      <c r="C2" s="179" t="s">
        <v>589</v>
      </c>
      <c r="D2" s="179"/>
      <c r="E2" s="179"/>
      <c r="F2" s="179"/>
      <c r="G2" s="179"/>
      <c r="H2" s="179"/>
      <c r="J2" s="65"/>
      <c r="K2" s="123"/>
    </row>
    <row r="3" spans="1:11">
      <c r="B3" s="62"/>
      <c r="C3" s="179" t="s">
        <v>509</v>
      </c>
      <c r="D3" s="179"/>
      <c r="E3" s="179"/>
      <c r="F3" s="179"/>
      <c r="G3" s="179"/>
      <c r="H3" s="179"/>
      <c r="J3" s="65"/>
      <c r="K3" s="123"/>
    </row>
    <row r="4" spans="1:11">
      <c r="B4" s="66"/>
      <c r="C4" s="66"/>
      <c r="D4" s="66"/>
      <c r="E4" s="66"/>
      <c r="F4" s="66"/>
      <c r="G4" s="66"/>
      <c r="H4" s="66"/>
      <c r="I4" s="65" t="s">
        <v>0</v>
      </c>
    </row>
    <row r="5" spans="1:11">
      <c r="B5" s="66"/>
      <c r="C5" s="66"/>
      <c r="D5" s="66"/>
      <c r="E5" s="66"/>
      <c r="F5" s="66"/>
      <c r="G5" s="66"/>
      <c r="H5" s="66"/>
      <c r="I5" s="65"/>
    </row>
    <row r="6" spans="1:11">
      <c r="B6" s="66"/>
      <c r="C6" s="66"/>
      <c r="D6" s="66"/>
      <c r="E6" s="66"/>
      <c r="F6" s="66"/>
      <c r="G6" s="66"/>
      <c r="H6" s="66"/>
      <c r="I6" s="65"/>
    </row>
    <row r="7" spans="1:11">
      <c r="B7" s="62"/>
      <c r="C7" s="62"/>
      <c r="D7" s="62"/>
      <c r="E7" s="62"/>
      <c r="F7" s="62"/>
      <c r="G7" s="62"/>
      <c r="H7" s="62"/>
      <c r="I7" s="62"/>
    </row>
    <row r="8" spans="1:11" ht="39.6">
      <c r="B8" s="67" t="s">
        <v>3</v>
      </c>
      <c r="C8" s="180" t="s">
        <v>2</v>
      </c>
      <c r="D8" s="180"/>
      <c r="E8" s="68" t="s">
        <v>504</v>
      </c>
      <c r="F8" s="68"/>
      <c r="G8" s="68" t="s">
        <v>505</v>
      </c>
      <c r="H8" s="68" t="s">
        <v>506</v>
      </c>
      <c r="J8" s="68" t="s">
        <v>507</v>
      </c>
      <c r="K8" s="125"/>
    </row>
    <row r="9" spans="1:11">
      <c r="B9" s="69">
        <v>-1</v>
      </c>
      <c r="C9" s="181">
        <v>-2</v>
      </c>
      <c r="D9" s="181"/>
      <c r="E9" s="69">
        <v>-3</v>
      </c>
      <c r="F9" s="69"/>
      <c r="G9" s="69">
        <v>-4</v>
      </c>
      <c r="H9" s="69">
        <v>-5</v>
      </c>
      <c r="I9" s="69">
        <v>-6</v>
      </c>
      <c r="J9" s="70">
        <v>-7</v>
      </c>
      <c r="K9" s="70"/>
    </row>
    <row r="10" spans="1:11">
      <c r="B10" s="62"/>
      <c r="C10" s="62"/>
      <c r="D10" s="62"/>
      <c r="E10" s="62"/>
      <c r="F10" s="62"/>
      <c r="G10" s="62"/>
      <c r="H10" s="62"/>
      <c r="I10" s="62"/>
    </row>
    <row r="11" spans="1:11">
      <c r="B11" s="62"/>
      <c r="C11" s="62" t="s">
        <v>0</v>
      </c>
      <c r="D11" s="62"/>
      <c r="E11" s="71" t="s">
        <v>0</v>
      </c>
      <c r="F11" s="71"/>
      <c r="G11" s="62"/>
      <c r="H11" s="62"/>
      <c r="I11" s="62"/>
    </row>
    <row r="12" spans="1:11">
      <c r="A12" s="61" t="s">
        <v>7</v>
      </c>
      <c r="B12" s="63">
        <v>1</v>
      </c>
      <c r="C12" s="62"/>
      <c r="D12" s="72" t="s">
        <v>500</v>
      </c>
      <c r="E12" s="130">
        <f>SUMIF('ML Property'!L6:L1400,A12,'ML Property'!$I$6:$I$1400)</f>
        <v>328781793.29500002</v>
      </c>
      <c r="F12" s="71"/>
      <c r="G12" s="131" t="s">
        <v>501</v>
      </c>
      <c r="H12" s="131">
        <v>0.98499999999999999</v>
      </c>
      <c r="I12" s="84">
        <f>ROUND(E12*H12,0)</f>
        <v>323850066</v>
      </c>
    </row>
    <row r="13" spans="1:11">
      <c r="B13" s="63"/>
      <c r="C13" s="62"/>
      <c r="D13" s="72"/>
      <c r="E13" s="71"/>
      <c r="F13" s="71"/>
      <c r="G13" s="131"/>
      <c r="H13" s="131"/>
      <c r="I13" s="71"/>
    </row>
    <row r="14" spans="1:11">
      <c r="A14" s="61" t="s">
        <v>7</v>
      </c>
      <c r="B14" s="63">
        <v>2</v>
      </c>
      <c r="C14" s="62"/>
      <c r="D14" s="72" t="s">
        <v>502</v>
      </c>
      <c r="E14" s="84">
        <f>SUMIF('ML Property'!L6:L1400,A14,'ML Property'!$J$6:$J$1400)</f>
        <v>123419410.55000016</v>
      </c>
      <c r="F14" s="71"/>
      <c r="G14" s="131" t="s">
        <v>501</v>
      </c>
      <c r="H14" s="131">
        <v>0.98499999999999999</v>
      </c>
      <c r="I14" s="84">
        <f>ROUND(E14*H14,0)</f>
        <v>121568119</v>
      </c>
    </row>
    <row r="15" spans="1:11">
      <c r="B15" s="63"/>
      <c r="C15" s="62"/>
      <c r="D15" s="72"/>
      <c r="E15" s="71"/>
      <c r="F15" s="62"/>
      <c r="G15" s="132"/>
      <c r="H15" s="131"/>
      <c r="I15" s="62"/>
    </row>
    <row r="16" spans="1:11">
      <c r="A16" s="61" t="s">
        <v>7</v>
      </c>
      <c r="B16" s="63">
        <v>3</v>
      </c>
      <c r="C16" s="62"/>
      <c r="D16" s="72" t="s">
        <v>5</v>
      </c>
      <c r="E16" s="84">
        <f>-'17--ML FGD ADFIT'!AW39</f>
        <v>34675062</v>
      </c>
      <c r="F16" s="71"/>
      <c r="G16" s="131" t="s">
        <v>501</v>
      </c>
      <c r="H16" s="131">
        <v>0.98499999999999999</v>
      </c>
      <c r="I16" s="84">
        <f>ROUND(E16*H16,0)</f>
        <v>34154936</v>
      </c>
    </row>
    <row r="17" spans="2:12">
      <c r="B17" s="63"/>
      <c r="C17" s="62"/>
      <c r="D17" s="72"/>
      <c r="E17" s="71" t="s">
        <v>0</v>
      </c>
      <c r="F17" s="71"/>
      <c r="G17" s="132"/>
      <c r="H17" s="131"/>
      <c r="I17" s="73" t="s">
        <v>0</v>
      </c>
    </row>
    <row r="18" spans="2:12" ht="39" customHeight="1" thickBot="1">
      <c r="B18" s="63">
        <v>4</v>
      </c>
      <c r="C18" s="62"/>
      <c r="D18" s="178" t="s">
        <v>503</v>
      </c>
      <c r="E18" s="178"/>
      <c r="F18" s="178"/>
      <c r="G18" s="132" t="s">
        <v>0</v>
      </c>
      <c r="H18" s="132" t="s">
        <v>0</v>
      </c>
      <c r="I18" s="62"/>
      <c r="J18" s="85">
        <f>(I12-I14-I16)*-1</f>
        <v>-168127011</v>
      </c>
      <c r="K18" s="126"/>
      <c r="L18" s="74" t="s">
        <v>0</v>
      </c>
    </row>
    <row r="19" spans="2:12" ht="13.8" thickTop="1">
      <c r="B19" s="63"/>
      <c r="C19" s="62"/>
      <c r="D19" s="62"/>
      <c r="E19" s="71"/>
      <c r="F19" s="71"/>
      <c r="G19" s="62"/>
      <c r="H19" s="62"/>
      <c r="I19" s="62"/>
      <c r="J19" s="71"/>
      <c r="K19" s="127"/>
    </row>
    <row r="20" spans="2:12" customFormat="1" ht="13.8" thickBot="1">
      <c r="B20" s="63">
        <v>5</v>
      </c>
      <c r="C20" s="1"/>
      <c r="D20" s="129" t="s">
        <v>587</v>
      </c>
      <c r="E20" s="84">
        <v>1723249.02</v>
      </c>
      <c r="F20" s="129"/>
      <c r="G20" s="131" t="s">
        <v>588</v>
      </c>
      <c r="H20" s="131">
        <v>0.98599999999999999</v>
      </c>
      <c r="I20" s="1"/>
      <c r="J20" s="85">
        <f>ROUND(E20*H20,0)*-1</f>
        <v>-1699124</v>
      </c>
      <c r="K20" s="126"/>
      <c r="L20" s="128">
        <v>1540006</v>
      </c>
    </row>
    <row r="21" spans="2:12" ht="13.8" thickTop="1">
      <c r="B21" s="63"/>
      <c r="C21" s="62"/>
      <c r="D21" s="62"/>
      <c r="E21" s="71"/>
      <c r="F21" s="71"/>
      <c r="G21" s="62"/>
      <c r="H21" s="62"/>
      <c r="I21" s="71"/>
      <c r="L21" s="128">
        <v>1540022</v>
      </c>
    </row>
    <row r="22" spans="2:12">
      <c r="B22" s="63"/>
      <c r="C22" s="62"/>
      <c r="D22" s="62"/>
      <c r="E22" s="71"/>
      <c r="F22" s="71"/>
      <c r="G22" s="62"/>
      <c r="H22" s="62"/>
      <c r="I22" s="71"/>
    </row>
    <row r="23" spans="2:12">
      <c r="B23" s="63"/>
      <c r="C23" s="62"/>
      <c r="D23" s="62"/>
      <c r="E23" s="71"/>
      <c r="F23" s="71"/>
      <c r="G23" s="62"/>
      <c r="H23" s="62"/>
      <c r="I23" s="71"/>
    </row>
    <row r="24" spans="2:12">
      <c r="B24" s="63"/>
      <c r="C24" s="62"/>
      <c r="D24" s="62"/>
      <c r="E24" s="71"/>
      <c r="F24" s="71"/>
      <c r="G24" s="62"/>
      <c r="H24" s="62"/>
      <c r="I24" s="71"/>
    </row>
    <row r="25" spans="2:12">
      <c r="B25" s="62"/>
      <c r="C25" s="62"/>
      <c r="D25" s="62"/>
      <c r="E25" s="73"/>
      <c r="F25" s="62"/>
      <c r="G25" s="62"/>
      <c r="H25" s="62"/>
      <c r="I25" s="73"/>
    </row>
    <row r="26" spans="2:12">
      <c r="B26" s="62"/>
      <c r="C26" s="62"/>
      <c r="D26" s="62"/>
      <c r="E26" s="75"/>
      <c r="F26" s="75"/>
      <c r="G26" s="75"/>
      <c r="H26" s="75"/>
      <c r="I26" s="75"/>
      <c r="J26" s="76"/>
      <c r="K26" s="76"/>
      <c r="L26" s="76"/>
    </row>
    <row r="27" spans="2:12">
      <c r="B27" s="62"/>
      <c r="C27" s="62"/>
      <c r="D27" s="62"/>
      <c r="E27" s="75"/>
      <c r="F27" s="75"/>
      <c r="G27" s="75"/>
      <c r="H27" s="75"/>
      <c r="I27" s="75"/>
      <c r="J27" s="76"/>
      <c r="K27" s="76"/>
      <c r="L27" s="76"/>
    </row>
    <row r="28" spans="2:12" ht="13.8">
      <c r="B28" s="62"/>
      <c r="C28" s="62" t="s">
        <v>508</v>
      </c>
      <c r="D28" s="62"/>
      <c r="E28" s="77"/>
      <c r="F28" s="75"/>
      <c r="G28" s="75"/>
      <c r="H28" s="75"/>
      <c r="I28" s="78"/>
      <c r="J28" s="76"/>
      <c r="K28" s="76"/>
      <c r="L28" s="76"/>
    </row>
    <row r="29" spans="2:12" ht="13.8">
      <c r="B29" s="79"/>
      <c r="C29" s="79"/>
      <c r="D29" s="79"/>
      <c r="E29" s="80"/>
      <c r="F29" s="81"/>
      <c r="G29" s="81"/>
      <c r="H29" s="81"/>
      <c r="I29" s="80"/>
      <c r="J29" s="76"/>
      <c r="K29" s="76"/>
      <c r="L29" s="76"/>
    </row>
    <row r="30" spans="2:12" ht="13.8">
      <c r="B30" s="79"/>
      <c r="C30" s="79"/>
      <c r="D30" s="79"/>
      <c r="E30" s="80"/>
      <c r="F30" s="81"/>
      <c r="G30" s="81"/>
      <c r="H30" s="81"/>
      <c r="I30" s="80"/>
      <c r="J30" s="76"/>
      <c r="K30" s="76"/>
      <c r="L30" s="76"/>
    </row>
    <row r="31" spans="2:12" ht="13.8">
      <c r="B31" s="79"/>
      <c r="C31" s="79"/>
      <c r="D31" s="79"/>
      <c r="E31" s="82"/>
      <c r="F31" s="81"/>
      <c r="G31" s="81"/>
      <c r="H31" s="81"/>
      <c r="I31" s="82"/>
      <c r="J31" s="83"/>
      <c r="K31" s="83"/>
      <c r="L31" s="76"/>
    </row>
    <row r="32" spans="2:12">
      <c r="B32" s="79"/>
      <c r="C32" s="79"/>
      <c r="D32" s="79"/>
      <c r="E32" s="81"/>
      <c r="F32" s="81"/>
      <c r="G32" s="81"/>
      <c r="H32" s="81"/>
      <c r="I32" s="81"/>
      <c r="J32" s="76"/>
      <c r="K32" s="76"/>
      <c r="L32" s="76"/>
    </row>
    <row r="33" spans="5:12">
      <c r="E33" s="76"/>
      <c r="F33" s="76"/>
      <c r="G33" s="76"/>
      <c r="H33" s="76"/>
      <c r="I33" s="76"/>
      <c r="J33" s="76"/>
      <c r="K33" s="76"/>
      <c r="L33" s="76"/>
    </row>
    <row r="34" spans="5:12">
      <c r="E34" s="76"/>
      <c r="F34" s="76"/>
      <c r="G34" s="76"/>
      <c r="H34" s="76"/>
      <c r="I34" s="76"/>
      <c r="J34" s="76"/>
      <c r="K34" s="76"/>
      <c r="L34" s="76"/>
    </row>
  </sheetData>
  <mergeCells count="6">
    <mergeCell ref="D18:F18"/>
    <mergeCell ref="C1:H1"/>
    <mergeCell ref="C2:H2"/>
    <mergeCell ref="C3:H3"/>
    <mergeCell ref="C8:D8"/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3"/>
  <sheetViews>
    <sheetView zoomScaleNormal="100" workbookViewId="0">
      <selection activeCell="F28" sqref="F28"/>
    </sheetView>
  </sheetViews>
  <sheetFormatPr defaultColWidth="8.88671875" defaultRowHeight="13.2"/>
  <cols>
    <col min="1" max="1" width="13.88671875" style="93" customWidth="1"/>
    <col min="2" max="2" width="20.6640625" style="94" customWidth="1"/>
    <col min="3" max="8" width="8.88671875" style="87"/>
    <col min="9" max="9" width="11.6640625" style="87" customWidth="1"/>
    <col min="10" max="16384" width="8.88671875" style="87"/>
  </cols>
  <sheetData>
    <row r="1" spans="1:2" s="86" customFormat="1">
      <c r="A1" s="91" t="s">
        <v>199</v>
      </c>
      <c r="B1" s="92" t="s">
        <v>15</v>
      </c>
    </row>
    <row r="2" spans="1:2">
      <c r="A2" s="93">
        <v>7000150</v>
      </c>
      <c r="B2" s="94" t="s">
        <v>6</v>
      </c>
    </row>
    <row r="3" spans="1:2">
      <c r="A3" s="93">
        <v>7000160</v>
      </c>
      <c r="B3" s="94" t="s">
        <v>6</v>
      </c>
    </row>
    <row r="4" spans="1:2">
      <c r="A4" s="93">
        <v>7000350</v>
      </c>
      <c r="B4" s="94" t="s">
        <v>156</v>
      </c>
    </row>
    <row r="5" spans="1:2">
      <c r="A5" s="93">
        <v>7500005</v>
      </c>
      <c r="B5" s="94" t="s">
        <v>140</v>
      </c>
    </row>
    <row r="6" spans="1:2">
      <c r="A6" s="93">
        <v>7500006</v>
      </c>
      <c r="B6" s="94" t="s">
        <v>140</v>
      </c>
    </row>
    <row r="7" spans="1:2">
      <c r="A7" s="93">
        <v>7501344</v>
      </c>
      <c r="B7" s="94" t="s">
        <v>156</v>
      </c>
    </row>
    <row r="8" spans="1:2">
      <c r="A8" s="93">
        <v>7501760</v>
      </c>
      <c r="B8" s="94" t="s">
        <v>157</v>
      </c>
    </row>
    <row r="9" spans="1:2">
      <c r="A9" s="93">
        <v>7502476</v>
      </c>
      <c r="B9" s="94" t="s">
        <v>6</v>
      </c>
    </row>
    <row r="10" spans="1:2">
      <c r="A10" s="93">
        <v>40107326</v>
      </c>
      <c r="B10" s="94" t="s">
        <v>138</v>
      </c>
    </row>
    <row r="11" spans="1:2">
      <c r="A11" s="93">
        <v>40109944</v>
      </c>
      <c r="B11" s="94" t="s">
        <v>157</v>
      </c>
    </row>
    <row r="12" spans="1:2">
      <c r="A12" s="93">
        <v>40122054</v>
      </c>
      <c r="B12" s="94" t="s">
        <v>157</v>
      </c>
    </row>
    <row r="13" spans="1:2">
      <c r="A13" s="93">
        <v>40132271</v>
      </c>
      <c r="B13" s="94" t="s">
        <v>138</v>
      </c>
    </row>
    <row r="14" spans="1:2">
      <c r="A14" s="93">
        <v>40132276</v>
      </c>
      <c r="B14" s="94" t="s">
        <v>138</v>
      </c>
    </row>
    <row r="15" spans="1:2">
      <c r="A15" s="93">
        <v>40132300</v>
      </c>
      <c r="B15" s="94" t="s">
        <v>138</v>
      </c>
    </row>
    <row r="16" spans="1:2">
      <c r="A16" s="93">
        <v>40157563</v>
      </c>
      <c r="B16" s="94" t="s">
        <v>138</v>
      </c>
    </row>
    <row r="17" spans="1:2">
      <c r="A17" s="93">
        <v>40162018</v>
      </c>
      <c r="B17" s="94" t="s">
        <v>157</v>
      </c>
    </row>
    <row r="18" spans="1:2">
      <c r="A18" s="93">
        <v>40200841</v>
      </c>
      <c r="B18" s="94" t="s">
        <v>141</v>
      </c>
    </row>
    <row r="19" spans="1:2">
      <c r="A19" s="93">
        <v>40212814</v>
      </c>
      <c r="B19" s="94" t="s">
        <v>139</v>
      </c>
    </row>
    <row r="20" spans="1:2">
      <c r="A20" s="93">
        <v>40277069</v>
      </c>
      <c r="B20" s="94" t="s">
        <v>140</v>
      </c>
    </row>
    <row r="21" spans="1:2">
      <c r="A21" s="93">
        <v>40277069</v>
      </c>
      <c r="B21" s="94" t="s">
        <v>140</v>
      </c>
    </row>
    <row r="22" spans="1:2">
      <c r="A22" s="93">
        <v>40282569</v>
      </c>
      <c r="B22" s="94" t="s">
        <v>157</v>
      </c>
    </row>
    <row r="23" spans="1:2">
      <c r="A23" s="93">
        <v>40285166</v>
      </c>
      <c r="B23" s="94" t="s">
        <v>138</v>
      </c>
    </row>
    <row r="24" spans="1:2">
      <c r="A24" s="93">
        <v>40285626</v>
      </c>
      <c r="B24" s="94" t="s">
        <v>138</v>
      </c>
    </row>
    <row r="25" spans="1:2">
      <c r="A25" s="93">
        <v>40285762</v>
      </c>
      <c r="B25" s="94" t="s">
        <v>138</v>
      </c>
    </row>
    <row r="26" spans="1:2">
      <c r="A26" s="93">
        <v>40293199</v>
      </c>
      <c r="B26" s="94" t="s">
        <v>157</v>
      </c>
    </row>
    <row r="27" spans="1:2">
      <c r="A27" s="93">
        <v>40293205</v>
      </c>
      <c r="B27" s="94" t="s">
        <v>157</v>
      </c>
    </row>
    <row r="28" spans="1:2">
      <c r="A28" s="93">
        <v>40301938</v>
      </c>
      <c r="B28" s="94" t="s">
        <v>157</v>
      </c>
    </row>
    <row r="29" spans="1:2">
      <c r="A29" s="93">
        <v>40314438</v>
      </c>
      <c r="B29" s="94" t="s">
        <v>139</v>
      </c>
    </row>
    <row r="30" spans="1:2">
      <c r="A30" s="93">
        <v>40370400</v>
      </c>
      <c r="B30" s="94" t="s">
        <v>157</v>
      </c>
    </row>
    <row r="31" spans="1:2">
      <c r="A31" s="93">
        <v>40371499</v>
      </c>
      <c r="B31" s="94" t="s">
        <v>139</v>
      </c>
    </row>
    <row r="32" spans="1:2">
      <c r="A32" s="93">
        <v>40371499</v>
      </c>
      <c r="B32" s="94" t="s">
        <v>139</v>
      </c>
    </row>
    <row r="33" spans="1:2">
      <c r="A33" s="93">
        <v>40379782</v>
      </c>
      <c r="B33" s="94" t="s">
        <v>140</v>
      </c>
    </row>
    <row r="34" spans="1:2">
      <c r="A34" s="93">
        <v>40384055</v>
      </c>
      <c r="B34" s="94" t="s">
        <v>152</v>
      </c>
    </row>
    <row r="35" spans="1:2">
      <c r="A35" s="93">
        <v>40387903</v>
      </c>
      <c r="B35" s="94" t="s">
        <v>157</v>
      </c>
    </row>
    <row r="36" spans="1:2">
      <c r="A36" s="93">
        <v>40390921</v>
      </c>
      <c r="B36" s="94" t="s">
        <v>141</v>
      </c>
    </row>
    <row r="37" spans="1:2">
      <c r="A37" s="93">
        <v>40392874</v>
      </c>
      <c r="B37" s="94" t="s">
        <v>140</v>
      </c>
    </row>
    <row r="38" spans="1:2">
      <c r="A38" s="93">
        <v>40392874</v>
      </c>
      <c r="B38" s="94" t="s">
        <v>140</v>
      </c>
    </row>
    <row r="39" spans="1:2">
      <c r="A39" s="93">
        <v>40411069</v>
      </c>
      <c r="B39" s="94" t="s">
        <v>139</v>
      </c>
    </row>
    <row r="40" spans="1:2">
      <c r="A40" s="93">
        <v>40413846</v>
      </c>
      <c r="B40" s="94" t="s">
        <v>141</v>
      </c>
    </row>
    <row r="41" spans="1:2">
      <c r="A41" s="93">
        <v>40444431</v>
      </c>
      <c r="B41" s="94" t="s">
        <v>138</v>
      </c>
    </row>
    <row r="42" spans="1:2">
      <c r="A42" s="93">
        <v>40444476</v>
      </c>
      <c r="B42" s="94" t="s">
        <v>138</v>
      </c>
    </row>
    <row r="43" spans="1:2">
      <c r="A43" s="93">
        <v>40465411</v>
      </c>
      <c r="B43" s="94" t="s">
        <v>7</v>
      </c>
    </row>
    <row r="44" spans="1:2">
      <c r="A44" s="93">
        <v>40469398</v>
      </c>
      <c r="B44" s="94" t="s">
        <v>6</v>
      </c>
    </row>
    <row r="45" spans="1:2">
      <c r="A45" s="93">
        <v>40504321</v>
      </c>
      <c r="B45" s="94" t="s">
        <v>156</v>
      </c>
    </row>
    <row r="46" spans="1:2">
      <c r="A46" s="93">
        <v>40504341</v>
      </c>
      <c r="B46" s="94" t="s">
        <v>139</v>
      </c>
    </row>
    <row r="47" spans="1:2">
      <c r="A47" s="93">
        <v>40504342</v>
      </c>
      <c r="B47" s="94" t="s">
        <v>139</v>
      </c>
    </row>
    <row r="48" spans="1:2">
      <c r="A48" s="93">
        <v>40504394</v>
      </c>
      <c r="B48" s="94" t="s">
        <v>138</v>
      </c>
    </row>
    <row r="49" spans="1:2">
      <c r="A49" s="93">
        <v>40504423</v>
      </c>
      <c r="B49" s="94" t="s">
        <v>157</v>
      </c>
    </row>
    <row r="50" spans="1:2">
      <c r="A50" s="93">
        <v>40504438</v>
      </c>
      <c r="B50" s="94" t="s">
        <v>157</v>
      </c>
    </row>
    <row r="51" spans="1:2">
      <c r="A51" s="93">
        <v>40504442</v>
      </c>
      <c r="B51" s="94" t="s">
        <v>156</v>
      </c>
    </row>
    <row r="52" spans="1:2">
      <c r="A52" s="93">
        <v>40504450</v>
      </c>
      <c r="B52" s="94" t="s">
        <v>6</v>
      </c>
    </row>
    <row r="53" spans="1:2">
      <c r="A53" s="93">
        <v>40507320</v>
      </c>
      <c r="B53" s="94" t="s">
        <v>157</v>
      </c>
    </row>
    <row r="54" spans="1:2">
      <c r="A54" s="93">
        <v>40523307</v>
      </c>
      <c r="B54" s="94" t="s">
        <v>141</v>
      </c>
    </row>
    <row r="55" spans="1:2">
      <c r="A55" s="93">
        <v>40544894</v>
      </c>
      <c r="B55" s="94" t="s">
        <v>141</v>
      </c>
    </row>
    <row r="56" spans="1:2">
      <c r="A56" s="93">
        <v>40572382</v>
      </c>
      <c r="B56" s="94" t="s">
        <v>156</v>
      </c>
    </row>
    <row r="57" spans="1:2">
      <c r="A57" s="93">
        <v>40616462</v>
      </c>
      <c r="B57" s="94" t="s">
        <v>139</v>
      </c>
    </row>
    <row r="58" spans="1:2">
      <c r="A58" s="93">
        <v>40616462</v>
      </c>
      <c r="B58" s="94" t="s">
        <v>139</v>
      </c>
    </row>
    <row r="59" spans="1:2">
      <c r="A59" s="93">
        <v>40621125</v>
      </c>
      <c r="B59" s="94" t="s">
        <v>141</v>
      </c>
    </row>
    <row r="60" spans="1:2">
      <c r="A60" s="93">
        <v>40647491</v>
      </c>
      <c r="B60" s="94" t="s">
        <v>156</v>
      </c>
    </row>
    <row r="61" spans="1:2">
      <c r="A61" s="93">
        <v>40668804</v>
      </c>
      <c r="B61" s="94" t="s">
        <v>139</v>
      </c>
    </row>
    <row r="62" spans="1:2">
      <c r="A62" s="93">
        <v>40668888</v>
      </c>
      <c r="B62" s="94" t="s">
        <v>140</v>
      </c>
    </row>
    <row r="63" spans="1:2">
      <c r="A63" s="93">
        <v>40668888</v>
      </c>
      <c r="B63" s="94" t="s">
        <v>140</v>
      </c>
    </row>
    <row r="64" spans="1:2">
      <c r="A64" s="93">
        <v>40673004</v>
      </c>
      <c r="B64" s="94" t="s">
        <v>138</v>
      </c>
    </row>
    <row r="65" spans="1:2">
      <c r="A65" s="93">
        <v>40676910</v>
      </c>
      <c r="B65" s="94" t="s">
        <v>156</v>
      </c>
    </row>
    <row r="66" spans="1:2">
      <c r="A66" s="93">
        <v>40680837</v>
      </c>
      <c r="B66" s="94" t="s">
        <v>140</v>
      </c>
    </row>
    <row r="67" spans="1:2">
      <c r="A67" s="93">
        <v>40684300</v>
      </c>
      <c r="B67" s="94" t="s">
        <v>139</v>
      </c>
    </row>
    <row r="68" spans="1:2">
      <c r="A68" s="93">
        <v>40707301</v>
      </c>
      <c r="B68" s="94" t="s">
        <v>139</v>
      </c>
    </row>
    <row r="69" spans="1:2">
      <c r="A69" s="93">
        <v>40713992</v>
      </c>
      <c r="B69" s="94" t="s">
        <v>138</v>
      </c>
    </row>
    <row r="70" spans="1:2">
      <c r="A70" s="93">
        <v>40725326</v>
      </c>
      <c r="B70" s="94" t="s">
        <v>138</v>
      </c>
    </row>
    <row r="71" spans="1:2">
      <c r="A71" s="93">
        <v>40727855</v>
      </c>
      <c r="B71" s="94" t="s">
        <v>7</v>
      </c>
    </row>
    <row r="72" spans="1:2">
      <c r="A72" s="93">
        <v>40753779</v>
      </c>
      <c r="B72" s="94" t="s">
        <v>139</v>
      </c>
    </row>
    <row r="73" spans="1:2">
      <c r="A73" s="93">
        <v>40777592</v>
      </c>
      <c r="B73" s="94" t="s">
        <v>7</v>
      </c>
    </row>
    <row r="74" spans="1:2">
      <c r="A74" s="93">
        <v>40782617</v>
      </c>
      <c r="B74" s="94" t="s">
        <v>139</v>
      </c>
    </row>
    <row r="75" spans="1:2">
      <c r="A75" s="93">
        <v>40793031</v>
      </c>
      <c r="B75" s="94" t="s">
        <v>7</v>
      </c>
    </row>
    <row r="76" spans="1:2">
      <c r="A76" s="93">
        <v>40809507</v>
      </c>
      <c r="B76" s="94" t="s">
        <v>138</v>
      </c>
    </row>
    <row r="77" spans="1:2">
      <c r="A77" s="93">
        <v>40822234</v>
      </c>
      <c r="B77" s="94" t="s">
        <v>141</v>
      </c>
    </row>
    <row r="78" spans="1:2">
      <c r="A78" s="93">
        <v>40829130</v>
      </c>
      <c r="B78" s="94" t="s">
        <v>139</v>
      </c>
    </row>
    <row r="79" spans="1:2">
      <c r="A79" s="93">
        <v>40865720</v>
      </c>
      <c r="B79" s="94" t="s">
        <v>7</v>
      </c>
    </row>
    <row r="80" spans="1:2">
      <c r="A80" s="93">
        <v>40865722</v>
      </c>
      <c r="B80" s="94" t="s">
        <v>7</v>
      </c>
    </row>
    <row r="81" spans="1:2">
      <c r="A81" s="93">
        <v>40874477</v>
      </c>
      <c r="B81" s="94" t="s">
        <v>156</v>
      </c>
    </row>
    <row r="82" spans="1:2">
      <c r="A82" s="93">
        <v>40876990</v>
      </c>
      <c r="B82" s="94" t="s">
        <v>156</v>
      </c>
    </row>
    <row r="83" spans="1:2">
      <c r="A83" s="93">
        <v>40884632</v>
      </c>
      <c r="B83" s="94" t="s">
        <v>138</v>
      </c>
    </row>
    <row r="84" spans="1:2">
      <c r="A84" s="93">
        <v>40895748</v>
      </c>
      <c r="B84" s="94" t="s">
        <v>6</v>
      </c>
    </row>
    <row r="85" spans="1:2">
      <c r="A85" s="93">
        <v>40895753</v>
      </c>
      <c r="B85" s="94" t="s">
        <v>6</v>
      </c>
    </row>
    <row r="86" spans="1:2">
      <c r="A86" s="93">
        <v>40895757</v>
      </c>
      <c r="B86" s="94" t="s">
        <v>7</v>
      </c>
    </row>
    <row r="87" spans="1:2">
      <c r="A87" s="93">
        <v>40895761</v>
      </c>
      <c r="B87" s="94" t="s">
        <v>7</v>
      </c>
    </row>
    <row r="88" spans="1:2">
      <c r="A88" s="93">
        <v>40895763</v>
      </c>
      <c r="B88" s="94" t="s">
        <v>6</v>
      </c>
    </row>
    <row r="89" spans="1:2">
      <c r="A89" s="93">
        <v>40907054</v>
      </c>
      <c r="B89" s="94" t="s">
        <v>138</v>
      </c>
    </row>
    <row r="90" spans="1:2">
      <c r="A90" s="93">
        <v>40913584</v>
      </c>
      <c r="B90" s="94" t="s">
        <v>139</v>
      </c>
    </row>
    <row r="91" spans="1:2">
      <c r="A91" s="93">
        <v>40913590</v>
      </c>
      <c r="B91" s="94" t="s">
        <v>139</v>
      </c>
    </row>
    <row r="92" spans="1:2">
      <c r="A92" s="93">
        <v>40913597</v>
      </c>
      <c r="B92" s="94" t="s">
        <v>139</v>
      </c>
    </row>
    <row r="93" spans="1:2">
      <c r="A93" s="93">
        <v>40913598</v>
      </c>
      <c r="B93" s="94" t="s">
        <v>139</v>
      </c>
    </row>
    <row r="94" spans="1:2">
      <c r="A94" s="93">
        <v>40913599</v>
      </c>
      <c r="B94" s="94" t="s">
        <v>139</v>
      </c>
    </row>
    <row r="95" spans="1:2">
      <c r="A95" s="93">
        <v>40913606</v>
      </c>
      <c r="B95" s="94" t="s">
        <v>139</v>
      </c>
    </row>
    <row r="96" spans="1:2">
      <c r="A96" s="93">
        <v>40913612</v>
      </c>
      <c r="B96" s="94" t="s">
        <v>139</v>
      </c>
    </row>
    <row r="97" spans="1:2">
      <c r="A97" s="93">
        <v>40916358</v>
      </c>
      <c r="B97" s="94" t="s">
        <v>145</v>
      </c>
    </row>
    <row r="98" spans="1:2">
      <c r="A98" s="93">
        <v>40921938</v>
      </c>
      <c r="B98" s="94" t="s">
        <v>138</v>
      </c>
    </row>
    <row r="99" spans="1:2">
      <c r="A99" s="93">
        <v>40929639</v>
      </c>
      <c r="B99" s="94" t="s">
        <v>138</v>
      </c>
    </row>
    <row r="100" spans="1:2">
      <c r="A100" s="93">
        <v>40943360</v>
      </c>
      <c r="B100" s="94" t="s">
        <v>156</v>
      </c>
    </row>
    <row r="101" spans="1:2">
      <c r="A101" s="93">
        <v>40946665</v>
      </c>
      <c r="B101" s="94" t="s">
        <v>7</v>
      </c>
    </row>
    <row r="102" spans="1:2">
      <c r="A102" s="93">
        <v>40946666</v>
      </c>
      <c r="B102" s="94" t="s">
        <v>7</v>
      </c>
    </row>
    <row r="103" spans="1:2">
      <c r="A103" s="93">
        <v>40947492</v>
      </c>
      <c r="B103" s="94" t="s">
        <v>145</v>
      </c>
    </row>
    <row r="104" spans="1:2">
      <c r="A104" s="93">
        <v>40947493</v>
      </c>
      <c r="B104" s="94" t="s">
        <v>7</v>
      </c>
    </row>
    <row r="105" spans="1:2">
      <c r="A105" s="93">
        <v>40953712</v>
      </c>
      <c r="B105" s="94" t="s">
        <v>145</v>
      </c>
    </row>
    <row r="106" spans="1:2">
      <c r="A106" s="93">
        <v>40970324</v>
      </c>
      <c r="B106" s="94" t="s">
        <v>145</v>
      </c>
    </row>
    <row r="107" spans="1:2">
      <c r="A107" s="93">
        <v>40972728</v>
      </c>
      <c r="B107" s="94" t="s">
        <v>138</v>
      </c>
    </row>
    <row r="108" spans="1:2">
      <c r="A108" s="93">
        <v>41003848</v>
      </c>
      <c r="B108" s="94" t="s">
        <v>145</v>
      </c>
    </row>
    <row r="109" spans="1:2">
      <c r="A109" s="93">
        <v>41016189</v>
      </c>
      <c r="B109" s="94" t="s">
        <v>6</v>
      </c>
    </row>
    <row r="110" spans="1:2">
      <c r="A110" s="93">
        <v>41029406</v>
      </c>
      <c r="B110" s="94" t="s">
        <v>156</v>
      </c>
    </row>
    <row r="111" spans="1:2">
      <c r="A111" s="93">
        <v>41029786</v>
      </c>
      <c r="B111" s="94" t="s">
        <v>156</v>
      </c>
    </row>
    <row r="112" spans="1:2">
      <c r="A112" s="93">
        <v>41043940</v>
      </c>
      <c r="B112" s="94" t="s">
        <v>145</v>
      </c>
    </row>
    <row r="113" spans="1:2">
      <c r="A113" s="93">
        <v>41047294</v>
      </c>
      <c r="B113" s="94" t="s">
        <v>6</v>
      </c>
    </row>
    <row r="114" spans="1:2">
      <c r="A114" s="93">
        <v>41049218</v>
      </c>
      <c r="B114" s="94" t="s">
        <v>141</v>
      </c>
    </row>
    <row r="115" spans="1:2">
      <c r="A115" s="93">
        <v>41049226</v>
      </c>
      <c r="B115" s="94" t="s">
        <v>141</v>
      </c>
    </row>
    <row r="116" spans="1:2">
      <c r="A116" s="93">
        <v>41060625</v>
      </c>
      <c r="B116" s="94" t="s">
        <v>6</v>
      </c>
    </row>
    <row r="117" spans="1:2">
      <c r="A117" s="93">
        <v>41092121</v>
      </c>
      <c r="B117" s="94" t="s">
        <v>6</v>
      </c>
    </row>
    <row r="118" spans="1:2">
      <c r="A118" s="93">
        <v>41100208</v>
      </c>
      <c r="B118" s="94" t="s">
        <v>7</v>
      </c>
    </row>
    <row r="119" spans="1:2">
      <c r="A119" s="93">
        <v>41102296</v>
      </c>
      <c r="B119" s="94" t="s">
        <v>156</v>
      </c>
    </row>
    <row r="120" spans="1:2">
      <c r="A120" s="93">
        <v>41113379</v>
      </c>
      <c r="B120" s="94" t="s">
        <v>138</v>
      </c>
    </row>
    <row r="121" spans="1:2">
      <c r="A121" s="93">
        <v>41120941</v>
      </c>
      <c r="B121" s="94" t="s">
        <v>6</v>
      </c>
    </row>
    <row r="122" spans="1:2">
      <c r="A122" s="93">
        <v>41123989</v>
      </c>
      <c r="B122" s="94" t="s">
        <v>138</v>
      </c>
    </row>
    <row r="123" spans="1:2">
      <c r="A123" s="93">
        <v>41124597</v>
      </c>
      <c r="B123" s="94" t="s">
        <v>138</v>
      </c>
    </row>
    <row r="124" spans="1:2">
      <c r="A124" s="93">
        <v>41124600</v>
      </c>
      <c r="B124" s="94" t="s">
        <v>156</v>
      </c>
    </row>
    <row r="125" spans="1:2">
      <c r="A125" s="93">
        <v>41127207</v>
      </c>
      <c r="B125" s="94" t="s">
        <v>7</v>
      </c>
    </row>
    <row r="126" spans="1:2">
      <c r="A126" s="93">
        <v>41128354</v>
      </c>
      <c r="B126" s="94" t="s">
        <v>156</v>
      </c>
    </row>
    <row r="127" spans="1:2">
      <c r="A127" s="93">
        <v>41143441</v>
      </c>
      <c r="B127" s="94" t="s">
        <v>7</v>
      </c>
    </row>
    <row r="128" spans="1:2">
      <c r="A128" s="93">
        <v>41148440</v>
      </c>
      <c r="B128" s="94" t="s">
        <v>6</v>
      </c>
    </row>
    <row r="129" spans="1:2">
      <c r="A129" s="93">
        <v>41149901</v>
      </c>
      <c r="B129" s="94" t="s">
        <v>7</v>
      </c>
    </row>
    <row r="130" spans="1:2">
      <c r="A130" s="93">
        <v>41153294</v>
      </c>
      <c r="B130" s="94" t="s">
        <v>138</v>
      </c>
    </row>
    <row r="131" spans="1:2">
      <c r="A131" s="93">
        <v>41153403</v>
      </c>
      <c r="B131" s="94" t="s">
        <v>7</v>
      </c>
    </row>
    <row r="132" spans="1:2">
      <c r="A132" s="93">
        <v>41161665</v>
      </c>
      <c r="B132" s="94" t="s">
        <v>138</v>
      </c>
    </row>
    <row r="133" spans="1:2">
      <c r="A133" s="93">
        <v>41182954</v>
      </c>
      <c r="B133" s="94" t="s">
        <v>138</v>
      </c>
    </row>
    <row r="134" spans="1:2">
      <c r="A134" s="93">
        <v>41183564</v>
      </c>
      <c r="B134" s="94" t="s">
        <v>138</v>
      </c>
    </row>
    <row r="135" spans="1:2">
      <c r="A135" s="93">
        <v>41203173</v>
      </c>
      <c r="B135" s="94" t="s">
        <v>144</v>
      </c>
    </row>
    <row r="136" spans="1:2">
      <c r="A136" s="93">
        <v>41218333</v>
      </c>
      <c r="B136" s="94" t="s">
        <v>144</v>
      </c>
    </row>
    <row r="137" spans="1:2">
      <c r="A137" s="93">
        <v>41220654</v>
      </c>
      <c r="B137" s="94" t="s">
        <v>138</v>
      </c>
    </row>
    <row r="138" spans="1:2">
      <c r="A138" s="93">
        <v>41221090</v>
      </c>
      <c r="B138" s="94" t="s">
        <v>138</v>
      </c>
    </row>
    <row r="139" spans="1:2">
      <c r="A139" s="93">
        <v>41231810</v>
      </c>
      <c r="B139" s="94" t="s">
        <v>138</v>
      </c>
    </row>
    <row r="140" spans="1:2">
      <c r="A140" s="93">
        <v>41247214</v>
      </c>
      <c r="B140" s="94" t="s">
        <v>157</v>
      </c>
    </row>
    <row r="141" spans="1:2">
      <c r="A141" s="93">
        <v>41253650</v>
      </c>
      <c r="B141" s="94" t="s">
        <v>156</v>
      </c>
    </row>
    <row r="142" spans="1:2">
      <c r="A142" s="93">
        <v>41256867</v>
      </c>
      <c r="B142" s="94" t="s">
        <v>7</v>
      </c>
    </row>
    <row r="143" spans="1:2">
      <c r="A143" s="93">
        <v>41257367</v>
      </c>
      <c r="B143" s="94" t="s">
        <v>138</v>
      </c>
    </row>
    <row r="144" spans="1:2">
      <c r="A144" s="93">
        <v>41258574</v>
      </c>
      <c r="B144" s="94" t="s">
        <v>156</v>
      </c>
    </row>
    <row r="145" spans="1:2">
      <c r="A145" s="93">
        <v>41260503</v>
      </c>
      <c r="B145" s="94" t="s">
        <v>157</v>
      </c>
    </row>
    <row r="146" spans="1:2">
      <c r="A146" s="93">
        <v>41262813</v>
      </c>
      <c r="B146" s="94" t="s">
        <v>7</v>
      </c>
    </row>
    <row r="147" spans="1:2">
      <c r="A147" s="93">
        <v>41291380</v>
      </c>
      <c r="B147" s="94" t="s">
        <v>7</v>
      </c>
    </row>
    <row r="148" spans="1:2">
      <c r="A148" s="93">
        <v>41291397</v>
      </c>
      <c r="B148" s="94" t="s">
        <v>7</v>
      </c>
    </row>
    <row r="149" spans="1:2">
      <c r="A149" s="93">
        <v>41301495</v>
      </c>
      <c r="B149" s="94" t="s">
        <v>140</v>
      </c>
    </row>
    <row r="150" spans="1:2">
      <c r="A150" s="93">
        <v>41310527</v>
      </c>
      <c r="B150" s="94" t="s">
        <v>138</v>
      </c>
    </row>
    <row r="151" spans="1:2">
      <c r="A151" s="93">
        <v>41311509</v>
      </c>
      <c r="B151" s="94" t="s">
        <v>138</v>
      </c>
    </row>
    <row r="152" spans="1:2">
      <c r="A152" s="93">
        <v>41311532</v>
      </c>
      <c r="B152" s="94" t="s">
        <v>138</v>
      </c>
    </row>
    <row r="153" spans="1:2">
      <c r="A153" s="93">
        <v>41313067</v>
      </c>
      <c r="B153" s="94" t="s">
        <v>138</v>
      </c>
    </row>
    <row r="154" spans="1:2">
      <c r="A154" s="93">
        <v>41313578</v>
      </c>
      <c r="B154" s="94" t="s">
        <v>138</v>
      </c>
    </row>
    <row r="155" spans="1:2">
      <c r="A155" s="93">
        <v>41314773</v>
      </c>
      <c r="B155" s="94" t="s">
        <v>7</v>
      </c>
    </row>
    <row r="156" spans="1:2">
      <c r="A156" s="93">
        <v>41316695</v>
      </c>
      <c r="B156" s="94" t="s">
        <v>7</v>
      </c>
    </row>
    <row r="157" spans="1:2">
      <c r="A157" s="93">
        <v>41317270</v>
      </c>
      <c r="B157" s="94" t="s">
        <v>156</v>
      </c>
    </row>
    <row r="158" spans="1:2">
      <c r="A158" s="93">
        <v>41317283</v>
      </c>
      <c r="B158" s="94" t="s">
        <v>156</v>
      </c>
    </row>
    <row r="159" spans="1:2">
      <c r="A159" s="93">
        <v>41317306</v>
      </c>
      <c r="B159" s="94" t="s">
        <v>156</v>
      </c>
    </row>
    <row r="160" spans="1:2">
      <c r="A160" s="93">
        <v>41319518</v>
      </c>
      <c r="B160" s="94" t="s">
        <v>7</v>
      </c>
    </row>
    <row r="161" spans="1:2">
      <c r="A161" s="93">
        <v>41330167</v>
      </c>
      <c r="B161" s="94" t="s">
        <v>138</v>
      </c>
    </row>
    <row r="162" spans="1:2">
      <c r="A162" s="93">
        <v>41332772</v>
      </c>
      <c r="B162" s="94" t="s">
        <v>138</v>
      </c>
    </row>
    <row r="163" spans="1:2">
      <c r="A163" s="93">
        <v>41341785</v>
      </c>
      <c r="B163" s="94" t="s">
        <v>156</v>
      </c>
    </row>
    <row r="164" spans="1:2">
      <c r="A164" s="93">
        <v>41342420</v>
      </c>
      <c r="B164" s="94" t="s">
        <v>7</v>
      </c>
    </row>
    <row r="165" spans="1:2">
      <c r="A165" s="93">
        <v>41353982</v>
      </c>
      <c r="B165" s="94" t="s">
        <v>138</v>
      </c>
    </row>
    <row r="166" spans="1:2">
      <c r="A166" s="93">
        <v>41355054</v>
      </c>
      <c r="B166" s="94" t="s">
        <v>156</v>
      </c>
    </row>
    <row r="167" spans="1:2">
      <c r="A167" s="93">
        <v>41355098</v>
      </c>
      <c r="B167" s="94" t="s">
        <v>156</v>
      </c>
    </row>
    <row r="168" spans="1:2">
      <c r="A168" s="93">
        <v>41356304</v>
      </c>
      <c r="B168" s="94" t="s">
        <v>140</v>
      </c>
    </row>
    <row r="169" spans="1:2">
      <c r="A169" s="93">
        <v>41356382</v>
      </c>
      <c r="B169" s="94" t="s">
        <v>140</v>
      </c>
    </row>
    <row r="170" spans="1:2">
      <c r="A170" s="93">
        <v>41356904</v>
      </c>
      <c r="B170" s="94" t="s">
        <v>7</v>
      </c>
    </row>
    <row r="171" spans="1:2">
      <c r="A171" s="93">
        <v>41363017</v>
      </c>
      <c r="B171" s="94" t="s">
        <v>142</v>
      </c>
    </row>
    <row r="172" spans="1:2">
      <c r="A172" s="93">
        <v>41363150</v>
      </c>
      <c r="B172" s="94" t="s">
        <v>138</v>
      </c>
    </row>
    <row r="173" spans="1:2">
      <c r="A173" s="93">
        <v>41369535</v>
      </c>
      <c r="B173" s="94" t="s">
        <v>138</v>
      </c>
    </row>
    <row r="174" spans="1:2">
      <c r="A174" s="93">
        <v>41376752</v>
      </c>
      <c r="B174" s="94" t="s">
        <v>140</v>
      </c>
    </row>
    <row r="175" spans="1:2">
      <c r="A175" s="93">
        <v>41379832</v>
      </c>
      <c r="B175" s="94" t="s">
        <v>7</v>
      </c>
    </row>
    <row r="176" spans="1:2">
      <c r="A176" s="93">
        <v>41379999</v>
      </c>
      <c r="B176" s="94" t="s">
        <v>7</v>
      </c>
    </row>
    <row r="177" spans="1:2">
      <c r="A177" s="93">
        <v>41380580</v>
      </c>
      <c r="B177" s="94" t="s">
        <v>7</v>
      </c>
    </row>
    <row r="178" spans="1:2">
      <c r="A178" s="93">
        <v>41380918</v>
      </c>
      <c r="B178" s="94" t="s">
        <v>7</v>
      </c>
    </row>
    <row r="179" spans="1:2">
      <c r="A179" s="93">
        <v>41380959</v>
      </c>
      <c r="B179" s="94" t="s">
        <v>7</v>
      </c>
    </row>
    <row r="180" spans="1:2">
      <c r="A180" s="93">
        <v>41382561</v>
      </c>
      <c r="B180" s="94" t="s">
        <v>6</v>
      </c>
    </row>
    <row r="181" spans="1:2">
      <c r="A181" s="93">
        <v>41383043</v>
      </c>
      <c r="B181" s="94" t="s">
        <v>156</v>
      </c>
    </row>
    <row r="182" spans="1:2">
      <c r="A182" s="93">
        <v>41383284</v>
      </c>
      <c r="B182" s="94" t="s">
        <v>7</v>
      </c>
    </row>
    <row r="183" spans="1:2">
      <c r="A183" s="93">
        <v>41384141</v>
      </c>
      <c r="B183" s="94" t="s">
        <v>7</v>
      </c>
    </row>
    <row r="184" spans="1:2">
      <c r="A184" s="93">
        <v>41384146</v>
      </c>
      <c r="B184" s="94" t="s">
        <v>7</v>
      </c>
    </row>
    <row r="185" spans="1:2">
      <c r="A185" s="93">
        <v>41384776</v>
      </c>
      <c r="B185" s="94" t="s">
        <v>7</v>
      </c>
    </row>
    <row r="186" spans="1:2">
      <c r="A186" s="93">
        <v>41385179</v>
      </c>
      <c r="B186" s="94" t="s">
        <v>140</v>
      </c>
    </row>
    <row r="187" spans="1:2">
      <c r="A187" s="93">
        <v>41385198</v>
      </c>
      <c r="B187" s="94" t="s">
        <v>140</v>
      </c>
    </row>
    <row r="188" spans="1:2">
      <c r="A188" s="93">
        <v>41395032</v>
      </c>
      <c r="B188" s="94" t="s">
        <v>7</v>
      </c>
    </row>
    <row r="189" spans="1:2">
      <c r="A189" s="93">
        <v>41396521</v>
      </c>
      <c r="B189" s="94" t="s">
        <v>7</v>
      </c>
    </row>
    <row r="190" spans="1:2">
      <c r="A190" s="93">
        <v>41398403</v>
      </c>
      <c r="B190" s="94" t="s">
        <v>6</v>
      </c>
    </row>
    <row r="191" spans="1:2">
      <c r="A191" s="93">
        <v>41398736</v>
      </c>
      <c r="B191" s="94" t="s">
        <v>7</v>
      </c>
    </row>
    <row r="192" spans="1:2">
      <c r="A192" s="93">
        <v>41399274</v>
      </c>
      <c r="B192" s="94" t="s">
        <v>7</v>
      </c>
    </row>
    <row r="193" spans="1:2">
      <c r="A193" s="93">
        <v>41402785</v>
      </c>
      <c r="B193" s="94" t="s">
        <v>7</v>
      </c>
    </row>
    <row r="194" spans="1:2">
      <c r="A194" s="93">
        <v>41408811</v>
      </c>
      <c r="B194" s="94" t="s">
        <v>7</v>
      </c>
    </row>
    <row r="195" spans="1:2">
      <c r="A195" s="93">
        <v>41409687</v>
      </c>
      <c r="B195" s="94" t="s">
        <v>140</v>
      </c>
    </row>
    <row r="196" spans="1:2">
      <c r="A196" s="93">
        <v>41418102</v>
      </c>
      <c r="B196" s="94" t="s">
        <v>138</v>
      </c>
    </row>
    <row r="197" spans="1:2">
      <c r="A197" s="93">
        <v>41418113</v>
      </c>
      <c r="B197" s="94" t="s">
        <v>138</v>
      </c>
    </row>
    <row r="198" spans="1:2">
      <c r="A198" s="93">
        <v>41419793</v>
      </c>
      <c r="B198" s="94" t="s">
        <v>138</v>
      </c>
    </row>
    <row r="199" spans="1:2">
      <c r="A199" s="93">
        <v>41426623</v>
      </c>
      <c r="B199" s="94" t="s">
        <v>7</v>
      </c>
    </row>
    <row r="200" spans="1:2">
      <c r="A200" s="93">
        <v>41427111</v>
      </c>
      <c r="B200" s="94" t="s">
        <v>7</v>
      </c>
    </row>
    <row r="201" spans="1:2">
      <c r="A201" s="93">
        <v>41428030</v>
      </c>
      <c r="B201" s="94" t="s">
        <v>7</v>
      </c>
    </row>
    <row r="202" spans="1:2">
      <c r="A202" s="93">
        <v>41430446</v>
      </c>
      <c r="B202" s="94" t="s">
        <v>7</v>
      </c>
    </row>
    <row r="203" spans="1:2">
      <c r="A203" s="93">
        <v>41439098</v>
      </c>
      <c r="B203" s="94" t="s">
        <v>6</v>
      </c>
    </row>
    <row r="204" spans="1:2">
      <c r="A204" s="93">
        <v>41444744</v>
      </c>
      <c r="B204" s="94" t="s">
        <v>138</v>
      </c>
    </row>
    <row r="205" spans="1:2">
      <c r="A205" s="93">
        <v>41445476</v>
      </c>
      <c r="B205" s="94" t="s">
        <v>138</v>
      </c>
    </row>
    <row r="206" spans="1:2">
      <c r="A206" s="93">
        <v>41451225</v>
      </c>
      <c r="B206" s="94" t="s">
        <v>138</v>
      </c>
    </row>
    <row r="207" spans="1:2">
      <c r="A207" s="93">
        <v>41452403</v>
      </c>
      <c r="B207" s="94" t="s">
        <v>7</v>
      </c>
    </row>
    <row r="208" spans="1:2">
      <c r="A208" s="93">
        <v>41453706</v>
      </c>
      <c r="B208" s="94" t="s">
        <v>138</v>
      </c>
    </row>
    <row r="209" spans="1:2">
      <c r="A209" s="93">
        <v>41462671</v>
      </c>
      <c r="B209" s="94" t="s">
        <v>138</v>
      </c>
    </row>
    <row r="210" spans="1:2">
      <c r="A210" s="93">
        <v>41462682</v>
      </c>
      <c r="B210" s="94" t="s">
        <v>138</v>
      </c>
    </row>
    <row r="211" spans="1:2">
      <c r="A211" s="93">
        <v>41465067</v>
      </c>
      <c r="B211" s="94" t="s">
        <v>7</v>
      </c>
    </row>
    <row r="212" spans="1:2">
      <c r="A212" s="93">
        <v>41468520</v>
      </c>
      <c r="B212" s="94" t="s">
        <v>156</v>
      </c>
    </row>
    <row r="213" spans="1:2">
      <c r="A213" s="93">
        <v>41468618</v>
      </c>
      <c r="B213" s="94" t="s">
        <v>156</v>
      </c>
    </row>
    <row r="214" spans="1:2">
      <c r="A214" s="93">
        <v>41474633</v>
      </c>
      <c r="B214" s="94" t="s">
        <v>156</v>
      </c>
    </row>
    <row r="215" spans="1:2">
      <c r="A215" s="93">
        <v>41478799</v>
      </c>
      <c r="B215" s="94" t="s">
        <v>140</v>
      </c>
    </row>
    <row r="216" spans="1:2">
      <c r="A216" s="93">
        <v>41482787</v>
      </c>
      <c r="B216" s="94" t="s">
        <v>140</v>
      </c>
    </row>
    <row r="217" spans="1:2">
      <c r="A217" s="93">
        <v>41488208</v>
      </c>
      <c r="B217" s="94" t="s">
        <v>138</v>
      </c>
    </row>
    <row r="218" spans="1:2">
      <c r="A218" s="93">
        <v>41494205</v>
      </c>
      <c r="B218" s="94" t="s">
        <v>138</v>
      </c>
    </row>
    <row r="219" spans="1:2">
      <c r="A219" s="93">
        <v>41494466</v>
      </c>
      <c r="B219" s="94" t="s">
        <v>6</v>
      </c>
    </row>
    <row r="220" spans="1:2">
      <c r="A220" s="93">
        <v>41495567</v>
      </c>
      <c r="B220" s="94" t="s">
        <v>7</v>
      </c>
    </row>
    <row r="221" spans="1:2">
      <c r="A221" s="93">
        <v>41499028</v>
      </c>
      <c r="B221" s="94" t="s">
        <v>6</v>
      </c>
    </row>
    <row r="222" spans="1:2">
      <c r="A222" s="93">
        <v>41500966</v>
      </c>
      <c r="B222" s="94" t="s">
        <v>6</v>
      </c>
    </row>
    <row r="223" spans="1:2">
      <c r="A223" s="93">
        <v>41501840</v>
      </c>
      <c r="B223" s="94" t="s">
        <v>156</v>
      </c>
    </row>
    <row r="224" spans="1:2">
      <c r="A224" s="93">
        <v>41505418</v>
      </c>
      <c r="B224" s="94" t="s">
        <v>156</v>
      </c>
    </row>
    <row r="225" spans="1:2">
      <c r="A225" s="93">
        <v>41510573</v>
      </c>
      <c r="B225" s="94" t="s">
        <v>7</v>
      </c>
    </row>
    <row r="226" spans="1:2">
      <c r="A226" s="93">
        <v>41510598</v>
      </c>
      <c r="B226" s="94" t="s">
        <v>7</v>
      </c>
    </row>
    <row r="227" spans="1:2">
      <c r="A227" s="93">
        <v>41511103</v>
      </c>
      <c r="B227" s="94" t="s">
        <v>7</v>
      </c>
    </row>
    <row r="228" spans="1:2">
      <c r="A228" s="93">
        <v>41525707</v>
      </c>
      <c r="B228" s="94" t="s">
        <v>138</v>
      </c>
    </row>
    <row r="229" spans="1:2">
      <c r="A229" s="93">
        <v>41525777</v>
      </c>
      <c r="B229" s="94" t="s">
        <v>138</v>
      </c>
    </row>
    <row r="230" spans="1:2">
      <c r="A230" s="93">
        <v>41528319</v>
      </c>
      <c r="B230" s="94" t="s">
        <v>156</v>
      </c>
    </row>
    <row r="231" spans="1:2">
      <c r="A231" s="93">
        <v>41531687</v>
      </c>
      <c r="B231" s="94" t="s">
        <v>7</v>
      </c>
    </row>
    <row r="232" spans="1:2">
      <c r="A232" s="93">
        <v>41536511</v>
      </c>
      <c r="B232" s="94" t="s">
        <v>6</v>
      </c>
    </row>
    <row r="233" spans="1:2">
      <c r="A233" s="93">
        <v>41540532</v>
      </c>
      <c r="B233" s="94" t="s">
        <v>6</v>
      </c>
    </row>
    <row r="234" spans="1:2">
      <c r="A234" s="93">
        <v>41546910</v>
      </c>
      <c r="B234" s="94" t="s">
        <v>140</v>
      </c>
    </row>
    <row r="235" spans="1:2">
      <c r="A235" s="93">
        <v>41547312</v>
      </c>
      <c r="B235" s="94" t="s">
        <v>156</v>
      </c>
    </row>
    <row r="236" spans="1:2">
      <c r="A236" s="93">
        <v>41548242</v>
      </c>
      <c r="B236" s="94" t="s">
        <v>138</v>
      </c>
    </row>
    <row r="237" spans="1:2">
      <c r="A237" s="93">
        <v>41549330</v>
      </c>
      <c r="B237" s="94" t="s">
        <v>138</v>
      </c>
    </row>
    <row r="238" spans="1:2">
      <c r="A238" s="93">
        <v>41549419</v>
      </c>
      <c r="B238" s="94" t="s">
        <v>138</v>
      </c>
    </row>
    <row r="239" spans="1:2">
      <c r="A239" s="93">
        <v>41550341</v>
      </c>
      <c r="B239" s="94" t="s">
        <v>142</v>
      </c>
    </row>
    <row r="240" spans="1:2">
      <c r="A240" s="93">
        <v>41551083</v>
      </c>
      <c r="B240" s="94" t="s">
        <v>156</v>
      </c>
    </row>
    <row r="241" spans="1:2">
      <c r="A241" s="93">
        <v>41551086</v>
      </c>
      <c r="B241" s="94" t="s">
        <v>156</v>
      </c>
    </row>
    <row r="242" spans="1:2">
      <c r="A242" s="93">
        <v>41551088</v>
      </c>
      <c r="B242" s="94" t="s">
        <v>156</v>
      </c>
    </row>
    <row r="243" spans="1:2">
      <c r="A243" s="93">
        <v>41551093</v>
      </c>
      <c r="B243" s="94" t="s">
        <v>156</v>
      </c>
    </row>
    <row r="244" spans="1:2">
      <c r="A244" s="93">
        <v>41551096</v>
      </c>
      <c r="B244" s="94" t="s">
        <v>156</v>
      </c>
    </row>
    <row r="245" spans="1:2">
      <c r="A245" s="93">
        <v>41551097</v>
      </c>
      <c r="B245" s="94" t="s">
        <v>156</v>
      </c>
    </row>
    <row r="246" spans="1:2">
      <c r="A246" s="93">
        <v>41555229</v>
      </c>
      <c r="B246" s="94" t="s">
        <v>138</v>
      </c>
    </row>
    <row r="247" spans="1:2">
      <c r="A247" s="93">
        <v>41556740</v>
      </c>
      <c r="B247" s="94" t="s">
        <v>7</v>
      </c>
    </row>
    <row r="248" spans="1:2">
      <c r="A248" s="93">
        <v>41560537</v>
      </c>
      <c r="B248" s="94" t="s">
        <v>7</v>
      </c>
    </row>
    <row r="249" spans="1:2">
      <c r="A249" s="93">
        <v>41563359</v>
      </c>
      <c r="B249" s="94" t="s">
        <v>7</v>
      </c>
    </row>
    <row r="250" spans="1:2">
      <c r="A250" s="93">
        <v>41568392</v>
      </c>
      <c r="B250" s="94" t="s">
        <v>156</v>
      </c>
    </row>
    <row r="251" spans="1:2">
      <c r="A251" s="93">
        <v>41569087</v>
      </c>
      <c r="B251" s="94" t="s">
        <v>156</v>
      </c>
    </row>
    <row r="252" spans="1:2">
      <c r="A252" s="93">
        <v>41574107</v>
      </c>
      <c r="B252" s="94" t="s">
        <v>138</v>
      </c>
    </row>
    <row r="253" spans="1:2">
      <c r="A253" s="93">
        <v>41576745</v>
      </c>
      <c r="B253" s="94" t="s">
        <v>138</v>
      </c>
    </row>
    <row r="254" spans="1:2">
      <c r="A254" s="93">
        <v>41577389</v>
      </c>
      <c r="B254" s="94" t="s">
        <v>140</v>
      </c>
    </row>
    <row r="255" spans="1:2">
      <c r="A255" s="93">
        <v>41578158</v>
      </c>
      <c r="B255" s="94" t="s">
        <v>156</v>
      </c>
    </row>
    <row r="256" spans="1:2">
      <c r="A256" s="93">
        <v>41579858</v>
      </c>
      <c r="B256" s="94" t="s">
        <v>138</v>
      </c>
    </row>
    <row r="257" spans="1:2">
      <c r="A257" s="93">
        <v>41581013</v>
      </c>
      <c r="B257" s="94" t="s">
        <v>7</v>
      </c>
    </row>
    <row r="258" spans="1:2">
      <c r="A258" s="93">
        <v>41584403</v>
      </c>
      <c r="B258" s="94" t="s">
        <v>138</v>
      </c>
    </row>
    <row r="259" spans="1:2">
      <c r="A259" s="93">
        <v>41585251</v>
      </c>
      <c r="B259" s="94" t="s">
        <v>138</v>
      </c>
    </row>
    <row r="260" spans="1:2">
      <c r="A260" s="93">
        <v>41588033</v>
      </c>
      <c r="B260" s="94" t="s">
        <v>142</v>
      </c>
    </row>
    <row r="261" spans="1:2">
      <c r="A261" s="93">
        <v>41599829</v>
      </c>
      <c r="B261" s="94" t="s">
        <v>7</v>
      </c>
    </row>
    <row r="262" spans="1:2">
      <c r="A262" s="93">
        <v>41599902</v>
      </c>
      <c r="B262" s="94" t="s">
        <v>7</v>
      </c>
    </row>
    <row r="263" spans="1:2">
      <c r="A263" s="93">
        <v>41600454</v>
      </c>
      <c r="B263" s="94" t="s">
        <v>156</v>
      </c>
    </row>
    <row r="264" spans="1:2">
      <c r="A264" s="93">
        <v>41603382</v>
      </c>
      <c r="B264" s="94" t="s">
        <v>7</v>
      </c>
    </row>
    <row r="265" spans="1:2">
      <c r="A265" s="93">
        <v>41606471</v>
      </c>
      <c r="B265" s="94" t="s">
        <v>7</v>
      </c>
    </row>
    <row r="266" spans="1:2">
      <c r="A266" s="93">
        <v>41610921</v>
      </c>
      <c r="B266" s="94" t="s">
        <v>138</v>
      </c>
    </row>
    <row r="267" spans="1:2">
      <c r="A267" s="93">
        <v>41610928</v>
      </c>
      <c r="B267" s="94" t="s">
        <v>7</v>
      </c>
    </row>
    <row r="268" spans="1:2">
      <c r="A268" s="93">
        <v>41613297</v>
      </c>
      <c r="B268" s="94" t="s">
        <v>7</v>
      </c>
    </row>
    <row r="269" spans="1:2">
      <c r="A269" s="93">
        <v>41616927</v>
      </c>
      <c r="B269" s="94" t="s">
        <v>7</v>
      </c>
    </row>
    <row r="270" spans="1:2">
      <c r="A270" s="93">
        <v>41617142</v>
      </c>
      <c r="B270" s="94" t="s">
        <v>138</v>
      </c>
    </row>
    <row r="271" spans="1:2">
      <c r="A271" s="93">
        <v>41617144</v>
      </c>
      <c r="B271" s="94" t="s">
        <v>6</v>
      </c>
    </row>
    <row r="272" spans="1:2">
      <c r="A272" s="93">
        <v>41617942</v>
      </c>
      <c r="B272" s="94" t="s">
        <v>7</v>
      </c>
    </row>
    <row r="273" spans="1:2">
      <c r="A273" s="93">
        <v>41618884</v>
      </c>
      <c r="B273" s="94" t="s">
        <v>6</v>
      </c>
    </row>
    <row r="274" spans="1:2">
      <c r="A274" s="93">
        <v>41626911</v>
      </c>
      <c r="B274" s="94" t="s">
        <v>156</v>
      </c>
    </row>
    <row r="275" spans="1:2">
      <c r="A275" s="93">
        <v>41626927</v>
      </c>
      <c r="B275" s="94" t="s">
        <v>156</v>
      </c>
    </row>
    <row r="276" spans="1:2">
      <c r="A276" s="93">
        <v>41628553</v>
      </c>
      <c r="B276" s="94" t="s">
        <v>7</v>
      </c>
    </row>
    <row r="277" spans="1:2">
      <c r="A277" s="93">
        <v>41628576</v>
      </c>
      <c r="B277" s="94" t="s">
        <v>7</v>
      </c>
    </row>
    <row r="278" spans="1:2">
      <c r="A278" s="93">
        <v>41628583</v>
      </c>
      <c r="B278" s="94" t="s">
        <v>7</v>
      </c>
    </row>
    <row r="279" spans="1:2">
      <c r="A279" s="93">
        <v>41628593</v>
      </c>
      <c r="B279" s="94" t="s">
        <v>7</v>
      </c>
    </row>
    <row r="280" spans="1:2">
      <c r="A280" s="93">
        <v>41629460</v>
      </c>
      <c r="B280" s="94" t="s">
        <v>7</v>
      </c>
    </row>
    <row r="281" spans="1:2">
      <c r="A281" s="93">
        <v>41634116</v>
      </c>
      <c r="B281" s="94" t="s">
        <v>138</v>
      </c>
    </row>
    <row r="282" spans="1:2">
      <c r="A282" s="93">
        <v>41635498</v>
      </c>
      <c r="B282" s="94" t="s">
        <v>156</v>
      </c>
    </row>
    <row r="283" spans="1:2">
      <c r="A283" s="93">
        <v>41636621</v>
      </c>
      <c r="B283" s="94" t="s">
        <v>156</v>
      </c>
    </row>
    <row r="284" spans="1:2">
      <c r="A284" s="93">
        <v>41639326</v>
      </c>
      <c r="B284" s="94" t="s">
        <v>7</v>
      </c>
    </row>
    <row r="285" spans="1:2">
      <c r="A285" s="93">
        <v>41643331</v>
      </c>
      <c r="B285" s="94" t="s">
        <v>7</v>
      </c>
    </row>
    <row r="286" spans="1:2">
      <c r="A286" s="93">
        <v>41646577</v>
      </c>
      <c r="B286" s="94" t="s">
        <v>138</v>
      </c>
    </row>
    <row r="287" spans="1:2">
      <c r="A287" s="93">
        <v>41646649</v>
      </c>
      <c r="B287" s="94" t="s">
        <v>138</v>
      </c>
    </row>
    <row r="288" spans="1:2">
      <c r="A288" s="93">
        <v>41647126</v>
      </c>
      <c r="B288" s="94" t="s">
        <v>7</v>
      </c>
    </row>
    <row r="289" spans="1:2">
      <c r="A289" s="93">
        <v>41647150</v>
      </c>
      <c r="B289" s="94" t="s">
        <v>138</v>
      </c>
    </row>
    <row r="290" spans="1:2">
      <c r="A290" s="93">
        <v>41648766</v>
      </c>
      <c r="B290" s="94" t="s">
        <v>138</v>
      </c>
    </row>
    <row r="291" spans="1:2">
      <c r="A291" s="93">
        <v>41650817</v>
      </c>
      <c r="B291" s="94" t="s">
        <v>138</v>
      </c>
    </row>
    <row r="292" spans="1:2">
      <c r="A292" s="93">
        <v>41651652</v>
      </c>
      <c r="B292" s="94" t="s">
        <v>156</v>
      </c>
    </row>
    <row r="293" spans="1:2">
      <c r="A293" s="93">
        <v>41654844</v>
      </c>
      <c r="B293" s="94" t="s">
        <v>7</v>
      </c>
    </row>
    <row r="294" spans="1:2">
      <c r="A294" s="93">
        <v>41659962</v>
      </c>
      <c r="B294" s="94" t="s">
        <v>7</v>
      </c>
    </row>
    <row r="295" spans="1:2">
      <c r="A295" s="93">
        <v>41662337</v>
      </c>
      <c r="B295" s="94" t="s">
        <v>7</v>
      </c>
    </row>
    <row r="296" spans="1:2">
      <c r="A296" s="93">
        <v>41665639</v>
      </c>
      <c r="B296" s="94" t="s">
        <v>7</v>
      </c>
    </row>
    <row r="297" spans="1:2">
      <c r="A297" s="93">
        <v>41667752</v>
      </c>
      <c r="B297" s="94" t="s">
        <v>138</v>
      </c>
    </row>
    <row r="298" spans="1:2">
      <c r="A298" s="93">
        <v>41667760</v>
      </c>
      <c r="B298" s="94" t="s">
        <v>138</v>
      </c>
    </row>
    <row r="299" spans="1:2">
      <c r="A299" s="93">
        <v>41677438</v>
      </c>
      <c r="B299" s="94" t="s">
        <v>7</v>
      </c>
    </row>
    <row r="300" spans="1:2">
      <c r="A300" s="93">
        <v>41682893</v>
      </c>
      <c r="B300" s="94" t="s">
        <v>138</v>
      </c>
    </row>
    <row r="301" spans="1:2">
      <c r="A301" s="93">
        <v>41687752</v>
      </c>
      <c r="B301" s="94" t="s">
        <v>7</v>
      </c>
    </row>
    <row r="302" spans="1:2">
      <c r="A302" s="93">
        <v>41688625</v>
      </c>
      <c r="B302" s="94" t="s">
        <v>140</v>
      </c>
    </row>
    <row r="303" spans="1:2">
      <c r="A303" s="93">
        <v>41690160</v>
      </c>
      <c r="B303" s="94" t="s">
        <v>138</v>
      </c>
    </row>
    <row r="304" spans="1:2">
      <c r="A304" s="93">
        <v>41690190</v>
      </c>
      <c r="B304" s="94" t="s">
        <v>7</v>
      </c>
    </row>
    <row r="305" spans="1:2">
      <c r="A305" s="93">
        <v>41690597</v>
      </c>
      <c r="B305" s="94" t="s">
        <v>138</v>
      </c>
    </row>
    <row r="306" spans="1:2">
      <c r="A306" s="93">
        <v>41691652</v>
      </c>
      <c r="B306" s="94" t="s">
        <v>156</v>
      </c>
    </row>
    <row r="307" spans="1:2">
      <c r="A307" s="93">
        <v>41702034</v>
      </c>
      <c r="B307" s="94" t="s">
        <v>7</v>
      </c>
    </row>
    <row r="308" spans="1:2">
      <c r="A308" s="93">
        <v>41704306</v>
      </c>
      <c r="B308" s="94" t="s">
        <v>7</v>
      </c>
    </row>
    <row r="309" spans="1:2">
      <c r="A309" s="93">
        <v>41707033</v>
      </c>
      <c r="B309" s="94" t="s">
        <v>6</v>
      </c>
    </row>
    <row r="310" spans="1:2">
      <c r="A310" s="93">
        <v>41707962</v>
      </c>
      <c r="B310" s="94" t="s">
        <v>138</v>
      </c>
    </row>
    <row r="311" spans="1:2">
      <c r="A311" s="93">
        <v>41708732</v>
      </c>
      <c r="B311" s="94" t="s">
        <v>138</v>
      </c>
    </row>
    <row r="312" spans="1:2">
      <c r="A312" s="93">
        <v>41708983</v>
      </c>
      <c r="B312" s="94" t="s">
        <v>7</v>
      </c>
    </row>
    <row r="313" spans="1:2">
      <c r="A313" s="93">
        <v>41710321</v>
      </c>
      <c r="B313" s="94" t="s">
        <v>156</v>
      </c>
    </row>
    <row r="314" spans="1:2">
      <c r="A314" s="93">
        <v>41711646</v>
      </c>
      <c r="B314" s="94" t="s">
        <v>156</v>
      </c>
    </row>
    <row r="315" spans="1:2">
      <c r="A315" s="93">
        <v>41714606</v>
      </c>
      <c r="B315" s="94" t="s">
        <v>156</v>
      </c>
    </row>
    <row r="316" spans="1:2">
      <c r="A316" s="93">
        <v>41714610</v>
      </c>
      <c r="B316" s="94" t="s">
        <v>156</v>
      </c>
    </row>
    <row r="317" spans="1:2">
      <c r="A317" s="93">
        <v>41715042</v>
      </c>
      <c r="B317" s="94" t="s">
        <v>6</v>
      </c>
    </row>
    <row r="318" spans="1:2">
      <c r="A318" s="93">
        <v>41719448</v>
      </c>
      <c r="B318" s="94" t="s">
        <v>140</v>
      </c>
    </row>
    <row r="319" spans="1:2">
      <c r="A319" s="93">
        <v>41721361</v>
      </c>
      <c r="B319" s="94" t="s">
        <v>138</v>
      </c>
    </row>
    <row r="320" spans="1:2">
      <c r="A320" s="93">
        <v>41724840</v>
      </c>
      <c r="B320" s="94" t="s">
        <v>7</v>
      </c>
    </row>
    <row r="321" spans="1:2">
      <c r="A321" s="93">
        <v>41726149</v>
      </c>
      <c r="B321" s="94" t="s">
        <v>7</v>
      </c>
    </row>
    <row r="322" spans="1:2">
      <c r="A322" s="93">
        <v>41733960</v>
      </c>
      <c r="B322" s="94" t="s">
        <v>147</v>
      </c>
    </row>
    <row r="323" spans="1:2">
      <c r="A323" s="93">
        <v>41736551</v>
      </c>
      <c r="B323" s="94" t="s">
        <v>7</v>
      </c>
    </row>
    <row r="324" spans="1:2">
      <c r="A324" s="93">
        <v>41736552</v>
      </c>
      <c r="B324" s="94" t="s">
        <v>7</v>
      </c>
    </row>
    <row r="325" spans="1:2">
      <c r="A325" s="93">
        <v>41738768</v>
      </c>
      <c r="B325" s="94" t="s">
        <v>7</v>
      </c>
    </row>
    <row r="326" spans="1:2">
      <c r="A326" s="93">
        <v>41743164</v>
      </c>
      <c r="B326" s="94" t="s">
        <v>7</v>
      </c>
    </row>
    <row r="327" spans="1:2">
      <c r="A327" s="93">
        <v>41743176</v>
      </c>
      <c r="B327" s="94" t="s">
        <v>156</v>
      </c>
    </row>
    <row r="328" spans="1:2">
      <c r="A328" s="93">
        <v>41743189</v>
      </c>
      <c r="B328" s="94" t="s">
        <v>156</v>
      </c>
    </row>
    <row r="329" spans="1:2">
      <c r="A329" s="93">
        <v>41743196</v>
      </c>
      <c r="B329" s="94" t="s">
        <v>156</v>
      </c>
    </row>
    <row r="330" spans="1:2">
      <c r="A330" s="93">
        <v>41755223</v>
      </c>
      <c r="B330" s="94" t="s">
        <v>138</v>
      </c>
    </row>
    <row r="331" spans="1:2">
      <c r="A331" s="93">
        <v>41757137</v>
      </c>
      <c r="B331" s="94" t="s">
        <v>7</v>
      </c>
    </row>
    <row r="332" spans="1:2">
      <c r="A332" s="93">
        <v>41757908</v>
      </c>
      <c r="B332" s="94" t="s">
        <v>138</v>
      </c>
    </row>
    <row r="333" spans="1:2">
      <c r="A333" s="93">
        <v>41760828</v>
      </c>
      <c r="B333" s="94" t="s">
        <v>7</v>
      </c>
    </row>
    <row r="334" spans="1:2">
      <c r="A334" s="93">
        <v>41768460</v>
      </c>
      <c r="B334" s="94" t="s">
        <v>156</v>
      </c>
    </row>
    <row r="335" spans="1:2">
      <c r="A335" s="93">
        <v>41776117</v>
      </c>
      <c r="B335" s="94" t="s">
        <v>7</v>
      </c>
    </row>
    <row r="336" spans="1:2">
      <c r="A336" s="93">
        <v>41779857</v>
      </c>
      <c r="B336" s="94" t="s">
        <v>7</v>
      </c>
    </row>
    <row r="337" spans="1:2">
      <c r="A337" s="93">
        <v>41780030</v>
      </c>
      <c r="B337" s="94" t="s">
        <v>138</v>
      </c>
    </row>
    <row r="338" spans="1:2">
      <c r="A338" s="93">
        <v>41781023</v>
      </c>
      <c r="B338" s="94" t="s">
        <v>7</v>
      </c>
    </row>
    <row r="339" spans="1:2">
      <c r="A339" s="93">
        <v>41786730</v>
      </c>
      <c r="B339" s="94" t="s">
        <v>7</v>
      </c>
    </row>
    <row r="340" spans="1:2">
      <c r="A340" s="93">
        <v>41786764</v>
      </c>
      <c r="B340" s="94" t="s">
        <v>140</v>
      </c>
    </row>
    <row r="341" spans="1:2">
      <c r="A341" s="93">
        <v>41788315</v>
      </c>
      <c r="B341" s="94" t="s">
        <v>138</v>
      </c>
    </row>
    <row r="342" spans="1:2">
      <c r="A342" s="93">
        <v>41790135</v>
      </c>
      <c r="B342" s="94" t="s">
        <v>138</v>
      </c>
    </row>
    <row r="343" spans="1:2">
      <c r="A343" s="93">
        <v>41790253</v>
      </c>
      <c r="B343" s="94" t="s">
        <v>156</v>
      </c>
    </row>
    <row r="344" spans="1:2">
      <c r="A344" s="93">
        <v>41792554</v>
      </c>
      <c r="B344" s="94" t="s">
        <v>156</v>
      </c>
    </row>
    <row r="345" spans="1:2">
      <c r="A345" s="93">
        <v>41792562</v>
      </c>
      <c r="B345" s="94" t="s">
        <v>156</v>
      </c>
    </row>
    <row r="346" spans="1:2">
      <c r="A346" s="93">
        <v>41801664</v>
      </c>
      <c r="B346" s="94" t="s">
        <v>7</v>
      </c>
    </row>
    <row r="347" spans="1:2">
      <c r="A347" s="93">
        <v>41802819</v>
      </c>
      <c r="B347" s="94" t="s">
        <v>156</v>
      </c>
    </row>
    <row r="348" spans="1:2">
      <c r="A348" s="93">
        <v>41806060</v>
      </c>
      <c r="B348" s="94" t="s">
        <v>7</v>
      </c>
    </row>
    <row r="349" spans="1:2">
      <c r="A349" s="93">
        <v>41809011</v>
      </c>
      <c r="B349" s="94" t="s">
        <v>156</v>
      </c>
    </row>
    <row r="350" spans="1:2">
      <c r="A350" s="93">
        <v>41817972</v>
      </c>
      <c r="B350" s="94" t="s">
        <v>138</v>
      </c>
    </row>
    <row r="351" spans="1:2">
      <c r="A351" s="93">
        <v>41821404</v>
      </c>
      <c r="B351" s="94" t="s">
        <v>138</v>
      </c>
    </row>
    <row r="352" spans="1:2">
      <c r="A352" s="93">
        <v>41821480</v>
      </c>
      <c r="B352" s="94" t="s">
        <v>138</v>
      </c>
    </row>
    <row r="353" spans="1:2">
      <c r="A353" s="93">
        <v>41821665</v>
      </c>
      <c r="B353" s="94" t="s">
        <v>7</v>
      </c>
    </row>
    <row r="354" spans="1:2">
      <c r="A354" s="93">
        <v>41821673</v>
      </c>
      <c r="B354" s="94" t="s">
        <v>6</v>
      </c>
    </row>
    <row r="355" spans="1:2">
      <c r="A355" s="93">
        <v>41824072</v>
      </c>
      <c r="B355" s="94" t="s">
        <v>7</v>
      </c>
    </row>
    <row r="356" spans="1:2">
      <c r="A356" s="93">
        <v>41825275</v>
      </c>
      <c r="B356" s="94" t="s">
        <v>7</v>
      </c>
    </row>
    <row r="357" spans="1:2">
      <c r="A357" s="93">
        <v>41827109</v>
      </c>
      <c r="B357" s="94" t="s">
        <v>7</v>
      </c>
    </row>
    <row r="358" spans="1:2">
      <c r="A358" s="93">
        <v>41827131</v>
      </c>
      <c r="B358" s="94" t="s">
        <v>7</v>
      </c>
    </row>
    <row r="359" spans="1:2">
      <c r="A359" s="93">
        <v>41827133</v>
      </c>
      <c r="B359" s="94" t="s">
        <v>7</v>
      </c>
    </row>
    <row r="360" spans="1:2">
      <c r="A360" s="93">
        <v>41827134</v>
      </c>
      <c r="B360" s="94" t="s">
        <v>7</v>
      </c>
    </row>
    <row r="361" spans="1:2">
      <c r="A361" s="93">
        <v>41827136</v>
      </c>
      <c r="B361" s="94" t="s">
        <v>7</v>
      </c>
    </row>
    <row r="362" spans="1:2">
      <c r="A362" s="93">
        <v>41827137</v>
      </c>
      <c r="B362" s="94" t="s">
        <v>7</v>
      </c>
    </row>
    <row r="363" spans="1:2">
      <c r="A363" s="93">
        <v>41827140</v>
      </c>
      <c r="B363" s="94" t="s">
        <v>7</v>
      </c>
    </row>
    <row r="364" spans="1:2">
      <c r="A364" s="93">
        <v>41827143</v>
      </c>
      <c r="B364" s="94" t="s">
        <v>7</v>
      </c>
    </row>
    <row r="365" spans="1:2">
      <c r="A365" s="93">
        <v>41827144</v>
      </c>
      <c r="B365" s="94" t="s">
        <v>7</v>
      </c>
    </row>
    <row r="366" spans="1:2">
      <c r="A366" s="93">
        <v>41827145</v>
      </c>
      <c r="B366" s="94" t="s">
        <v>7</v>
      </c>
    </row>
    <row r="367" spans="1:2">
      <c r="A367" s="93">
        <v>41839036</v>
      </c>
      <c r="B367" s="94" t="s">
        <v>156</v>
      </c>
    </row>
    <row r="368" spans="1:2">
      <c r="A368" s="93">
        <v>41839041</v>
      </c>
      <c r="B368" s="94" t="s">
        <v>156</v>
      </c>
    </row>
    <row r="369" spans="1:2">
      <c r="A369" s="93">
        <v>41839044</v>
      </c>
      <c r="B369" s="94" t="s">
        <v>156</v>
      </c>
    </row>
    <row r="370" spans="1:2">
      <c r="A370" s="93">
        <v>41839052</v>
      </c>
      <c r="B370" s="94" t="s">
        <v>138</v>
      </c>
    </row>
    <row r="371" spans="1:2">
      <c r="A371" s="93">
        <v>41842044</v>
      </c>
      <c r="B371" s="94" t="s">
        <v>7</v>
      </c>
    </row>
    <row r="372" spans="1:2">
      <c r="A372" s="93">
        <v>41842551</v>
      </c>
      <c r="B372" s="94" t="s">
        <v>7</v>
      </c>
    </row>
    <row r="373" spans="1:2">
      <c r="A373" s="93">
        <v>41843359</v>
      </c>
      <c r="B373" s="94" t="s">
        <v>7</v>
      </c>
    </row>
    <row r="374" spans="1:2">
      <c r="A374" s="93">
        <v>41844704</v>
      </c>
      <c r="B374" s="94" t="s">
        <v>7</v>
      </c>
    </row>
    <row r="375" spans="1:2">
      <c r="A375" s="93">
        <v>41848521</v>
      </c>
      <c r="B375" s="94" t="s">
        <v>6</v>
      </c>
    </row>
    <row r="376" spans="1:2">
      <c r="A376" s="93">
        <v>41859534</v>
      </c>
      <c r="B376" s="94" t="s">
        <v>138</v>
      </c>
    </row>
    <row r="377" spans="1:2">
      <c r="A377" s="93">
        <v>41865487</v>
      </c>
      <c r="B377" s="94" t="s">
        <v>138</v>
      </c>
    </row>
    <row r="378" spans="1:2">
      <c r="A378" s="93">
        <v>41870785</v>
      </c>
      <c r="B378" s="94" t="s">
        <v>7</v>
      </c>
    </row>
    <row r="379" spans="1:2">
      <c r="A379" s="93">
        <v>41875426</v>
      </c>
      <c r="B379" s="94" t="s">
        <v>138</v>
      </c>
    </row>
    <row r="380" spans="1:2">
      <c r="A380" s="93">
        <v>41880464</v>
      </c>
      <c r="B380" s="94" t="s">
        <v>156</v>
      </c>
    </row>
    <row r="381" spans="1:2">
      <c r="A381" s="93">
        <v>41880468</v>
      </c>
      <c r="B381" s="94" t="s">
        <v>156</v>
      </c>
    </row>
    <row r="382" spans="1:2">
      <c r="A382" s="93">
        <v>41882104</v>
      </c>
      <c r="B382" s="94" t="s">
        <v>7</v>
      </c>
    </row>
    <row r="383" spans="1:2">
      <c r="A383" s="93">
        <v>41883643</v>
      </c>
      <c r="B383" s="94" t="s">
        <v>145</v>
      </c>
    </row>
    <row r="384" spans="1:2">
      <c r="A384" s="93">
        <v>41886704</v>
      </c>
      <c r="B384" s="94" t="s">
        <v>7</v>
      </c>
    </row>
    <row r="385" spans="1:2">
      <c r="A385" s="93">
        <v>41887060</v>
      </c>
      <c r="B385" s="94" t="s">
        <v>138</v>
      </c>
    </row>
    <row r="386" spans="1:2">
      <c r="A386" s="93">
        <v>41888192</v>
      </c>
      <c r="B386" s="94" t="s">
        <v>138</v>
      </c>
    </row>
    <row r="387" spans="1:2">
      <c r="A387" s="93">
        <v>41888210</v>
      </c>
      <c r="B387" s="94" t="s">
        <v>7</v>
      </c>
    </row>
    <row r="388" spans="1:2">
      <c r="A388" s="93">
        <v>41894478</v>
      </c>
      <c r="B388" s="94" t="s">
        <v>6</v>
      </c>
    </row>
    <row r="389" spans="1:2">
      <c r="A389" s="93">
        <v>41894547</v>
      </c>
      <c r="B389" s="94" t="s">
        <v>156</v>
      </c>
    </row>
    <row r="390" spans="1:2">
      <c r="A390" s="93">
        <v>41895513</v>
      </c>
      <c r="B390" s="94" t="s">
        <v>144</v>
      </c>
    </row>
    <row r="391" spans="1:2">
      <c r="A391" s="93">
        <v>41895961</v>
      </c>
      <c r="B391" s="94" t="s">
        <v>7</v>
      </c>
    </row>
    <row r="392" spans="1:2">
      <c r="A392" s="93">
        <v>41895963</v>
      </c>
      <c r="B392" s="94" t="s">
        <v>7</v>
      </c>
    </row>
    <row r="393" spans="1:2">
      <c r="A393" s="93">
        <v>41899831</v>
      </c>
      <c r="B393" s="94" t="s">
        <v>140</v>
      </c>
    </row>
    <row r="394" spans="1:2">
      <c r="A394" s="93">
        <v>41899866</v>
      </c>
      <c r="B394" s="94" t="s">
        <v>138</v>
      </c>
    </row>
    <row r="395" spans="1:2">
      <c r="A395" s="93">
        <v>41906952</v>
      </c>
      <c r="B395" s="94" t="s">
        <v>138</v>
      </c>
    </row>
    <row r="396" spans="1:2">
      <c r="A396" s="93">
        <v>41910437</v>
      </c>
      <c r="B396" s="94" t="s">
        <v>7</v>
      </c>
    </row>
    <row r="397" spans="1:2">
      <c r="A397" s="93">
        <v>41912421</v>
      </c>
      <c r="B397" s="94" t="s">
        <v>7</v>
      </c>
    </row>
    <row r="398" spans="1:2">
      <c r="A398" s="93">
        <v>41912852</v>
      </c>
      <c r="B398" s="94" t="s">
        <v>138</v>
      </c>
    </row>
    <row r="399" spans="1:2">
      <c r="A399" s="93">
        <v>41912855</v>
      </c>
      <c r="B399" s="94" t="s">
        <v>138</v>
      </c>
    </row>
    <row r="400" spans="1:2">
      <c r="A400" s="93">
        <v>41915026</v>
      </c>
      <c r="B400" s="94" t="s">
        <v>7</v>
      </c>
    </row>
    <row r="401" spans="1:2">
      <c r="A401" s="93">
        <v>41917246</v>
      </c>
      <c r="B401" s="94" t="s">
        <v>7</v>
      </c>
    </row>
    <row r="402" spans="1:2">
      <c r="A402" s="93">
        <v>41919129</v>
      </c>
      <c r="B402" s="94" t="s">
        <v>7</v>
      </c>
    </row>
    <row r="403" spans="1:2">
      <c r="A403" s="93">
        <v>41919244</v>
      </c>
      <c r="B403" s="94" t="s">
        <v>7</v>
      </c>
    </row>
    <row r="404" spans="1:2">
      <c r="A404" s="93">
        <v>41921683</v>
      </c>
      <c r="B404" s="94" t="s">
        <v>7</v>
      </c>
    </row>
    <row r="405" spans="1:2">
      <c r="A405" s="93">
        <v>41922473</v>
      </c>
      <c r="B405" s="94" t="s">
        <v>7</v>
      </c>
    </row>
    <row r="406" spans="1:2">
      <c r="A406" s="93">
        <v>41923922</v>
      </c>
      <c r="B406" s="94" t="s">
        <v>156</v>
      </c>
    </row>
    <row r="407" spans="1:2">
      <c r="A407" s="93">
        <v>41923935</v>
      </c>
      <c r="B407" s="94" t="s">
        <v>6</v>
      </c>
    </row>
    <row r="408" spans="1:2">
      <c r="A408" s="93">
        <v>41923985</v>
      </c>
      <c r="B408" s="94" t="s">
        <v>6</v>
      </c>
    </row>
    <row r="409" spans="1:2">
      <c r="A409" s="93">
        <v>41924449</v>
      </c>
      <c r="B409" s="94" t="s">
        <v>138</v>
      </c>
    </row>
    <row r="410" spans="1:2">
      <c r="A410" s="93">
        <v>41927105</v>
      </c>
      <c r="B410" s="94" t="s">
        <v>6</v>
      </c>
    </row>
    <row r="411" spans="1:2">
      <c r="A411" s="93">
        <v>41927207</v>
      </c>
      <c r="B411" s="94" t="s">
        <v>7</v>
      </c>
    </row>
    <row r="412" spans="1:2">
      <c r="A412" s="93">
        <v>41928507</v>
      </c>
      <c r="B412" s="94" t="s">
        <v>6</v>
      </c>
    </row>
    <row r="413" spans="1:2">
      <c r="A413" s="93">
        <v>41930468</v>
      </c>
      <c r="B413" s="94" t="s">
        <v>140</v>
      </c>
    </row>
    <row r="414" spans="1:2">
      <c r="A414" s="93">
        <v>41930628</v>
      </c>
      <c r="B414" s="94" t="s">
        <v>140</v>
      </c>
    </row>
    <row r="415" spans="1:2">
      <c r="A415" s="93">
        <v>41931044</v>
      </c>
      <c r="B415" s="94" t="s">
        <v>142</v>
      </c>
    </row>
    <row r="416" spans="1:2">
      <c r="A416" s="93">
        <v>41931048</v>
      </c>
      <c r="B416" s="94" t="s">
        <v>7</v>
      </c>
    </row>
    <row r="417" spans="1:2">
      <c r="A417" s="93">
        <v>41931391</v>
      </c>
      <c r="B417" s="94" t="s">
        <v>156</v>
      </c>
    </row>
    <row r="418" spans="1:2">
      <c r="A418" s="93">
        <v>41931403</v>
      </c>
      <c r="B418" s="94" t="s">
        <v>138</v>
      </c>
    </row>
    <row r="419" spans="1:2">
      <c r="A419" s="93">
        <v>41933733</v>
      </c>
      <c r="B419" s="94" t="s">
        <v>7</v>
      </c>
    </row>
    <row r="420" spans="1:2">
      <c r="A420" s="93">
        <v>41935455</v>
      </c>
      <c r="B420" s="94" t="s">
        <v>7</v>
      </c>
    </row>
    <row r="421" spans="1:2">
      <c r="A421" s="93">
        <v>41936385</v>
      </c>
      <c r="B421" s="94" t="s">
        <v>138</v>
      </c>
    </row>
    <row r="422" spans="1:2">
      <c r="A422" s="93">
        <v>41936396</v>
      </c>
      <c r="B422" s="94" t="s">
        <v>6</v>
      </c>
    </row>
    <row r="423" spans="1:2">
      <c r="A423" s="93">
        <v>41937816</v>
      </c>
      <c r="B423" s="94" t="s">
        <v>7</v>
      </c>
    </row>
    <row r="424" spans="1:2">
      <c r="A424" s="93">
        <v>41938655</v>
      </c>
      <c r="B424" s="94" t="s">
        <v>7</v>
      </c>
    </row>
    <row r="425" spans="1:2">
      <c r="A425" s="93">
        <v>41940000</v>
      </c>
      <c r="B425" s="94" t="s">
        <v>140</v>
      </c>
    </row>
    <row r="426" spans="1:2">
      <c r="A426" s="93">
        <v>41940040</v>
      </c>
      <c r="B426" s="94" t="s">
        <v>140</v>
      </c>
    </row>
    <row r="427" spans="1:2">
      <c r="A427" s="93">
        <v>41940042</v>
      </c>
      <c r="B427" s="94" t="s">
        <v>140</v>
      </c>
    </row>
    <row r="428" spans="1:2">
      <c r="A428" s="93">
        <v>41941064</v>
      </c>
      <c r="B428" s="94" t="s">
        <v>140</v>
      </c>
    </row>
    <row r="429" spans="1:2">
      <c r="A429" s="93">
        <v>41943981</v>
      </c>
      <c r="B429" s="94" t="s">
        <v>156</v>
      </c>
    </row>
    <row r="430" spans="1:2">
      <c r="A430" s="93">
        <v>41944388</v>
      </c>
      <c r="B430" s="94" t="s">
        <v>140</v>
      </c>
    </row>
    <row r="431" spans="1:2">
      <c r="A431" s="93">
        <v>41944757</v>
      </c>
      <c r="B431" s="94" t="s">
        <v>138</v>
      </c>
    </row>
    <row r="432" spans="1:2">
      <c r="A432" s="93">
        <v>41948208</v>
      </c>
      <c r="B432" s="94" t="s">
        <v>156</v>
      </c>
    </row>
    <row r="433" spans="1:2">
      <c r="A433" s="93">
        <v>41949015</v>
      </c>
      <c r="B433" s="94" t="s">
        <v>138</v>
      </c>
    </row>
    <row r="434" spans="1:2">
      <c r="A434" s="93">
        <v>41951050</v>
      </c>
      <c r="B434" s="94" t="s">
        <v>7</v>
      </c>
    </row>
    <row r="435" spans="1:2">
      <c r="A435" s="93">
        <v>41952932</v>
      </c>
      <c r="B435" s="94" t="s">
        <v>156</v>
      </c>
    </row>
    <row r="436" spans="1:2">
      <c r="A436" s="93">
        <v>41954421</v>
      </c>
      <c r="B436" s="94" t="s">
        <v>7</v>
      </c>
    </row>
    <row r="437" spans="1:2">
      <c r="A437" s="93">
        <v>41957860</v>
      </c>
      <c r="B437" s="94" t="s">
        <v>138</v>
      </c>
    </row>
    <row r="438" spans="1:2">
      <c r="A438" s="93">
        <v>41957904</v>
      </c>
      <c r="B438" s="94" t="s">
        <v>7</v>
      </c>
    </row>
    <row r="439" spans="1:2">
      <c r="A439" s="93">
        <v>41959058</v>
      </c>
      <c r="B439" s="94" t="s">
        <v>140</v>
      </c>
    </row>
    <row r="440" spans="1:2">
      <c r="A440" s="93">
        <v>41966193</v>
      </c>
      <c r="B440" s="94" t="s">
        <v>138</v>
      </c>
    </row>
    <row r="441" spans="1:2">
      <c r="A441" s="93">
        <v>41978849</v>
      </c>
      <c r="B441" s="94" t="s">
        <v>7</v>
      </c>
    </row>
    <row r="442" spans="1:2">
      <c r="A442" s="93">
        <v>41980644</v>
      </c>
      <c r="B442" s="94" t="s">
        <v>138</v>
      </c>
    </row>
    <row r="443" spans="1:2">
      <c r="A443" s="93">
        <v>41980655</v>
      </c>
      <c r="B443" s="94" t="s">
        <v>138</v>
      </c>
    </row>
    <row r="444" spans="1:2">
      <c r="A444" s="93">
        <v>41980677</v>
      </c>
      <c r="B444" s="94" t="s">
        <v>138</v>
      </c>
    </row>
    <row r="445" spans="1:2">
      <c r="A445" s="93">
        <v>41980707</v>
      </c>
      <c r="B445" s="94" t="s">
        <v>140</v>
      </c>
    </row>
    <row r="446" spans="1:2">
      <c r="A446" s="93">
        <v>41981377</v>
      </c>
      <c r="B446" s="94" t="s">
        <v>138</v>
      </c>
    </row>
    <row r="447" spans="1:2">
      <c r="A447" s="93">
        <v>41983681</v>
      </c>
      <c r="B447" s="94" t="s">
        <v>138</v>
      </c>
    </row>
    <row r="448" spans="1:2">
      <c r="A448" s="93">
        <v>41985687</v>
      </c>
      <c r="B448" s="94" t="s">
        <v>7</v>
      </c>
    </row>
    <row r="449" spans="1:3">
      <c r="A449" s="93">
        <v>41987243</v>
      </c>
      <c r="B449" s="94" t="s">
        <v>7</v>
      </c>
    </row>
    <row r="450" spans="1:3">
      <c r="A450" s="93">
        <v>41987703</v>
      </c>
      <c r="B450" s="94" t="s">
        <v>7</v>
      </c>
    </row>
    <row r="451" spans="1:3">
      <c r="A451" s="93">
        <v>41988908</v>
      </c>
      <c r="B451" s="94" t="s">
        <v>138</v>
      </c>
    </row>
    <row r="452" spans="1:3">
      <c r="A452" s="93">
        <v>41997758</v>
      </c>
      <c r="B452" s="94" t="s">
        <v>156</v>
      </c>
    </row>
    <row r="453" spans="1:3">
      <c r="A453" s="93">
        <v>41997764</v>
      </c>
      <c r="B453" s="94" t="s">
        <v>156</v>
      </c>
    </row>
    <row r="454" spans="1:3">
      <c r="A454" s="93">
        <v>42000522</v>
      </c>
      <c r="B454" s="94" t="s">
        <v>138</v>
      </c>
    </row>
    <row r="455" spans="1:3">
      <c r="A455" s="93">
        <v>42001952</v>
      </c>
      <c r="B455" s="94" t="s">
        <v>7</v>
      </c>
    </row>
    <row r="456" spans="1:3">
      <c r="A456" s="93">
        <v>42004236</v>
      </c>
      <c r="B456" s="94" t="s">
        <v>138</v>
      </c>
    </row>
    <row r="457" spans="1:3">
      <c r="A457" s="93">
        <v>42004477</v>
      </c>
      <c r="B457" s="94" t="s">
        <v>156</v>
      </c>
    </row>
    <row r="458" spans="1:3">
      <c r="A458" s="93">
        <v>42005011</v>
      </c>
      <c r="B458" s="94" t="s">
        <v>7</v>
      </c>
    </row>
    <row r="459" spans="1:3">
      <c r="A459" s="93">
        <v>42005018</v>
      </c>
      <c r="B459" s="94" t="s">
        <v>7</v>
      </c>
    </row>
    <row r="460" spans="1:3">
      <c r="A460" s="93">
        <v>42005711</v>
      </c>
      <c r="B460" s="94" t="s">
        <v>7</v>
      </c>
    </row>
    <row r="461" spans="1:3">
      <c r="A461" s="93">
        <v>42007303</v>
      </c>
      <c r="B461" s="94" t="s">
        <v>138</v>
      </c>
      <c r="C461" s="88"/>
    </row>
    <row r="462" spans="1:3">
      <c r="A462" s="93">
        <v>42007305</v>
      </c>
      <c r="B462" s="94" t="s">
        <v>138</v>
      </c>
      <c r="C462" s="88"/>
    </row>
    <row r="463" spans="1:3">
      <c r="A463" s="93">
        <v>42009848</v>
      </c>
      <c r="B463" s="94" t="s">
        <v>7</v>
      </c>
      <c r="C463" s="88"/>
    </row>
    <row r="464" spans="1:3">
      <c r="A464" s="93">
        <v>42010840</v>
      </c>
      <c r="B464" s="94" t="s">
        <v>7</v>
      </c>
      <c r="C464" s="88"/>
    </row>
    <row r="465" spans="1:3">
      <c r="A465" s="93">
        <v>42010841</v>
      </c>
      <c r="B465" s="94" t="s">
        <v>7</v>
      </c>
      <c r="C465" s="88"/>
    </row>
    <row r="466" spans="1:3">
      <c r="A466" s="93">
        <v>42013072</v>
      </c>
      <c r="B466" s="94" t="s">
        <v>138</v>
      </c>
      <c r="C466" s="88"/>
    </row>
    <row r="467" spans="1:3">
      <c r="A467" s="93">
        <v>42013182</v>
      </c>
      <c r="B467" s="94" t="s">
        <v>7</v>
      </c>
      <c r="C467" s="88"/>
    </row>
    <row r="468" spans="1:3">
      <c r="A468" s="93">
        <v>42015269</v>
      </c>
      <c r="B468" s="94" t="s">
        <v>140</v>
      </c>
      <c r="C468" s="88"/>
    </row>
    <row r="469" spans="1:3">
      <c r="A469" s="93">
        <v>42018726</v>
      </c>
      <c r="B469" s="94" t="s">
        <v>156</v>
      </c>
      <c r="C469" s="88"/>
    </row>
    <row r="470" spans="1:3">
      <c r="A470" s="93">
        <v>42025686</v>
      </c>
      <c r="B470" s="94" t="s">
        <v>138</v>
      </c>
      <c r="C470" s="88"/>
    </row>
    <row r="471" spans="1:3">
      <c r="A471" s="93">
        <v>42025779</v>
      </c>
      <c r="B471" s="94" t="s">
        <v>7</v>
      </c>
      <c r="C471" s="88"/>
    </row>
    <row r="472" spans="1:3">
      <c r="A472" s="93">
        <v>42032779</v>
      </c>
      <c r="B472" s="94" t="s">
        <v>7</v>
      </c>
      <c r="C472" s="88"/>
    </row>
    <row r="473" spans="1:3">
      <c r="A473" s="93">
        <v>42039616</v>
      </c>
      <c r="B473" s="94" t="s">
        <v>7</v>
      </c>
      <c r="C473" s="88"/>
    </row>
    <row r="474" spans="1:3">
      <c r="A474" s="93">
        <v>42040130</v>
      </c>
      <c r="B474" s="94" t="s">
        <v>138</v>
      </c>
      <c r="C474" s="88"/>
    </row>
    <row r="475" spans="1:3">
      <c r="A475" s="93">
        <v>42041426</v>
      </c>
      <c r="B475" s="94" t="s">
        <v>6</v>
      </c>
      <c r="C475" s="88"/>
    </row>
    <row r="476" spans="1:3">
      <c r="A476" s="93">
        <v>42042423</v>
      </c>
      <c r="B476" s="94" t="s">
        <v>7</v>
      </c>
      <c r="C476" s="88"/>
    </row>
    <row r="477" spans="1:3">
      <c r="A477" s="93">
        <v>42042438</v>
      </c>
      <c r="B477" s="94" t="s">
        <v>7</v>
      </c>
      <c r="C477" s="88"/>
    </row>
    <row r="478" spans="1:3">
      <c r="A478" s="93">
        <v>42043306</v>
      </c>
      <c r="B478" s="94" t="s">
        <v>7</v>
      </c>
      <c r="C478" s="88"/>
    </row>
    <row r="479" spans="1:3">
      <c r="A479" s="93">
        <v>42043985</v>
      </c>
      <c r="B479" s="94" t="s">
        <v>7</v>
      </c>
      <c r="C479" s="88"/>
    </row>
    <row r="480" spans="1:3">
      <c r="A480" s="93">
        <v>42043989</v>
      </c>
      <c r="B480" s="94" t="s">
        <v>7</v>
      </c>
      <c r="C480" s="88"/>
    </row>
    <row r="481" spans="1:3">
      <c r="A481" s="93">
        <v>42044527</v>
      </c>
      <c r="B481" s="94" t="s">
        <v>6</v>
      </c>
      <c r="C481" s="88"/>
    </row>
    <row r="482" spans="1:3">
      <c r="A482" s="93">
        <v>42046958</v>
      </c>
      <c r="B482" s="94" t="s">
        <v>6</v>
      </c>
      <c r="C482" s="88"/>
    </row>
    <row r="483" spans="1:3">
      <c r="A483" s="93">
        <v>42047372</v>
      </c>
      <c r="B483" s="94" t="s">
        <v>7</v>
      </c>
      <c r="C483" s="88"/>
    </row>
    <row r="484" spans="1:3">
      <c r="A484" s="93">
        <v>42047396</v>
      </c>
      <c r="B484" s="94" t="s">
        <v>6</v>
      </c>
      <c r="C484" s="88"/>
    </row>
    <row r="485" spans="1:3">
      <c r="A485" s="93">
        <v>42054752</v>
      </c>
      <c r="B485" s="94" t="s">
        <v>156</v>
      </c>
      <c r="C485" s="88"/>
    </row>
    <row r="486" spans="1:3">
      <c r="A486" s="93">
        <v>42055590</v>
      </c>
      <c r="B486" s="94" t="s">
        <v>156</v>
      </c>
      <c r="C486" s="88"/>
    </row>
    <row r="487" spans="1:3">
      <c r="A487" s="93">
        <v>42055592</v>
      </c>
      <c r="B487" s="94" t="s">
        <v>156</v>
      </c>
      <c r="C487" s="88"/>
    </row>
    <row r="488" spans="1:3">
      <c r="A488" s="93">
        <v>42055598</v>
      </c>
      <c r="B488" s="94" t="s">
        <v>7</v>
      </c>
      <c r="C488" s="88"/>
    </row>
    <row r="489" spans="1:3">
      <c r="A489" s="93">
        <v>42055641</v>
      </c>
      <c r="B489" s="94" t="s">
        <v>7</v>
      </c>
      <c r="C489" s="88"/>
    </row>
    <row r="490" spans="1:3">
      <c r="A490" s="93">
        <v>42059885</v>
      </c>
      <c r="B490" s="94" t="s">
        <v>7</v>
      </c>
      <c r="C490" s="88"/>
    </row>
    <row r="491" spans="1:3">
      <c r="A491" s="93">
        <v>42059888</v>
      </c>
      <c r="B491" s="94" t="s">
        <v>7</v>
      </c>
      <c r="C491" s="88"/>
    </row>
    <row r="492" spans="1:3">
      <c r="A492" s="93">
        <v>42066664</v>
      </c>
      <c r="B492" s="94" t="s">
        <v>7</v>
      </c>
      <c r="C492" s="88"/>
    </row>
    <row r="493" spans="1:3">
      <c r="A493" s="93">
        <v>42069147</v>
      </c>
      <c r="B493" s="94" t="s">
        <v>7</v>
      </c>
      <c r="C493" s="88"/>
    </row>
    <row r="494" spans="1:3">
      <c r="A494" s="93">
        <v>42071050</v>
      </c>
      <c r="B494" s="94" t="s">
        <v>144</v>
      </c>
      <c r="C494" s="88"/>
    </row>
    <row r="495" spans="1:3">
      <c r="A495" s="93">
        <v>42072623</v>
      </c>
      <c r="B495" s="94" t="s">
        <v>138</v>
      </c>
      <c r="C495" s="88"/>
    </row>
    <row r="496" spans="1:3">
      <c r="A496" s="93">
        <v>42072629</v>
      </c>
      <c r="B496" s="94" t="s">
        <v>6</v>
      </c>
      <c r="C496" s="88"/>
    </row>
    <row r="497" spans="1:3">
      <c r="A497" s="93">
        <v>42072639</v>
      </c>
      <c r="B497" s="94" t="s">
        <v>138</v>
      </c>
      <c r="C497" s="88"/>
    </row>
    <row r="498" spans="1:3">
      <c r="A498" s="93">
        <v>42073638</v>
      </c>
      <c r="B498" s="94" t="s">
        <v>7</v>
      </c>
      <c r="C498" s="88"/>
    </row>
    <row r="499" spans="1:3">
      <c r="A499" s="93">
        <v>42082678</v>
      </c>
      <c r="B499" s="94" t="s">
        <v>7</v>
      </c>
      <c r="C499" s="88"/>
    </row>
    <row r="500" spans="1:3">
      <c r="A500" s="93">
        <v>42082710</v>
      </c>
      <c r="B500" s="94" t="s">
        <v>138</v>
      </c>
      <c r="C500" s="88"/>
    </row>
    <row r="501" spans="1:3">
      <c r="A501" s="93">
        <v>42082718</v>
      </c>
      <c r="B501" s="94" t="s">
        <v>138</v>
      </c>
      <c r="C501" s="88"/>
    </row>
    <row r="502" spans="1:3">
      <c r="A502" s="93">
        <v>42086405</v>
      </c>
      <c r="B502" s="94" t="s">
        <v>6</v>
      </c>
      <c r="C502" s="88"/>
    </row>
    <row r="503" spans="1:3">
      <c r="A503" s="93">
        <v>42091251</v>
      </c>
      <c r="B503" s="94" t="s">
        <v>138</v>
      </c>
      <c r="C503" s="88"/>
    </row>
    <row r="504" spans="1:3">
      <c r="A504" s="93">
        <v>42092522</v>
      </c>
      <c r="B504" s="94" t="s">
        <v>138</v>
      </c>
      <c r="C504" s="88"/>
    </row>
    <row r="505" spans="1:3">
      <c r="A505" s="93">
        <v>42093108</v>
      </c>
      <c r="B505" s="94" t="s">
        <v>7</v>
      </c>
      <c r="C505" s="88"/>
    </row>
    <row r="506" spans="1:3">
      <c r="A506" s="93">
        <v>42093236</v>
      </c>
      <c r="B506" s="94" t="s">
        <v>6</v>
      </c>
      <c r="C506" s="88"/>
    </row>
    <row r="507" spans="1:3">
      <c r="A507" s="93">
        <v>42102258</v>
      </c>
      <c r="B507" s="94" t="s">
        <v>138</v>
      </c>
      <c r="C507" s="88"/>
    </row>
    <row r="508" spans="1:3">
      <c r="A508" s="93">
        <v>42103580</v>
      </c>
      <c r="B508" s="94" t="s">
        <v>138</v>
      </c>
      <c r="C508" s="88"/>
    </row>
    <row r="509" spans="1:3">
      <c r="A509" s="93">
        <v>42105850</v>
      </c>
      <c r="B509" s="94" t="s">
        <v>138</v>
      </c>
      <c r="C509" s="88"/>
    </row>
    <row r="510" spans="1:3">
      <c r="A510" s="93">
        <v>42105859</v>
      </c>
      <c r="B510" s="94" t="s">
        <v>138</v>
      </c>
      <c r="C510" s="88"/>
    </row>
    <row r="511" spans="1:3">
      <c r="A511" s="93">
        <v>42105864</v>
      </c>
      <c r="B511" s="94" t="s">
        <v>138</v>
      </c>
      <c r="C511" s="88"/>
    </row>
    <row r="512" spans="1:3">
      <c r="A512" s="93">
        <v>42106263</v>
      </c>
      <c r="B512" s="94" t="s">
        <v>142</v>
      </c>
      <c r="C512" s="88"/>
    </row>
    <row r="513" spans="1:3">
      <c r="A513" s="93">
        <v>42113197</v>
      </c>
      <c r="B513" s="94" t="s">
        <v>138</v>
      </c>
      <c r="C513" s="88"/>
    </row>
    <row r="514" spans="1:3">
      <c r="A514" s="93">
        <v>42113633</v>
      </c>
      <c r="B514" s="94" t="s">
        <v>156</v>
      </c>
      <c r="C514" s="88"/>
    </row>
    <row r="515" spans="1:3">
      <c r="A515" s="93">
        <v>42121511</v>
      </c>
      <c r="B515" s="94" t="s">
        <v>7</v>
      </c>
      <c r="C515" s="88"/>
    </row>
    <row r="516" spans="1:3">
      <c r="A516" s="93">
        <v>42125704</v>
      </c>
      <c r="B516" s="94" t="s">
        <v>156</v>
      </c>
      <c r="C516" s="88"/>
    </row>
    <row r="517" spans="1:3">
      <c r="A517" s="93">
        <v>42126235</v>
      </c>
      <c r="B517" s="94" t="s">
        <v>7</v>
      </c>
      <c r="C517" s="88"/>
    </row>
    <row r="518" spans="1:3">
      <c r="A518" s="93">
        <v>42130894</v>
      </c>
      <c r="B518" s="94" t="s">
        <v>7</v>
      </c>
      <c r="C518" s="88"/>
    </row>
    <row r="519" spans="1:3">
      <c r="A519" s="93">
        <v>42132170</v>
      </c>
      <c r="B519" s="94" t="s">
        <v>7</v>
      </c>
      <c r="C519" s="88"/>
    </row>
    <row r="520" spans="1:3">
      <c r="A520" s="93">
        <v>42133790</v>
      </c>
      <c r="B520" s="94" t="s">
        <v>156</v>
      </c>
      <c r="C520" s="88"/>
    </row>
    <row r="521" spans="1:3">
      <c r="A521" s="93">
        <v>42133798</v>
      </c>
      <c r="B521" s="94" t="s">
        <v>156</v>
      </c>
      <c r="C521" s="88"/>
    </row>
    <row r="522" spans="1:3">
      <c r="A522" s="93">
        <v>42133848</v>
      </c>
      <c r="B522" s="94" t="s">
        <v>7</v>
      </c>
      <c r="C522" s="88"/>
    </row>
    <row r="523" spans="1:3">
      <c r="A523" s="93">
        <v>42137647</v>
      </c>
      <c r="B523" s="94" t="s">
        <v>138</v>
      </c>
      <c r="C523" s="88"/>
    </row>
    <row r="524" spans="1:3">
      <c r="A524" s="93">
        <v>42138852</v>
      </c>
      <c r="B524" s="94" t="s">
        <v>156</v>
      </c>
      <c r="C524" s="88"/>
    </row>
    <row r="525" spans="1:3">
      <c r="A525" s="93">
        <v>42145241</v>
      </c>
      <c r="B525" s="94" t="s">
        <v>138</v>
      </c>
      <c r="C525" s="88"/>
    </row>
    <row r="526" spans="1:3">
      <c r="A526" s="93">
        <v>42145255</v>
      </c>
      <c r="B526" s="94" t="s">
        <v>138</v>
      </c>
      <c r="C526" s="88"/>
    </row>
    <row r="527" spans="1:3">
      <c r="A527" s="93">
        <v>42146688</v>
      </c>
      <c r="B527" s="94" t="s">
        <v>7</v>
      </c>
      <c r="C527" s="88"/>
    </row>
    <row r="528" spans="1:3">
      <c r="A528" s="93">
        <v>42160246</v>
      </c>
      <c r="B528" s="94" t="s">
        <v>156</v>
      </c>
      <c r="C528" s="88"/>
    </row>
    <row r="529" spans="1:3">
      <c r="A529" s="93">
        <v>42161129</v>
      </c>
      <c r="B529" s="94" t="s">
        <v>7</v>
      </c>
      <c r="C529" s="88"/>
    </row>
    <row r="530" spans="1:3">
      <c r="A530" s="93">
        <v>42161434</v>
      </c>
      <c r="B530" s="94" t="s">
        <v>156</v>
      </c>
      <c r="C530" s="88"/>
    </row>
    <row r="531" spans="1:3">
      <c r="A531" s="93">
        <v>42161529</v>
      </c>
      <c r="B531" s="94" t="s">
        <v>156</v>
      </c>
      <c r="C531" s="88"/>
    </row>
    <row r="532" spans="1:3">
      <c r="A532" s="93">
        <v>42161649</v>
      </c>
      <c r="B532" s="94" t="s">
        <v>7</v>
      </c>
      <c r="C532" s="88"/>
    </row>
    <row r="533" spans="1:3">
      <c r="A533" s="93">
        <v>42162404</v>
      </c>
      <c r="B533" s="94" t="s">
        <v>138</v>
      </c>
      <c r="C533" s="88"/>
    </row>
    <row r="534" spans="1:3">
      <c r="A534" s="93">
        <v>42162662</v>
      </c>
      <c r="B534" s="94" t="s">
        <v>144</v>
      </c>
      <c r="C534" s="88"/>
    </row>
    <row r="535" spans="1:3">
      <c r="A535" s="93">
        <v>42164860</v>
      </c>
      <c r="B535" s="94" t="s">
        <v>7</v>
      </c>
      <c r="C535" s="88"/>
    </row>
    <row r="536" spans="1:3">
      <c r="A536" s="93">
        <v>42165752</v>
      </c>
      <c r="B536" s="94" t="s">
        <v>7</v>
      </c>
      <c r="C536" s="88"/>
    </row>
    <row r="537" spans="1:3">
      <c r="A537" s="93">
        <v>42166055</v>
      </c>
      <c r="B537" s="94" t="s">
        <v>6</v>
      </c>
      <c r="C537" s="88"/>
    </row>
    <row r="538" spans="1:3">
      <c r="A538" s="93">
        <v>42167779</v>
      </c>
      <c r="B538" s="94" t="s">
        <v>138</v>
      </c>
      <c r="C538" s="88"/>
    </row>
    <row r="539" spans="1:3">
      <c r="A539" s="93">
        <v>42167848</v>
      </c>
      <c r="B539" s="94" t="s">
        <v>6</v>
      </c>
      <c r="C539" s="88"/>
    </row>
    <row r="540" spans="1:3">
      <c r="A540" s="93">
        <v>42168965</v>
      </c>
      <c r="B540" s="94" t="s">
        <v>7</v>
      </c>
      <c r="C540" s="88"/>
    </row>
    <row r="541" spans="1:3">
      <c r="A541" s="93">
        <v>42169153</v>
      </c>
      <c r="B541" s="94" t="s">
        <v>156</v>
      </c>
      <c r="C541" s="88"/>
    </row>
    <row r="542" spans="1:3">
      <c r="A542" s="93">
        <v>42169179</v>
      </c>
      <c r="B542" s="94" t="s">
        <v>138</v>
      </c>
      <c r="C542" s="88"/>
    </row>
    <row r="543" spans="1:3">
      <c r="A543" s="93">
        <v>42171789</v>
      </c>
      <c r="B543" s="94" t="s">
        <v>156</v>
      </c>
      <c r="C543" s="88"/>
    </row>
    <row r="544" spans="1:3">
      <c r="A544" s="93">
        <v>42171825</v>
      </c>
      <c r="B544" s="94" t="s">
        <v>7</v>
      </c>
      <c r="C544" s="88"/>
    </row>
    <row r="545" spans="1:3">
      <c r="A545" s="93">
        <v>42171835</v>
      </c>
      <c r="B545" s="94" t="s">
        <v>7</v>
      </c>
      <c r="C545" s="88"/>
    </row>
    <row r="546" spans="1:3">
      <c r="A546" s="93">
        <v>42171846</v>
      </c>
      <c r="B546" s="94" t="s">
        <v>7</v>
      </c>
      <c r="C546" s="88"/>
    </row>
    <row r="547" spans="1:3">
      <c r="A547" s="93">
        <v>42172310</v>
      </c>
      <c r="B547" s="94" t="s">
        <v>7</v>
      </c>
      <c r="C547" s="88"/>
    </row>
    <row r="548" spans="1:3">
      <c r="A548" s="93">
        <v>42172808</v>
      </c>
      <c r="B548" s="94" t="s">
        <v>6</v>
      </c>
      <c r="C548" s="88"/>
    </row>
    <row r="549" spans="1:3">
      <c r="A549" s="93">
        <v>42174421</v>
      </c>
      <c r="B549" s="94" t="s">
        <v>7</v>
      </c>
      <c r="C549" s="88"/>
    </row>
    <row r="550" spans="1:3">
      <c r="A550" s="93">
        <v>42174424</v>
      </c>
      <c r="B550" s="94" t="s">
        <v>7</v>
      </c>
      <c r="C550" s="88"/>
    </row>
    <row r="551" spans="1:3">
      <c r="A551" s="93">
        <v>42174427</v>
      </c>
      <c r="B551" s="94" t="s">
        <v>156</v>
      </c>
      <c r="C551" s="88"/>
    </row>
    <row r="552" spans="1:3">
      <c r="A552" s="93">
        <v>42174434</v>
      </c>
      <c r="B552" s="94" t="s">
        <v>156</v>
      </c>
      <c r="C552" s="88"/>
    </row>
    <row r="553" spans="1:3">
      <c r="A553" s="93">
        <v>42175362</v>
      </c>
      <c r="B553" s="94" t="s">
        <v>6</v>
      </c>
      <c r="C553" s="88"/>
    </row>
    <row r="554" spans="1:3">
      <c r="A554" s="93">
        <v>42177141</v>
      </c>
      <c r="B554" s="94" t="s">
        <v>138</v>
      </c>
      <c r="C554" s="88"/>
    </row>
    <row r="555" spans="1:3">
      <c r="A555" s="93">
        <v>42178148</v>
      </c>
      <c r="B555" s="94" t="s">
        <v>7</v>
      </c>
      <c r="C555" s="88"/>
    </row>
    <row r="556" spans="1:3">
      <c r="A556" s="93">
        <v>42179129</v>
      </c>
      <c r="B556" s="94" t="s">
        <v>7</v>
      </c>
      <c r="C556" s="88"/>
    </row>
    <row r="557" spans="1:3">
      <c r="A557" s="93">
        <v>42179942</v>
      </c>
      <c r="B557" s="94" t="s">
        <v>6</v>
      </c>
      <c r="C557" s="88"/>
    </row>
    <row r="558" spans="1:3">
      <c r="A558" s="93">
        <v>42182860</v>
      </c>
      <c r="B558" s="94" t="s">
        <v>7</v>
      </c>
      <c r="C558" s="88"/>
    </row>
    <row r="559" spans="1:3">
      <c r="A559" s="93">
        <v>42188076</v>
      </c>
      <c r="B559" s="94" t="s">
        <v>156</v>
      </c>
      <c r="C559" s="88"/>
    </row>
    <row r="560" spans="1:3">
      <c r="A560" s="93">
        <v>42188892</v>
      </c>
      <c r="B560" s="94" t="s">
        <v>138</v>
      </c>
      <c r="C560" s="88"/>
    </row>
    <row r="561" spans="1:3">
      <c r="A561" s="93">
        <v>42188969</v>
      </c>
      <c r="B561" s="94" t="s">
        <v>144</v>
      </c>
      <c r="C561" s="88"/>
    </row>
    <row r="562" spans="1:3">
      <c r="A562" s="93">
        <v>42190153</v>
      </c>
      <c r="B562" s="94" t="s">
        <v>7</v>
      </c>
      <c r="C562" s="88"/>
    </row>
    <row r="563" spans="1:3">
      <c r="A563" s="93">
        <v>42190417</v>
      </c>
      <c r="B563" s="94" t="s">
        <v>156</v>
      </c>
      <c r="C563" s="88"/>
    </row>
    <row r="564" spans="1:3">
      <c r="A564" s="93">
        <v>42190546</v>
      </c>
      <c r="B564" s="94" t="s">
        <v>7</v>
      </c>
      <c r="C564" s="88"/>
    </row>
    <row r="565" spans="1:3">
      <c r="A565" s="93">
        <v>42193666</v>
      </c>
      <c r="B565" s="94" t="s">
        <v>144</v>
      </c>
      <c r="C565" s="88"/>
    </row>
    <row r="566" spans="1:3">
      <c r="A566" s="93">
        <v>42193673</v>
      </c>
      <c r="B566" s="94" t="s">
        <v>144</v>
      </c>
      <c r="C566" s="88"/>
    </row>
    <row r="567" spans="1:3">
      <c r="A567" s="93">
        <v>42193706</v>
      </c>
      <c r="B567" s="94" t="s">
        <v>138</v>
      </c>
      <c r="C567" s="88"/>
    </row>
    <row r="568" spans="1:3">
      <c r="A568" s="93">
        <v>42196193</v>
      </c>
      <c r="B568" s="94" t="s">
        <v>138</v>
      </c>
      <c r="C568" s="88"/>
    </row>
    <row r="569" spans="1:3">
      <c r="A569" s="93">
        <v>42196606</v>
      </c>
      <c r="B569" s="94" t="s">
        <v>138</v>
      </c>
      <c r="C569" s="88"/>
    </row>
    <row r="570" spans="1:3">
      <c r="A570" s="93">
        <v>42202583</v>
      </c>
      <c r="B570" s="94" t="s">
        <v>138</v>
      </c>
      <c r="C570" s="88"/>
    </row>
    <row r="571" spans="1:3">
      <c r="A571" s="93">
        <v>42211076</v>
      </c>
      <c r="B571" s="94" t="s">
        <v>7</v>
      </c>
      <c r="C571" s="88"/>
    </row>
    <row r="572" spans="1:3">
      <c r="A572" s="93">
        <v>42216435</v>
      </c>
      <c r="B572" s="94" t="s">
        <v>7</v>
      </c>
      <c r="C572" s="88"/>
    </row>
    <row r="573" spans="1:3">
      <c r="A573" s="93">
        <v>42216491</v>
      </c>
      <c r="B573" s="94" t="s">
        <v>7</v>
      </c>
      <c r="C573" s="88"/>
    </row>
    <row r="574" spans="1:3">
      <c r="A574" s="93">
        <v>42218110</v>
      </c>
      <c r="B574" s="94" t="s">
        <v>156</v>
      </c>
      <c r="C574" s="88"/>
    </row>
    <row r="575" spans="1:3">
      <c r="A575" s="93">
        <v>42218790</v>
      </c>
      <c r="B575" s="94" t="s">
        <v>7</v>
      </c>
      <c r="C575" s="88"/>
    </row>
    <row r="576" spans="1:3">
      <c r="A576" s="93">
        <v>42220336</v>
      </c>
      <c r="B576" s="94" t="s">
        <v>6</v>
      </c>
      <c r="C576" s="88"/>
    </row>
    <row r="577" spans="1:3">
      <c r="A577" s="93">
        <v>42220392</v>
      </c>
      <c r="B577" s="94" t="s">
        <v>138</v>
      </c>
      <c r="C577" s="88"/>
    </row>
    <row r="578" spans="1:3">
      <c r="A578" s="93">
        <v>42221625</v>
      </c>
      <c r="B578" s="94" t="s">
        <v>156</v>
      </c>
      <c r="C578" s="88"/>
    </row>
    <row r="579" spans="1:3">
      <c r="A579" s="93">
        <v>42222029</v>
      </c>
      <c r="B579" s="94" t="s">
        <v>7</v>
      </c>
      <c r="C579" s="88"/>
    </row>
    <row r="580" spans="1:3">
      <c r="A580" s="93">
        <v>42222764</v>
      </c>
      <c r="B580" s="94" t="s">
        <v>156</v>
      </c>
      <c r="C580" s="88"/>
    </row>
    <row r="581" spans="1:3">
      <c r="A581" s="93">
        <v>42223932</v>
      </c>
      <c r="B581" s="94" t="s">
        <v>138</v>
      </c>
      <c r="C581" s="88"/>
    </row>
    <row r="582" spans="1:3">
      <c r="A582" s="93">
        <v>42224425</v>
      </c>
      <c r="B582" s="94" t="s">
        <v>156</v>
      </c>
      <c r="C582" s="88"/>
    </row>
    <row r="583" spans="1:3">
      <c r="A583" s="93">
        <v>42225598</v>
      </c>
      <c r="B583" s="94" t="s">
        <v>138</v>
      </c>
      <c r="C583" s="88"/>
    </row>
    <row r="584" spans="1:3">
      <c r="A584" s="93">
        <v>42230162</v>
      </c>
      <c r="B584" s="94" t="s">
        <v>138</v>
      </c>
      <c r="C584" s="88"/>
    </row>
    <row r="585" spans="1:3">
      <c r="A585" s="93">
        <v>42230260</v>
      </c>
      <c r="B585" s="94" t="s">
        <v>156</v>
      </c>
      <c r="C585" s="88"/>
    </row>
    <row r="586" spans="1:3">
      <c r="A586" s="93">
        <v>42230264</v>
      </c>
      <c r="B586" s="94" t="s">
        <v>156</v>
      </c>
      <c r="C586" s="88"/>
    </row>
    <row r="587" spans="1:3">
      <c r="A587" s="93">
        <v>42231601</v>
      </c>
      <c r="B587" s="94" t="s">
        <v>7</v>
      </c>
      <c r="C587" s="88"/>
    </row>
    <row r="588" spans="1:3">
      <c r="A588" s="93">
        <v>42232103</v>
      </c>
      <c r="B588" s="94" t="s">
        <v>138</v>
      </c>
      <c r="C588" s="88"/>
    </row>
    <row r="589" spans="1:3">
      <c r="A589" s="93">
        <v>42235594</v>
      </c>
      <c r="B589" s="94" t="s">
        <v>138</v>
      </c>
      <c r="C589" s="88"/>
    </row>
    <row r="590" spans="1:3">
      <c r="A590" s="93">
        <v>42236748</v>
      </c>
      <c r="B590" s="94" t="s">
        <v>7</v>
      </c>
      <c r="C590" s="88"/>
    </row>
    <row r="591" spans="1:3">
      <c r="A591" s="93">
        <v>42240050</v>
      </c>
      <c r="B591" s="94" t="s">
        <v>138</v>
      </c>
      <c r="C591" s="88"/>
    </row>
    <row r="592" spans="1:3">
      <c r="A592" s="93">
        <v>42240109</v>
      </c>
      <c r="B592" s="94" t="s">
        <v>138</v>
      </c>
      <c r="C592" s="88"/>
    </row>
    <row r="593" spans="1:3">
      <c r="A593" s="93">
        <v>42244302</v>
      </c>
      <c r="B593" s="94" t="s">
        <v>7</v>
      </c>
      <c r="C593" s="88"/>
    </row>
    <row r="594" spans="1:3">
      <c r="A594" s="93">
        <v>42244892</v>
      </c>
      <c r="B594" s="94" t="s">
        <v>138</v>
      </c>
      <c r="C594" s="88"/>
    </row>
    <row r="595" spans="1:3">
      <c r="A595" s="93">
        <v>42244895</v>
      </c>
      <c r="B595" s="94" t="s">
        <v>7</v>
      </c>
      <c r="C595" s="88"/>
    </row>
    <row r="596" spans="1:3">
      <c r="A596" s="93">
        <v>42250242</v>
      </c>
      <c r="B596" s="94" t="s">
        <v>7</v>
      </c>
      <c r="C596" s="88"/>
    </row>
    <row r="597" spans="1:3">
      <c r="A597" s="93">
        <v>42250618</v>
      </c>
      <c r="B597" s="94" t="s">
        <v>138</v>
      </c>
      <c r="C597" s="88"/>
    </row>
    <row r="598" spans="1:3">
      <c r="A598" s="93">
        <v>42254146</v>
      </c>
      <c r="B598" s="94" t="s">
        <v>7</v>
      </c>
      <c r="C598" s="88"/>
    </row>
    <row r="599" spans="1:3">
      <c r="A599" s="93">
        <v>42254651</v>
      </c>
      <c r="B599" s="94" t="s">
        <v>7</v>
      </c>
      <c r="C599" s="88"/>
    </row>
    <row r="600" spans="1:3">
      <c r="A600" s="93">
        <v>42258764</v>
      </c>
      <c r="B600" s="94" t="s">
        <v>7</v>
      </c>
      <c r="C600" s="88"/>
    </row>
    <row r="601" spans="1:3">
      <c r="A601" s="93">
        <v>42258796</v>
      </c>
      <c r="B601" s="94" t="s">
        <v>138</v>
      </c>
      <c r="C601" s="88"/>
    </row>
    <row r="602" spans="1:3">
      <c r="A602" s="93">
        <v>42260044</v>
      </c>
      <c r="B602" s="94" t="s">
        <v>140</v>
      </c>
      <c r="C602" s="88"/>
    </row>
    <row r="603" spans="1:3">
      <c r="A603" s="93">
        <v>42260046</v>
      </c>
      <c r="B603" s="94" t="s">
        <v>6</v>
      </c>
      <c r="C603" s="88"/>
    </row>
    <row r="604" spans="1:3">
      <c r="A604" s="93">
        <v>42261186</v>
      </c>
      <c r="B604" s="94" t="s">
        <v>6</v>
      </c>
      <c r="C604" s="88"/>
    </row>
    <row r="605" spans="1:3">
      <c r="A605" s="93">
        <v>42264127</v>
      </c>
      <c r="B605" s="94" t="s">
        <v>7</v>
      </c>
      <c r="C605" s="88"/>
    </row>
    <row r="606" spans="1:3">
      <c r="A606" s="93">
        <v>42265803</v>
      </c>
      <c r="B606" s="94" t="s">
        <v>138</v>
      </c>
      <c r="C606" s="88"/>
    </row>
    <row r="607" spans="1:3">
      <c r="A607" s="93">
        <v>42271915</v>
      </c>
      <c r="B607" s="94" t="s">
        <v>6</v>
      </c>
      <c r="C607" s="88"/>
    </row>
    <row r="608" spans="1:3">
      <c r="A608" s="93">
        <v>42272224</v>
      </c>
      <c r="B608" s="94" t="s">
        <v>7</v>
      </c>
      <c r="C608" s="88"/>
    </row>
    <row r="609" spans="1:3">
      <c r="A609" s="93">
        <v>42272313</v>
      </c>
      <c r="B609" s="94" t="s">
        <v>144</v>
      </c>
      <c r="C609" s="88"/>
    </row>
    <row r="610" spans="1:3">
      <c r="A610" s="93">
        <v>42272702</v>
      </c>
      <c r="B610" s="94" t="s">
        <v>7</v>
      </c>
      <c r="C610" s="88"/>
    </row>
    <row r="611" spans="1:3">
      <c r="A611" s="93">
        <v>42273725</v>
      </c>
      <c r="B611" s="94" t="s">
        <v>7</v>
      </c>
      <c r="C611" s="88"/>
    </row>
    <row r="612" spans="1:3">
      <c r="A612" s="93">
        <v>42277536</v>
      </c>
      <c r="B612" s="94" t="s">
        <v>7</v>
      </c>
      <c r="C612" s="88"/>
    </row>
    <row r="613" spans="1:3">
      <c r="A613" s="93">
        <v>42280219</v>
      </c>
      <c r="B613" s="94" t="s">
        <v>156</v>
      </c>
      <c r="C613" s="88"/>
    </row>
    <row r="614" spans="1:3">
      <c r="A614" s="93">
        <v>42280881</v>
      </c>
      <c r="B614" s="94" t="s">
        <v>7</v>
      </c>
      <c r="C614" s="88"/>
    </row>
    <row r="615" spans="1:3">
      <c r="A615" s="93">
        <v>42282612</v>
      </c>
      <c r="B615" s="94" t="s">
        <v>156</v>
      </c>
      <c r="C615" s="88"/>
    </row>
    <row r="616" spans="1:3">
      <c r="A616" s="93">
        <v>42283337</v>
      </c>
      <c r="B616" s="94" t="s">
        <v>7</v>
      </c>
      <c r="C616" s="88"/>
    </row>
    <row r="617" spans="1:3">
      <c r="A617" s="93">
        <v>42287303</v>
      </c>
      <c r="B617" s="94" t="s">
        <v>7</v>
      </c>
      <c r="C617" s="88"/>
    </row>
    <row r="618" spans="1:3">
      <c r="A618" s="93">
        <v>42287626</v>
      </c>
      <c r="B618" s="94" t="s">
        <v>156</v>
      </c>
      <c r="C618" s="88"/>
    </row>
    <row r="619" spans="1:3">
      <c r="A619" s="93">
        <v>42292793</v>
      </c>
      <c r="B619" s="94" t="s">
        <v>138</v>
      </c>
      <c r="C619" s="88"/>
    </row>
    <row r="620" spans="1:3">
      <c r="A620" s="93">
        <v>42292799</v>
      </c>
      <c r="B620" s="94" t="s">
        <v>138</v>
      </c>
      <c r="C620" s="88"/>
    </row>
    <row r="621" spans="1:3">
      <c r="A621" s="93">
        <v>42293167</v>
      </c>
      <c r="B621" s="94" t="s">
        <v>7</v>
      </c>
      <c r="C621" s="88"/>
    </row>
    <row r="622" spans="1:3">
      <c r="A622" s="93">
        <v>42293413</v>
      </c>
      <c r="B622" s="94" t="s">
        <v>138</v>
      </c>
      <c r="C622" s="88"/>
    </row>
    <row r="623" spans="1:3">
      <c r="A623" s="93">
        <v>42293475</v>
      </c>
      <c r="B623" s="94" t="s">
        <v>7</v>
      </c>
      <c r="C623" s="88"/>
    </row>
    <row r="624" spans="1:3">
      <c r="A624" s="93">
        <v>42294436</v>
      </c>
      <c r="B624" s="94" t="s">
        <v>138</v>
      </c>
      <c r="C624" s="88"/>
    </row>
    <row r="625" spans="1:3">
      <c r="A625" s="93">
        <v>42295470</v>
      </c>
      <c r="B625" s="94" t="s">
        <v>138</v>
      </c>
      <c r="C625" s="88"/>
    </row>
    <row r="626" spans="1:3">
      <c r="A626" s="93">
        <v>42298583</v>
      </c>
      <c r="B626" s="94" t="s">
        <v>7</v>
      </c>
      <c r="C626" s="88"/>
    </row>
    <row r="627" spans="1:3">
      <c r="A627" s="93">
        <v>42300162</v>
      </c>
      <c r="B627" s="94" t="s">
        <v>7</v>
      </c>
      <c r="C627" s="88"/>
    </row>
    <row r="628" spans="1:3">
      <c r="A628" s="93">
        <v>42314933</v>
      </c>
      <c r="B628" s="94" t="s">
        <v>156</v>
      </c>
      <c r="C628" s="88"/>
    </row>
    <row r="629" spans="1:3">
      <c r="A629" s="93">
        <v>42320396</v>
      </c>
      <c r="B629" s="94" t="s">
        <v>6</v>
      </c>
      <c r="C629" s="88"/>
    </row>
    <row r="630" spans="1:3">
      <c r="A630" s="93">
        <v>42320706</v>
      </c>
      <c r="B630" s="94" t="s">
        <v>142</v>
      </c>
      <c r="C630" s="88"/>
    </row>
    <row r="631" spans="1:3">
      <c r="A631" s="93">
        <v>42336301</v>
      </c>
      <c r="B631" s="94" t="s">
        <v>6</v>
      </c>
      <c r="C631" s="88"/>
    </row>
    <row r="632" spans="1:3">
      <c r="A632" s="93" t="s">
        <v>54</v>
      </c>
      <c r="B632" s="94" t="s">
        <v>144</v>
      </c>
      <c r="C632" s="88"/>
    </row>
    <row r="633" spans="1:3">
      <c r="A633" s="93" t="s">
        <v>99</v>
      </c>
      <c r="B633" s="94" t="s">
        <v>6</v>
      </c>
      <c r="C633" s="88"/>
    </row>
    <row r="634" spans="1:3">
      <c r="A634" s="93" t="s">
        <v>100</v>
      </c>
      <c r="B634" s="94" t="s">
        <v>6</v>
      </c>
      <c r="C634" s="88"/>
    </row>
    <row r="635" spans="1:3">
      <c r="A635" s="93" t="s">
        <v>110</v>
      </c>
      <c r="B635" s="94" t="s">
        <v>7</v>
      </c>
      <c r="C635" s="88"/>
    </row>
    <row r="636" spans="1:3">
      <c r="A636" s="93" t="s">
        <v>111</v>
      </c>
      <c r="B636" s="94" t="s">
        <v>7</v>
      </c>
      <c r="C636" s="88"/>
    </row>
    <row r="637" spans="1:3">
      <c r="A637" s="93" t="s">
        <v>112</v>
      </c>
      <c r="B637" s="94" t="s">
        <v>7</v>
      </c>
      <c r="C637" s="88"/>
    </row>
    <row r="638" spans="1:3">
      <c r="A638" s="93" t="s">
        <v>103</v>
      </c>
      <c r="B638" s="94" t="s">
        <v>7</v>
      </c>
      <c r="C638" s="88"/>
    </row>
    <row r="639" spans="1:3">
      <c r="A639" s="93" t="s">
        <v>107</v>
      </c>
      <c r="B639" s="94" t="s">
        <v>7</v>
      </c>
      <c r="C639" s="88"/>
    </row>
    <row r="640" spans="1:3">
      <c r="A640" s="93" t="s">
        <v>113</v>
      </c>
      <c r="B640" s="94" t="s">
        <v>7</v>
      </c>
      <c r="C640" s="88"/>
    </row>
    <row r="641" spans="1:3">
      <c r="A641" s="93" t="s">
        <v>114</v>
      </c>
      <c r="B641" s="94" t="s">
        <v>7</v>
      </c>
      <c r="C641" s="88"/>
    </row>
    <row r="642" spans="1:3">
      <c r="A642" s="93" t="s">
        <v>115</v>
      </c>
      <c r="B642" s="94" t="s">
        <v>7</v>
      </c>
      <c r="C642" s="88"/>
    </row>
    <row r="643" spans="1:3">
      <c r="A643" s="93" t="s">
        <v>116</v>
      </c>
      <c r="B643" s="94" t="s">
        <v>7</v>
      </c>
      <c r="C643" s="88"/>
    </row>
    <row r="644" spans="1:3">
      <c r="A644" s="93" t="s">
        <v>117</v>
      </c>
      <c r="B644" s="94" t="s">
        <v>7</v>
      </c>
      <c r="C644" s="88"/>
    </row>
    <row r="645" spans="1:3">
      <c r="A645" s="93" t="s">
        <v>104</v>
      </c>
      <c r="B645" s="94" t="s">
        <v>7</v>
      </c>
      <c r="C645" s="88"/>
    </row>
    <row r="646" spans="1:3">
      <c r="A646" s="93" t="s">
        <v>118</v>
      </c>
      <c r="B646" s="94" t="s">
        <v>7</v>
      </c>
      <c r="C646" s="88"/>
    </row>
    <row r="647" spans="1:3">
      <c r="A647" s="93" t="s">
        <v>119</v>
      </c>
      <c r="B647" s="94" t="s">
        <v>7</v>
      </c>
      <c r="C647" s="88"/>
    </row>
    <row r="648" spans="1:3">
      <c r="A648" s="93" t="s">
        <v>105</v>
      </c>
      <c r="B648" s="94" t="s">
        <v>7</v>
      </c>
      <c r="C648" s="88"/>
    </row>
    <row r="649" spans="1:3">
      <c r="A649" s="93" t="s">
        <v>108</v>
      </c>
      <c r="B649" s="94" t="s">
        <v>7</v>
      </c>
      <c r="C649" s="88"/>
    </row>
    <row r="650" spans="1:3">
      <c r="A650" s="93" t="s">
        <v>120</v>
      </c>
      <c r="B650" s="94" t="s">
        <v>7</v>
      </c>
      <c r="C650" s="88"/>
    </row>
    <row r="651" spans="1:3">
      <c r="A651" s="93" t="s">
        <v>121</v>
      </c>
      <c r="B651" s="94" t="s">
        <v>7</v>
      </c>
      <c r="C651" s="88"/>
    </row>
    <row r="652" spans="1:3">
      <c r="A652" s="93" t="s">
        <v>122</v>
      </c>
      <c r="B652" s="94" t="s">
        <v>7</v>
      </c>
      <c r="C652" s="88"/>
    </row>
    <row r="653" spans="1:3">
      <c r="A653" s="93" t="s">
        <v>123</v>
      </c>
      <c r="B653" s="94" t="s">
        <v>7</v>
      </c>
      <c r="C653" s="88"/>
    </row>
    <row r="654" spans="1:3">
      <c r="A654" s="93" t="s">
        <v>57</v>
      </c>
      <c r="B654" s="94" t="s">
        <v>145</v>
      </c>
      <c r="C654" s="88"/>
    </row>
    <row r="655" spans="1:3">
      <c r="A655" s="93" t="s">
        <v>56</v>
      </c>
      <c r="B655" s="94" t="s">
        <v>145</v>
      </c>
      <c r="C655" s="88"/>
    </row>
    <row r="656" spans="1:3">
      <c r="A656" s="93" t="s">
        <v>80</v>
      </c>
      <c r="B656" s="94" t="s">
        <v>6</v>
      </c>
      <c r="C656" s="88"/>
    </row>
    <row r="657" spans="1:3">
      <c r="A657" s="93" t="s">
        <v>81</v>
      </c>
      <c r="B657" s="94" t="s">
        <v>6</v>
      </c>
      <c r="C657" s="88"/>
    </row>
    <row r="658" spans="1:3">
      <c r="A658" s="93" t="s">
        <v>82</v>
      </c>
      <c r="B658" s="94" t="s">
        <v>6</v>
      </c>
      <c r="C658" s="88"/>
    </row>
    <row r="659" spans="1:3">
      <c r="A659" s="93" t="s">
        <v>83</v>
      </c>
      <c r="B659" s="94" t="s">
        <v>6</v>
      </c>
      <c r="C659" s="88"/>
    </row>
    <row r="660" spans="1:3">
      <c r="A660" s="93" t="s">
        <v>84</v>
      </c>
      <c r="B660" s="94" t="s">
        <v>6</v>
      </c>
      <c r="C660" s="88"/>
    </row>
    <row r="661" spans="1:3">
      <c r="A661" s="93" t="s">
        <v>85</v>
      </c>
      <c r="B661" s="94" t="s">
        <v>6</v>
      </c>
      <c r="C661" s="88"/>
    </row>
    <row r="662" spans="1:3">
      <c r="A662" s="93" t="s">
        <v>86</v>
      </c>
      <c r="B662" s="94" t="s">
        <v>6</v>
      </c>
      <c r="C662" s="88"/>
    </row>
    <row r="663" spans="1:3">
      <c r="A663" s="93" t="s">
        <v>87</v>
      </c>
      <c r="B663" s="94" t="s">
        <v>6</v>
      </c>
      <c r="C663" s="88"/>
    </row>
    <row r="664" spans="1:3">
      <c r="A664" s="93" t="s">
        <v>88</v>
      </c>
      <c r="B664" s="94" t="s">
        <v>6</v>
      </c>
      <c r="C664" s="88"/>
    </row>
    <row r="665" spans="1:3">
      <c r="A665" s="93" t="s">
        <v>89</v>
      </c>
      <c r="B665" s="94" t="s">
        <v>6</v>
      </c>
      <c r="C665" s="88"/>
    </row>
    <row r="666" spans="1:3">
      <c r="A666" s="93" t="s">
        <v>90</v>
      </c>
      <c r="B666" s="94" t="s">
        <v>6</v>
      </c>
      <c r="C666" s="88"/>
    </row>
    <row r="667" spans="1:3">
      <c r="A667" s="93" t="s">
        <v>91</v>
      </c>
      <c r="B667" s="94" t="s">
        <v>6</v>
      </c>
      <c r="C667" s="88"/>
    </row>
    <row r="668" spans="1:3">
      <c r="A668" s="93" t="s">
        <v>92</v>
      </c>
      <c r="B668" s="94" t="s">
        <v>6</v>
      </c>
      <c r="C668" s="88"/>
    </row>
    <row r="669" spans="1:3">
      <c r="A669" s="93" t="s">
        <v>93</v>
      </c>
      <c r="B669" s="94" t="s">
        <v>6</v>
      </c>
      <c r="C669" s="88"/>
    </row>
    <row r="670" spans="1:3">
      <c r="A670" s="93" t="s">
        <v>94</v>
      </c>
      <c r="B670" s="94" t="s">
        <v>6</v>
      </c>
      <c r="C670" s="89"/>
    </row>
    <row r="671" spans="1:3">
      <c r="A671" s="93" t="s">
        <v>95</v>
      </c>
      <c r="B671" s="94" t="s">
        <v>6</v>
      </c>
      <c r="C671" s="89"/>
    </row>
    <row r="672" spans="1:3">
      <c r="A672" s="93" t="s">
        <v>96</v>
      </c>
      <c r="B672" s="94" t="s">
        <v>6</v>
      </c>
      <c r="C672" s="89"/>
    </row>
    <row r="673" spans="1:3">
      <c r="A673" s="93" t="s">
        <v>97</v>
      </c>
      <c r="B673" s="94" t="s">
        <v>6</v>
      </c>
      <c r="C673" s="89"/>
    </row>
    <row r="674" spans="1:3">
      <c r="A674" s="93" t="s">
        <v>98</v>
      </c>
      <c r="B674" s="94" t="s">
        <v>6</v>
      </c>
      <c r="C674" s="89"/>
    </row>
    <row r="675" spans="1:3">
      <c r="A675" s="93" t="s">
        <v>124</v>
      </c>
      <c r="B675" s="94" t="s">
        <v>7</v>
      </c>
      <c r="C675" s="89"/>
    </row>
    <row r="676" spans="1:3">
      <c r="A676" s="93" t="s">
        <v>125</v>
      </c>
      <c r="B676" s="94" t="s">
        <v>7</v>
      </c>
      <c r="C676" s="89"/>
    </row>
    <row r="677" spans="1:3">
      <c r="A677" s="93" t="s">
        <v>58</v>
      </c>
      <c r="B677" s="94" t="s">
        <v>145</v>
      </c>
      <c r="C677" s="89"/>
    </row>
    <row r="678" spans="1:3">
      <c r="A678" s="93" t="s">
        <v>59</v>
      </c>
      <c r="B678" s="94" t="s">
        <v>145</v>
      </c>
      <c r="C678" s="89"/>
    </row>
    <row r="679" spans="1:3">
      <c r="A679" s="93" t="s">
        <v>60</v>
      </c>
      <c r="B679" s="94" t="s">
        <v>145</v>
      </c>
      <c r="C679" s="89"/>
    </row>
    <row r="680" spans="1:3">
      <c r="A680" s="93" t="s">
        <v>61</v>
      </c>
      <c r="B680" s="94" t="s">
        <v>145</v>
      </c>
      <c r="C680" s="89"/>
    </row>
    <row r="681" spans="1:3">
      <c r="A681" s="93" t="s">
        <v>126</v>
      </c>
      <c r="B681" s="94" t="s">
        <v>7</v>
      </c>
      <c r="C681" s="89"/>
    </row>
    <row r="682" spans="1:3">
      <c r="A682" s="93" t="s">
        <v>127</v>
      </c>
      <c r="B682" s="94" t="s">
        <v>7</v>
      </c>
      <c r="C682" s="89"/>
    </row>
    <row r="683" spans="1:3">
      <c r="A683" s="93" t="s">
        <v>30</v>
      </c>
      <c r="B683" s="94" t="s">
        <v>138</v>
      </c>
      <c r="C683" s="89"/>
    </row>
    <row r="684" spans="1:3">
      <c r="A684" s="93" t="s">
        <v>46</v>
      </c>
      <c r="B684" s="94" t="s">
        <v>139</v>
      </c>
      <c r="C684" s="89"/>
    </row>
    <row r="685" spans="1:3">
      <c r="A685" s="93" t="s">
        <v>64</v>
      </c>
      <c r="B685" s="94" t="s">
        <v>146</v>
      </c>
      <c r="C685" s="89"/>
    </row>
    <row r="686" spans="1:3">
      <c r="A686" s="93" t="s">
        <v>27</v>
      </c>
      <c r="B686" s="94" t="s">
        <v>138</v>
      </c>
      <c r="C686" s="89"/>
    </row>
    <row r="687" spans="1:3">
      <c r="A687" s="93" t="s">
        <v>128</v>
      </c>
      <c r="B687" s="94" t="s">
        <v>7</v>
      </c>
      <c r="C687" s="89"/>
    </row>
    <row r="688" spans="1:3">
      <c r="A688" s="93" t="s">
        <v>65</v>
      </c>
      <c r="B688" s="94" t="s">
        <v>146</v>
      </c>
      <c r="C688" s="89"/>
    </row>
    <row r="689" spans="1:3">
      <c r="A689" s="93" t="s">
        <v>47</v>
      </c>
      <c r="B689" s="94" t="s">
        <v>139</v>
      </c>
      <c r="C689" s="89"/>
    </row>
    <row r="690" spans="1:3">
      <c r="A690" s="93" t="s">
        <v>49</v>
      </c>
      <c r="B690" s="94" t="s">
        <v>141</v>
      </c>
      <c r="C690" s="89"/>
    </row>
    <row r="691" spans="1:3">
      <c r="A691" s="93" t="s">
        <v>50</v>
      </c>
      <c r="B691" s="94" t="s">
        <v>141</v>
      </c>
      <c r="C691" s="89"/>
    </row>
    <row r="692" spans="1:3">
      <c r="A692" s="93" t="s">
        <v>129</v>
      </c>
      <c r="B692" s="94" t="s">
        <v>7</v>
      </c>
      <c r="C692" s="89"/>
    </row>
    <row r="693" spans="1:3">
      <c r="A693" s="93" t="s">
        <v>130</v>
      </c>
      <c r="B693" s="94" t="s">
        <v>7</v>
      </c>
      <c r="C693" s="89"/>
    </row>
    <row r="694" spans="1:3">
      <c r="A694" s="93" t="s">
        <v>131</v>
      </c>
      <c r="B694" s="94" t="s">
        <v>7</v>
      </c>
      <c r="C694" s="89"/>
    </row>
    <row r="695" spans="1:3">
      <c r="A695" s="93" t="s">
        <v>67</v>
      </c>
      <c r="B695" s="94" t="s">
        <v>146</v>
      </c>
      <c r="C695" s="89"/>
    </row>
    <row r="696" spans="1:3">
      <c r="A696" s="93" t="s">
        <v>106</v>
      </c>
      <c r="B696" s="94" t="s">
        <v>7</v>
      </c>
      <c r="C696" s="89"/>
    </row>
    <row r="697" spans="1:3">
      <c r="A697" s="93" t="s">
        <v>68</v>
      </c>
      <c r="B697" s="94" t="s">
        <v>146</v>
      </c>
      <c r="C697" s="89"/>
    </row>
    <row r="698" spans="1:3">
      <c r="A698" s="93" t="s">
        <v>101</v>
      </c>
      <c r="B698" s="94" t="s">
        <v>151</v>
      </c>
      <c r="C698" s="89"/>
    </row>
    <row r="699" spans="1:3">
      <c r="A699" s="93" t="s">
        <v>102</v>
      </c>
      <c r="B699" s="94" t="s">
        <v>151</v>
      </c>
      <c r="C699" s="89"/>
    </row>
    <row r="700" spans="1:3">
      <c r="A700" s="93" t="s">
        <v>55</v>
      </c>
      <c r="B700" s="94" t="s">
        <v>144</v>
      </c>
      <c r="C700" s="89"/>
    </row>
    <row r="701" spans="1:3">
      <c r="A701" s="93" t="s">
        <v>109</v>
      </c>
      <c r="B701" s="94" t="s">
        <v>7</v>
      </c>
      <c r="C701" s="89"/>
    </row>
    <row r="702" spans="1:3">
      <c r="A702" s="93" t="s">
        <v>66</v>
      </c>
      <c r="B702" s="94" t="s">
        <v>146</v>
      </c>
      <c r="C702" s="89"/>
    </row>
    <row r="703" spans="1:3">
      <c r="A703" s="93" t="s">
        <v>79</v>
      </c>
      <c r="B703" s="94" t="s">
        <v>6</v>
      </c>
      <c r="C703" s="89"/>
    </row>
    <row r="704" spans="1:3">
      <c r="A704" s="93" t="s">
        <v>33</v>
      </c>
      <c r="B704" s="94" t="s">
        <v>138</v>
      </c>
      <c r="C704" s="89"/>
    </row>
    <row r="705" spans="1:3">
      <c r="A705" s="93" t="s">
        <v>34</v>
      </c>
      <c r="B705" s="94" t="s">
        <v>138</v>
      </c>
      <c r="C705" s="89"/>
    </row>
    <row r="706" spans="1:3">
      <c r="A706" s="93" t="s">
        <v>75</v>
      </c>
      <c r="B706" s="94" t="s">
        <v>156</v>
      </c>
      <c r="C706" s="89"/>
    </row>
    <row r="707" spans="1:3">
      <c r="A707" s="93" t="s">
        <v>78</v>
      </c>
      <c r="B707" s="94" t="s">
        <v>6</v>
      </c>
      <c r="C707" s="89"/>
    </row>
    <row r="708" spans="1:3">
      <c r="A708" s="93" t="s">
        <v>48</v>
      </c>
      <c r="B708" s="94" t="s">
        <v>139</v>
      </c>
      <c r="C708" s="89"/>
    </row>
    <row r="709" spans="1:3">
      <c r="A709" s="93" t="s">
        <v>48</v>
      </c>
      <c r="B709" s="94" t="s">
        <v>139</v>
      </c>
      <c r="C709" s="89"/>
    </row>
    <row r="710" spans="1:3">
      <c r="A710" s="93" t="s">
        <v>132</v>
      </c>
      <c r="B710" s="94" t="s">
        <v>7</v>
      </c>
      <c r="C710" s="89"/>
    </row>
    <row r="711" spans="1:3">
      <c r="A711" s="93" t="s">
        <v>69</v>
      </c>
      <c r="B711" s="94" t="s">
        <v>147</v>
      </c>
      <c r="C711" s="89"/>
    </row>
    <row r="712" spans="1:3">
      <c r="A712" s="93" t="s">
        <v>71</v>
      </c>
      <c r="B712" s="94" t="s">
        <v>147</v>
      </c>
      <c r="C712" s="89"/>
    </row>
    <row r="713" spans="1:3">
      <c r="A713" s="93" t="s">
        <v>200</v>
      </c>
      <c r="B713" s="94" t="s">
        <v>156</v>
      </c>
      <c r="C713" s="89"/>
    </row>
    <row r="714" spans="1:3">
      <c r="A714" s="93" t="s">
        <v>134</v>
      </c>
      <c r="B714" s="94" t="s">
        <v>7</v>
      </c>
      <c r="C714" s="89"/>
    </row>
    <row r="715" spans="1:3">
      <c r="A715" s="93" t="s">
        <v>133</v>
      </c>
      <c r="B715" s="94" t="s">
        <v>7</v>
      </c>
      <c r="C715" s="89"/>
    </row>
    <row r="716" spans="1:3">
      <c r="A716" s="93" t="s">
        <v>77</v>
      </c>
      <c r="B716" s="94" t="s">
        <v>6</v>
      </c>
      <c r="C716" s="89"/>
    </row>
    <row r="717" spans="1:3">
      <c r="A717" s="93" t="s">
        <v>72</v>
      </c>
      <c r="B717" s="94" t="s">
        <v>147</v>
      </c>
      <c r="C717" s="89"/>
    </row>
    <row r="718" spans="1:3">
      <c r="A718" s="93" t="s">
        <v>73</v>
      </c>
      <c r="B718" s="94" t="s">
        <v>147</v>
      </c>
      <c r="C718" s="89"/>
    </row>
    <row r="719" spans="1:3">
      <c r="A719" s="93" t="s">
        <v>74</v>
      </c>
      <c r="B719" s="94" t="s">
        <v>147</v>
      </c>
      <c r="C719" s="89"/>
    </row>
    <row r="720" spans="1:3">
      <c r="A720" s="95" t="s">
        <v>62</v>
      </c>
      <c r="B720" s="96" t="s">
        <v>154</v>
      </c>
      <c r="C720" s="89"/>
    </row>
    <row r="721" spans="1:3">
      <c r="A721" s="93" t="s">
        <v>135</v>
      </c>
      <c r="B721" s="94" t="s">
        <v>7</v>
      </c>
      <c r="C721" s="89"/>
    </row>
    <row r="722" spans="1:3">
      <c r="A722" s="95" t="s">
        <v>51</v>
      </c>
      <c r="B722" s="96" t="s">
        <v>142</v>
      </c>
      <c r="C722" s="89"/>
    </row>
    <row r="723" spans="1:3">
      <c r="A723" s="95" t="s">
        <v>63</v>
      </c>
      <c r="B723" s="96" t="s">
        <v>154</v>
      </c>
      <c r="C723" s="89"/>
    </row>
    <row r="724" spans="1:3">
      <c r="A724" s="95" t="s">
        <v>52</v>
      </c>
      <c r="B724" s="96" t="s">
        <v>142</v>
      </c>
      <c r="C724" s="89"/>
    </row>
    <row r="725" spans="1:3">
      <c r="A725" s="93" t="s">
        <v>76</v>
      </c>
      <c r="B725" s="94" t="s">
        <v>156</v>
      </c>
      <c r="C725" s="89"/>
    </row>
    <row r="726" spans="1:3">
      <c r="A726" s="93" t="s">
        <v>53</v>
      </c>
      <c r="B726" s="94" t="s">
        <v>142</v>
      </c>
      <c r="C726" s="89"/>
    </row>
    <row r="727" spans="1:3">
      <c r="A727" s="93">
        <v>42349174</v>
      </c>
      <c r="B727" s="94" t="s">
        <v>138</v>
      </c>
      <c r="C727" s="89"/>
    </row>
    <row r="728" spans="1:3">
      <c r="A728" s="93" t="s">
        <v>137</v>
      </c>
      <c r="B728" s="94" t="s">
        <v>147</v>
      </c>
      <c r="C728" s="89"/>
    </row>
    <row r="729" spans="1:3">
      <c r="A729" s="93">
        <v>42393129</v>
      </c>
      <c r="B729" s="94" t="s">
        <v>7</v>
      </c>
      <c r="C729" s="89"/>
    </row>
    <row r="730" spans="1:3">
      <c r="A730" s="93">
        <v>42361093</v>
      </c>
      <c r="B730" s="94" t="s">
        <v>7</v>
      </c>
      <c r="C730" s="89"/>
    </row>
    <row r="731" spans="1:3">
      <c r="A731" s="93">
        <v>42350784</v>
      </c>
      <c r="B731" s="94" t="s">
        <v>138</v>
      </c>
      <c r="C731" s="89"/>
    </row>
    <row r="732" spans="1:3">
      <c r="A732" s="93">
        <v>42296729</v>
      </c>
      <c r="B732" s="94" t="s">
        <v>7</v>
      </c>
      <c r="C732" s="89"/>
    </row>
    <row r="733" spans="1:3">
      <c r="A733" s="93">
        <v>42230170</v>
      </c>
      <c r="B733" s="94" t="s">
        <v>156</v>
      </c>
      <c r="C733" s="89"/>
    </row>
    <row r="734" spans="1:3">
      <c r="A734" s="93">
        <v>42266532</v>
      </c>
      <c r="B734" s="94" t="s">
        <v>142</v>
      </c>
      <c r="C734" s="89"/>
    </row>
    <row r="735" spans="1:3">
      <c r="A735" s="97">
        <v>42314367</v>
      </c>
      <c r="B735" s="97" t="s">
        <v>7</v>
      </c>
      <c r="C735" s="89"/>
    </row>
    <row r="736" spans="1:3">
      <c r="A736" s="97">
        <v>42314367</v>
      </c>
      <c r="B736" s="97" t="s">
        <v>7</v>
      </c>
      <c r="C736" s="89"/>
    </row>
    <row r="737" spans="1:3">
      <c r="A737" s="97">
        <v>42319158</v>
      </c>
      <c r="B737" s="97" t="s">
        <v>7</v>
      </c>
      <c r="C737" s="89"/>
    </row>
    <row r="738" spans="1:3">
      <c r="A738" s="97">
        <v>42319158</v>
      </c>
      <c r="B738" s="97" t="s">
        <v>7</v>
      </c>
      <c r="C738" s="89"/>
    </row>
    <row r="739" spans="1:3">
      <c r="A739" s="97">
        <v>42319158</v>
      </c>
      <c r="B739" s="97" t="s">
        <v>7</v>
      </c>
      <c r="C739" s="89"/>
    </row>
    <row r="740" spans="1:3">
      <c r="A740" s="97">
        <v>42319158</v>
      </c>
      <c r="B740" s="97" t="s">
        <v>7</v>
      </c>
      <c r="C740" s="89"/>
    </row>
    <row r="741" spans="1:3">
      <c r="A741" s="97">
        <v>42386633</v>
      </c>
      <c r="B741" s="97" t="s">
        <v>7</v>
      </c>
      <c r="C741" s="89"/>
    </row>
    <row r="742" spans="1:3">
      <c r="A742" s="97">
        <v>42386633</v>
      </c>
      <c r="B742" s="97" t="s">
        <v>7</v>
      </c>
      <c r="C742" s="89"/>
    </row>
    <row r="743" spans="1:3">
      <c r="A743" s="97" t="s">
        <v>148</v>
      </c>
      <c r="B743" s="97" t="s">
        <v>201</v>
      </c>
      <c r="C743" s="89"/>
    </row>
    <row r="744" spans="1:3">
      <c r="A744" s="97" t="s">
        <v>148</v>
      </c>
      <c r="B744" s="97" t="s">
        <v>201</v>
      </c>
      <c r="C744" s="89"/>
    </row>
    <row r="745" spans="1:3">
      <c r="A745" s="97" t="s">
        <v>143</v>
      </c>
      <c r="B745" s="97" t="s">
        <v>202</v>
      </c>
      <c r="C745" s="89"/>
    </row>
    <row r="746" spans="1:3">
      <c r="A746" s="97" t="s">
        <v>143</v>
      </c>
      <c r="B746" s="97" t="s">
        <v>202</v>
      </c>
      <c r="C746" s="89"/>
    </row>
    <row r="747" spans="1:3">
      <c r="A747" s="97" t="s">
        <v>143</v>
      </c>
      <c r="B747" s="97" t="s">
        <v>202</v>
      </c>
      <c r="C747" s="89"/>
    </row>
    <row r="748" spans="1:3">
      <c r="A748" s="97" t="s">
        <v>143</v>
      </c>
      <c r="B748" s="97" t="s">
        <v>202</v>
      </c>
      <c r="C748" s="89"/>
    </row>
    <row r="749" spans="1:3">
      <c r="A749" s="97" t="s">
        <v>203</v>
      </c>
      <c r="B749" s="94" t="s">
        <v>145</v>
      </c>
      <c r="C749" s="89"/>
    </row>
    <row r="750" spans="1:3">
      <c r="A750" s="97" t="s">
        <v>203</v>
      </c>
      <c r="B750" s="94" t="s">
        <v>145</v>
      </c>
      <c r="C750" s="89"/>
    </row>
    <row r="751" spans="1:3">
      <c r="A751" s="97" t="s">
        <v>149</v>
      </c>
      <c r="B751" s="97" t="s">
        <v>201</v>
      </c>
      <c r="C751" s="89"/>
    </row>
    <row r="752" spans="1:3">
      <c r="A752" s="97" t="s">
        <v>149</v>
      </c>
      <c r="B752" s="97" t="s">
        <v>201</v>
      </c>
      <c r="C752" s="89"/>
    </row>
    <row r="753" spans="1:3">
      <c r="A753" s="97" t="s">
        <v>150</v>
      </c>
      <c r="B753" s="97" t="s">
        <v>201</v>
      </c>
      <c r="C753" s="89"/>
    </row>
    <row r="754" spans="1:3">
      <c r="A754" s="97" t="s">
        <v>150</v>
      </c>
      <c r="B754" s="97" t="s">
        <v>201</v>
      </c>
      <c r="C754" s="89"/>
    </row>
    <row r="755" spans="1:3">
      <c r="A755" s="93">
        <v>42273738</v>
      </c>
      <c r="B755" s="97" t="s">
        <v>7</v>
      </c>
      <c r="C755" s="90"/>
    </row>
    <row r="756" spans="1:3">
      <c r="A756" s="93">
        <v>42349533</v>
      </c>
      <c r="B756" s="97" t="s">
        <v>144</v>
      </c>
      <c r="C756" s="90"/>
    </row>
    <row r="757" spans="1:3">
      <c r="A757" s="93">
        <v>42235466</v>
      </c>
      <c r="B757" s="97" t="s">
        <v>138</v>
      </c>
    </row>
    <row r="758" spans="1:3">
      <c r="A758" s="93">
        <v>42293120</v>
      </c>
      <c r="B758" s="97" t="s">
        <v>7</v>
      </c>
    </row>
    <row r="759" spans="1:3">
      <c r="A759" s="93">
        <v>42283334</v>
      </c>
      <c r="B759" s="97" t="s">
        <v>7</v>
      </c>
    </row>
    <row r="760" spans="1:3">
      <c r="A760" s="93">
        <v>42206963</v>
      </c>
      <c r="B760" s="97" t="s">
        <v>7</v>
      </c>
    </row>
    <row r="761" spans="1:3">
      <c r="A761" s="93">
        <v>42280789</v>
      </c>
      <c r="B761" s="97" t="s">
        <v>202</v>
      </c>
    </row>
    <row r="762" spans="1:3">
      <c r="A762" s="93">
        <v>42349223</v>
      </c>
      <c r="B762" s="97" t="s">
        <v>202</v>
      </c>
    </row>
    <row r="763" spans="1:3">
      <c r="A763" s="93">
        <v>42349229</v>
      </c>
      <c r="B763" s="97" t="s">
        <v>202</v>
      </c>
    </row>
    <row r="764" spans="1:3">
      <c r="A764" s="93">
        <v>42299672</v>
      </c>
      <c r="B764" s="97" t="s">
        <v>202</v>
      </c>
    </row>
    <row r="765" spans="1:3">
      <c r="A765" s="93">
        <v>42299680</v>
      </c>
      <c r="B765" s="97" t="s">
        <v>202</v>
      </c>
    </row>
    <row r="766" spans="1:3">
      <c r="A766" s="93">
        <v>42232378</v>
      </c>
      <c r="B766" s="94" t="s">
        <v>138</v>
      </c>
    </row>
    <row r="767" spans="1:3">
      <c r="A767" s="98" t="s">
        <v>153</v>
      </c>
      <c r="B767" s="97" t="s">
        <v>154</v>
      </c>
    </row>
    <row r="768" spans="1:3">
      <c r="A768" s="97">
        <v>42419633</v>
      </c>
      <c r="B768" s="97" t="s">
        <v>202</v>
      </c>
    </row>
    <row r="769" spans="1:2">
      <c r="A769" s="97">
        <v>42419633</v>
      </c>
      <c r="B769" s="97" t="s">
        <v>202</v>
      </c>
    </row>
    <row r="770" spans="1:2">
      <c r="A770" s="97">
        <v>42438168</v>
      </c>
      <c r="B770" s="97" t="s">
        <v>6</v>
      </c>
    </row>
    <row r="771" spans="1:2">
      <c r="A771" s="97">
        <v>42438168</v>
      </c>
      <c r="B771" s="97" t="s">
        <v>6</v>
      </c>
    </row>
    <row r="772" spans="1:2">
      <c r="A772" s="97" t="s">
        <v>153</v>
      </c>
      <c r="B772" s="96" t="s">
        <v>154</v>
      </c>
    </row>
    <row r="773" spans="1:2">
      <c r="A773" s="97" t="s">
        <v>153</v>
      </c>
      <c r="B773" s="96" t="s">
        <v>154</v>
      </c>
    </row>
    <row r="774" spans="1:2">
      <c r="A774" s="97">
        <v>42315471</v>
      </c>
      <c r="B774" s="97" t="s">
        <v>138</v>
      </c>
    </row>
    <row r="775" spans="1:2">
      <c r="A775" s="97">
        <v>42315471</v>
      </c>
      <c r="B775" s="97" t="s">
        <v>138</v>
      </c>
    </row>
    <row r="776" spans="1:2">
      <c r="A776" s="97">
        <v>42328993</v>
      </c>
      <c r="B776" s="97" t="s">
        <v>7</v>
      </c>
    </row>
    <row r="777" spans="1:2">
      <c r="A777" s="97">
        <v>42328993</v>
      </c>
      <c r="B777" s="97" t="s">
        <v>7</v>
      </c>
    </row>
    <row r="778" spans="1:2">
      <c r="A778" s="97">
        <v>42335209</v>
      </c>
      <c r="B778" s="97" t="s">
        <v>7</v>
      </c>
    </row>
    <row r="779" spans="1:2">
      <c r="A779" s="97">
        <v>42335209</v>
      </c>
      <c r="B779" s="97" t="s">
        <v>7</v>
      </c>
    </row>
    <row r="780" spans="1:2">
      <c r="A780" s="97">
        <v>42335209</v>
      </c>
      <c r="B780" s="97" t="s">
        <v>7</v>
      </c>
    </row>
    <row r="781" spans="1:2">
      <c r="A781" s="97">
        <v>42343105</v>
      </c>
      <c r="B781" s="97" t="s">
        <v>138</v>
      </c>
    </row>
    <row r="782" spans="1:2">
      <c r="A782" s="97">
        <v>42343105</v>
      </c>
      <c r="B782" s="97" t="s">
        <v>138</v>
      </c>
    </row>
    <row r="783" spans="1:2">
      <c r="A783" s="97">
        <v>42406396</v>
      </c>
      <c r="B783" s="94" t="s">
        <v>146</v>
      </c>
    </row>
    <row r="784" spans="1:2">
      <c r="A784" s="97">
        <v>42406396</v>
      </c>
      <c r="B784" s="94" t="s">
        <v>146</v>
      </c>
    </row>
    <row r="785" spans="1:2">
      <c r="A785" s="97">
        <v>42406396</v>
      </c>
      <c r="B785" s="94" t="s">
        <v>146</v>
      </c>
    </row>
    <row r="786" spans="1:2">
      <c r="A786" s="97">
        <v>42406396</v>
      </c>
      <c r="B786" s="94" t="s">
        <v>146</v>
      </c>
    </row>
    <row r="787" spans="1:2">
      <c r="A787" s="97">
        <v>42406396</v>
      </c>
      <c r="B787" s="94" t="s">
        <v>146</v>
      </c>
    </row>
    <row r="788" spans="1:2">
      <c r="A788" s="97">
        <v>42406396</v>
      </c>
      <c r="B788" s="94" t="s">
        <v>146</v>
      </c>
    </row>
    <row r="789" spans="1:2">
      <c r="A789" s="97">
        <v>42406517</v>
      </c>
      <c r="B789" s="94" t="s">
        <v>146</v>
      </c>
    </row>
    <row r="790" spans="1:2">
      <c r="A790" s="97">
        <v>42406517</v>
      </c>
      <c r="B790" s="94" t="s">
        <v>146</v>
      </c>
    </row>
    <row r="791" spans="1:2">
      <c r="A791" s="97">
        <v>42406517</v>
      </c>
      <c r="B791" s="94" t="s">
        <v>146</v>
      </c>
    </row>
    <row r="792" spans="1:2">
      <c r="A792" s="97">
        <v>42406517</v>
      </c>
      <c r="B792" s="94" t="s">
        <v>146</v>
      </c>
    </row>
    <row r="793" spans="1:2">
      <c r="A793" s="97">
        <v>42406517</v>
      </c>
      <c r="B793" s="94" t="s">
        <v>146</v>
      </c>
    </row>
    <row r="794" spans="1:2">
      <c r="A794" s="97">
        <v>42406517</v>
      </c>
      <c r="B794" s="94" t="s">
        <v>146</v>
      </c>
    </row>
    <row r="795" spans="1:2">
      <c r="A795" s="97">
        <v>42406524</v>
      </c>
      <c r="B795" s="94" t="s">
        <v>146</v>
      </c>
    </row>
    <row r="796" spans="1:2">
      <c r="A796" s="97">
        <v>42406524</v>
      </c>
      <c r="B796" s="94" t="s">
        <v>146</v>
      </c>
    </row>
    <row r="797" spans="1:2">
      <c r="A797" s="97">
        <v>42406524</v>
      </c>
      <c r="B797" s="94" t="s">
        <v>146</v>
      </c>
    </row>
    <row r="798" spans="1:2">
      <c r="A798" s="97">
        <v>42406524</v>
      </c>
      <c r="B798" s="94" t="s">
        <v>146</v>
      </c>
    </row>
    <row r="799" spans="1:2">
      <c r="A799" s="97">
        <v>42406524</v>
      </c>
      <c r="B799" s="94" t="s">
        <v>146</v>
      </c>
    </row>
    <row r="800" spans="1:2">
      <c r="A800" s="97">
        <v>42406524</v>
      </c>
      <c r="B800" s="94" t="s">
        <v>146</v>
      </c>
    </row>
    <row r="801" spans="1:2">
      <c r="A801" s="97">
        <v>42415022</v>
      </c>
      <c r="B801" s="97" t="s">
        <v>202</v>
      </c>
    </row>
    <row r="802" spans="1:2">
      <c r="A802" s="97">
        <v>42415024</v>
      </c>
      <c r="B802" s="97" t="s">
        <v>202</v>
      </c>
    </row>
    <row r="803" spans="1:2">
      <c r="A803" s="97">
        <v>42441549</v>
      </c>
      <c r="B803" s="97" t="s">
        <v>202</v>
      </c>
    </row>
    <row r="804" spans="1:2">
      <c r="A804" s="97">
        <v>42441549</v>
      </c>
      <c r="B804" s="97" t="s">
        <v>202</v>
      </c>
    </row>
    <row r="805" spans="1:2">
      <c r="A805" s="97">
        <v>42446603</v>
      </c>
      <c r="B805" s="97" t="s">
        <v>138</v>
      </c>
    </row>
    <row r="806" spans="1:2">
      <c r="A806" s="97">
        <v>42446603</v>
      </c>
      <c r="B806" s="97" t="s">
        <v>138</v>
      </c>
    </row>
    <row r="807" spans="1:2">
      <c r="A807" s="97">
        <v>42453340</v>
      </c>
      <c r="B807" s="97" t="s">
        <v>7</v>
      </c>
    </row>
    <row r="808" spans="1:2">
      <c r="A808" s="97">
        <v>42453340</v>
      </c>
      <c r="B808" s="97" t="s">
        <v>7</v>
      </c>
    </row>
    <row r="809" spans="1:2">
      <c r="A809" s="97">
        <v>42453340</v>
      </c>
      <c r="B809" s="97" t="s">
        <v>7</v>
      </c>
    </row>
    <row r="810" spans="1:2">
      <c r="A810" s="97">
        <v>42453340</v>
      </c>
      <c r="B810" s="97" t="s">
        <v>7</v>
      </c>
    </row>
    <row r="811" spans="1:2">
      <c r="A811" s="97">
        <v>42467777</v>
      </c>
      <c r="B811" s="97" t="s">
        <v>7</v>
      </c>
    </row>
    <row r="812" spans="1:2">
      <c r="A812" s="97">
        <v>42467777</v>
      </c>
      <c r="B812" s="97" t="s">
        <v>7</v>
      </c>
    </row>
    <row r="813" spans="1:2">
      <c r="A813" s="97">
        <v>42467777</v>
      </c>
      <c r="B813" s="97" t="s">
        <v>7</v>
      </c>
    </row>
    <row r="814" spans="1:2">
      <c r="A814" s="97">
        <v>42467777</v>
      </c>
      <c r="B814" s="97" t="s">
        <v>7</v>
      </c>
    </row>
    <row r="815" spans="1:2">
      <c r="A815" s="97">
        <v>42335243</v>
      </c>
      <c r="B815" s="97" t="s">
        <v>138</v>
      </c>
    </row>
    <row r="816" spans="1:2">
      <c r="A816" s="97">
        <v>42356872</v>
      </c>
      <c r="B816" s="97" t="s">
        <v>202</v>
      </c>
    </row>
    <row r="817" spans="1:3">
      <c r="A817" s="97">
        <v>42287326</v>
      </c>
      <c r="B817" s="97" t="s">
        <v>202</v>
      </c>
    </row>
    <row r="818" spans="1:3">
      <c r="A818" s="97">
        <v>42314379</v>
      </c>
      <c r="B818" s="97" t="s">
        <v>202</v>
      </c>
    </row>
    <row r="819" spans="1:3">
      <c r="A819" s="97">
        <v>42334854</v>
      </c>
      <c r="B819" s="97" t="s">
        <v>202</v>
      </c>
    </row>
    <row r="820" spans="1:3">
      <c r="A820" s="97">
        <v>42349235</v>
      </c>
      <c r="B820" s="97" t="s">
        <v>202</v>
      </c>
    </row>
    <row r="821" spans="1:3">
      <c r="A821" s="97">
        <v>42349236</v>
      </c>
      <c r="B821" s="97" t="s">
        <v>202</v>
      </c>
    </row>
    <row r="822" spans="1:3">
      <c r="A822" s="97">
        <v>42301340</v>
      </c>
      <c r="B822" s="97" t="s">
        <v>202</v>
      </c>
    </row>
    <row r="823" spans="1:3">
      <c r="A823" s="97">
        <v>42312484</v>
      </c>
      <c r="B823" s="99" t="s">
        <v>7</v>
      </c>
    </row>
    <row r="824" spans="1:3">
      <c r="A824" s="97">
        <v>42330815</v>
      </c>
      <c r="B824" s="99" t="s">
        <v>7</v>
      </c>
    </row>
    <row r="825" spans="1:3">
      <c r="A825" s="97">
        <v>42425529</v>
      </c>
      <c r="B825" s="99" t="s">
        <v>7</v>
      </c>
    </row>
    <row r="826" spans="1:3">
      <c r="A826" s="97">
        <v>42498483</v>
      </c>
      <c r="B826" s="99" t="s">
        <v>7</v>
      </c>
    </row>
    <row r="827" spans="1:3">
      <c r="A827" s="97">
        <v>42499337</v>
      </c>
      <c r="B827" s="99" t="s">
        <v>151</v>
      </c>
    </row>
    <row r="828" spans="1:3">
      <c r="A828" s="100">
        <v>42181540</v>
      </c>
      <c r="B828" s="94" t="s">
        <v>6</v>
      </c>
      <c r="C828" s="87" t="s">
        <v>206</v>
      </c>
    </row>
    <row r="829" spans="1:3">
      <c r="A829" s="101">
        <v>42498483</v>
      </c>
      <c r="B829" s="101" t="s">
        <v>7</v>
      </c>
    </row>
    <row r="830" spans="1:3">
      <c r="A830" s="101">
        <v>42498483</v>
      </c>
      <c r="B830" s="101" t="s">
        <v>7</v>
      </c>
    </row>
    <row r="831" spans="1:3">
      <c r="A831" s="101">
        <v>42499331</v>
      </c>
      <c r="B831" s="101" t="s">
        <v>7</v>
      </c>
    </row>
    <row r="832" spans="1:3">
      <c r="A832" s="101">
        <v>42499331</v>
      </c>
      <c r="B832" s="101" t="s">
        <v>7</v>
      </c>
    </row>
    <row r="833" spans="1:10">
      <c r="A833" s="101">
        <v>42499331</v>
      </c>
      <c r="B833" s="101" t="s">
        <v>7</v>
      </c>
    </row>
    <row r="834" spans="1:10">
      <c r="A834" s="101">
        <v>42499337</v>
      </c>
      <c r="B834" s="101" t="s">
        <v>151</v>
      </c>
      <c r="I834" s="102"/>
      <c r="J834" s="102"/>
    </row>
    <row r="835" spans="1:10">
      <c r="A835" s="101">
        <v>42499337</v>
      </c>
      <c r="B835" s="101" t="s">
        <v>151</v>
      </c>
      <c r="I835" s="102"/>
      <c r="J835" s="102"/>
    </row>
    <row r="836" spans="1:10">
      <c r="A836" s="101">
        <v>42499337</v>
      </c>
      <c r="B836" s="101" t="s">
        <v>151</v>
      </c>
      <c r="I836" s="102"/>
      <c r="J836" s="102"/>
    </row>
    <row r="837" spans="1:10">
      <c r="A837" s="101">
        <v>42499337</v>
      </c>
      <c r="B837" s="101" t="s">
        <v>151</v>
      </c>
      <c r="I837" s="102"/>
      <c r="J837" s="102"/>
    </row>
    <row r="838" spans="1:10">
      <c r="A838" s="101">
        <v>42515320</v>
      </c>
      <c r="B838" s="101" t="s">
        <v>7</v>
      </c>
      <c r="I838" s="102"/>
      <c r="J838" s="102"/>
    </row>
    <row r="839" spans="1:10">
      <c r="A839" s="101">
        <v>42515320</v>
      </c>
      <c r="B839" s="101" t="s">
        <v>7</v>
      </c>
      <c r="I839" s="102"/>
      <c r="J839" s="102"/>
    </row>
    <row r="840" spans="1:10">
      <c r="A840" s="93">
        <v>42356875</v>
      </c>
      <c r="B840" s="94" t="s">
        <v>7</v>
      </c>
      <c r="I840" s="102"/>
      <c r="J840" s="102"/>
    </row>
    <row r="841" spans="1:10">
      <c r="A841" s="93">
        <v>42356875</v>
      </c>
      <c r="B841" s="94" t="s">
        <v>7</v>
      </c>
      <c r="I841" s="102"/>
      <c r="J841" s="102"/>
    </row>
    <row r="842" spans="1:10">
      <c r="A842" s="93">
        <v>42397609</v>
      </c>
      <c r="B842" s="94" t="s">
        <v>7</v>
      </c>
    </row>
    <row r="843" spans="1:10">
      <c r="A843" s="93">
        <v>42397609</v>
      </c>
      <c r="B843" s="94" t="s">
        <v>7</v>
      </c>
    </row>
    <row r="844" spans="1:10">
      <c r="A844" s="93">
        <v>42399920</v>
      </c>
      <c r="B844" s="94" t="s">
        <v>7</v>
      </c>
    </row>
    <row r="845" spans="1:10">
      <c r="A845" s="93">
        <v>42399920</v>
      </c>
      <c r="B845" s="94" t="s">
        <v>7</v>
      </c>
    </row>
    <row r="846" spans="1:10">
      <c r="A846" s="93">
        <v>42399920</v>
      </c>
      <c r="B846" s="94" t="s">
        <v>7</v>
      </c>
    </row>
    <row r="847" spans="1:10">
      <c r="A847" s="93">
        <v>42425529</v>
      </c>
      <c r="B847" s="94" t="s">
        <v>7</v>
      </c>
    </row>
    <row r="848" spans="1:10">
      <c r="A848" s="100">
        <v>42266532</v>
      </c>
      <c r="B848" s="94" t="s">
        <v>205</v>
      </c>
    </row>
    <row r="849" spans="1:2">
      <c r="A849" s="93">
        <v>42315471</v>
      </c>
      <c r="B849" s="94" t="s">
        <v>205</v>
      </c>
    </row>
    <row r="850" spans="1:2">
      <c r="A850" s="93">
        <v>42315471</v>
      </c>
      <c r="B850" s="94" t="s">
        <v>205</v>
      </c>
    </row>
    <row r="851" spans="1:2">
      <c r="A851" s="93">
        <v>42328993</v>
      </c>
      <c r="B851" s="94" t="s">
        <v>7</v>
      </c>
    </row>
    <row r="852" spans="1:2">
      <c r="A852" s="93">
        <v>42328993</v>
      </c>
      <c r="B852" s="94" t="s">
        <v>7</v>
      </c>
    </row>
    <row r="853" spans="1:2">
      <c r="A853" s="93">
        <v>42335209</v>
      </c>
      <c r="B853" s="94" t="s">
        <v>7</v>
      </c>
    </row>
    <row r="854" spans="1:2">
      <c r="A854" s="93">
        <v>42335209</v>
      </c>
      <c r="B854" s="94" t="s">
        <v>7</v>
      </c>
    </row>
    <row r="855" spans="1:2">
      <c r="A855" s="93">
        <v>42335209</v>
      </c>
      <c r="B855" s="94" t="s">
        <v>7</v>
      </c>
    </row>
    <row r="856" spans="1:2">
      <c r="A856" s="93">
        <v>42343105</v>
      </c>
      <c r="B856" s="94" t="s">
        <v>205</v>
      </c>
    </row>
    <row r="857" spans="1:2">
      <c r="A857" s="93">
        <v>42343105</v>
      </c>
      <c r="B857" s="94" t="s">
        <v>205</v>
      </c>
    </row>
    <row r="858" spans="1:2">
      <c r="A858" s="93">
        <v>42406396</v>
      </c>
      <c r="B858" s="94" t="s">
        <v>157</v>
      </c>
    </row>
    <row r="859" spans="1:2">
      <c r="A859" s="93">
        <v>42406396</v>
      </c>
      <c r="B859" s="94" t="s">
        <v>157</v>
      </c>
    </row>
    <row r="860" spans="1:2">
      <c r="A860" s="93">
        <v>42406396</v>
      </c>
      <c r="B860" s="94" t="s">
        <v>157</v>
      </c>
    </row>
    <row r="861" spans="1:2">
      <c r="A861" s="93">
        <v>42406396</v>
      </c>
      <c r="B861" s="94" t="s">
        <v>157</v>
      </c>
    </row>
    <row r="862" spans="1:2">
      <c r="A862" s="93">
        <v>42406396</v>
      </c>
      <c r="B862" s="94" t="s">
        <v>157</v>
      </c>
    </row>
    <row r="863" spans="1:2">
      <c r="A863" s="93">
        <v>42406396</v>
      </c>
      <c r="B863" s="94" t="s">
        <v>157</v>
      </c>
    </row>
    <row r="864" spans="1:2">
      <c r="A864" s="93">
        <v>42406517</v>
      </c>
      <c r="B864" s="94" t="s">
        <v>157</v>
      </c>
    </row>
    <row r="865" spans="1:2">
      <c r="A865" s="93">
        <v>42406517</v>
      </c>
      <c r="B865" s="94" t="s">
        <v>157</v>
      </c>
    </row>
    <row r="866" spans="1:2">
      <c r="A866" s="93">
        <v>42406517</v>
      </c>
      <c r="B866" s="94" t="s">
        <v>157</v>
      </c>
    </row>
    <row r="867" spans="1:2">
      <c r="A867" s="93">
        <v>42406517</v>
      </c>
      <c r="B867" s="94" t="s">
        <v>157</v>
      </c>
    </row>
    <row r="868" spans="1:2">
      <c r="A868" s="93">
        <v>42406517</v>
      </c>
      <c r="B868" s="94" t="s">
        <v>157</v>
      </c>
    </row>
    <row r="869" spans="1:2">
      <c r="A869" s="93">
        <v>42406517</v>
      </c>
      <c r="B869" s="94" t="s">
        <v>157</v>
      </c>
    </row>
    <row r="870" spans="1:2">
      <c r="A870" s="93">
        <v>42406524</v>
      </c>
      <c r="B870" s="94" t="s">
        <v>157</v>
      </c>
    </row>
    <row r="871" spans="1:2">
      <c r="A871" s="93">
        <v>42406524</v>
      </c>
      <c r="B871" s="94" t="s">
        <v>157</v>
      </c>
    </row>
    <row r="872" spans="1:2">
      <c r="A872" s="93">
        <v>42406524</v>
      </c>
      <c r="B872" s="94" t="s">
        <v>157</v>
      </c>
    </row>
    <row r="873" spans="1:2">
      <c r="A873" s="93">
        <v>42406524</v>
      </c>
      <c r="B873" s="94" t="s">
        <v>157</v>
      </c>
    </row>
    <row r="874" spans="1:2">
      <c r="A874" s="93">
        <v>42406524</v>
      </c>
      <c r="B874" s="94" t="s">
        <v>157</v>
      </c>
    </row>
    <row r="875" spans="1:2">
      <c r="A875" s="93">
        <v>42406524</v>
      </c>
      <c r="B875" s="94" t="s">
        <v>157</v>
      </c>
    </row>
    <row r="876" spans="1:2">
      <c r="A876" s="93">
        <v>42415022</v>
      </c>
      <c r="B876" s="94" t="s">
        <v>156</v>
      </c>
    </row>
    <row r="877" spans="1:2">
      <c r="A877" s="93">
        <v>42415022</v>
      </c>
      <c r="B877" s="94" t="s">
        <v>156</v>
      </c>
    </row>
    <row r="878" spans="1:2">
      <c r="A878" s="93">
        <v>42415022</v>
      </c>
      <c r="B878" s="94" t="s">
        <v>156</v>
      </c>
    </row>
    <row r="879" spans="1:2">
      <c r="A879" s="93">
        <v>42415022</v>
      </c>
      <c r="B879" s="94" t="s">
        <v>156</v>
      </c>
    </row>
    <row r="880" spans="1:2">
      <c r="A880" s="93">
        <v>42415022</v>
      </c>
      <c r="B880" s="94" t="s">
        <v>156</v>
      </c>
    </row>
    <row r="881" spans="1:2">
      <c r="A881" s="93">
        <v>42415022</v>
      </c>
      <c r="B881" s="94" t="s">
        <v>156</v>
      </c>
    </row>
    <row r="882" spans="1:2">
      <c r="A882" s="93">
        <v>42415022</v>
      </c>
      <c r="B882" s="94" t="s">
        <v>156</v>
      </c>
    </row>
    <row r="883" spans="1:2">
      <c r="A883" s="93">
        <v>42415024</v>
      </c>
      <c r="B883" s="94" t="s">
        <v>156</v>
      </c>
    </row>
    <row r="884" spans="1:2">
      <c r="A884" s="93">
        <v>42415024</v>
      </c>
      <c r="B884" s="94" t="s">
        <v>156</v>
      </c>
    </row>
    <row r="885" spans="1:2">
      <c r="A885" s="93">
        <v>42415024</v>
      </c>
      <c r="B885" s="94" t="s">
        <v>156</v>
      </c>
    </row>
    <row r="886" spans="1:2">
      <c r="A886" s="93">
        <v>42415024</v>
      </c>
      <c r="B886" s="94" t="s">
        <v>156</v>
      </c>
    </row>
    <row r="887" spans="1:2">
      <c r="A887" s="93">
        <v>42415024</v>
      </c>
      <c r="B887" s="94" t="s">
        <v>156</v>
      </c>
    </row>
    <row r="888" spans="1:2">
      <c r="A888" s="93">
        <v>42415024</v>
      </c>
      <c r="B888" s="94" t="s">
        <v>156</v>
      </c>
    </row>
    <row r="889" spans="1:2">
      <c r="A889" s="93">
        <v>42415024</v>
      </c>
      <c r="B889" s="94" t="s">
        <v>156</v>
      </c>
    </row>
    <row r="890" spans="1:2">
      <c r="A890" s="93">
        <v>42441549</v>
      </c>
      <c r="B890" s="94" t="s">
        <v>156</v>
      </c>
    </row>
    <row r="891" spans="1:2">
      <c r="A891" s="93">
        <v>42441549</v>
      </c>
      <c r="B891" s="94" t="s">
        <v>156</v>
      </c>
    </row>
    <row r="892" spans="1:2">
      <c r="A892" s="93">
        <v>42446603</v>
      </c>
      <c r="B892" s="103" t="s">
        <v>142</v>
      </c>
    </row>
    <row r="893" spans="1:2">
      <c r="A893" s="93">
        <v>42446603</v>
      </c>
      <c r="B893" s="103" t="s">
        <v>142</v>
      </c>
    </row>
    <row r="894" spans="1:2">
      <c r="A894" s="93">
        <v>42453340</v>
      </c>
      <c r="B894" s="94" t="s">
        <v>7</v>
      </c>
    </row>
    <row r="895" spans="1:2">
      <c r="A895" s="93">
        <v>42453340</v>
      </c>
      <c r="B895" s="94" t="s">
        <v>7</v>
      </c>
    </row>
    <row r="896" spans="1:2">
      <c r="A896" s="93">
        <v>42453340</v>
      </c>
      <c r="B896" s="94" t="s">
        <v>7</v>
      </c>
    </row>
    <row r="897" spans="1:2">
      <c r="A897" s="93">
        <v>42453340</v>
      </c>
      <c r="B897" s="94" t="s">
        <v>7</v>
      </c>
    </row>
    <row r="898" spans="1:2">
      <c r="A898" s="93">
        <v>42467777</v>
      </c>
      <c r="B898" s="94" t="s">
        <v>7</v>
      </c>
    </row>
    <row r="899" spans="1:2">
      <c r="A899" s="93">
        <v>42467777</v>
      </c>
      <c r="B899" s="94" t="s">
        <v>7</v>
      </c>
    </row>
    <row r="900" spans="1:2">
      <c r="A900" s="93">
        <v>42467777</v>
      </c>
      <c r="B900" s="94" t="s">
        <v>7</v>
      </c>
    </row>
    <row r="901" spans="1:2">
      <c r="A901" s="93">
        <v>42467777</v>
      </c>
      <c r="B901" s="94" t="s">
        <v>7</v>
      </c>
    </row>
    <row r="902" spans="1:2">
      <c r="A902" s="98">
        <v>42356361</v>
      </c>
      <c r="B902" s="94" t="s">
        <v>7</v>
      </c>
    </row>
    <row r="903" spans="1:2">
      <c r="A903" s="98">
        <v>42356875</v>
      </c>
      <c r="B903" s="94" t="s">
        <v>7</v>
      </c>
    </row>
    <row r="904" spans="1:2">
      <c r="A904" s="98">
        <v>42397609</v>
      </c>
      <c r="B904" s="94" t="s">
        <v>7</v>
      </c>
    </row>
    <row r="905" spans="1:2">
      <c r="A905" s="98">
        <v>42399920</v>
      </c>
      <c r="B905" s="94" t="s">
        <v>7</v>
      </c>
    </row>
    <row r="906" spans="1:2">
      <c r="A906" s="98">
        <v>42499331</v>
      </c>
      <c r="B906" s="94" t="s">
        <v>7</v>
      </c>
    </row>
    <row r="907" spans="1:2">
      <c r="A907" s="98">
        <v>42507845</v>
      </c>
      <c r="B907" s="94" t="s">
        <v>7</v>
      </c>
    </row>
    <row r="908" spans="1:2">
      <c r="A908" s="98">
        <v>42515320</v>
      </c>
      <c r="B908" s="94" t="s">
        <v>7</v>
      </c>
    </row>
    <row r="909" spans="1:2">
      <c r="A909" s="98">
        <v>42534827</v>
      </c>
      <c r="B909" s="94" t="s">
        <v>7</v>
      </c>
    </row>
    <row r="910" spans="1:2">
      <c r="A910" s="98">
        <v>42535820</v>
      </c>
      <c r="B910" s="94" t="s">
        <v>151</v>
      </c>
    </row>
    <row r="911" spans="1:2">
      <c r="A911" s="93">
        <v>42163185</v>
      </c>
      <c r="B911" s="104" t="s">
        <v>7</v>
      </c>
    </row>
    <row r="912" spans="1:2">
      <c r="A912" s="93">
        <v>42163185</v>
      </c>
      <c r="B912" s="104" t="s">
        <v>7</v>
      </c>
    </row>
    <row r="913" spans="1:2">
      <c r="A913" s="93">
        <v>42163185</v>
      </c>
      <c r="B913" s="104" t="s">
        <v>7</v>
      </c>
    </row>
    <row r="914" spans="1:2">
      <c r="A914" s="93">
        <v>42163185</v>
      </c>
      <c r="B914" s="104" t="s">
        <v>7</v>
      </c>
    </row>
    <row r="915" spans="1:2">
      <c r="A915" s="93">
        <v>42163185</v>
      </c>
      <c r="B915" s="104" t="s">
        <v>7</v>
      </c>
    </row>
    <row r="916" spans="1:2">
      <c r="A916" s="93">
        <v>42163185</v>
      </c>
      <c r="B916" s="104" t="s">
        <v>7</v>
      </c>
    </row>
    <row r="917" spans="1:2">
      <c r="A917" s="93">
        <v>42163185</v>
      </c>
      <c r="B917" s="104" t="s">
        <v>7</v>
      </c>
    </row>
    <row r="918" spans="1:2">
      <c r="A918" s="93">
        <v>42163185</v>
      </c>
      <c r="B918" s="104" t="s">
        <v>7</v>
      </c>
    </row>
    <row r="919" spans="1:2">
      <c r="A919" s="93">
        <v>42343102</v>
      </c>
      <c r="B919" s="104" t="s">
        <v>7</v>
      </c>
    </row>
    <row r="920" spans="1:2">
      <c r="A920" s="93">
        <v>42343102</v>
      </c>
      <c r="B920" s="104" t="s">
        <v>7</v>
      </c>
    </row>
    <row r="921" spans="1:2">
      <c r="A921" s="93">
        <v>42343102</v>
      </c>
      <c r="B921" s="104" t="s">
        <v>7</v>
      </c>
    </row>
    <row r="922" spans="1:2">
      <c r="A922" s="93">
        <v>42368064</v>
      </c>
      <c r="B922" s="104" t="s">
        <v>7</v>
      </c>
    </row>
    <row r="923" spans="1:2">
      <c r="A923" s="93">
        <v>42368064</v>
      </c>
      <c r="B923" s="104" t="s">
        <v>7</v>
      </c>
    </row>
    <row r="924" spans="1:2">
      <c r="A924" s="93">
        <v>42368064</v>
      </c>
      <c r="B924" s="104" t="s">
        <v>7</v>
      </c>
    </row>
    <row r="925" spans="1:2">
      <c r="A925" s="93">
        <v>42368064</v>
      </c>
      <c r="B925" s="104" t="s">
        <v>7</v>
      </c>
    </row>
    <row r="926" spans="1:2">
      <c r="A926" s="93">
        <v>42368064</v>
      </c>
      <c r="B926" s="104" t="s">
        <v>7</v>
      </c>
    </row>
    <row r="927" spans="1:2">
      <c r="A927" s="93">
        <v>42368064</v>
      </c>
      <c r="B927" s="104" t="s">
        <v>7</v>
      </c>
    </row>
    <row r="928" spans="1:2">
      <c r="A928" s="93">
        <v>42487873</v>
      </c>
      <c r="B928" s="97" t="s">
        <v>138</v>
      </c>
    </row>
    <row r="929" spans="1:2">
      <c r="A929" s="93">
        <v>42487873</v>
      </c>
      <c r="B929" s="97" t="s">
        <v>138</v>
      </c>
    </row>
    <row r="930" spans="1:2">
      <c r="A930" s="93">
        <v>42487873</v>
      </c>
      <c r="B930" s="97" t="s">
        <v>138</v>
      </c>
    </row>
    <row r="931" spans="1:2">
      <c r="A931" s="93">
        <v>42511093</v>
      </c>
      <c r="B931" s="97" t="s">
        <v>138</v>
      </c>
    </row>
    <row r="932" spans="1:2">
      <c r="A932" s="93">
        <v>42534810</v>
      </c>
      <c r="B932" s="97" t="s">
        <v>138</v>
      </c>
    </row>
    <row r="933" spans="1:2">
      <c r="A933" s="93">
        <v>42534810</v>
      </c>
      <c r="B933" s="97" t="s">
        <v>138</v>
      </c>
    </row>
    <row r="934" spans="1:2">
      <c r="A934" s="93">
        <v>42534810</v>
      </c>
      <c r="B934" s="97" t="s">
        <v>138</v>
      </c>
    </row>
    <row r="935" spans="1:2">
      <c r="A935" s="93">
        <v>42534810</v>
      </c>
      <c r="B935" s="97" t="s">
        <v>138</v>
      </c>
    </row>
    <row r="936" spans="1:2">
      <c r="A936" s="93">
        <v>42536818</v>
      </c>
      <c r="B936" s="97" t="s">
        <v>138</v>
      </c>
    </row>
    <row r="937" spans="1:2">
      <c r="A937" s="93">
        <v>42536818</v>
      </c>
      <c r="B937" s="97" t="s">
        <v>138</v>
      </c>
    </row>
    <row r="938" spans="1:2">
      <c r="A938" s="93">
        <v>42537553</v>
      </c>
      <c r="B938" s="97" t="s">
        <v>138</v>
      </c>
    </row>
    <row r="939" spans="1:2">
      <c r="A939" s="93">
        <v>42537553</v>
      </c>
      <c r="B939" s="97" t="s">
        <v>138</v>
      </c>
    </row>
    <row r="940" spans="1:2">
      <c r="A940" s="93">
        <v>42541275</v>
      </c>
      <c r="B940" s="104" t="s">
        <v>6</v>
      </c>
    </row>
    <row r="941" spans="1:2">
      <c r="A941" s="93">
        <v>42541275</v>
      </c>
      <c r="B941" s="104" t="s">
        <v>6</v>
      </c>
    </row>
    <row r="942" spans="1:2">
      <c r="A942" s="93">
        <v>42555114</v>
      </c>
      <c r="B942" s="97" t="s">
        <v>138</v>
      </c>
    </row>
    <row r="943" spans="1:2">
      <c r="A943" s="93">
        <v>42555114</v>
      </c>
      <c r="B943" s="97" t="s">
        <v>138</v>
      </c>
    </row>
    <row r="944" spans="1:2">
      <c r="A944" s="105">
        <v>42276639</v>
      </c>
      <c r="B944" s="94" t="s">
        <v>7</v>
      </c>
    </row>
    <row r="945" spans="1:2">
      <c r="A945" s="105">
        <v>42268306</v>
      </c>
      <c r="B945" s="94" t="s">
        <v>6</v>
      </c>
    </row>
    <row r="946" spans="1:2">
      <c r="A946" s="105">
        <v>42264531</v>
      </c>
      <c r="B946" s="94" t="s">
        <v>7</v>
      </c>
    </row>
    <row r="947" spans="1:2">
      <c r="A947" s="105">
        <v>42413526</v>
      </c>
      <c r="B947" s="94" t="s">
        <v>7</v>
      </c>
    </row>
    <row r="948" spans="1:2">
      <c r="A948" s="105">
        <v>42346625</v>
      </c>
      <c r="B948" s="94" t="s">
        <v>7</v>
      </c>
    </row>
    <row r="949" spans="1:2">
      <c r="A949" s="105">
        <v>42480300</v>
      </c>
      <c r="B949" s="94" t="s">
        <v>7</v>
      </c>
    </row>
    <row r="950" spans="1:2">
      <c r="A950" s="105">
        <v>42386785</v>
      </c>
      <c r="B950" s="94" t="s">
        <v>7</v>
      </c>
    </row>
    <row r="951" spans="1:2">
      <c r="A951" s="105">
        <v>42346620</v>
      </c>
      <c r="B951" s="94" t="s">
        <v>7</v>
      </c>
    </row>
    <row r="952" spans="1:2">
      <c r="A952" s="105">
        <v>42433332</v>
      </c>
      <c r="B952" s="94" t="s">
        <v>7</v>
      </c>
    </row>
    <row r="953" spans="1:2">
      <c r="A953" s="105">
        <v>42349233</v>
      </c>
      <c r="B953" s="94" t="s">
        <v>7</v>
      </c>
    </row>
    <row r="954" spans="1:2">
      <c r="A954" s="105">
        <v>42349234</v>
      </c>
      <c r="B954" s="94" t="s">
        <v>7</v>
      </c>
    </row>
    <row r="955" spans="1:2">
      <c r="A955" s="105">
        <v>42537553</v>
      </c>
      <c r="B955" s="97" t="s">
        <v>138</v>
      </c>
    </row>
    <row r="956" spans="1:2">
      <c r="A956" s="105">
        <v>42536818</v>
      </c>
      <c r="B956" s="97" t="s">
        <v>138</v>
      </c>
    </row>
    <row r="957" spans="1:2">
      <c r="A957" s="105">
        <v>42541275</v>
      </c>
      <c r="B957" s="94" t="s">
        <v>6</v>
      </c>
    </row>
    <row r="958" spans="1:2">
      <c r="A958" s="105">
        <v>42550262</v>
      </c>
      <c r="B958" s="94" t="s">
        <v>7</v>
      </c>
    </row>
    <row r="959" spans="1:2">
      <c r="A959" s="105">
        <v>42299345</v>
      </c>
      <c r="B959" s="94" t="s">
        <v>138</v>
      </c>
    </row>
    <row r="960" spans="1:2">
      <c r="A960" s="106">
        <v>42570595</v>
      </c>
      <c r="B960" s="94" t="s">
        <v>145</v>
      </c>
    </row>
    <row r="961" spans="1:2">
      <c r="A961" s="106">
        <v>42570595</v>
      </c>
      <c r="B961" s="94" t="s">
        <v>145</v>
      </c>
    </row>
    <row r="962" spans="1:2">
      <c r="A962" s="106">
        <v>42570595</v>
      </c>
      <c r="B962" s="94" t="s">
        <v>145</v>
      </c>
    </row>
    <row r="963" spans="1:2">
      <c r="A963" s="106">
        <v>42570595</v>
      </c>
      <c r="B963" s="94" t="s">
        <v>145</v>
      </c>
    </row>
    <row r="964" spans="1:2">
      <c r="A964" s="107">
        <v>42570595</v>
      </c>
      <c r="B964" s="108" t="s">
        <v>145</v>
      </c>
    </row>
    <row r="965" spans="1:2">
      <c r="A965" s="109">
        <v>42594770</v>
      </c>
      <c r="B965" s="108" t="s">
        <v>7</v>
      </c>
    </row>
    <row r="966" spans="1:2">
      <c r="A966" s="110" t="s">
        <v>477</v>
      </c>
      <c r="B966" s="108" t="s">
        <v>138</v>
      </c>
    </row>
    <row r="967" spans="1:2">
      <c r="A967" s="109">
        <v>42522192</v>
      </c>
      <c r="B967" s="111" t="s">
        <v>156</v>
      </c>
    </row>
    <row r="968" spans="1:2">
      <c r="A968" s="109">
        <v>42595985</v>
      </c>
      <c r="B968" s="108" t="s">
        <v>7</v>
      </c>
    </row>
    <row r="969" spans="1:2">
      <c r="A969" s="111">
        <v>42604626</v>
      </c>
      <c r="B969" s="112" t="s">
        <v>7</v>
      </c>
    </row>
    <row r="970" spans="1:2">
      <c r="A970" s="111">
        <v>42606692</v>
      </c>
      <c r="B970" s="112" t="s">
        <v>7</v>
      </c>
    </row>
    <row r="971" spans="1:2">
      <c r="A971" s="111">
        <v>42600711</v>
      </c>
      <c r="B971" s="112" t="s">
        <v>142</v>
      </c>
    </row>
    <row r="972" spans="1:2">
      <c r="A972" s="111">
        <v>42600721</v>
      </c>
      <c r="B972" s="112" t="s">
        <v>142</v>
      </c>
    </row>
    <row r="973" spans="1:2">
      <c r="A973" s="111">
        <v>42600733</v>
      </c>
      <c r="B973" s="112" t="s">
        <v>142</v>
      </c>
    </row>
    <row r="974" spans="1:2">
      <c r="A974" s="111">
        <v>42600738</v>
      </c>
      <c r="B974" s="112" t="s">
        <v>142</v>
      </c>
    </row>
    <row r="975" spans="1:2">
      <c r="A975" s="111">
        <v>42600754</v>
      </c>
      <c r="B975" s="112" t="s">
        <v>142</v>
      </c>
    </row>
    <row r="976" spans="1:2">
      <c r="A976" s="111">
        <v>42606146</v>
      </c>
      <c r="B976" s="112" t="s">
        <v>138</v>
      </c>
    </row>
    <row r="977" spans="1:2">
      <c r="A977" s="111">
        <v>42644086</v>
      </c>
      <c r="B977" s="111" t="s">
        <v>7</v>
      </c>
    </row>
    <row r="978" spans="1:2">
      <c r="A978" s="111">
        <v>42625854</v>
      </c>
      <c r="B978" s="111" t="s">
        <v>151</v>
      </c>
    </row>
    <row r="979" spans="1:2">
      <c r="A979" s="111">
        <v>42617555</v>
      </c>
      <c r="B979" s="111" t="s">
        <v>7</v>
      </c>
    </row>
    <row r="980" spans="1:2">
      <c r="A980" s="111">
        <v>42616052</v>
      </c>
      <c r="B980" s="111" t="s">
        <v>156</v>
      </c>
    </row>
    <row r="981" spans="1:2">
      <c r="A981" s="111">
        <v>42616082</v>
      </c>
      <c r="B981" s="111" t="s">
        <v>156</v>
      </c>
    </row>
    <row r="982" spans="1:2">
      <c r="A982" s="111">
        <v>42604176</v>
      </c>
      <c r="B982" s="111" t="s">
        <v>7</v>
      </c>
    </row>
    <row r="983" spans="1:2">
      <c r="A983" s="111">
        <v>42592006</v>
      </c>
      <c r="B983" s="111" t="s">
        <v>156</v>
      </c>
    </row>
    <row r="984" spans="1:2">
      <c r="A984" s="111">
        <v>42599373</v>
      </c>
      <c r="B984" s="111" t="s">
        <v>7</v>
      </c>
    </row>
    <row r="985" spans="1:2">
      <c r="A985" s="111">
        <v>42583104</v>
      </c>
      <c r="B985" s="111" t="s">
        <v>156</v>
      </c>
    </row>
    <row r="986" spans="1:2">
      <c r="A986" s="111">
        <v>42626159</v>
      </c>
      <c r="B986" s="111" t="s">
        <v>7</v>
      </c>
    </row>
    <row r="987" spans="1:2">
      <c r="A987" s="111">
        <v>42478216</v>
      </c>
      <c r="B987" s="111" t="s">
        <v>7</v>
      </c>
    </row>
    <row r="988" spans="1:2">
      <c r="A988" s="111">
        <v>42522192</v>
      </c>
      <c r="B988" s="111" t="s">
        <v>156</v>
      </c>
    </row>
    <row r="989" spans="1:2">
      <c r="A989" s="111">
        <v>42600212</v>
      </c>
      <c r="B989" s="111" t="s">
        <v>7</v>
      </c>
    </row>
    <row r="990" spans="1:2">
      <c r="A990" s="111">
        <v>42600695</v>
      </c>
      <c r="B990" s="111" t="s">
        <v>7</v>
      </c>
    </row>
    <row r="991" spans="1:2">
      <c r="A991" s="111">
        <v>42615895</v>
      </c>
      <c r="B991" s="111" t="s">
        <v>7</v>
      </c>
    </row>
    <row r="992" spans="1:2">
      <c r="A992" s="111">
        <v>42616537</v>
      </c>
      <c r="B992" s="111" t="s">
        <v>7</v>
      </c>
    </row>
    <row r="993" spans="1:2">
      <c r="A993" s="111">
        <v>42421718</v>
      </c>
      <c r="B993" s="111" t="s">
        <v>140</v>
      </c>
    </row>
    <row r="994" spans="1:2">
      <c r="A994" s="111">
        <v>42444638</v>
      </c>
      <c r="B994" s="97" t="s">
        <v>138</v>
      </c>
    </row>
    <row r="995" spans="1:2">
      <c r="A995" s="111">
        <v>42638306</v>
      </c>
      <c r="B995" s="111" t="s">
        <v>7</v>
      </c>
    </row>
    <row r="996" spans="1:2">
      <c r="A996" s="111">
        <v>42498902</v>
      </c>
      <c r="B996" s="111" t="s">
        <v>7</v>
      </c>
    </row>
    <row r="997" spans="1:2">
      <c r="A997" s="111">
        <v>42543785</v>
      </c>
      <c r="B997" s="97" t="s">
        <v>138</v>
      </c>
    </row>
    <row r="998" spans="1:2">
      <c r="A998" s="107">
        <v>42604150</v>
      </c>
      <c r="B998" s="97" t="s">
        <v>138</v>
      </c>
    </row>
    <row r="999" spans="1:2">
      <c r="A999" s="107">
        <v>42604159</v>
      </c>
      <c r="B999" s="97" t="s">
        <v>138</v>
      </c>
    </row>
    <row r="1000" spans="1:2">
      <c r="A1000" s="107">
        <v>42617561</v>
      </c>
      <c r="B1000" s="108" t="s">
        <v>7</v>
      </c>
    </row>
    <row r="1001" spans="1:2">
      <c r="A1001" s="107">
        <v>42625711</v>
      </c>
      <c r="B1001" s="108" t="s">
        <v>7</v>
      </c>
    </row>
    <row r="1002" spans="1:2">
      <c r="A1002" s="111">
        <v>42635375</v>
      </c>
      <c r="B1002" s="111" t="s">
        <v>7</v>
      </c>
    </row>
    <row r="1003" spans="1:2">
      <c r="A1003" s="111">
        <v>42639651</v>
      </c>
      <c r="B1003" s="111" t="s">
        <v>7</v>
      </c>
    </row>
    <row r="1004" spans="1:2">
      <c r="A1004" s="111">
        <v>42659677</v>
      </c>
      <c r="B1004" s="111" t="s">
        <v>7</v>
      </c>
    </row>
    <row r="1005" spans="1:2">
      <c r="A1005" s="107">
        <v>42571377</v>
      </c>
      <c r="B1005" s="97" t="s">
        <v>138</v>
      </c>
    </row>
    <row r="1006" spans="1:2">
      <c r="A1006" s="107">
        <v>42624700</v>
      </c>
      <c r="B1006" s="97" t="s">
        <v>138</v>
      </c>
    </row>
    <row r="1007" spans="1:2">
      <c r="A1007" s="107">
        <v>42660130</v>
      </c>
      <c r="B1007" s="111" t="s">
        <v>156</v>
      </c>
    </row>
    <row r="1008" spans="1:2">
      <c r="A1008" s="107">
        <v>42635384</v>
      </c>
      <c r="B1008" s="111" t="s">
        <v>7</v>
      </c>
    </row>
    <row r="1009" spans="1:2">
      <c r="A1009" s="111">
        <v>42409294</v>
      </c>
      <c r="B1009" s="111" t="s">
        <v>144</v>
      </c>
    </row>
    <row r="1010" spans="1:2">
      <c r="A1010" s="111">
        <v>42452864</v>
      </c>
      <c r="B1010" s="111" t="s">
        <v>156</v>
      </c>
    </row>
    <row r="1011" spans="1:2">
      <c r="A1011" s="111">
        <v>42672380</v>
      </c>
      <c r="B1011" s="111" t="s">
        <v>510</v>
      </c>
    </row>
    <row r="1012" spans="1:2">
      <c r="A1012" s="111">
        <v>42673266</v>
      </c>
      <c r="B1012" s="111" t="s">
        <v>7</v>
      </c>
    </row>
    <row r="1013" spans="1:2">
      <c r="A1013" s="111">
        <v>42673266</v>
      </c>
      <c r="B1013" s="111" t="s">
        <v>7</v>
      </c>
    </row>
    <row r="1014" spans="1:2">
      <c r="A1014" s="111">
        <v>42674546</v>
      </c>
      <c r="B1014" s="111" t="s">
        <v>140</v>
      </c>
    </row>
    <row r="1015" spans="1:2">
      <c r="A1015" s="111">
        <v>42681212</v>
      </c>
      <c r="B1015" s="111" t="s">
        <v>144</v>
      </c>
    </row>
    <row r="1016" spans="1:2">
      <c r="A1016" s="111">
        <v>42682675</v>
      </c>
      <c r="B1016" s="111" t="s">
        <v>7</v>
      </c>
    </row>
    <row r="1017" spans="1:2">
      <c r="A1017" s="111">
        <v>42683812</v>
      </c>
      <c r="B1017" s="111" t="s">
        <v>156</v>
      </c>
    </row>
    <row r="1018" spans="1:2">
      <c r="A1018" s="111">
        <v>42693676</v>
      </c>
      <c r="B1018" s="111" t="s">
        <v>147</v>
      </c>
    </row>
    <row r="1019" spans="1:2">
      <c r="A1019" s="111">
        <v>42695971</v>
      </c>
      <c r="B1019" s="97" t="s">
        <v>138</v>
      </c>
    </row>
    <row r="1020" spans="1:2">
      <c r="A1020" s="111">
        <v>42701585</v>
      </c>
      <c r="B1020" s="111" t="s">
        <v>7</v>
      </c>
    </row>
    <row r="1021" spans="1:2">
      <c r="A1021" s="111">
        <v>42702937</v>
      </c>
      <c r="B1021" s="111" t="s">
        <v>151</v>
      </c>
    </row>
    <row r="1022" spans="1:2">
      <c r="A1022" s="111" t="s">
        <v>511</v>
      </c>
      <c r="B1022" s="111" t="s">
        <v>144</v>
      </c>
    </row>
    <row r="1023" spans="1:2">
      <c r="A1023" s="110">
        <v>42624700</v>
      </c>
      <c r="B1023" s="108"/>
    </row>
    <row r="1024" spans="1:2">
      <c r="A1024" s="107">
        <v>42635384</v>
      </c>
      <c r="B1024" s="108"/>
    </row>
    <row r="1025" spans="1:2">
      <c r="A1025" s="111">
        <v>42556585</v>
      </c>
      <c r="B1025" s="111" t="s">
        <v>7</v>
      </c>
    </row>
    <row r="1026" spans="1:2">
      <c r="A1026" s="111">
        <v>42624706</v>
      </c>
      <c r="B1026" s="111" t="s">
        <v>7</v>
      </c>
    </row>
    <row r="1027" spans="1:2">
      <c r="A1027" s="111">
        <v>42628174</v>
      </c>
      <c r="B1027" s="111" t="s">
        <v>7</v>
      </c>
    </row>
    <row r="1028" spans="1:2">
      <c r="A1028" s="111">
        <v>42699708</v>
      </c>
      <c r="B1028" s="111" t="s">
        <v>142</v>
      </c>
    </row>
    <row r="1029" spans="1:2">
      <c r="A1029" s="113">
        <v>42568251</v>
      </c>
      <c r="B1029" s="97" t="s">
        <v>138</v>
      </c>
    </row>
    <row r="1030" spans="1:2">
      <c r="A1030" s="113">
        <v>42584018</v>
      </c>
      <c r="B1030" s="111" t="s">
        <v>144</v>
      </c>
    </row>
    <row r="1031" spans="1:2">
      <c r="A1031" s="113">
        <v>42586177</v>
      </c>
      <c r="B1031" s="111" t="s">
        <v>7</v>
      </c>
    </row>
    <row r="1032" spans="1:2">
      <c r="A1032" s="113">
        <v>42599312</v>
      </c>
      <c r="B1032" s="111" t="s">
        <v>7</v>
      </c>
    </row>
    <row r="1033" spans="1:2">
      <c r="A1033" s="93">
        <v>42646718</v>
      </c>
      <c r="B1033" s="94" t="s">
        <v>7</v>
      </c>
    </row>
    <row r="1034" spans="1:2">
      <c r="A1034" s="93">
        <v>42703699</v>
      </c>
      <c r="B1034" s="97" t="s">
        <v>138</v>
      </c>
    </row>
    <row r="1035" spans="1:2">
      <c r="A1035" s="93">
        <v>42721629</v>
      </c>
      <c r="B1035" s="94" t="s">
        <v>7</v>
      </c>
    </row>
    <row r="1036" spans="1:2">
      <c r="A1036" s="93">
        <v>42725139</v>
      </c>
      <c r="B1036" s="94" t="s">
        <v>145</v>
      </c>
    </row>
    <row r="1037" spans="1:2">
      <c r="A1037" s="93">
        <v>42736785</v>
      </c>
      <c r="B1037" s="94" t="s">
        <v>7</v>
      </c>
    </row>
    <row r="1038" spans="1:2">
      <c r="A1038" s="93">
        <v>42738969</v>
      </c>
      <c r="B1038" s="94" t="s">
        <v>7</v>
      </c>
    </row>
    <row r="1039" spans="1:2">
      <c r="A1039" s="93">
        <v>42739565</v>
      </c>
      <c r="B1039" s="94" t="s">
        <v>7</v>
      </c>
    </row>
    <row r="1040" spans="1:2">
      <c r="A1040" s="93">
        <v>42757311</v>
      </c>
      <c r="B1040" s="94" t="s">
        <v>157</v>
      </c>
    </row>
    <row r="1041" spans="1:2">
      <c r="A1041" s="93">
        <v>42628091</v>
      </c>
      <c r="B1041" s="94" t="s">
        <v>7</v>
      </c>
    </row>
    <row r="1042" spans="1:2">
      <c r="A1042" s="93">
        <v>42737907</v>
      </c>
      <c r="B1042" s="94" t="s">
        <v>7</v>
      </c>
    </row>
    <row r="1043" spans="1:2">
      <c r="A1043" s="93">
        <v>42739575</v>
      </c>
      <c r="B1043" s="111" t="s">
        <v>156</v>
      </c>
    </row>
    <row r="1044" spans="1:2">
      <c r="A1044" s="93">
        <v>42744090</v>
      </c>
      <c r="B1044" s="94" t="s">
        <v>7</v>
      </c>
    </row>
    <row r="1045" spans="1:2">
      <c r="A1045" s="93">
        <v>42760432</v>
      </c>
      <c r="B1045" s="111" t="s">
        <v>156</v>
      </c>
    </row>
    <row r="1046" spans="1:2">
      <c r="A1046" s="93">
        <v>42775124</v>
      </c>
      <c r="B1046" s="97" t="s">
        <v>138</v>
      </c>
    </row>
    <row r="1047" spans="1:2">
      <c r="A1047" s="93">
        <v>42684198</v>
      </c>
      <c r="B1047" s="94" t="s">
        <v>6</v>
      </c>
    </row>
    <row r="1048" spans="1:2">
      <c r="A1048" s="93">
        <v>42684200</v>
      </c>
      <c r="B1048" s="94" t="s">
        <v>6</v>
      </c>
    </row>
    <row r="1049" spans="1:2">
      <c r="A1049" s="93">
        <v>42710127</v>
      </c>
      <c r="B1049" s="94" t="s">
        <v>7</v>
      </c>
    </row>
    <row r="1050" spans="1:2">
      <c r="A1050" s="93">
        <v>42719374</v>
      </c>
      <c r="B1050" s="94" t="s">
        <v>138</v>
      </c>
    </row>
    <row r="1051" spans="1:2">
      <c r="A1051" s="93">
        <v>42735025</v>
      </c>
      <c r="B1051" s="94" t="s">
        <v>7</v>
      </c>
    </row>
    <row r="1052" spans="1:2">
      <c r="A1052" s="93">
        <v>42736322</v>
      </c>
      <c r="B1052" s="94" t="s">
        <v>7</v>
      </c>
    </row>
    <row r="1053" spans="1:2">
      <c r="A1053" s="93">
        <v>42773162</v>
      </c>
      <c r="B1053" s="94" t="s">
        <v>138</v>
      </c>
    </row>
    <row r="1054" spans="1:2">
      <c r="A1054" s="93">
        <v>42773174</v>
      </c>
      <c r="B1054" s="94" t="s">
        <v>138</v>
      </c>
    </row>
    <row r="1055" spans="1:2">
      <c r="A1055" s="114">
        <v>42680106</v>
      </c>
      <c r="B1055" s="114" t="s">
        <v>7</v>
      </c>
    </row>
    <row r="1056" spans="1:2">
      <c r="A1056" s="114">
        <v>42683845</v>
      </c>
      <c r="B1056" s="114" t="s">
        <v>7</v>
      </c>
    </row>
    <row r="1057" spans="1:2">
      <c r="A1057" s="114">
        <v>42763525</v>
      </c>
      <c r="B1057" s="114" t="s">
        <v>7</v>
      </c>
    </row>
    <row r="1058" spans="1:2">
      <c r="A1058" s="114">
        <v>42810741</v>
      </c>
      <c r="B1058" s="114" t="s">
        <v>7</v>
      </c>
    </row>
    <row r="1059" spans="1:2">
      <c r="A1059" s="114">
        <v>42817029</v>
      </c>
      <c r="B1059" s="114" t="s">
        <v>138</v>
      </c>
    </row>
    <row r="1060" spans="1:2">
      <c r="A1060" s="114">
        <v>42817158</v>
      </c>
      <c r="B1060" s="114" t="s">
        <v>7</v>
      </c>
    </row>
    <row r="1061" spans="1:2">
      <c r="A1061" s="93">
        <v>42765379</v>
      </c>
      <c r="B1061" s="94" t="s">
        <v>7</v>
      </c>
    </row>
    <row r="1062" spans="1:2">
      <c r="A1062" s="98">
        <v>42819644</v>
      </c>
      <c r="B1062" s="94" t="s">
        <v>7</v>
      </c>
    </row>
    <row r="1063" spans="1:2">
      <c r="A1063" s="93">
        <v>42628190</v>
      </c>
      <c r="B1063" s="94" t="s">
        <v>7</v>
      </c>
    </row>
    <row r="1064" spans="1:2">
      <c r="A1064" s="93">
        <v>42628192</v>
      </c>
      <c r="B1064" s="94" t="s">
        <v>7</v>
      </c>
    </row>
    <row r="1065" spans="1:2">
      <c r="A1065" s="93">
        <v>42634548</v>
      </c>
      <c r="B1065" s="94" t="s">
        <v>156</v>
      </c>
    </row>
    <row r="1066" spans="1:2">
      <c r="A1066" s="93">
        <v>42720159</v>
      </c>
      <c r="B1066" s="94" t="s">
        <v>7</v>
      </c>
    </row>
    <row r="1067" spans="1:2">
      <c r="A1067" s="93">
        <v>42739280</v>
      </c>
      <c r="B1067" s="94" t="s">
        <v>140</v>
      </c>
    </row>
    <row r="1068" spans="1:2">
      <c r="A1068" s="93">
        <v>42761705</v>
      </c>
      <c r="B1068" s="114" t="s">
        <v>138</v>
      </c>
    </row>
    <row r="1069" spans="1:2">
      <c r="A1069" s="93">
        <v>42765373</v>
      </c>
      <c r="B1069" s="94" t="s">
        <v>7</v>
      </c>
    </row>
    <row r="1070" spans="1:2">
      <c r="A1070" s="93">
        <v>42771973</v>
      </c>
      <c r="B1070" s="94" t="s">
        <v>156</v>
      </c>
    </row>
    <row r="1071" spans="1:2">
      <c r="A1071" s="93">
        <v>42803603</v>
      </c>
      <c r="B1071" s="94" t="s">
        <v>7</v>
      </c>
    </row>
    <row r="1072" spans="1:2">
      <c r="A1072" s="93">
        <v>42812509</v>
      </c>
      <c r="B1072" s="94" t="s">
        <v>7</v>
      </c>
    </row>
    <row r="1073" spans="1:2">
      <c r="A1073" s="93">
        <v>42814813</v>
      </c>
      <c r="B1073" s="114" t="s">
        <v>138</v>
      </c>
    </row>
    <row r="1074" spans="1:2">
      <c r="A1074" s="93">
        <v>42845069</v>
      </c>
      <c r="B1074" s="94" t="s">
        <v>7</v>
      </c>
    </row>
    <row r="1075" spans="1:2">
      <c r="A1075" s="93">
        <v>42775072</v>
      </c>
      <c r="B1075" s="94" t="s">
        <v>7</v>
      </c>
    </row>
    <row r="1076" spans="1:2">
      <c r="A1076" s="93">
        <v>42628190</v>
      </c>
      <c r="B1076" s="94" t="s">
        <v>7</v>
      </c>
    </row>
    <row r="1077" spans="1:2">
      <c r="A1077" s="93">
        <v>42628192</v>
      </c>
      <c r="B1077" s="94" t="s">
        <v>7</v>
      </c>
    </row>
    <row r="1078" spans="1:2">
      <c r="A1078" s="93">
        <v>42634548</v>
      </c>
      <c r="B1078" s="94" t="s">
        <v>156</v>
      </c>
    </row>
    <row r="1079" spans="1:2">
      <c r="A1079" s="93">
        <v>42720159</v>
      </c>
      <c r="B1079" s="94" t="s">
        <v>7</v>
      </c>
    </row>
    <row r="1080" spans="1:2">
      <c r="A1080" s="93">
        <v>42739280</v>
      </c>
      <c r="B1080" s="94" t="s">
        <v>140</v>
      </c>
    </row>
    <row r="1081" spans="1:2">
      <c r="A1081" s="93">
        <v>42761705</v>
      </c>
      <c r="B1081" s="114" t="s">
        <v>138</v>
      </c>
    </row>
    <row r="1082" spans="1:2">
      <c r="A1082" s="93">
        <v>42765373</v>
      </c>
      <c r="B1082" s="94" t="s">
        <v>7</v>
      </c>
    </row>
    <row r="1083" spans="1:2">
      <c r="A1083" s="93">
        <v>42771973</v>
      </c>
      <c r="B1083" s="94" t="s">
        <v>156</v>
      </c>
    </row>
    <row r="1084" spans="1:2">
      <c r="A1084" s="93">
        <v>42803603</v>
      </c>
      <c r="B1084" s="94" t="s">
        <v>7</v>
      </c>
    </row>
    <row r="1085" spans="1:2">
      <c r="A1085" s="93">
        <v>42812509</v>
      </c>
      <c r="B1085" s="94" t="s">
        <v>7</v>
      </c>
    </row>
    <row r="1086" spans="1:2">
      <c r="A1086" s="93">
        <v>42814813</v>
      </c>
      <c r="B1086" s="114" t="s">
        <v>138</v>
      </c>
    </row>
    <row r="1087" spans="1:2">
      <c r="A1087" s="93">
        <v>42845069</v>
      </c>
      <c r="B1087" s="94" t="s">
        <v>7</v>
      </c>
    </row>
    <row r="1088" spans="1:2">
      <c r="A1088" s="93">
        <v>42836200</v>
      </c>
      <c r="B1088" s="94" t="s">
        <v>202</v>
      </c>
    </row>
    <row r="1089" spans="1:2">
      <c r="A1089" s="93">
        <v>42855498</v>
      </c>
      <c r="B1089" s="94" t="s">
        <v>7</v>
      </c>
    </row>
    <row r="1090" spans="1:2">
      <c r="A1090" s="93">
        <v>42893506</v>
      </c>
      <c r="B1090" s="94" t="s">
        <v>140</v>
      </c>
    </row>
    <row r="1091" spans="1:2">
      <c r="A1091" s="93">
        <v>42836919</v>
      </c>
      <c r="B1091" s="94" t="s">
        <v>7</v>
      </c>
    </row>
    <row r="1092" spans="1:2">
      <c r="A1092" s="93">
        <v>42836919</v>
      </c>
      <c r="B1092" s="94" t="s">
        <v>7</v>
      </c>
    </row>
    <row r="1093" spans="1:2">
      <c r="A1093" s="93">
        <v>42805311</v>
      </c>
      <c r="B1093" s="94" t="s">
        <v>7</v>
      </c>
    </row>
    <row r="1094" spans="1:2">
      <c r="A1094" s="93">
        <v>42847611</v>
      </c>
      <c r="B1094" s="94" t="s">
        <v>7</v>
      </c>
    </row>
    <row r="1095" spans="1:2">
      <c r="A1095" s="93">
        <v>42848646</v>
      </c>
      <c r="B1095" s="94" t="s">
        <v>6</v>
      </c>
    </row>
    <row r="1096" spans="1:2">
      <c r="A1096" s="93">
        <v>42207324</v>
      </c>
      <c r="B1096" s="94" t="s">
        <v>7</v>
      </c>
    </row>
    <row r="1097" spans="1:2">
      <c r="A1097" s="93">
        <v>42891839</v>
      </c>
      <c r="B1097" s="94" t="s">
        <v>7</v>
      </c>
    </row>
    <row r="1098" spans="1:2">
      <c r="A1098" s="93">
        <v>42891839</v>
      </c>
      <c r="B1098" s="94" t="s">
        <v>7</v>
      </c>
    </row>
    <row r="1099" spans="1:2">
      <c r="A1099" s="93">
        <v>42891839</v>
      </c>
      <c r="B1099" s="94" t="s">
        <v>7</v>
      </c>
    </row>
    <row r="1100" spans="1:2">
      <c r="A1100" s="93">
        <v>42892252</v>
      </c>
      <c r="B1100" s="94" t="s">
        <v>7</v>
      </c>
    </row>
    <row r="1101" spans="1:2">
      <c r="A1101" s="93">
        <v>42892252</v>
      </c>
      <c r="B1101" s="94" t="s">
        <v>7</v>
      </c>
    </row>
    <row r="1102" spans="1:2">
      <c r="A1102" s="93">
        <v>42892252</v>
      </c>
      <c r="B1102" s="94" t="s">
        <v>7</v>
      </c>
    </row>
    <row r="1103" spans="1:2">
      <c r="A1103" s="93">
        <v>42892252</v>
      </c>
      <c r="B1103" s="94" t="s">
        <v>7</v>
      </c>
    </row>
    <row r="1104" spans="1:2">
      <c r="A1104" s="93">
        <v>42892252</v>
      </c>
      <c r="B1104" s="94" t="s">
        <v>7</v>
      </c>
    </row>
    <row r="1105" spans="1:2">
      <c r="A1105" s="93">
        <v>42892252</v>
      </c>
      <c r="B1105" s="94" t="s">
        <v>7</v>
      </c>
    </row>
    <row r="1106" spans="1:2">
      <c r="A1106" s="93">
        <v>42892252</v>
      </c>
      <c r="B1106" s="94" t="s">
        <v>7</v>
      </c>
    </row>
    <row r="1107" spans="1:2">
      <c r="A1107" s="93">
        <v>42892252</v>
      </c>
      <c r="B1107" s="94" t="s">
        <v>7</v>
      </c>
    </row>
    <row r="1108" spans="1:2">
      <c r="A1108" s="93">
        <v>42892252</v>
      </c>
      <c r="B1108" s="94" t="s">
        <v>7</v>
      </c>
    </row>
    <row r="1109" spans="1:2">
      <c r="A1109" s="93">
        <v>42892252</v>
      </c>
      <c r="B1109" s="94" t="s">
        <v>7</v>
      </c>
    </row>
    <row r="1110" spans="1:2">
      <c r="A1110" s="93">
        <v>42892252</v>
      </c>
      <c r="B1110" s="94" t="s">
        <v>7</v>
      </c>
    </row>
    <row r="1111" spans="1:2">
      <c r="A1111" s="93">
        <v>42892252</v>
      </c>
      <c r="B1111" s="94" t="s">
        <v>7</v>
      </c>
    </row>
    <row r="1112" spans="1:2">
      <c r="A1112" s="93">
        <v>42907800</v>
      </c>
      <c r="B1112" s="94" t="s">
        <v>7</v>
      </c>
    </row>
    <row r="1113" spans="1:2">
      <c r="A1113" s="93">
        <v>42907800</v>
      </c>
      <c r="B1113" s="94" t="s">
        <v>7</v>
      </c>
    </row>
    <row r="1114" spans="1:2">
      <c r="A1114" s="93">
        <v>42929431</v>
      </c>
      <c r="B1114" s="97" t="s">
        <v>138</v>
      </c>
    </row>
    <row r="1115" spans="1:2">
      <c r="A1115" s="93">
        <v>42929431</v>
      </c>
      <c r="B1115" s="97" t="s">
        <v>138</v>
      </c>
    </row>
    <row r="1116" spans="1:2">
      <c r="A1116" s="93">
        <v>42929431</v>
      </c>
      <c r="B1116" s="97" t="s">
        <v>138</v>
      </c>
    </row>
    <row r="1117" spans="1:2">
      <c r="A1117" s="93">
        <v>42929431</v>
      </c>
      <c r="B1117" s="97" t="s">
        <v>138</v>
      </c>
    </row>
    <row r="1118" spans="1:2">
      <c r="A1118" s="93">
        <v>42802785</v>
      </c>
      <c r="B1118" s="94" t="s">
        <v>7</v>
      </c>
    </row>
    <row r="1119" spans="1:2">
      <c r="A1119" s="93">
        <v>42859315</v>
      </c>
      <c r="B1119" s="94" t="s">
        <v>142</v>
      </c>
    </row>
    <row r="1120" spans="1:2">
      <c r="A1120" s="93">
        <v>42870945</v>
      </c>
      <c r="B1120" s="94" t="s">
        <v>142</v>
      </c>
    </row>
    <row r="1121" spans="1:2">
      <c r="A1121" s="93">
        <v>42874994</v>
      </c>
      <c r="B1121" s="94" t="s">
        <v>7</v>
      </c>
    </row>
    <row r="1122" spans="1:2">
      <c r="A1122" s="93">
        <v>42895994</v>
      </c>
      <c r="B1122" s="94" t="s">
        <v>142</v>
      </c>
    </row>
    <row r="1123" spans="1:2">
      <c r="A1123" s="93">
        <v>42896376</v>
      </c>
      <c r="B1123" s="94" t="s">
        <v>142</v>
      </c>
    </row>
    <row r="1124" spans="1:2">
      <c r="A1124" s="93">
        <v>42896379</v>
      </c>
      <c r="B1124" s="94" t="s">
        <v>142</v>
      </c>
    </row>
    <row r="1125" spans="1:2">
      <c r="A1125" s="93">
        <v>42902297</v>
      </c>
      <c r="B1125" s="94" t="s">
        <v>156</v>
      </c>
    </row>
    <row r="1126" spans="1:2">
      <c r="A1126" s="93">
        <v>42907165</v>
      </c>
      <c r="B1126" s="94" t="s">
        <v>7</v>
      </c>
    </row>
    <row r="1127" spans="1:2">
      <c r="A1127" s="93">
        <v>42915744</v>
      </c>
      <c r="B1127" s="94" t="s">
        <v>142</v>
      </c>
    </row>
    <row r="1128" spans="1:2">
      <c r="A1128" s="93">
        <v>42916509</v>
      </c>
      <c r="B1128" s="94" t="s">
        <v>7</v>
      </c>
    </row>
    <row r="1129" spans="1:2">
      <c r="A1129" s="93">
        <v>42916865</v>
      </c>
      <c r="B1129" s="94" t="s">
        <v>142</v>
      </c>
    </row>
    <row r="1130" spans="1:2">
      <c r="A1130" s="93">
        <v>42916866</v>
      </c>
      <c r="B1130" s="94" t="s">
        <v>142</v>
      </c>
    </row>
    <row r="1131" spans="1:2">
      <c r="A1131" s="93">
        <v>42921258</v>
      </c>
      <c r="B1131" s="94" t="s">
        <v>7</v>
      </c>
    </row>
    <row r="1132" spans="1:2">
      <c r="A1132" s="93">
        <v>42677749</v>
      </c>
      <c r="B1132" s="94" t="s">
        <v>156</v>
      </c>
    </row>
    <row r="1133" spans="1:2">
      <c r="A1133" s="93">
        <v>42737990</v>
      </c>
      <c r="B1133" s="94" t="s">
        <v>7</v>
      </c>
    </row>
    <row r="1134" spans="1:2">
      <c r="A1134" s="93">
        <v>42824095</v>
      </c>
      <c r="B1134" s="94" t="s">
        <v>156</v>
      </c>
    </row>
    <row r="1135" spans="1:2">
      <c r="A1135" s="93">
        <v>42886934</v>
      </c>
      <c r="B1135" s="94" t="s">
        <v>7</v>
      </c>
    </row>
    <row r="1136" spans="1:2">
      <c r="A1136" s="93">
        <v>42892538</v>
      </c>
      <c r="B1136" s="94" t="s">
        <v>7</v>
      </c>
    </row>
    <row r="1137" spans="1:2">
      <c r="A1137" s="93">
        <v>42894377</v>
      </c>
      <c r="B1137" s="94" t="s">
        <v>140</v>
      </c>
    </row>
    <row r="1138" spans="1:2">
      <c r="A1138" s="93">
        <v>42902645</v>
      </c>
      <c r="B1138" s="94" t="s">
        <v>7</v>
      </c>
    </row>
    <row r="1139" spans="1:2">
      <c r="A1139" s="93">
        <v>42903220</v>
      </c>
      <c r="B1139" s="94" t="s">
        <v>7</v>
      </c>
    </row>
    <row r="1140" spans="1:2">
      <c r="A1140" s="93">
        <v>42912835</v>
      </c>
      <c r="B1140" s="94" t="s">
        <v>142</v>
      </c>
    </row>
    <row r="1141" spans="1:2">
      <c r="A1141" s="93">
        <v>42917881</v>
      </c>
      <c r="B1141" s="94" t="s">
        <v>7</v>
      </c>
    </row>
    <row r="1142" spans="1:2">
      <c r="A1142" s="93">
        <v>42929413</v>
      </c>
      <c r="B1142" s="94" t="s">
        <v>7</v>
      </c>
    </row>
    <row r="1143" spans="1:2">
      <c r="A1143" s="93">
        <v>42957869</v>
      </c>
      <c r="B1143" s="94" t="s">
        <v>7</v>
      </c>
    </row>
    <row r="1144" spans="1:2">
      <c r="A1144" s="93">
        <v>42907874</v>
      </c>
      <c r="B1144" s="94" t="s">
        <v>138</v>
      </c>
    </row>
    <row r="1145" spans="1:2">
      <c r="A1145" s="93">
        <v>42953874</v>
      </c>
      <c r="B1145" s="94" t="s">
        <v>7</v>
      </c>
    </row>
    <row r="1146" spans="1:2">
      <c r="A1146" s="93">
        <v>42872871</v>
      </c>
      <c r="B1146" s="94" t="s">
        <v>7</v>
      </c>
    </row>
    <row r="1147" spans="1:2">
      <c r="A1147" s="93">
        <v>42884218</v>
      </c>
      <c r="B1147" s="94" t="s">
        <v>7</v>
      </c>
    </row>
    <row r="1148" spans="1:2">
      <c r="A1148" s="93">
        <v>42894670</v>
      </c>
      <c r="B1148" s="94" t="s">
        <v>140</v>
      </c>
    </row>
    <row r="1149" spans="1:2">
      <c r="A1149" s="93">
        <v>42907876</v>
      </c>
      <c r="B1149" s="94" t="s">
        <v>138</v>
      </c>
    </row>
    <row r="1150" spans="1:2">
      <c r="A1150" s="93">
        <v>42939948</v>
      </c>
      <c r="B1150" s="94" t="s">
        <v>7</v>
      </c>
    </row>
    <row r="1151" spans="1:2">
      <c r="A1151" s="93">
        <v>42940940</v>
      </c>
      <c r="B1151" s="94" t="s">
        <v>7</v>
      </c>
    </row>
    <row r="1152" spans="1:2">
      <c r="A1152" s="93">
        <v>42949117</v>
      </c>
      <c r="B1152" s="94" t="s">
        <v>142</v>
      </c>
    </row>
    <row r="1153" spans="1:2">
      <c r="A1153" s="93">
        <v>42949166</v>
      </c>
      <c r="B1153" s="94" t="s">
        <v>142</v>
      </c>
    </row>
    <row r="1154" spans="1:2">
      <c r="A1154" s="93">
        <v>42949176</v>
      </c>
      <c r="B1154" s="94" t="s">
        <v>142</v>
      </c>
    </row>
    <row r="1155" spans="1:2">
      <c r="A1155" s="93">
        <v>42949496</v>
      </c>
      <c r="B1155" s="94" t="s">
        <v>142</v>
      </c>
    </row>
    <row r="1156" spans="1:2">
      <c r="A1156" s="93">
        <v>42950256</v>
      </c>
      <c r="B1156" s="94" t="s">
        <v>142</v>
      </c>
    </row>
    <row r="1157" spans="1:2">
      <c r="A1157" s="93">
        <v>42953580</v>
      </c>
      <c r="B1157" s="94" t="s">
        <v>142</v>
      </c>
    </row>
    <row r="1158" spans="1:2">
      <c r="A1158" s="93">
        <v>42955452</v>
      </c>
      <c r="B1158" s="94" t="s">
        <v>138</v>
      </c>
    </row>
    <row r="1159" spans="1:2">
      <c r="A1159" s="93" t="s">
        <v>512</v>
      </c>
      <c r="B1159" s="94" t="s">
        <v>145</v>
      </c>
    </row>
    <row r="1160" spans="1:2">
      <c r="A1160" s="93">
        <v>42902178</v>
      </c>
      <c r="B1160" s="94" t="s">
        <v>7</v>
      </c>
    </row>
    <row r="1161" spans="1:2">
      <c r="A1161" s="93">
        <v>42907871</v>
      </c>
      <c r="B1161" s="94" t="s">
        <v>202</v>
      </c>
    </row>
    <row r="1162" spans="1:2">
      <c r="A1162" s="93">
        <v>42963922</v>
      </c>
      <c r="B1162" s="94" t="s">
        <v>513</v>
      </c>
    </row>
    <row r="1163" spans="1:2">
      <c r="A1163" s="93">
        <v>42965621</v>
      </c>
      <c r="B1163" s="94" t="s">
        <v>7</v>
      </c>
    </row>
    <row r="1164" spans="1:2">
      <c r="A1164" s="93">
        <v>42967049</v>
      </c>
      <c r="B1164" s="94" t="s">
        <v>6</v>
      </c>
    </row>
    <row r="1165" spans="1:2">
      <c r="A1165" s="93">
        <v>42984177</v>
      </c>
      <c r="B1165" s="94" t="s">
        <v>202</v>
      </c>
    </row>
    <row r="1166" spans="1:2">
      <c r="A1166" s="93">
        <v>42677747</v>
      </c>
      <c r="B1166" s="94" t="s">
        <v>202</v>
      </c>
    </row>
    <row r="1167" spans="1:2">
      <c r="A1167" s="93">
        <v>42904267</v>
      </c>
      <c r="B1167" s="94" t="s">
        <v>6</v>
      </c>
    </row>
    <row r="1168" spans="1:2">
      <c r="A1168" s="93">
        <v>42907449</v>
      </c>
      <c r="B1168" s="94" t="s">
        <v>6</v>
      </c>
    </row>
    <row r="1169" spans="1:2">
      <c r="A1169" s="93">
        <v>42955461</v>
      </c>
      <c r="B1169" s="94" t="s">
        <v>6</v>
      </c>
    </row>
    <row r="1170" spans="1:2">
      <c r="A1170" s="93">
        <v>42955884</v>
      </c>
      <c r="B1170" s="94" t="s">
        <v>513</v>
      </c>
    </row>
    <row r="1171" spans="1:2">
      <c r="A1171" s="93">
        <v>42974893</v>
      </c>
      <c r="B1171" s="94" t="s">
        <v>142</v>
      </c>
    </row>
    <row r="1172" spans="1:2">
      <c r="A1172" s="93">
        <v>42975428</v>
      </c>
      <c r="B1172" s="94" t="s">
        <v>7</v>
      </c>
    </row>
    <row r="1173" spans="1:2">
      <c r="A1173" s="93">
        <v>42976844</v>
      </c>
      <c r="B1173" s="94" t="s">
        <v>7</v>
      </c>
    </row>
    <row r="1174" spans="1:2">
      <c r="A1174" s="93">
        <v>42979997</v>
      </c>
      <c r="B1174" s="94" t="s">
        <v>7</v>
      </c>
    </row>
    <row r="1175" spans="1:2">
      <c r="A1175" s="93">
        <v>42983652</v>
      </c>
      <c r="B1175" s="94" t="s">
        <v>7</v>
      </c>
    </row>
    <row r="1176" spans="1:2">
      <c r="A1176" s="93">
        <v>42985542</v>
      </c>
      <c r="B1176" s="94" t="s">
        <v>7</v>
      </c>
    </row>
    <row r="1177" spans="1:2">
      <c r="A1177" s="93">
        <v>42987111</v>
      </c>
      <c r="B1177" s="94" t="s">
        <v>7</v>
      </c>
    </row>
    <row r="1178" spans="1:2">
      <c r="A1178" s="93">
        <v>42989525</v>
      </c>
      <c r="B1178" s="94" t="s">
        <v>7</v>
      </c>
    </row>
    <row r="1179" spans="1:2">
      <c r="A1179" s="93">
        <v>42989576</v>
      </c>
      <c r="B1179" s="94" t="s">
        <v>7</v>
      </c>
    </row>
    <row r="1180" spans="1:2">
      <c r="A1180" s="93">
        <v>42999757</v>
      </c>
      <c r="B1180" s="94" t="s">
        <v>7</v>
      </c>
    </row>
    <row r="1181" spans="1:2">
      <c r="A1181" s="93">
        <v>43004673</v>
      </c>
      <c r="B1181" s="94" t="s">
        <v>7</v>
      </c>
    </row>
    <row r="1182" spans="1:2">
      <c r="A1182" s="93">
        <v>43011253</v>
      </c>
      <c r="B1182" s="94" t="s">
        <v>142</v>
      </c>
    </row>
    <row r="1183" spans="1:2">
      <c r="A1183" s="93" t="s">
        <v>514</v>
      </c>
      <c r="B1183" s="94" t="s">
        <v>142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4"/>
  <sheetViews>
    <sheetView workbookViewId="0">
      <selection activeCell="E38" sqref="E38"/>
    </sheetView>
  </sheetViews>
  <sheetFormatPr defaultColWidth="9.109375" defaultRowHeight="13.2"/>
  <cols>
    <col min="1" max="1" width="2.33203125" style="5" customWidth="1"/>
    <col min="2" max="2" width="39.5546875" style="5" customWidth="1"/>
    <col min="3" max="3" width="4.5546875" style="5" customWidth="1"/>
    <col min="4" max="4" width="0.6640625" style="5" customWidth="1"/>
    <col min="5" max="5" width="12.33203125" style="5" customWidth="1"/>
    <col min="6" max="6" width="0.6640625" style="5" customWidth="1"/>
    <col min="7" max="7" width="12.33203125" style="5" customWidth="1"/>
    <col min="8" max="8" width="0.6640625" style="5" customWidth="1"/>
    <col min="9" max="9" width="12.33203125" style="5" customWidth="1"/>
    <col min="10" max="10" width="0.6640625" style="5" customWidth="1"/>
    <col min="11" max="11" width="12.33203125" style="5" customWidth="1"/>
    <col min="12" max="12" width="0.6640625" style="5" customWidth="1"/>
    <col min="13" max="13" width="12.33203125" style="5" customWidth="1"/>
    <col min="14" max="14" width="0.6640625" style="5" customWidth="1"/>
    <col min="15" max="15" width="12.33203125" style="5" customWidth="1"/>
    <col min="16" max="16" width="0.6640625" style="5" customWidth="1"/>
    <col min="17" max="17" width="12.33203125" style="5" customWidth="1"/>
    <col min="18" max="18" width="0.6640625" style="5" customWidth="1"/>
    <col min="19" max="19" width="12.33203125" style="5" customWidth="1"/>
    <col min="20" max="20" width="0.6640625" style="5" customWidth="1"/>
    <col min="21" max="21" width="12.33203125" style="5" customWidth="1"/>
    <col min="22" max="22" width="0.6640625" style="5" customWidth="1"/>
    <col min="23" max="23" width="12.33203125" style="5" customWidth="1"/>
    <col min="24" max="24" width="0.6640625" style="5" customWidth="1"/>
    <col min="25" max="25" width="12.33203125" style="5" customWidth="1"/>
    <col min="26" max="26" width="0.6640625" style="5" customWidth="1"/>
    <col min="27" max="27" width="12.33203125" style="5" customWidth="1"/>
    <col min="28" max="28" width="0.6640625" style="5" customWidth="1"/>
    <col min="29" max="29" width="12.33203125" style="5" customWidth="1"/>
    <col min="30" max="30" width="0.6640625" style="5" customWidth="1"/>
    <col min="31" max="31" width="12.33203125" style="5" customWidth="1"/>
    <col min="32" max="32" width="0.6640625" style="5" customWidth="1"/>
    <col min="33" max="33" width="12.33203125" style="5" customWidth="1"/>
    <col min="34" max="34" width="0.6640625" style="5" customWidth="1"/>
    <col min="35" max="35" width="12.33203125" style="5" customWidth="1"/>
    <col min="36" max="36" width="0.6640625" style="5" customWidth="1"/>
    <col min="37" max="37" width="12.33203125" style="5" customWidth="1"/>
    <col min="38" max="38" width="0.6640625" style="5" customWidth="1"/>
    <col min="39" max="39" width="12.33203125" style="5" customWidth="1"/>
    <col min="40" max="40" width="0.6640625" style="5" customWidth="1"/>
    <col min="41" max="41" width="12.33203125" style="5" customWidth="1"/>
    <col min="42" max="42" width="0.6640625" style="5" customWidth="1"/>
    <col min="43" max="43" width="12.33203125" style="5" customWidth="1"/>
    <col min="44" max="44" width="0.6640625" style="5" customWidth="1"/>
    <col min="45" max="45" width="12.33203125" style="5" customWidth="1"/>
    <col min="46" max="48" width="0.6640625" style="5" customWidth="1"/>
    <col min="49" max="49" width="12.33203125" style="5" customWidth="1"/>
    <col min="50" max="51" width="0.6640625" style="5" customWidth="1"/>
    <col min="52" max="16384" width="9.109375" style="166"/>
  </cols>
  <sheetData>
    <row r="1" spans="1:49" ht="18">
      <c r="A1" s="3" t="s">
        <v>0</v>
      </c>
      <c r="B1" s="4" t="s">
        <v>491</v>
      </c>
      <c r="C1" s="3"/>
      <c r="D1" s="3"/>
      <c r="E1" s="3"/>
      <c r="F1" s="3"/>
      <c r="G1" s="3"/>
      <c r="Y1" s="3"/>
    </row>
    <row r="2" spans="1:49">
      <c r="A2" s="3"/>
      <c r="B2" s="6" t="s">
        <v>158</v>
      </c>
      <c r="C2" s="3"/>
      <c r="D2" s="3"/>
      <c r="E2" s="3"/>
      <c r="F2" s="3"/>
      <c r="G2" s="3"/>
      <c r="Y2" s="3"/>
      <c r="AW2" s="7"/>
    </row>
    <row r="3" spans="1:49" ht="13.8" thickBot="1">
      <c r="A3" s="3"/>
      <c r="C3" s="3"/>
      <c r="D3" s="3"/>
      <c r="E3" s="3"/>
      <c r="F3" s="3"/>
      <c r="G3" s="3"/>
      <c r="Q3" s="8"/>
      <c r="Y3" s="3"/>
    </row>
    <row r="4" spans="1:49" ht="13.8" thickBot="1">
      <c r="A4" s="3"/>
      <c r="B4" s="167" t="s">
        <v>196</v>
      </c>
      <c r="C4" s="3"/>
      <c r="D4" s="3"/>
      <c r="E4" s="3"/>
      <c r="F4" s="3"/>
      <c r="G4" s="3"/>
      <c r="Q4" s="8"/>
    </row>
    <row r="5" spans="1:49">
      <c r="A5" s="3"/>
      <c r="B5" s="3"/>
      <c r="C5" s="3"/>
      <c r="D5" s="3"/>
      <c r="E5" s="3"/>
      <c r="F5" s="3"/>
      <c r="G5" s="3"/>
      <c r="M5" s="8"/>
      <c r="N5" s="8"/>
      <c r="Q5" s="9"/>
      <c r="AA5" s="3"/>
      <c r="AE5" s="8"/>
      <c r="AG5" s="8"/>
    </row>
    <row r="6" spans="1:49">
      <c r="A6" s="3"/>
      <c r="B6" s="3"/>
      <c r="C6" s="3"/>
      <c r="D6" s="3"/>
      <c r="E6" s="3"/>
      <c r="F6" s="3"/>
      <c r="G6" s="3"/>
      <c r="M6" s="8"/>
      <c r="N6" s="8"/>
      <c r="O6" s="8"/>
      <c r="W6" s="8"/>
      <c r="Y6" s="8"/>
      <c r="AA6" s="3"/>
      <c r="AE6" s="8"/>
      <c r="AG6" s="8"/>
    </row>
    <row r="7" spans="1:49">
      <c r="A7" s="3"/>
      <c r="B7" s="3"/>
      <c r="C7" s="3"/>
      <c r="D7" s="3"/>
      <c r="E7" s="3"/>
      <c r="F7" s="3"/>
      <c r="G7" s="8"/>
      <c r="I7" s="8"/>
      <c r="K7" s="8"/>
      <c r="M7" s="8"/>
      <c r="N7" s="8"/>
      <c r="O7" s="8"/>
      <c r="S7" s="8"/>
      <c r="U7" s="8"/>
      <c r="AA7" s="8"/>
      <c r="AC7" s="8"/>
      <c r="AE7" s="8"/>
      <c r="AG7" s="8"/>
    </row>
    <row r="8" spans="1:49">
      <c r="A8" s="3"/>
      <c r="B8" s="3"/>
      <c r="C8" s="3"/>
      <c r="D8" s="8"/>
      <c r="E8" s="8" t="s">
        <v>197</v>
      </c>
      <c r="F8" s="3"/>
      <c r="G8" s="8" t="s">
        <v>26</v>
      </c>
      <c r="I8" s="8" t="s">
        <v>26</v>
      </c>
      <c r="K8" s="8" t="s">
        <v>26</v>
      </c>
      <c r="M8" s="8" t="s">
        <v>26</v>
      </c>
      <c r="N8" s="8"/>
      <c r="O8" s="8" t="s">
        <v>26</v>
      </c>
      <c r="Q8" s="8" t="s">
        <v>26</v>
      </c>
      <c r="S8" s="8" t="s">
        <v>26</v>
      </c>
      <c r="U8" s="8" t="s">
        <v>26</v>
      </c>
      <c r="W8" s="8" t="s">
        <v>26</v>
      </c>
      <c r="Y8" s="8" t="s">
        <v>26</v>
      </c>
      <c r="AA8" s="8" t="s">
        <v>26</v>
      </c>
      <c r="AC8" s="8" t="s">
        <v>26</v>
      </c>
      <c r="AE8" s="8" t="s">
        <v>26</v>
      </c>
      <c r="AG8" s="8" t="s">
        <v>26</v>
      </c>
      <c r="AI8" s="8" t="s">
        <v>26</v>
      </c>
      <c r="AK8" s="8" t="s">
        <v>26</v>
      </c>
      <c r="AM8" s="8" t="s">
        <v>26</v>
      </c>
      <c r="AO8" s="8" t="s">
        <v>26</v>
      </c>
      <c r="AQ8" s="8" t="s">
        <v>26</v>
      </c>
      <c r="AW8" s="8" t="s">
        <v>160</v>
      </c>
    </row>
    <row r="9" spans="1:49">
      <c r="A9" s="3"/>
      <c r="B9" s="168" t="s">
        <v>159</v>
      </c>
      <c r="C9" s="115"/>
      <c r="D9" s="8"/>
      <c r="E9" s="10">
        <v>2001</v>
      </c>
      <c r="F9" s="3"/>
      <c r="G9" s="10">
        <v>2002</v>
      </c>
      <c r="I9" s="10">
        <v>2003</v>
      </c>
      <c r="K9" s="10">
        <v>2004</v>
      </c>
      <c r="M9" s="10">
        <v>2005</v>
      </c>
      <c r="N9" s="10"/>
      <c r="O9" s="10">
        <v>2006</v>
      </c>
      <c r="Q9" s="10">
        <v>2007</v>
      </c>
      <c r="S9" s="10">
        <v>2008</v>
      </c>
      <c r="U9" s="10">
        <v>2009</v>
      </c>
      <c r="W9" s="10">
        <v>2010</v>
      </c>
      <c r="Y9" s="10">
        <v>2011</v>
      </c>
      <c r="AA9" s="10">
        <v>2012</v>
      </c>
      <c r="AC9" s="10">
        <v>2013</v>
      </c>
      <c r="AD9" s="11"/>
      <c r="AE9" s="10">
        <v>2014</v>
      </c>
      <c r="AG9" s="10">
        <v>2015</v>
      </c>
      <c r="AI9" s="10">
        <v>2016</v>
      </c>
      <c r="AK9" s="10">
        <v>2017</v>
      </c>
      <c r="AM9" s="10">
        <v>2018</v>
      </c>
      <c r="AO9" s="10">
        <v>2019</v>
      </c>
      <c r="AQ9" s="10">
        <v>2020</v>
      </c>
      <c r="AW9" s="8"/>
    </row>
    <row r="10" spans="1:49">
      <c r="A10" s="3"/>
      <c r="B10" s="169" t="s">
        <v>519</v>
      </c>
      <c r="C10" s="115"/>
      <c r="D10" s="8"/>
      <c r="E10" s="12" t="s">
        <v>198</v>
      </c>
      <c r="F10" s="3"/>
      <c r="G10" s="12" t="s">
        <v>198</v>
      </c>
      <c r="I10" s="12" t="s">
        <v>198</v>
      </c>
      <c r="K10" s="12" t="s">
        <v>198</v>
      </c>
      <c r="M10" s="12" t="s">
        <v>198</v>
      </c>
      <c r="N10" s="8"/>
      <c r="O10" s="12" t="s">
        <v>198</v>
      </c>
      <c r="Q10" s="12" t="s">
        <v>198</v>
      </c>
      <c r="S10" s="12" t="s">
        <v>198</v>
      </c>
      <c r="U10" s="12" t="s">
        <v>198</v>
      </c>
      <c r="W10" s="12" t="s">
        <v>198</v>
      </c>
      <c r="Y10" s="12" t="s">
        <v>198</v>
      </c>
      <c r="AA10" s="12" t="s">
        <v>198</v>
      </c>
      <c r="AC10" s="12" t="s">
        <v>198</v>
      </c>
      <c r="AE10" s="12" t="s">
        <v>198</v>
      </c>
      <c r="AG10" s="12" t="s">
        <v>198</v>
      </c>
      <c r="AI10" s="12" t="s">
        <v>198</v>
      </c>
      <c r="AK10" s="12" t="s">
        <v>198</v>
      </c>
      <c r="AM10" s="12" t="s">
        <v>198</v>
      </c>
      <c r="AO10" s="12" t="s">
        <v>198</v>
      </c>
      <c r="AQ10" s="12" t="s">
        <v>198</v>
      </c>
      <c r="AW10" s="12"/>
    </row>
    <row r="11" spans="1:49">
      <c r="A11" s="3"/>
      <c r="B11" s="116"/>
      <c r="C11" s="3"/>
      <c r="D11" s="3"/>
      <c r="E11" s="13"/>
      <c r="F11" s="3"/>
      <c r="G11" s="13"/>
      <c r="I11" s="13"/>
      <c r="K11" s="13"/>
      <c r="M11" s="13"/>
      <c r="N11" s="13"/>
      <c r="O11" s="13"/>
      <c r="Q11" s="13"/>
      <c r="S11" s="13"/>
      <c r="U11" s="13"/>
      <c r="W11" s="13"/>
      <c r="Y11" s="13"/>
      <c r="AA11" s="13"/>
      <c r="AC11" s="13"/>
      <c r="AE11" s="13"/>
      <c r="AG11" s="13"/>
      <c r="AI11" s="13"/>
      <c r="AK11" s="13"/>
      <c r="AM11" s="13"/>
      <c r="AO11" s="13"/>
      <c r="AQ11" s="13"/>
      <c r="AW11" s="13"/>
    </row>
    <row r="12" spans="1:49">
      <c r="A12" s="3"/>
      <c r="B12" s="14" t="s">
        <v>161</v>
      </c>
      <c r="C12" s="3"/>
      <c r="D12" s="15"/>
      <c r="E12" s="16">
        <v>37072</v>
      </c>
      <c r="F12" s="16"/>
      <c r="G12" s="16">
        <v>37437</v>
      </c>
      <c r="H12" s="17"/>
      <c r="I12" s="16">
        <v>37802</v>
      </c>
      <c r="J12" s="17"/>
      <c r="K12" s="16">
        <v>38168</v>
      </c>
      <c r="L12" s="17"/>
      <c r="M12" s="16">
        <v>38533</v>
      </c>
      <c r="N12" s="16"/>
      <c r="O12" s="16">
        <v>38898</v>
      </c>
      <c r="P12" s="17"/>
      <c r="Q12" s="17">
        <v>39263</v>
      </c>
      <c r="R12" s="17">
        <v>39263</v>
      </c>
      <c r="S12" s="16">
        <v>39629</v>
      </c>
      <c r="T12" s="17"/>
      <c r="U12" s="16">
        <v>39994</v>
      </c>
      <c r="V12" s="17"/>
      <c r="W12" s="16">
        <v>40359</v>
      </c>
      <c r="X12" s="17"/>
      <c r="Y12" s="16">
        <v>40724</v>
      </c>
      <c r="Z12" s="17"/>
      <c r="AA12" s="16">
        <v>41090</v>
      </c>
      <c r="AB12" s="17"/>
      <c r="AC12" s="16">
        <v>41455</v>
      </c>
      <c r="AD12" s="17"/>
      <c r="AE12" s="16">
        <v>41820</v>
      </c>
      <c r="AF12" s="18"/>
      <c r="AG12" s="16">
        <v>42185</v>
      </c>
      <c r="AI12" s="16">
        <v>42551</v>
      </c>
      <c r="AK12" s="16">
        <v>42916</v>
      </c>
      <c r="AM12" s="16">
        <v>43281</v>
      </c>
      <c r="AO12" s="16">
        <v>43646</v>
      </c>
      <c r="AQ12" s="16">
        <v>44012</v>
      </c>
    </row>
    <row r="13" spans="1:49">
      <c r="A13" s="3"/>
      <c r="B13" s="14" t="s">
        <v>162</v>
      </c>
      <c r="C13" s="3"/>
      <c r="D13" s="15"/>
      <c r="E13" s="170">
        <v>0</v>
      </c>
      <c r="F13" s="3"/>
      <c r="G13" s="170">
        <v>0</v>
      </c>
      <c r="H13" s="3"/>
      <c r="I13" s="170">
        <v>0.3</v>
      </c>
      <c r="J13" s="3"/>
      <c r="K13" s="170">
        <v>0.3</v>
      </c>
      <c r="L13" s="3"/>
      <c r="M13" s="170">
        <v>0</v>
      </c>
      <c r="N13" s="3"/>
      <c r="O13" s="170">
        <v>0</v>
      </c>
      <c r="P13" s="3"/>
      <c r="Q13" s="170">
        <v>0</v>
      </c>
      <c r="R13" s="3"/>
      <c r="S13" s="170">
        <v>0.5</v>
      </c>
      <c r="T13" s="3"/>
      <c r="U13" s="170">
        <v>0.5</v>
      </c>
      <c r="V13" s="3"/>
      <c r="W13" s="170">
        <v>0.5</v>
      </c>
      <c r="X13" s="3"/>
      <c r="Y13" s="170">
        <v>1</v>
      </c>
      <c r="Z13" s="3"/>
      <c r="AA13" s="170">
        <v>0.5</v>
      </c>
      <c r="AB13" s="3"/>
      <c r="AC13" s="170">
        <v>0.5</v>
      </c>
      <c r="AD13" s="3"/>
      <c r="AE13" s="170">
        <v>0.5</v>
      </c>
      <c r="AF13" s="3"/>
      <c r="AG13" s="170">
        <v>0.5</v>
      </c>
      <c r="AI13" s="170">
        <v>0.5</v>
      </c>
      <c r="AK13" s="170">
        <v>0.5</v>
      </c>
      <c r="AM13" s="170">
        <v>0</v>
      </c>
      <c r="AO13" s="170">
        <v>0.4</v>
      </c>
      <c r="AQ13" s="170">
        <v>0</v>
      </c>
    </row>
    <row r="14" spans="1:49">
      <c r="A14" s="3"/>
      <c r="B14" s="14" t="s">
        <v>163</v>
      </c>
      <c r="C14" s="3"/>
      <c r="D14" s="15"/>
      <c r="E14" s="171" t="s">
        <v>164</v>
      </c>
      <c r="F14" s="3"/>
      <c r="G14" s="171" t="s">
        <v>164</v>
      </c>
      <c r="H14" s="3"/>
      <c r="I14" s="171" t="s">
        <v>164</v>
      </c>
      <c r="J14" s="3"/>
      <c r="K14" s="171" t="s">
        <v>164</v>
      </c>
      <c r="L14" s="3"/>
      <c r="M14" s="171" t="s">
        <v>164</v>
      </c>
      <c r="N14" s="3"/>
      <c r="O14" s="171" t="s">
        <v>164</v>
      </c>
      <c r="P14" s="3"/>
      <c r="Q14" s="171" t="s">
        <v>164</v>
      </c>
      <c r="R14" s="3"/>
      <c r="S14" s="171" t="s">
        <v>164</v>
      </c>
      <c r="T14" s="3"/>
      <c r="U14" s="171" t="s">
        <v>164</v>
      </c>
      <c r="V14" s="3"/>
      <c r="W14" s="171" t="s">
        <v>164</v>
      </c>
      <c r="X14" s="3"/>
      <c r="Y14" s="171" t="s">
        <v>164</v>
      </c>
      <c r="Z14" s="3"/>
      <c r="AA14" s="171" t="s">
        <v>164</v>
      </c>
      <c r="AB14" s="3"/>
      <c r="AC14" s="171" t="s">
        <v>164</v>
      </c>
      <c r="AD14" s="3"/>
      <c r="AE14" s="171" t="s">
        <v>164</v>
      </c>
      <c r="AF14" s="3"/>
      <c r="AG14" s="171" t="s">
        <v>164</v>
      </c>
      <c r="AI14" s="171" t="s">
        <v>164</v>
      </c>
      <c r="AK14" s="171" t="s">
        <v>164</v>
      </c>
      <c r="AM14" s="171" t="s">
        <v>164</v>
      </c>
      <c r="AO14" s="171" t="s">
        <v>164</v>
      </c>
      <c r="AQ14" s="171" t="s">
        <v>164</v>
      </c>
    </row>
    <row r="15" spans="1:49">
      <c r="A15" s="3"/>
      <c r="B15" s="3"/>
      <c r="C15" s="3"/>
      <c r="D15" s="3"/>
      <c r="E15" s="3"/>
      <c r="F15" s="3"/>
      <c r="G15" s="3"/>
      <c r="I15" s="3"/>
      <c r="K15" s="3"/>
      <c r="M15" s="56"/>
      <c r="N15" s="3"/>
      <c r="O15" s="3"/>
      <c r="Q15" s="3"/>
      <c r="S15" s="3"/>
      <c r="U15" s="3"/>
      <c r="W15" s="3"/>
      <c r="Y15" s="3"/>
      <c r="AA15" s="3"/>
      <c r="AC15" s="3"/>
      <c r="AE15" s="3"/>
      <c r="AG15" s="3"/>
      <c r="AI15" s="3"/>
      <c r="AK15" s="3"/>
      <c r="AM15" s="3"/>
      <c r="AO15" s="3"/>
      <c r="AQ15" s="3"/>
    </row>
    <row r="16" spans="1:49">
      <c r="A16" s="3"/>
      <c r="B16" s="3"/>
      <c r="C16" s="3"/>
      <c r="D16" s="3"/>
      <c r="E16" s="2" t="s">
        <v>0</v>
      </c>
      <c r="F16" s="3"/>
      <c r="G16" s="2" t="s">
        <v>0</v>
      </c>
      <c r="I16" s="2" t="s">
        <v>0</v>
      </c>
      <c r="K16" s="2" t="s">
        <v>0</v>
      </c>
      <c r="M16" s="2" t="s">
        <v>0</v>
      </c>
      <c r="N16" s="3"/>
      <c r="O16" s="2" t="s">
        <v>0</v>
      </c>
      <c r="Q16" s="2" t="s">
        <v>0</v>
      </c>
      <c r="S16" s="2" t="s">
        <v>0</v>
      </c>
      <c r="U16" s="2" t="s">
        <v>0</v>
      </c>
      <c r="W16" s="2" t="s">
        <v>0</v>
      </c>
      <c r="Y16" s="2" t="s">
        <v>0</v>
      </c>
      <c r="Z16" s="5" t="s">
        <v>0</v>
      </c>
      <c r="AA16" s="2" t="s">
        <v>0</v>
      </c>
      <c r="AB16" s="5" t="s">
        <v>0</v>
      </c>
      <c r="AC16" s="2" t="s">
        <v>0</v>
      </c>
      <c r="AD16" s="5" t="s">
        <v>0</v>
      </c>
      <c r="AE16" s="2" t="s">
        <v>0</v>
      </c>
      <c r="AF16" s="5" t="s">
        <v>0</v>
      </c>
      <c r="AG16" s="2" t="s">
        <v>0</v>
      </c>
      <c r="AH16" s="5" t="s">
        <v>0</v>
      </c>
      <c r="AI16" s="2" t="s">
        <v>0</v>
      </c>
      <c r="AK16" s="2" t="s">
        <v>0</v>
      </c>
      <c r="AM16" s="2" t="s">
        <v>0</v>
      </c>
      <c r="AO16" s="2" t="s">
        <v>0</v>
      </c>
      <c r="AQ16" s="2" t="s">
        <v>0</v>
      </c>
    </row>
    <row r="17" spans="1:50">
      <c r="A17" s="3"/>
      <c r="B17" s="14" t="s">
        <v>165</v>
      </c>
      <c r="C17" s="3"/>
      <c r="D17" s="20"/>
      <c r="E17" s="120">
        <f>SUMIFS('ML Property'!$I$7:$I$1029,'ML Property'!$C$7:$C$1029,'17--ML Non-FGD ADFIT'!E$9,'ML Property'!$L$7:$L$1029,"&lt;&gt;FGD")</f>
        <v>510665.11</v>
      </c>
      <c r="F17" s="120">
        <f>SUMIFS('ML Property'!$I$7:$I$1029,'ML Property'!$C$7:$C$1029,'17--ML Non-FGD ADFIT'!F$9,'ML Property'!$L$7:$L$1029,"&lt;&gt;FGD")</f>
        <v>0</v>
      </c>
      <c r="G17" s="120">
        <f>SUMIFS('ML Property'!$I$7:$I$1029,'ML Property'!$C$7:$C$1029,'17--ML Non-FGD ADFIT'!G$9,'ML Property'!$L$7:$L$1029,"&lt;&gt;FGD")</f>
        <v>2082311.7650000001</v>
      </c>
      <c r="H17" s="120">
        <f>SUMIFS('ML Property'!$I$7:$I$1029,'ML Property'!$C$7:$C$1029,'17--ML Non-FGD ADFIT'!H$9,'ML Property'!$L$7:$L$1029,"&lt;&gt;FGD")</f>
        <v>0</v>
      </c>
      <c r="I17" s="120">
        <f>SUMIFS('ML Property'!$I$7:$I$1029,'ML Property'!$C$7:$C$1029,'17--ML Non-FGD ADFIT'!I$9,'ML Property'!$L$7:$L$1029,"&lt;&gt;FGD")</f>
        <v>329777.47000000003</v>
      </c>
      <c r="J17" s="120">
        <f>SUMIFS('ML Property'!$I$7:$I$1029,'ML Property'!$C$7:$C$1029,'17--ML Non-FGD ADFIT'!J$9,'ML Property'!$L$7:$L$1029,"&lt;&gt;FGD")</f>
        <v>0</v>
      </c>
      <c r="K17" s="120">
        <f>SUMIFS('ML Property'!$I$7:$I$1029,'ML Property'!$C$7:$C$1029,'17--ML Non-FGD ADFIT'!K$9,'ML Property'!$L$7:$L$1029,"&lt;&gt;FGD")</f>
        <v>620501.30999999971</v>
      </c>
      <c r="L17" s="120">
        <f>SUMIFS('ML Property'!$I$7:$I$1029,'ML Property'!$C$7:$C$1029,'17--ML Non-FGD ADFIT'!L$9,'ML Property'!$L$7:$L$1029,"&lt;&gt;FGD")</f>
        <v>0</v>
      </c>
      <c r="M17" s="120">
        <f>SUMIFS('ML Property'!$I$7:$I$1029,'ML Property'!$C$7:$C$1029,'17--ML Non-FGD ADFIT'!M$9,'ML Property'!$L$7:$L$1029,"&lt;&gt;FGD")</f>
        <v>14920259.805000002</v>
      </c>
      <c r="N17" s="120">
        <f>SUMIFS('ML Property'!$I$7:$I$1029,'ML Property'!$C$7:$C$1029,'17--ML Non-FGD ADFIT'!N$9,'ML Property'!$L$7:$L$1029,"&lt;&gt;FGD")</f>
        <v>0</v>
      </c>
      <c r="O17" s="120">
        <f>SUMIFS('ML Property'!$I$7:$I$1029,'ML Property'!$C$7:$C$1029,'17--ML Non-FGD ADFIT'!O$9,'ML Property'!$L$7:$L$1029,"&lt;&gt;FGD")</f>
        <v>9988375.7000000011</v>
      </c>
      <c r="P17" s="120">
        <f>SUMIFS('ML Property'!$I$7:$I$1029,'ML Property'!$C$7:$C$1029,'17--ML Non-FGD ADFIT'!P$9,'ML Property'!$L$7:$L$1029,"&lt;&gt;FGD")</f>
        <v>0</v>
      </c>
      <c r="Q17" s="120">
        <f>SUMIFS('ML Property'!$I$7:$I$1029,'ML Property'!$C$7:$C$1029,'17--ML Non-FGD ADFIT'!Q$9,'ML Property'!$L$7:$L$1029,"&lt;&gt;FGD")</f>
        <v>214879808.19000003</v>
      </c>
      <c r="R17" s="120">
        <f>SUMIFS('ML Property'!$I$7:$I$1029,'ML Property'!$C$7:$C$1029,'17--ML Non-FGD ADFIT'!R$9,'ML Property'!$L$7:$L$1029,"&lt;&gt;FGD")</f>
        <v>0</v>
      </c>
      <c r="S17" s="120">
        <f>SUMIFS('ML Property'!$I$7:$I$1029,'ML Property'!$C$7:$C$1029,'17--ML Non-FGD ADFIT'!S$9,'ML Property'!$L$7:$L$1029,"&lt;&gt;FGD")</f>
        <v>11373829.760000002</v>
      </c>
      <c r="T17" s="120">
        <f>SUMIFS('ML Property'!$I$7:$I$1029,'ML Property'!$C$7:$C$1029,'17--ML Non-FGD ADFIT'!T$9,'ML Property'!$L$7:$L$1029,"&lt;&gt;FGD")</f>
        <v>0</v>
      </c>
      <c r="U17" s="120">
        <f>SUMIFS('ML Property'!$I$7:$I$1029,'ML Property'!$C$7:$C$1029,'17--ML Non-FGD ADFIT'!U$9,'ML Property'!$L$7:$L$1029,"&lt;&gt;FGD")</f>
        <v>4955799.3949999996</v>
      </c>
      <c r="V17" s="120">
        <f>SUMIFS('ML Property'!$I$7:$I$1029,'ML Property'!$C$7:$C$1029,'17--ML Non-FGD ADFIT'!V$9,'ML Property'!$L$7:$L$1029,"&lt;&gt;FGD")</f>
        <v>0</v>
      </c>
      <c r="W17" s="120">
        <f>SUMIFS('ML Property'!$I$7:$I$1029,'ML Property'!$C$7:$C$1029,'17--ML Non-FGD ADFIT'!W$9,'ML Property'!$L$7:$L$1029,"&lt;&gt;FGD")</f>
        <v>2430372.75</v>
      </c>
      <c r="X17" s="120">
        <f>SUMIFS('ML Property'!$I$7:$I$1029,'ML Property'!$C$7:$C$1029,'17--ML Non-FGD ADFIT'!X$9,'ML Property'!$L$7:$L$1029,"&lt;&gt;FGD")</f>
        <v>0</v>
      </c>
      <c r="Y17" s="120">
        <f>SUMIFS('ML Property'!$I$7:$I$1029,'ML Property'!$C$7:$C$1029,'17--ML Non-FGD ADFIT'!Y$9,'ML Property'!$L$7:$L$1029,"&lt;&gt;FGD")</f>
        <v>1753974.9050000003</v>
      </c>
      <c r="Z17" s="120">
        <f>SUMIFS('ML Property'!$I$7:$I$1029,'ML Property'!$C$7:$C$1029,'17--ML Non-FGD ADFIT'!Z$9,'ML Property'!$L$7:$L$1029,"&lt;&gt;FGD")</f>
        <v>0</v>
      </c>
      <c r="AA17" s="120">
        <f>SUMIFS('ML Property'!$I$7:$I$1029,'ML Property'!$C$7:$C$1029,'17--ML Non-FGD ADFIT'!AA$9,'ML Property'!$L$7:$L$1029,"&lt;&gt;FGD")</f>
        <v>3232441.9049999993</v>
      </c>
      <c r="AB17" s="120">
        <f>SUMIFS('ML Property'!$I$7:$I$1029,'ML Property'!$C$7:$C$1029,'17--ML Non-FGD ADFIT'!AB$9,'ML Property'!$L$7:$L$1029,"&lt;&gt;FGD")</f>
        <v>0</v>
      </c>
      <c r="AC17" s="120">
        <f>SUMIFS('ML Property'!$I$7:$I$1029,'ML Property'!$C$7:$C$1029,'17--ML Non-FGD ADFIT'!AC$9,'ML Property'!$L$7:$L$1029,"&lt;&gt;FGD")</f>
        <v>2735390.790000001</v>
      </c>
      <c r="AD17" s="120">
        <f>SUMIFS('ML Property'!$I$7:$I$1029,'ML Property'!$C$7:$C$1029,'17--ML Non-FGD ADFIT'!AD$9,'ML Property'!$L$7:$L$1029,"&lt;&gt;FGD")</f>
        <v>0</v>
      </c>
      <c r="AE17" s="120">
        <f>SUMIFS('ML Property'!$I$7:$I$1029,'ML Property'!$C$7:$C$1029,'17--ML Non-FGD ADFIT'!AE$9,'ML Property'!$L$7:$L$1029,"&lt;&gt;FGD")</f>
        <v>97282430.489999995</v>
      </c>
      <c r="AF17" s="120">
        <f>SUMIFS('ML Property'!$I$7:$I$1029,'ML Property'!$C$7:$C$1029,'17--ML Non-FGD ADFIT'!AF$9,'ML Property'!$L$7:$L$1029,"&lt;&gt;FGD")</f>
        <v>0</v>
      </c>
      <c r="AG17" s="120">
        <f>SUMIFS('ML Property'!$I$7:$I$1029,'ML Property'!$C$7:$C$1029,'17--ML Non-FGD ADFIT'!AG$9,'ML Property'!$L$7:$L$1029,"&lt;&gt;FGD")</f>
        <v>9462688.1500000004</v>
      </c>
      <c r="AH17" s="120">
        <f>SUMIFS('ML Property'!$I$7:$I$1029,'ML Property'!$C$7:$C$1029,'17--ML Non-FGD ADFIT'!AH$9,'ML Property'!$L$7:$L$1029,"&lt;&gt;FGD")</f>
        <v>0</v>
      </c>
      <c r="AI17" s="120">
        <f>SUMIFS('ML Property'!$I$7:$I$1029,'ML Property'!$C$7:$C$1029,'17--ML Non-FGD ADFIT'!AI$9,'ML Property'!$L$7:$L$1029,"&lt;&gt;FGD")</f>
        <v>1440963.16</v>
      </c>
      <c r="AJ17" s="120">
        <f>SUMIFS('ML Property'!$I$7:$I$1029,'ML Property'!$C$7:$C$1029,'17--ML Non-FGD ADFIT'!AJ$9,'ML Property'!$L$7:$L$1029,"&lt;&gt;FGD")</f>
        <v>0</v>
      </c>
      <c r="AK17" s="120">
        <f>SUMIFS('ML Property'!$I$7:$I$1029,'ML Property'!$C$7:$C$1029,'17--ML Non-FGD ADFIT'!AK$9,'ML Property'!$L$7:$L$1029,"&lt;&gt;FGD")</f>
        <v>875112.65</v>
      </c>
      <c r="AL17" s="120">
        <f>SUMIFS('ML Property'!$I$7:$I$1029,'ML Property'!$C$7:$C$1029,'17--ML Non-FGD ADFIT'!AL$9,'ML Property'!$L$7:$L$1029,"&lt;&gt;FGD")</f>
        <v>0</v>
      </c>
      <c r="AM17" s="120">
        <f>SUMIFS('ML Property'!$I$7:$I$1029,'ML Property'!$C$7:$C$1029,'17--ML Non-FGD ADFIT'!AM$9,'ML Property'!$L$7:$L$1029,"&lt;&gt;FGD")</f>
        <v>309801.64999999985</v>
      </c>
      <c r="AN17" s="120">
        <f>SUMIFS('ML Property'!$I$7:$I$1029,'ML Property'!$C$7:$C$1029,'17--ML Non-FGD ADFIT'!AN$9,'ML Property'!$L$7:$L$1029,"&lt;&gt;FGD")</f>
        <v>0</v>
      </c>
      <c r="AO17" s="120">
        <f>SUMIFS('ML Property'!$I$7:$I$1029,'ML Property'!$C$7:$C$1029,'17--ML Non-FGD ADFIT'!AO$9,'ML Property'!$L$7:$L$1029,"&lt;&gt;FGD")</f>
        <v>13084364.68</v>
      </c>
      <c r="AP17" s="120">
        <f>SUMIFS('ML Property'!$I$7:$I$1029,'ML Property'!$C$7:$C$1029,'17--ML Non-FGD ADFIT'!AP$9,'ML Property'!$L$7:$L$1029,"&lt;&gt;FGD")</f>
        <v>0</v>
      </c>
      <c r="AQ17" s="120">
        <f>SUMIFS('ML Property'!$I$7:$I$1029,'ML Property'!$C$7:$C$1029,'17--ML Non-FGD ADFIT'!AQ$9,'ML Property'!$L$7:$L$1029,"&lt;&gt;FGD")</f>
        <v>0</v>
      </c>
      <c r="AR17" s="20"/>
      <c r="AS17" s="20"/>
      <c r="AT17" s="20"/>
      <c r="AU17" s="20"/>
      <c r="AV17" s="20"/>
      <c r="AW17" s="21">
        <f>SUM(E17:AV17)</f>
        <v>392268869.63499999</v>
      </c>
    </row>
    <row r="18" spans="1:50">
      <c r="A18" s="3"/>
      <c r="B18" s="14" t="s">
        <v>166</v>
      </c>
      <c r="C18" s="3"/>
      <c r="D18" s="20" t="s">
        <v>0</v>
      </c>
      <c r="E18" s="121">
        <f>-SUMIFS('ML Property'!$J$7:$J$1029,'ML Property'!$C$7:$C$1029,'17--ML Non-FGD ADFIT'!E$9,'ML Property'!$L$7:$L$1029,"&lt;&gt;FGD")</f>
        <v>-282757.75</v>
      </c>
      <c r="F18" s="121">
        <f>-SUMIFS('ML Property'!$J$7:$J$1029,'ML Property'!$C$7:$C$1029,'17--ML Non-FGD ADFIT'!F$9,'ML Property'!$L$7:$L$1029,"&lt;&gt;FGD")</f>
        <v>0</v>
      </c>
      <c r="G18" s="121">
        <f>-SUMIFS('ML Property'!$J$7:$J$1029,'ML Property'!$C$7:$C$1029,'17--ML Non-FGD ADFIT'!G$9,'ML Property'!$L$7:$L$1029,"&lt;&gt;FGD")</f>
        <v>-1091437.7500000002</v>
      </c>
      <c r="H18" s="121">
        <f>-SUMIFS('ML Property'!$J$7:$J$1029,'ML Property'!$C$7:$C$1029,'17--ML Non-FGD ADFIT'!H$9,'ML Property'!$L$7:$L$1029,"&lt;&gt;FGD")</f>
        <v>0</v>
      </c>
      <c r="I18" s="121">
        <f>-SUMIFS('ML Property'!$J$7:$J$1029,'ML Property'!$C$7:$C$1029,'17--ML Non-FGD ADFIT'!I$9,'ML Property'!$L$7:$L$1029,"&lt;&gt;FGD")</f>
        <v>-160039.38999999998</v>
      </c>
      <c r="J18" s="121">
        <f>-SUMIFS('ML Property'!$J$7:$J$1029,'ML Property'!$C$7:$C$1029,'17--ML Non-FGD ADFIT'!J$9,'ML Property'!$L$7:$L$1029,"&lt;&gt;FGD")</f>
        <v>0</v>
      </c>
      <c r="K18" s="121">
        <f>-SUMIFS('ML Property'!$J$7:$J$1029,'ML Property'!$C$7:$C$1029,'17--ML Non-FGD ADFIT'!K$9,'ML Property'!$L$7:$L$1029,"&lt;&gt;FGD")</f>
        <v>-280653.44</v>
      </c>
      <c r="L18" s="121">
        <f>-SUMIFS('ML Property'!$J$7:$J$1029,'ML Property'!$C$7:$C$1029,'17--ML Non-FGD ADFIT'!L$9,'ML Property'!$L$7:$L$1029,"&lt;&gt;FGD")</f>
        <v>0</v>
      </c>
      <c r="M18" s="121">
        <f>-SUMIFS('ML Property'!$J$7:$J$1029,'ML Property'!$C$7:$C$1029,'17--ML Non-FGD ADFIT'!M$9,'ML Property'!$L$7:$L$1029,"&lt;&gt;FGD")</f>
        <v>-6408001.4499999993</v>
      </c>
      <c r="N18" s="121">
        <f>-SUMIFS('ML Property'!$J$7:$J$1029,'ML Property'!$C$7:$C$1029,'17--ML Non-FGD ADFIT'!N$9,'ML Property'!$L$7:$L$1029,"&lt;&gt;FGD")</f>
        <v>0</v>
      </c>
      <c r="O18" s="121">
        <f>-SUMIFS('ML Property'!$J$7:$J$1029,'ML Property'!$C$7:$C$1029,'17--ML Non-FGD ADFIT'!O$9,'ML Property'!$L$7:$L$1029,"&lt;&gt;FGD")</f>
        <v>-4040539.7800000007</v>
      </c>
      <c r="P18" s="121">
        <f>-SUMIFS('ML Property'!$J$7:$J$1029,'ML Property'!$C$7:$C$1029,'17--ML Non-FGD ADFIT'!P$9,'ML Property'!$L$7:$L$1029,"&lt;&gt;FGD")</f>
        <v>0</v>
      </c>
      <c r="Q18" s="121">
        <f>-SUMIFS('ML Property'!$J$7:$J$1029,'ML Property'!$C$7:$C$1029,'17--ML Non-FGD ADFIT'!Q$9,'ML Property'!$L$7:$L$1029,"&lt;&gt;FGD")</f>
        <v>-80338886.619999975</v>
      </c>
      <c r="R18" s="121">
        <f>-SUMIFS('ML Property'!$J$7:$J$1029,'ML Property'!$C$7:$C$1029,'17--ML Non-FGD ADFIT'!R$9,'ML Property'!$L$7:$L$1029,"&lt;&gt;FGD")</f>
        <v>0</v>
      </c>
      <c r="S18" s="121">
        <f>-SUMIFS('ML Property'!$J$7:$J$1029,'ML Property'!$C$7:$C$1029,'17--ML Non-FGD ADFIT'!S$9,'ML Property'!$L$7:$L$1029,"&lt;&gt;FGD")</f>
        <v>-11597454.110000001</v>
      </c>
      <c r="T18" s="121">
        <f>-SUMIFS('ML Property'!$J$7:$J$1029,'ML Property'!$C$7:$C$1029,'17--ML Non-FGD ADFIT'!T$9,'ML Property'!$L$7:$L$1029,"&lt;&gt;FGD")</f>
        <v>0</v>
      </c>
      <c r="U18" s="121">
        <f>-SUMIFS('ML Property'!$J$7:$J$1029,'ML Property'!$C$7:$C$1029,'17--ML Non-FGD ADFIT'!U$9,'ML Property'!$L$7:$L$1029,"&lt;&gt;FGD")</f>
        <v>-2268005.8099999996</v>
      </c>
      <c r="V18" s="121">
        <f>-SUMIFS('ML Property'!$J$7:$J$1029,'ML Property'!$C$7:$C$1029,'17--ML Non-FGD ADFIT'!V$9,'ML Property'!$L$7:$L$1029,"&lt;&gt;FGD")</f>
        <v>0</v>
      </c>
      <c r="W18" s="121">
        <f>-SUMIFS('ML Property'!$J$7:$J$1029,'ML Property'!$C$7:$C$1029,'17--ML Non-FGD ADFIT'!W$9,'ML Property'!$L$7:$L$1029,"&lt;&gt;FGD")</f>
        <v>-637065.67000000004</v>
      </c>
      <c r="X18" s="121">
        <f>-SUMIFS('ML Property'!$J$7:$J$1029,'ML Property'!$C$7:$C$1029,'17--ML Non-FGD ADFIT'!X$9,'ML Property'!$L$7:$L$1029,"&lt;&gt;FGD")</f>
        <v>0</v>
      </c>
      <c r="Y18" s="121">
        <f>-SUMIFS('ML Property'!$J$7:$J$1029,'ML Property'!$C$7:$C$1029,'17--ML Non-FGD ADFIT'!Y$9,'ML Property'!$L$7:$L$1029,"&lt;&gt;FGD")</f>
        <v>-421712.63000000006</v>
      </c>
      <c r="Z18" s="121">
        <f>-SUMIFS('ML Property'!$J$7:$J$1029,'ML Property'!$C$7:$C$1029,'17--ML Non-FGD ADFIT'!Z$9,'ML Property'!$L$7:$L$1029,"&lt;&gt;FGD")</f>
        <v>0</v>
      </c>
      <c r="AA18" s="121">
        <f>-SUMIFS('ML Property'!$J$7:$J$1029,'ML Property'!$C$7:$C$1029,'17--ML Non-FGD ADFIT'!AA$9,'ML Property'!$L$7:$L$1029,"&lt;&gt;FGD")</f>
        <v>-1348564.56</v>
      </c>
      <c r="AB18" s="121">
        <f>-SUMIFS('ML Property'!$J$7:$J$1029,'ML Property'!$C$7:$C$1029,'17--ML Non-FGD ADFIT'!AB$9,'ML Property'!$L$7:$L$1029,"&lt;&gt;FGD")</f>
        <v>0</v>
      </c>
      <c r="AC18" s="121">
        <f>-SUMIFS('ML Property'!$J$7:$J$1029,'ML Property'!$C$7:$C$1029,'17--ML Non-FGD ADFIT'!AC$9,'ML Property'!$L$7:$L$1029,"&lt;&gt;FGD")</f>
        <v>-489069.02000000008</v>
      </c>
      <c r="AD18" s="121">
        <f>-SUMIFS('ML Property'!$J$7:$J$1029,'ML Property'!$C$7:$C$1029,'17--ML Non-FGD ADFIT'!AD$9,'ML Property'!$L$7:$L$1029,"&lt;&gt;FGD")</f>
        <v>0</v>
      </c>
      <c r="AE18" s="121">
        <f>-SUMIFS('ML Property'!$J$7:$J$1029,'ML Property'!$C$7:$C$1029,'17--ML Non-FGD ADFIT'!AE$9,'ML Property'!$L$7:$L$1029,"&lt;&gt;FGD")</f>
        <v>-16060280.699999999</v>
      </c>
      <c r="AF18" s="121">
        <f>-SUMIFS('ML Property'!$J$7:$J$1029,'ML Property'!$C$7:$C$1029,'17--ML Non-FGD ADFIT'!AF$9,'ML Property'!$L$7:$L$1029,"&lt;&gt;FGD")</f>
        <v>0</v>
      </c>
      <c r="AG18" s="121">
        <f>-SUMIFS('ML Property'!$J$7:$J$1029,'ML Property'!$C$7:$C$1029,'17--ML Non-FGD ADFIT'!AG$9,'ML Property'!$L$7:$L$1029,"&lt;&gt;FGD")</f>
        <v>-1308546.03</v>
      </c>
      <c r="AH18" s="121">
        <f>-SUMIFS('ML Property'!$J$7:$J$1029,'ML Property'!$C$7:$C$1029,'17--ML Non-FGD ADFIT'!AH$9,'ML Property'!$L$7:$L$1029,"&lt;&gt;FGD")</f>
        <v>0</v>
      </c>
      <c r="AI18" s="121">
        <f>-SUMIFS('ML Property'!$J$7:$J$1029,'ML Property'!$C$7:$C$1029,'17--ML Non-FGD ADFIT'!AI$9,'ML Property'!$L$7:$L$1029,"&lt;&gt;FGD")</f>
        <v>-339226.57000000018</v>
      </c>
      <c r="AJ18" s="121">
        <f>-SUMIFS('ML Property'!$J$7:$J$1029,'ML Property'!$C$7:$C$1029,'17--ML Non-FGD ADFIT'!AJ$9,'ML Property'!$L$7:$L$1029,"&lt;&gt;FGD")</f>
        <v>0</v>
      </c>
      <c r="AK18" s="121">
        <f>-SUMIFS('ML Property'!$J$7:$J$1029,'ML Property'!$C$7:$C$1029,'17--ML Non-FGD ADFIT'!AK$9,'ML Property'!$L$7:$L$1029,"&lt;&gt;FGD")</f>
        <v>-69066.950000000012</v>
      </c>
      <c r="AL18" s="121">
        <f>-SUMIFS('ML Property'!$J$7:$J$1029,'ML Property'!$C$7:$C$1029,'17--ML Non-FGD ADFIT'!AL$9,'ML Property'!$L$7:$L$1029,"&lt;&gt;FGD")</f>
        <v>0</v>
      </c>
      <c r="AM18" s="121">
        <f>-SUMIFS('ML Property'!$J$7:$J$1029,'ML Property'!$C$7:$C$1029,'17--ML Non-FGD ADFIT'!AM$9,'ML Property'!$L$7:$L$1029,"&lt;&gt;FGD")</f>
        <v>-15318.010000000002</v>
      </c>
      <c r="AN18" s="121">
        <f>-SUMIFS('ML Property'!$J$7:$J$1029,'ML Property'!$C$7:$C$1029,'17--ML Non-FGD ADFIT'!AN$9,'ML Property'!$L$7:$L$1029,"&lt;&gt;FGD")</f>
        <v>0</v>
      </c>
      <c r="AO18" s="121">
        <f>-SUMIFS('ML Property'!$J$7:$J$1029,'ML Property'!$C$7:$C$1029,'17--ML Non-FGD ADFIT'!AO$9,'ML Property'!$L$7:$L$1029,"&lt;&gt;FGD")</f>
        <v>-258739.12000000002</v>
      </c>
      <c r="AP18" s="121">
        <f>-SUMIFS('ML Property'!$J$7:$J$1029,'ML Property'!$C$7:$C$1029,'17--ML Non-FGD ADFIT'!AP$9,'ML Property'!$L$7:$L$1029,"&lt;&gt;FGD")</f>
        <v>0</v>
      </c>
      <c r="AQ18" s="121">
        <f>-SUMIFS('ML Property'!$J$7:$J$1029,'ML Property'!$C$7:$C$1029,'17--ML Non-FGD ADFIT'!AQ$9,'ML Property'!$L$7:$L$1029,"&lt;&gt;FGD")</f>
        <v>0</v>
      </c>
      <c r="AR18" s="20"/>
      <c r="AS18" s="20"/>
      <c r="AT18" s="20"/>
      <c r="AU18" s="20"/>
      <c r="AV18" s="20"/>
      <c r="AW18" s="23">
        <f>SUM(E18:AV18)</f>
        <v>-127415365.35999998</v>
      </c>
    </row>
    <row r="19" spans="1:50">
      <c r="A19" s="3"/>
      <c r="B19" s="3"/>
      <c r="C19" s="3"/>
      <c r="D19" s="20"/>
      <c r="E19" s="24"/>
      <c r="F19" s="3"/>
      <c r="G19" s="24"/>
      <c r="I19" s="24"/>
      <c r="K19" s="24"/>
      <c r="M19" s="24"/>
      <c r="N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24"/>
      <c r="AM19" s="24"/>
      <c r="AO19" s="24"/>
      <c r="AQ19" s="24"/>
      <c r="AW19" s="24"/>
    </row>
    <row r="20" spans="1:50" ht="13.8" thickBot="1">
      <c r="A20" s="3"/>
      <c r="B20" s="14" t="str">
        <f>"Net Book Basis @ "&amp;B10</f>
        <v>Net Book Basis @ February 29, 2020</v>
      </c>
      <c r="C20" s="172">
        <v>2</v>
      </c>
      <c r="D20" s="20"/>
      <c r="E20" s="25">
        <f>+E17+E18</f>
        <v>227907.36</v>
      </c>
      <c r="F20" s="3"/>
      <c r="G20" s="25">
        <f>+G17+G18</f>
        <v>990874.0149999999</v>
      </c>
      <c r="I20" s="25">
        <f>+I17+I18</f>
        <v>169738.08000000005</v>
      </c>
      <c r="K20" s="25">
        <f>+K17+K18</f>
        <v>339847.8699999997</v>
      </c>
      <c r="M20" s="25">
        <f>+M17+M18</f>
        <v>8512258.3550000023</v>
      </c>
      <c r="N20" s="20"/>
      <c r="O20" s="25">
        <f>+O17+O18</f>
        <v>5947835.9199999999</v>
      </c>
      <c r="Q20" s="25">
        <f>+Q17+Q18</f>
        <v>134540921.57000005</v>
      </c>
      <c r="S20" s="25">
        <f>+S17+S18</f>
        <v>-223624.34999999963</v>
      </c>
      <c r="U20" s="25">
        <f>+U17+U18</f>
        <v>2687793.585</v>
      </c>
      <c r="W20" s="25">
        <f>+W17+W18</f>
        <v>1793307.08</v>
      </c>
      <c r="Y20" s="25">
        <f>+Y17+Y18</f>
        <v>1332262.2750000001</v>
      </c>
      <c r="AA20" s="25">
        <f>+AA17+AA18</f>
        <v>1883877.3449999993</v>
      </c>
      <c r="AC20" s="25">
        <f>+AC17+AC18</f>
        <v>2246321.7700000009</v>
      </c>
      <c r="AE20" s="25">
        <f>+AE17+AE18</f>
        <v>81222149.789999992</v>
      </c>
      <c r="AG20" s="25">
        <f>+AG17+AG18</f>
        <v>8154142.1200000001</v>
      </c>
      <c r="AI20" s="25">
        <f>+AI17+AI18</f>
        <v>1101736.5899999999</v>
      </c>
      <c r="AK20" s="25">
        <f>+AK17+AK18</f>
        <v>806045.7</v>
      </c>
      <c r="AM20" s="25">
        <f>+AM17+AM18</f>
        <v>294483.63999999984</v>
      </c>
      <c r="AO20" s="25">
        <f>+AO17+AO18</f>
        <v>12825625.560000001</v>
      </c>
      <c r="AQ20" s="25">
        <f>+AQ17+AQ18</f>
        <v>0</v>
      </c>
      <c r="AW20" s="26">
        <f>AW17+AW18</f>
        <v>264853504.27500001</v>
      </c>
    </row>
    <row r="21" spans="1:50" ht="13.8" thickTop="1">
      <c r="A21" s="3"/>
      <c r="B21" s="3"/>
      <c r="C21" s="3"/>
      <c r="D21" s="20"/>
      <c r="E21" s="24"/>
      <c r="F21" s="3"/>
      <c r="G21" s="24"/>
      <c r="I21" s="24"/>
      <c r="K21" s="24"/>
      <c r="M21" s="24"/>
      <c r="N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24"/>
      <c r="AM21" s="24"/>
      <c r="AO21" s="24"/>
      <c r="AQ21" s="24"/>
      <c r="AW21" s="24"/>
    </row>
    <row r="22" spans="1:50">
      <c r="A22" s="3"/>
      <c r="B22" s="3"/>
      <c r="C22" s="3"/>
      <c r="D22" s="20"/>
      <c r="E22" s="20"/>
      <c r="F22" s="3"/>
      <c r="G22" s="20"/>
      <c r="I22" s="20"/>
      <c r="K22" s="20"/>
      <c r="M22" s="20"/>
      <c r="N22" s="20"/>
      <c r="O22" s="20"/>
      <c r="Q22" s="20"/>
      <c r="S22" s="20"/>
      <c r="U22" s="20"/>
      <c r="W22" s="20"/>
      <c r="Y22" s="20"/>
      <c r="AA22" s="20"/>
      <c r="AC22" s="20"/>
      <c r="AE22" s="20"/>
      <c r="AG22" s="20"/>
      <c r="AI22" s="20"/>
      <c r="AK22" s="20"/>
      <c r="AM22" s="20"/>
      <c r="AO22" s="20"/>
      <c r="AQ22" s="20"/>
      <c r="AW22" s="27"/>
    </row>
    <row r="23" spans="1:50">
      <c r="A23" s="3"/>
      <c r="B23" s="3"/>
      <c r="C23" s="117"/>
      <c r="D23" s="20"/>
      <c r="E23" s="20"/>
      <c r="F23" s="3"/>
      <c r="G23" s="20"/>
      <c r="I23" s="20"/>
      <c r="K23" s="20"/>
      <c r="M23" s="20"/>
      <c r="N23" s="20"/>
      <c r="O23" s="20"/>
      <c r="Q23" s="20"/>
      <c r="S23" s="20"/>
      <c r="U23" s="20"/>
      <c r="W23" s="20"/>
      <c r="Y23" s="20"/>
      <c r="AA23" s="20"/>
      <c r="AC23" s="20"/>
      <c r="AE23" s="20"/>
      <c r="AG23" s="20"/>
      <c r="AI23" s="20"/>
      <c r="AK23" s="20"/>
      <c r="AM23" s="20"/>
      <c r="AO23" s="20"/>
      <c r="AQ23" s="20"/>
      <c r="AW23" s="27"/>
    </row>
    <row r="24" spans="1:50">
      <c r="A24" s="3"/>
      <c r="B24" s="3"/>
      <c r="C24" s="3"/>
      <c r="D24" s="20"/>
      <c r="E24" s="20"/>
      <c r="F24" s="3"/>
      <c r="G24" s="20"/>
      <c r="I24" s="20"/>
      <c r="K24" s="20"/>
      <c r="M24" s="20"/>
      <c r="N24" s="20"/>
      <c r="O24" s="20"/>
      <c r="Q24" s="20"/>
      <c r="S24" s="20"/>
      <c r="U24" s="20"/>
      <c r="W24" s="20"/>
      <c r="Y24" s="20"/>
      <c r="AA24" s="20"/>
      <c r="AC24" s="20"/>
      <c r="AE24" s="20"/>
      <c r="AG24" s="20"/>
      <c r="AI24" s="20"/>
      <c r="AK24" s="20"/>
      <c r="AM24" s="20"/>
      <c r="AO24" s="20"/>
      <c r="AQ24" s="20"/>
      <c r="AW24" s="27"/>
      <c r="AX24" s="5" t="s">
        <v>0</v>
      </c>
    </row>
    <row r="25" spans="1:50">
      <c r="A25" s="3"/>
      <c r="B25" s="14" t="s">
        <v>167</v>
      </c>
      <c r="C25" s="3"/>
      <c r="D25" s="20"/>
      <c r="E25" s="20">
        <f>+E17</f>
        <v>510665.11</v>
      </c>
      <c r="F25" s="3"/>
      <c r="G25" s="20">
        <f>+G17</f>
        <v>2082311.7650000001</v>
      </c>
      <c r="I25" s="20">
        <f>+I17</f>
        <v>329777.47000000003</v>
      </c>
      <c r="K25" s="20">
        <f>+K17</f>
        <v>620501.30999999971</v>
      </c>
      <c r="M25" s="20">
        <f>+M17</f>
        <v>14920259.805000002</v>
      </c>
      <c r="N25" s="20"/>
      <c r="O25" s="20">
        <f>+O17</f>
        <v>9988375.7000000011</v>
      </c>
      <c r="Q25" s="20">
        <f>+Q17</f>
        <v>214879808.19000003</v>
      </c>
      <c r="S25" s="20">
        <f>+S17</f>
        <v>11373829.760000002</v>
      </c>
      <c r="U25" s="20">
        <f>+U17</f>
        <v>4955799.3949999996</v>
      </c>
      <c r="W25" s="20">
        <f>+W17</f>
        <v>2430372.75</v>
      </c>
      <c r="Y25" s="20">
        <f>+Y17</f>
        <v>1753974.9050000003</v>
      </c>
      <c r="AA25" s="20">
        <f>+AA17</f>
        <v>3232441.9049999993</v>
      </c>
      <c r="AC25" s="20">
        <f>+AC17</f>
        <v>2735390.790000001</v>
      </c>
      <c r="AE25" s="20">
        <f>+AE17</f>
        <v>97282430.489999995</v>
      </c>
      <c r="AG25" s="20">
        <f>+AG17</f>
        <v>9462688.1500000004</v>
      </c>
      <c r="AI25" s="20">
        <f>+AI17</f>
        <v>1440963.16</v>
      </c>
      <c r="AK25" s="20">
        <f>+AK17</f>
        <v>875112.65</v>
      </c>
      <c r="AM25" s="20">
        <f>+AM17</f>
        <v>309801.64999999985</v>
      </c>
      <c r="AO25" s="20">
        <f>+AO17</f>
        <v>13084364.68</v>
      </c>
      <c r="AQ25" s="20">
        <f>+AQ17</f>
        <v>0</v>
      </c>
      <c r="AW25" s="21">
        <f>SUM(E25:AV25)</f>
        <v>392268869.63499999</v>
      </c>
    </row>
    <row r="26" spans="1:50">
      <c r="A26" s="3"/>
      <c r="B26" s="14" t="s">
        <v>168</v>
      </c>
      <c r="C26" s="3"/>
      <c r="E26" s="22">
        <f>-E92</f>
        <v>-476493</v>
      </c>
      <c r="G26" s="22">
        <f>-G92</f>
        <v>-1850051</v>
      </c>
      <c r="I26" s="22">
        <f>-I92</f>
        <v>-293730</v>
      </c>
      <c r="K26" s="22">
        <f>-K92</f>
        <v>-533295</v>
      </c>
      <c r="M26" s="22">
        <f>-M92</f>
        <v>-11259127</v>
      </c>
      <c r="O26" s="22">
        <f>-O92</f>
        <v>-7091745</v>
      </c>
      <c r="Q26" s="22">
        <f>-Q92</f>
        <v>-142978875</v>
      </c>
      <c r="S26" s="22">
        <f>-S92</f>
        <v>-9217178</v>
      </c>
      <c r="U26" s="22">
        <f>-U92</f>
        <v>-3905567</v>
      </c>
      <c r="W26" s="22">
        <f>-W92</f>
        <v>-1861107</v>
      </c>
      <c r="Y26" s="22">
        <f>-Y92</f>
        <v>-1753975</v>
      </c>
      <c r="AA26" s="22">
        <f>-AA92</f>
        <v>-2331092</v>
      </c>
      <c r="AC26" s="22">
        <f>-AC92</f>
        <v>-1910794</v>
      </c>
      <c r="AE26" s="22">
        <f>-AE92</f>
        <v>-65578573</v>
      </c>
      <c r="AG26" s="22">
        <f>-AG92</f>
        <v>-6128794</v>
      </c>
      <c r="AI26" s="22">
        <f>-AI92</f>
        <v>-892123</v>
      </c>
      <c r="AK26" s="22">
        <f>-AK92</f>
        <v>-514767</v>
      </c>
      <c r="AM26" s="22">
        <f>-AM92</f>
        <v>-33983</v>
      </c>
      <c r="AO26" s="22">
        <f>-AO92</f>
        <v>-5528144</v>
      </c>
      <c r="AQ26" s="22">
        <f>-AQ92</f>
        <v>0</v>
      </c>
      <c r="AW26" s="23">
        <f>SUM(E26:AV26)</f>
        <v>-264139413</v>
      </c>
    </row>
    <row r="27" spans="1:50">
      <c r="A27" s="3"/>
      <c r="B27" s="3"/>
      <c r="C27" s="3"/>
      <c r="E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24"/>
      <c r="AM27" s="24"/>
      <c r="AO27" s="24"/>
      <c r="AQ27" s="24"/>
      <c r="AW27" s="24"/>
    </row>
    <row r="28" spans="1:50" ht="13.8" thickBot="1">
      <c r="A28" s="3"/>
      <c r="B28" s="14" t="str">
        <f>"Net Tax Basis @ "&amp;B10</f>
        <v>Net Tax Basis @ February 29, 2020</v>
      </c>
      <c r="C28" s="3"/>
      <c r="E28" s="25">
        <f>+E25+E26</f>
        <v>34172.109999999986</v>
      </c>
      <c r="G28" s="25">
        <f>+G25+G26</f>
        <v>232260.76500000013</v>
      </c>
      <c r="I28" s="25">
        <f>+I25+I26</f>
        <v>36047.47000000003</v>
      </c>
      <c r="K28" s="25">
        <f>+K25+K26</f>
        <v>87206.309999999707</v>
      </c>
      <c r="M28" s="25">
        <f>+M25+M26</f>
        <v>3661132.8050000016</v>
      </c>
      <c r="O28" s="25">
        <f>+O25+O26</f>
        <v>2896630.7000000011</v>
      </c>
      <c r="Q28" s="25">
        <f>+Q25+Q26</f>
        <v>71900933.190000027</v>
      </c>
      <c r="S28" s="25">
        <f>+S25+S26</f>
        <v>2156651.7600000016</v>
      </c>
      <c r="U28" s="25">
        <f>+U25+U26</f>
        <v>1050232.3949999996</v>
      </c>
      <c r="W28" s="25">
        <f>+W25+W26</f>
        <v>569265.75</v>
      </c>
      <c r="Y28" s="25">
        <f>+Y25+Y26</f>
        <v>-9.4999999739229679E-2</v>
      </c>
      <c r="AA28" s="25">
        <f>+AA25+AA26</f>
        <v>901349.90499999933</v>
      </c>
      <c r="AC28" s="25">
        <f>+AC25+AC26</f>
        <v>824596.79000000097</v>
      </c>
      <c r="AE28" s="25">
        <f>+AE25+AE26</f>
        <v>31703857.489999995</v>
      </c>
      <c r="AG28" s="25">
        <f>+AG25+AG26</f>
        <v>3333894.1500000004</v>
      </c>
      <c r="AI28" s="25">
        <f>+AI25+AI26</f>
        <v>548840.15999999992</v>
      </c>
      <c r="AK28" s="25">
        <f>+AK25+AK26</f>
        <v>360345.65</v>
      </c>
      <c r="AM28" s="25">
        <f>+AM25+AM26</f>
        <v>275818.64999999985</v>
      </c>
      <c r="AO28" s="25">
        <f>+AO25+AO26</f>
        <v>7556220.6799999997</v>
      </c>
      <c r="AQ28" s="25">
        <f>+AQ25+AQ26</f>
        <v>0</v>
      </c>
      <c r="AW28" s="26">
        <f>AW25+AW26</f>
        <v>128129456.63499999</v>
      </c>
    </row>
    <row r="29" spans="1:50" ht="13.8" thickTop="1">
      <c r="A29" s="3"/>
      <c r="B29" s="3"/>
      <c r="C29" s="3"/>
      <c r="E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24"/>
      <c r="AM29" s="24"/>
      <c r="AO29" s="24"/>
      <c r="AQ29" s="24"/>
      <c r="AW29" s="24"/>
    </row>
    <row r="30" spans="1:50">
      <c r="A30" s="3"/>
      <c r="B30" s="28" t="s">
        <v>169</v>
      </c>
      <c r="C30" s="3"/>
      <c r="E30" s="29">
        <f>1-E28/E25</f>
        <v>0.93308313152625599</v>
      </c>
      <c r="G30" s="29">
        <f>1-G28/G25</f>
        <v>0.8884601389168062</v>
      </c>
      <c r="I30" s="29">
        <f>1-I28/I25</f>
        <v>0.89069153208070873</v>
      </c>
      <c r="K30" s="29">
        <f>1-K28/K25</f>
        <v>0.85945829832333509</v>
      </c>
      <c r="M30" s="29">
        <f>1-M28/M25</f>
        <v>0.7546200365912461</v>
      </c>
      <c r="O30" s="29">
        <f>1-O28/O25</f>
        <v>0.70999982509668702</v>
      </c>
      <c r="Q30" s="29">
        <f>1-Q28/Q25</f>
        <v>0.66538999734016835</v>
      </c>
      <c r="S30" s="29">
        <f>1-S28/S25</f>
        <v>0.8103847335939024</v>
      </c>
      <c r="U30" s="29">
        <f>1-U28/U25</f>
        <v>0.78808012365076785</v>
      </c>
      <c r="W30" s="29">
        <f>1-W28/W25</f>
        <v>0.76577018895558302</v>
      </c>
      <c r="Y30" s="29">
        <f>1-Y28/Y25</f>
        <v>1.0000000541626903</v>
      </c>
      <c r="AA30" s="29">
        <f>1-AA28/AA25</f>
        <v>0.72115511075209882</v>
      </c>
      <c r="AC30" s="29">
        <f>1-AC28/AC25</f>
        <v>0.69854516107367581</v>
      </c>
      <c r="AE30" s="29">
        <f>1-AE28/AE25</f>
        <v>0.67410500199972956</v>
      </c>
      <c r="AG30" s="29">
        <f>1-AG28/AG25</f>
        <v>0.64768001469011738</v>
      </c>
      <c r="AI30" s="29">
        <f>1-AI28/AI25</f>
        <v>0.61911575865686952</v>
      </c>
      <c r="AK30" s="29">
        <f>1-AK28/AK25</f>
        <v>0.58822941252191929</v>
      </c>
      <c r="AM30" s="29">
        <f>1-AM28/AM25</f>
        <v>0.10969276632322655</v>
      </c>
      <c r="AO30" s="29">
        <f>1-AO28/AO25</f>
        <v>0.42249999409218542</v>
      </c>
      <c r="AQ30" s="29" t="e">
        <f>1-AQ28/AQ25</f>
        <v>#DIV/0!</v>
      </c>
      <c r="AW30" s="27"/>
    </row>
    <row r="31" spans="1:50">
      <c r="A31" s="3"/>
      <c r="B31" s="3"/>
      <c r="C31" s="3"/>
      <c r="E31" s="20"/>
      <c r="G31" s="20"/>
      <c r="I31" s="20"/>
      <c r="K31" s="20"/>
      <c r="M31" s="20"/>
      <c r="O31" s="20"/>
      <c r="Q31" s="20"/>
      <c r="S31" s="20"/>
      <c r="U31" s="20"/>
      <c r="W31" s="20"/>
      <c r="Y31" s="20"/>
      <c r="AA31" s="20"/>
      <c r="AC31" s="20"/>
      <c r="AE31" s="20"/>
      <c r="AG31" s="20"/>
      <c r="AI31" s="20"/>
      <c r="AK31" s="20"/>
      <c r="AM31" s="20"/>
      <c r="AO31" s="20"/>
      <c r="AQ31" s="20"/>
      <c r="AW31" s="27"/>
    </row>
    <row r="32" spans="1:50">
      <c r="A32" s="3"/>
      <c r="B32" s="3"/>
      <c r="C32" s="3"/>
      <c r="E32" s="20"/>
      <c r="G32" s="20"/>
      <c r="I32" s="20"/>
      <c r="K32" s="20"/>
      <c r="M32" s="20"/>
      <c r="O32" s="20"/>
      <c r="Q32" s="20"/>
      <c r="S32" s="20"/>
      <c r="U32" s="20"/>
      <c r="W32" s="20"/>
      <c r="Y32" s="20"/>
      <c r="AA32" s="20"/>
      <c r="AC32" s="20"/>
      <c r="AE32" s="20"/>
      <c r="AG32" s="20"/>
      <c r="AI32" s="20"/>
      <c r="AK32" s="20"/>
      <c r="AM32" s="20"/>
      <c r="AO32" s="20"/>
      <c r="AQ32" s="20"/>
      <c r="AW32" s="27"/>
    </row>
    <row r="33" spans="1:49">
      <c r="A33" s="3"/>
      <c r="B33" s="3"/>
      <c r="C33" s="3"/>
      <c r="E33" s="20"/>
      <c r="G33" s="20"/>
      <c r="I33" s="20"/>
      <c r="K33" s="20"/>
      <c r="M33" s="20"/>
      <c r="O33" s="20"/>
      <c r="Q33" s="20"/>
      <c r="S33" s="20"/>
      <c r="U33" s="20"/>
      <c r="W33" s="20"/>
      <c r="Y33" s="20"/>
      <c r="AA33" s="20"/>
      <c r="AC33" s="20"/>
      <c r="AE33" s="20"/>
      <c r="AG33" s="20"/>
      <c r="AI33" s="20"/>
      <c r="AK33" s="20"/>
      <c r="AM33" s="20"/>
      <c r="AO33" s="20"/>
      <c r="AQ33" s="20"/>
      <c r="AW33" s="27"/>
    </row>
    <row r="34" spans="1:49">
      <c r="A34" s="3"/>
      <c r="B34" s="3"/>
      <c r="C34" s="3"/>
      <c r="E34" s="20"/>
      <c r="G34" s="20"/>
      <c r="I34" s="20"/>
      <c r="K34" s="20"/>
      <c r="M34" s="20"/>
      <c r="O34" s="20"/>
      <c r="Q34" s="20"/>
      <c r="S34" s="20"/>
      <c r="U34" s="20"/>
      <c r="W34" s="20"/>
      <c r="Y34" s="20"/>
      <c r="AA34" s="20"/>
      <c r="AC34" s="20"/>
      <c r="AE34" s="20"/>
      <c r="AG34" s="20"/>
      <c r="AI34" s="20"/>
      <c r="AK34" s="20"/>
      <c r="AM34" s="20"/>
      <c r="AO34" s="20"/>
      <c r="AQ34" s="20"/>
      <c r="AW34" s="27"/>
    </row>
    <row r="35" spans="1:49">
      <c r="A35" s="3"/>
      <c r="B35" s="14" t="s">
        <v>170</v>
      </c>
      <c r="C35" s="3"/>
      <c r="E35" s="20">
        <f>+E28-E20</f>
        <v>-193735.25</v>
      </c>
      <c r="G35" s="20">
        <f>+G28-G20</f>
        <v>-758613.24999999977</v>
      </c>
      <c r="I35" s="20">
        <f>+I28-I20</f>
        <v>-133690.61000000002</v>
      </c>
      <c r="K35" s="20">
        <f>+K28-K20</f>
        <v>-252641.56</v>
      </c>
      <c r="M35" s="20">
        <f>+M28-M20</f>
        <v>-4851125.5500000007</v>
      </c>
      <c r="O35" s="20">
        <f>+O28-O20</f>
        <v>-3051205.2199999988</v>
      </c>
      <c r="Q35" s="20">
        <f>+Q28-Q20</f>
        <v>-62639988.380000025</v>
      </c>
      <c r="S35" s="20">
        <f>+S28-S20</f>
        <v>2380276.1100000013</v>
      </c>
      <c r="U35" s="20">
        <f>+U28-U20</f>
        <v>-1637561.1900000004</v>
      </c>
      <c r="W35" s="20">
        <f>+W28-W20</f>
        <v>-1224041.33</v>
      </c>
      <c r="Y35" s="20">
        <f>+Y28-Y20</f>
        <v>-1332262.3699999999</v>
      </c>
      <c r="AA35" s="20">
        <f>+AA28-AA20</f>
        <v>-982527.44</v>
      </c>
      <c r="AC35" s="20">
        <f>+AC28-AC20</f>
        <v>-1421724.98</v>
      </c>
      <c r="AE35" s="20">
        <f>+AE28-AE20</f>
        <v>-49518292.299999997</v>
      </c>
      <c r="AG35" s="20">
        <f>+AG28-AG20</f>
        <v>-4820247.97</v>
      </c>
      <c r="AI35" s="20">
        <f>+AI28-AI20</f>
        <v>-552896.42999999993</v>
      </c>
      <c r="AK35" s="20">
        <f>+AK28-AK20</f>
        <v>-445700.04999999993</v>
      </c>
      <c r="AM35" s="20">
        <f>+AM28-AM20</f>
        <v>-18664.989999999991</v>
      </c>
      <c r="AO35" s="20">
        <f>+AO28-AO20</f>
        <v>-5269404.8800000008</v>
      </c>
      <c r="AQ35" s="20">
        <f>+AQ28-AQ20</f>
        <v>0</v>
      </c>
      <c r="AW35" s="21">
        <f>SUM(E35:AV35)</f>
        <v>-136724047.64000002</v>
      </c>
    </row>
    <row r="36" spans="1:49">
      <c r="A36" s="3"/>
      <c r="B36" s="3"/>
      <c r="C36" s="3"/>
      <c r="E36" s="20"/>
      <c r="G36" s="20"/>
      <c r="I36" s="20"/>
      <c r="K36" s="20"/>
      <c r="M36" s="20"/>
      <c r="O36" s="20"/>
      <c r="Q36" s="20"/>
      <c r="S36" s="20"/>
      <c r="U36" s="20"/>
      <c r="W36" s="20"/>
      <c r="Y36" s="20"/>
      <c r="AA36" s="20"/>
      <c r="AC36" s="20"/>
      <c r="AE36" s="20"/>
      <c r="AG36" s="20"/>
      <c r="AI36" s="20"/>
      <c r="AK36" s="20"/>
      <c r="AM36" s="20"/>
      <c r="AO36" s="20"/>
      <c r="AQ36" s="20"/>
      <c r="AW36" s="27"/>
    </row>
    <row r="37" spans="1:49">
      <c r="A37" s="3"/>
      <c r="B37" s="14" t="s">
        <v>171</v>
      </c>
      <c r="C37" s="3"/>
      <c r="E37" s="173">
        <v>0.35</v>
      </c>
      <c r="G37" s="173">
        <v>0.35</v>
      </c>
      <c r="I37" s="173">
        <v>0.35</v>
      </c>
      <c r="K37" s="173">
        <v>0.35</v>
      </c>
      <c r="M37" s="173">
        <v>0.35</v>
      </c>
      <c r="O37" s="173">
        <v>0.35</v>
      </c>
      <c r="Q37" s="173">
        <v>0.35</v>
      </c>
      <c r="S37" s="173">
        <v>0.35</v>
      </c>
      <c r="U37" s="173">
        <v>0.35</v>
      </c>
      <c r="W37" s="173">
        <v>0.35</v>
      </c>
      <c r="Y37" s="173">
        <v>0.35</v>
      </c>
      <c r="AA37" s="173">
        <v>0.35</v>
      </c>
      <c r="AC37" s="173">
        <v>0.35</v>
      </c>
      <c r="AE37" s="173">
        <v>0.35</v>
      </c>
      <c r="AG37" s="173">
        <v>0.35</v>
      </c>
      <c r="AI37" s="173">
        <v>0.35</v>
      </c>
      <c r="AK37" s="173">
        <v>0.35</v>
      </c>
      <c r="AM37" s="173">
        <v>0.21</v>
      </c>
      <c r="AO37" s="173">
        <v>0.21</v>
      </c>
      <c r="AQ37" s="173">
        <v>0.21</v>
      </c>
      <c r="AW37" s="30"/>
    </row>
    <row r="38" spans="1:49">
      <c r="A38" s="3"/>
      <c r="B38" s="3"/>
      <c r="C38" s="3"/>
      <c r="E38" s="24"/>
      <c r="G38" s="24"/>
      <c r="I38" s="24"/>
      <c r="K38" s="24"/>
      <c r="M38" s="24"/>
      <c r="O38" s="24"/>
      <c r="Q38" s="24"/>
      <c r="S38" s="24"/>
      <c r="U38" s="24"/>
      <c r="W38" s="24"/>
      <c r="Y38" s="24"/>
      <c r="AA38" s="24"/>
      <c r="AC38" s="24"/>
      <c r="AE38" s="24"/>
      <c r="AG38" s="24"/>
      <c r="AI38" s="24"/>
      <c r="AK38" s="24"/>
      <c r="AM38" s="24"/>
      <c r="AO38" s="24"/>
      <c r="AQ38" s="24"/>
      <c r="AW38" s="24"/>
    </row>
    <row r="39" spans="1:49" ht="13.8" thickBot="1">
      <c r="A39" s="3"/>
      <c r="B39" s="14" t="str">
        <f>"Accum DFIT @ "&amp;B10&amp;" -  Asset &lt;Liability&gt;"</f>
        <v>Accum DFIT @ February 29, 2020 -  Asset &lt;Liability&gt;</v>
      </c>
      <c r="C39" s="3"/>
      <c r="E39" s="31">
        <f>ROUND(E35*E37,0)</f>
        <v>-67807</v>
      </c>
      <c r="F39" s="18"/>
      <c r="G39" s="31">
        <f>ROUND(G35*G37,0)</f>
        <v>-265515</v>
      </c>
      <c r="H39" s="18"/>
      <c r="I39" s="31">
        <f>ROUND(I35*I37,0)</f>
        <v>-46792</v>
      </c>
      <c r="J39" s="18"/>
      <c r="K39" s="31">
        <f>ROUND(K35*K37,0)</f>
        <v>-88425</v>
      </c>
      <c r="L39" s="18"/>
      <c r="M39" s="31">
        <f>ROUND(M35*M37,0)</f>
        <v>-1697894</v>
      </c>
      <c r="N39" s="18"/>
      <c r="O39" s="31">
        <f>ROUND(O35*O37,0)</f>
        <v>-1067922</v>
      </c>
      <c r="P39" s="18"/>
      <c r="Q39" s="31">
        <f>ROUND(Q35*Q37,0)</f>
        <v>-21923996</v>
      </c>
      <c r="R39" s="18"/>
      <c r="S39" s="31">
        <f>ROUND(S35*S37,0)</f>
        <v>833097</v>
      </c>
      <c r="T39" s="18"/>
      <c r="U39" s="31">
        <f>ROUND(U35*U37,0)</f>
        <v>-573146</v>
      </c>
      <c r="V39" s="18"/>
      <c r="W39" s="31">
        <f>ROUND(W35*W37,0)</f>
        <v>-428414</v>
      </c>
      <c r="X39" s="18"/>
      <c r="Y39" s="31">
        <f>ROUND(Y35*Y37,0)</f>
        <v>-466292</v>
      </c>
      <c r="Z39" s="18"/>
      <c r="AA39" s="31">
        <f>ROUND(AA35*AA37,0)</f>
        <v>-343885</v>
      </c>
      <c r="AB39" s="18"/>
      <c r="AC39" s="31">
        <f>ROUND(AC35*AC37,0)</f>
        <v>-497604</v>
      </c>
      <c r="AD39" s="18"/>
      <c r="AE39" s="31">
        <f>ROUND(AE35*AE37,0)</f>
        <v>-17331402</v>
      </c>
      <c r="AF39" s="18"/>
      <c r="AG39" s="31">
        <f>ROUND(AG35*AG37,0)</f>
        <v>-1687087</v>
      </c>
      <c r="AH39" s="18"/>
      <c r="AI39" s="31">
        <f>ROUND(AI35*AI37,0)</f>
        <v>-193514</v>
      </c>
      <c r="AJ39" s="18"/>
      <c r="AK39" s="31">
        <f>ROUND(AK35*AK37,0)</f>
        <v>-155995</v>
      </c>
      <c r="AL39" s="18"/>
      <c r="AM39" s="31">
        <f>ROUND(AM35*AM37,0)</f>
        <v>-3920</v>
      </c>
      <c r="AN39" s="18"/>
      <c r="AO39" s="31">
        <f>ROUND(AO35*AO37,0)</f>
        <v>-1106575</v>
      </c>
      <c r="AP39" s="18"/>
      <c r="AQ39" s="31">
        <f>ROUND(AQ35*AQ37,0)</f>
        <v>0</v>
      </c>
      <c r="AR39" s="18"/>
      <c r="AS39" s="18"/>
      <c r="AT39" s="18"/>
      <c r="AU39" s="18"/>
      <c r="AV39" s="18"/>
      <c r="AW39" s="26">
        <f>SUM(E39:AV39)</f>
        <v>-47113088</v>
      </c>
    </row>
    <row r="40" spans="1:49" ht="13.8" thickTop="1">
      <c r="A40" s="3"/>
      <c r="B40" s="3"/>
      <c r="C40" s="3"/>
      <c r="E40" s="24"/>
      <c r="G40" s="24"/>
      <c r="I40" s="24"/>
      <c r="K40" s="24"/>
      <c r="M40" s="24"/>
      <c r="O40" s="24"/>
      <c r="Q40" s="24"/>
      <c r="S40" s="24"/>
      <c r="U40" s="24"/>
      <c r="W40" s="24"/>
      <c r="Y40" s="24"/>
      <c r="AA40" s="24"/>
      <c r="AC40" s="24"/>
      <c r="AE40" s="24"/>
      <c r="AG40" s="24"/>
      <c r="AI40" s="24"/>
      <c r="AK40" s="24"/>
      <c r="AM40" s="24"/>
      <c r="AO40" s="24"/>
      <c r="AW40" s="24"/>
    </row>
    <row r="41" spans="1:49">
      <c r="A41" s="3"/>
      <c r="B41" s="3"/>
      <c r="C41" s="3"/>
      <c r="E41" s="24"/>
      <c r="G41" s="24"/>
      <c r="I41" s="24"/>
      <c r="K41" s="24"/>
      <c r="M41" s="24"/>
      <c r="O41" s="24"/>
      <c r="Q41" s="24"/>
      <c r="S41" s="24"/>
      <c r="U41" s="24"/>
      <c r="W41" s="24"/>
      <c r="Y41" s="24"/>
      <c r="AA41" s="24"/>
      <c r="AC41" s="24"/>
      <c r="AE41" s="24"/>
      <c r="AG41" s="24"/>
      <c r="AI41" s="24"/>
      <c r="AK41" s="24"/>
      <c r="AM41" s="24"/>
      <c r="AO41" s="24"/>
      <c r="AW41" s="24"/>
    </row>
    <row r="42" spans="1:49">
      <c r="A42" s="3"/>
      <c r="B42" s="3"/>
      <c r="C42" s="3"/>
      <c r="E42" s="24"/>
      <c r="G42" s="24"/>
      <c r="I42" s="24"/>
      <c r="K42" s="24"/>
      <c r="M42" s="24"/>
      <c r="O42" s="24"/>
      <c r="Q42" s="24"/>
      <c r="S42" s="24"/>
      <c r="U42" s="24"/>
      <c r="W42" s="24"/>
      <c r="Y42" s="24"/>
      <c r="AA42" s="24"/>
      <c r="AC42" s="24"/>
      <c r="AE42" s="24"/>
      <c r="AG42" s="24"/>
      <c r="AI42" s="24"/>
      <c r="AK42" s="24"/>
      <c r="AM42" s="24"/>
      <c r="AO42" s="24"/>
      <c r="AW42" s="24"/>
    </row>
    <row r="43" spans="1:49">
      <c r="A43" s="3"/>
      <c r="B43" s="3"/>
      <c r="C43" s="3"/>
      <c r="E43" s="24"/>
      <c r="G43" s="24"/>
      <c r="I43" s="24"/>
      <c r="K43" s="24"/>
      <c r="M43" s="24"/>
      <c r="O43" s="24"/>
      <c r="Q43" s="24"/>
      <c r="S43" s="24"/>
      <c r="U43" s="24"/>
      <c r="W43" s="24"/>
      <c r="Y43" s="24"/>
      <c r="AA43" s="24"/>
      <c r="AC43" s="24"/>
      <c r="AE43" s="24"/>
      <c r="AG43" s="24"/>
      <c r="AI43" s="24"/>
      <c r="AK43" s="24"/>
      <c r="AM43" s="24"/>
      <c r="AO43" s="24"/>
      <c r="AW43" s="24"/>
    </row>
    <row r="44" spans="1:49">
      <c r="A44" s="3"/>
      <c r="B44" s="3"/>
      <c r="C44" s="3"/>
      <c r="E44" s="24"/>
      <c r="G44" s="24"/>
      <c r="I44" s="24"/>
      <c r="K44" s="24"/>
      <c r="M44" s="24"/>
      <c r="O44" s="24"/>
      <c r="Q44" s="24"/>
      <c r="S44" s="24"/>
      <c r="U44" s="24"/>
      <c r="W44" s="24"/>
      <c r="Y44" s="24"/>
      <c r="AA44" s="24"/>
      <c r="AC44" s="24"/>
      <c r="AE44" s="24"/>
      <c r="AG44" s="24"/>
      <c r="AI44" s="24"/>
      <c r="AK44" s="24"/>
      <c r="AM44" s="24"/>
      <c r="AO44" s="24"/>
      <c r="AW44" s="24"/>
    </row>
    <row r="45" spans="1:49">
      <c r="A45" s="3"/>
      <c r="B45" s="3"/>
      <c r="C45" s="3"/>
      <c r="E45" s="24"/>
      <c r="G45" s="24"/>
      <c r="I45" s="24"/>
      <c r="K45" s="24"/>
      <c r="M45" s="24"/>
      <c r="O45" s="24"/>
      <c r="Q45" s="24"/>
      <c r="S45" s="24"/>
      <c r="U45" s="24"/>
      <c r="W45" s="24"/>
      <c r="Y45" s="24"/>
      <c r="AA45" s="24"/>
      <c r="AC45" s="24"/>
      <c r="AE45" s="24"/>
      <c r="AG45" s="24"/>
      <c r="AI45" s="24"/>
      <c r="AK45" s="24"/>
      <c r="AM45" s="24"/>
      <c r="AO45" s="24"/>
      <c r="AW45" s="24"/>
    </row>
    <row r="46" spans="1:49">
      <c r="A46" s="3"/>
      <c r="B46" s="3"/>
      <c r="C46" s="3"/>
      <c r="E46" s="24"/>
      <c r="G46" s="24"/>
      <c r="I46" s="24"/>
      <c r="K46" s="24"/>
      <c r="M46" s="24"/>
      <c r="O46" s="24"/>
      <c r="Q46" s="24"/>
      <c r="S46" s="24"/>
      <c r="U46" s="24"/>
      <c r="W46" s="24"/>
      <c r="Y46" s="24"/>
      <c r="AA46" s="24"/>
      <c r="AC46" s="24"/>
      <c r="AE46" s="24"/>
      <c r="AG46" s="24"/>
      <c r="AI46" s="24"/>
      <c r="AK46" s="24"/>
      <c r="AM46" s="24"/>
      <c r="AO46" s="24"/>
      <c r="AW46" s="24"/>
    </row>
    <row r="47" spans="1:49">
      <c r="A47" s="3"/>
      <c r="B47" s="3"/>
      <c r="C47" s="3"/>
      <c r="D47" s="20"/>
      <c r="E47" s="20"/>
      <c r="F47" s="3"/>
      <c r="G47" s="20"/>
      <c r="I47" s="20"/>
      <c r="K47" s="20"/>
      <c r="M47" s="20"/>
      <c r="N47" s="20"/>
      <c r="O47" s="20"/>
      <c r="Q47" s="20"/>
      <c r="S47" s="20"/>
      <c r="U47" s="20"/>
      <c r="W47" s="20"/>
      <c r="Y47" s="20"/>
      <c r="AA47" s="20"/>
      <c r="AC47" s="20"/>
      <c r="AE47" s="20"/>
      <c r="AG47" s="20"/>
      <c r="AI47" s="20"/>
      <c r="AK47" s="20"/>
      <c r="AM47" s="20"/>
      <c r="AO47" s="20"/>
    </row>
    <row r="48" spans="1:49">
      <c r="A48" s="3"/>
      <c r="B48" s="3"/>
      <c r="C48" s="3"/>
      <c r="D48" s="20"/>
      <c r="E48" s="20"/>
      <c r="F48" s="3"/>
      <c r="G48" s="20"/>
      <c r="I48" s="20"/>
      <c r="K48" s="20"/>
      <c r="M48" s="20"/>
      <c r="N48" s="20"/>
      <c r="O48" s="20"/>
      <c r="Q48" s="20"/>
      <c r="S48" s="20"/>
      <c r="U48" s="20"/>
      <c r="W48" s="20"/>
      <c r="Y48" s="20"/>
      <c r="AA48" s="20"/>
      <c r="AC48" s="20"/>
      <c r="AE48" s="20"/>
      <c r="AG48" s="20"/>
      <c r="AI48" s="20"/>
      <c r="AK48" s="20"/>
      <c r="AM48" s="20"/>
      <c r="AO48" s="20"/>
    </row>
    <row r="49" spans="1:51">
      <c r="A49" s="3"/>
      <c r="B49" s="3"/>
      <c r="C49" s="3"/>
      <c r="D49" s="20"/>
      <c r="E49" s="20"/>
      <c r="F49" s="3"/>
      <c r="G49" s="20"/>
      <c r="I49" s="20"/>
      <c r="K49" s="20"/>
      <c r="M49" s="20"/>
      <c r="N49" s="20"/>
      <c r="O49" s="20"/>
      <c r="Q49" s="20"/>
      <c r="S49" s="20"/>
      <c r="U49" s="20"/>
      <c r="W49" s="20"/>
      <c r="Y49" s="20"/>
      <c r="AA49" s="20"/>
      <c r="AC49" s="20"/>
      <c r="AE49" s="20"/>
      <c r="AG49" s="20"/>
      <c r="AI49" s="20"/>
      <c r="AK49" s="20"/>
      <c r="AM49" s="20"/>
      <c r="AO49" s="20"/>
    </row>
    <row r="50" spans="1:51">
      <c r="A50" s="3"/>
      <c r="B50" s="3"/>
      <c r="C50" s="3"/>
      <c r="D50" s="20"/>
      <c r="E50" s="20"/>
      <c r="F50" s="3"/>
      <c r="G50" s="20"/>
      <c r="I50" s="20"/>
      <c r="K50" s="20"/>
      <c r="M50" s="20"/>
      <c r="N50" s="20"/>
      <c r="O50" s="20"/>
      <c r="Q50" s="20"/>
      <c r="S50" s="20"/>
      <c r="U50" s="20"/>
      <c r="W50" s="20"/>
      <c r="Y50" s="20"/>
      <c r="AA50" s="20"/>
      <c r="AC50" s="20"/>
      <c r="AE50" s="20"/>
      <c r="AG50" s="20"/>
      <c r="AI50" s="20"/>
      <c r="AK50" s="20"/>
      <c r="AM50" s="20"/>
      <c r="AO50" s="20"/>
    </row>
    <row r="51" spans="1:51" ht="18">
      <c r="A51" s="3"/>
      <c r="B51" s="4" t="s">
        <v>4</v>
      </c>
      <c r="C51" s="3"/>
      <c r="D51" s="32"/>
      <c r="E51" s="32"/>
      <c r="F51" s="3"/>
      <c r="G51" s="3"/>
      <c r="I51" s="3"/>
      <c r="K51" s="3"/>
      <c r="M51" s="3"/>
      <c r="N51" s="3"/>
      <c r="O51" s="3"/>
      <c r="Q51" s="13"/>
      <c r="S51" s="3"/>
      <c r="U51" s="3"/>
      <c r="W51" s="3"/>
      <c r="X51" s="3"/>
      <c r="Y51" s="3"/>
      <c r="AA51" s="3"/>
      <c r="AC51" s="3"/>
      <c r="AE51" s="3"/>
      <c r="AG51" s="3"/>
      <c r="AI51" s="3"/>
      <c r="AK51" s="3"/>
      <c r="AM51" s="3"/>
      <c r="AO51" s="3"/>
    </row>
    <row r="52" spans="1:51">
      <c r="A52" s="3"/>
      <c r="B52" s="6" t="s">
        <v>158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t="13.8" thickBot="1">
      <c r="A53" s="3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t="13.8" thickBot="1">
      <c r="A54" s="3"/>
      <c r="B54" s="167" t="str">
        <f>B$4</f>
        <v>Mitchell Plant  - Non-FGD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5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8"/>
      <c r="N55" s="8"/>
      <c r="O55" s="8"/>
      <c r="P55" s="3"/>
      <c r="Q55" s="1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8"/>
      <c r="O56" s="3"/>
      <c r="P56" s="3"/>
      <c r="Q56" s="3"/>
      <c r="R56" s="3"/>
      <c r="S56" s="3"/>
      <c r="T56" s="8"/>
      <c r="U56" s="3"/>
      <c r="V56" s="8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>
      <c r="A57" s="3"/>
      <c r="B57" s="3"/>
      <c r="C57" s="3"/>
      <c r="D57" s="3"/>
      <c r="E57" s="8"/>
      <c r="F57" s="3"/>
      <c r="G57" s="8"/>
      <c r="H57" s="8"/>
      <c r="I57" s="8"/>
      <c r="J57" s="8"/>
      <c r="K57" s="8"/>
      <c r="L57" s="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3"/>
      <c r="Y57" s="8"/>
      <c r="Z57" s="8"/>
      <c r="AA57" s="8"/>
      <c r="AB57" s="8"/>
      <c r="AC57" s="8"/>
      <c r="AD57" s="8"/>
      <c r="AE57" s="8"/>
      <c r="AF57" s="3"/>
      <c r="AG57" s="8"/>
      <c r="AH57" s="3"/>
      <c r="AI57" s="8"/>
      <c r="AJ57" s="3"/>
      <c r="AK57" s="8"/>
      <c r="AL57" s="3"/>
      <c r="AM57" s="8"/>
      <c r="AN57" s="3"/>
      <c r="AO57" s="8"/>
      <c r="AP57" s="3"/>
      <c r="AQ57" s="3"/>
      <c r="AR57" s="3"/>
      <c r="AS57" s="3"/>
      <c r="AT57" s="3"/>
      <c r="AU57" s="3"/>
      <c r="AV57" s="3"/>
    </row>
    <row r="58" spans="1:51">
      <c r="A58" s="3"/>
      <c r="B58" s="3"/>
      <c r="C58" s="3"/>
      <c r="D58" s="3"/>
      <c r="E58" s="8" t="str">
        <f>E$8</f>
        <v xml:space="preserve">Air Pollution </v>
      </c>
      <c r="F58" s="3"/>
      <c r="G58" s="8" t="str">
        <f>G$8</f>
        <v>Air Pollution</v>
      </c>
      <c r="H58" s="8"/>
      <c r="I58" s="8" t="str">
        <f>I$8</f>
        <v>Air Pollution</v>
      </c>
      <c r="J58" s="8"/>
      <c r="K58" s="8" t="str">
        <f>K$8</f>
        <v>Air Pollution</v>
      </c>
      <c r="L58" s="3"/>
      <c r="M58" s="8" t="str">
        <f>M$8</f>
        <v>Air Pollution</v>
      </c>
      <c r="N58" s="8"/>
      <c r="O58" s="8" t="str">
        <f>O$8</f>
        <v>Air Pollution</v>
      </c>
      <c r="P58" s="8"/>
      <c r="Q58" s="8" t="str">
        <f>Q$8</f>
        <v>Air Pollution</v>
      </c>
      <c r="R58" s="8"/>
      <c r="S58" s="8" t="str">
        <f>S$8</f>
        <v>Air Pollution</v>
      </c>
      <c r="T58" s="8"/>
      <c r="U58" s="8" t="str">
        <f>U$8</f>
        <v>Air Pollution</v>
      </c>
      <c r="V58" s="8"/>
      <c r="W58" s="8" t="str">
        <f>W$8</f>
        <v>Air Pollution</v>
      </c>
      <c r="X58" s="3"/>
      <c r="Y58" s="8" t="str">
        <f>Y$8</f>
        <v>Air Pollution</v>
      </c>
      <c r="Z58" s="8"/>
      <c r="AA58" s="8" t="str">
        <f>AA$8</f>
        <v>Air Pollution</v>
      </c>
      <c r="AB58" s="8"/>
      <c r="AC58" s="8" t="str">
        <f>AC$8</f>
        <v>Air Pollution</v>
      </c>
      <c r="AD58" s="8"/>
      <c r="AE58" s="8" t="str">
        <f>AE$8</f>
        <v>Air Pollution</v>
      </c>
      <c r="AF58" s="3"/>
      <c r="AG58" s="8" t="str">
        <f>AG$8</f>
        <v>Air Pollution</v>
      </c>
      <c r="AH58" s="3"/>
      <c r="AI58" s="8" t="str">
        <f>AI$8</f>
        <v>Air Pollution</v>
      </c>
      <c r="AJ58" s="3"/>
      <c r="AK58" s="8" t="str">
        <f>AK$8</f>
        <v>Air Pollution</v>
      </c>
      <c r="AL58" s="3"/>
      <c r="AM58" s="8" t="str">
        <f>AM$8</f>
        <v>Air Pollution</v>
      </c>
      <c r="AN58" s="3"/>
      <c r="AO58" s="8" t="str">
        <f>AO$8</f>
        <v>Air Pollution</v>
      </c>
      <c r="AP58" s="3"/>
      <c r="AQ58" s="8" t="str">
        <f>AQ$8</f>
        <v>Air Pollution</v>
      </c>
      <c r="AR58" s="3"/>
      <c r="AS58" s="3"/>
      <c r="AT58" s="3"/>
      <c r="AU58" s="3"/>
      <c r="AV58" s="3"/>
      <c r="AW58" s="8" t="s">
        <v>160</v>
      </c>
    </row>
    <row r="59" spans="1:51" ht="13.8" thickBot="1">
      <c r="A59" s="33"/>
      <c r="B59" s="33"/>
      <c r="C59" s="33"/>
      <c r="D59" s="33"/>
      <c r="E59" s="34">
        <f>E$9</f>
        <v>2001</v>
      </c>
      <c r="F59" s="33"/>
      <c r="G59" s="34">
        <f>G$9</f>
        <v>2002</v>
      </c>
      <c r="H59" s="34"/>
      <c r="I59" s="34">
        <f>I$9</f>
        <v>2003</v>
      </c>
      <c r="J59" s="34"/>
      <c r="K59" s="34">
        <f>K$9</f>
        <v>2004</v>
      </c>
      <c r="L59" s="34">
        <f>+L9</f>
        <v>0</v>
      </c>
      <c r="M59" s="34">
        <f>M$9</f>
        <v>2005</v>
      </c>
      <c r="N59" s="34"/>
      <c r="O59" s="34">
        <f>O$9</f>
        <v>2006</v>
      </c>
      <c r="P59" s="34"/>
      <c r="Q59" s="34">
        <f>Q$9</f>
        <v>2007</v>
      </c>
      <c r="R59" s="34"/>
      <c r="S59" s="34">
        <f>S$9</f>
        <v>2008</v>
      </c>
      <c r="T59" s="34"/>
      <c r="U59" s="34">
        <f>U$9</f>
        <v>2009</v>
      </c>
      <c r="V59" s="34"/>
      <c r="W59" s="34">
        <f>W$9</f>
        <v>2010</v>
      </c>
      <c r="X59" s="33"/>
      <c r="Y59" s="34">
        <f>Y$9</f>
        <v>2011</v>
      </c>
      <c r="Z59" s="34"/>
      <c r="AA59" s="34">
        <f>AA$9</f>
        <v>2012</v>
      </c>
      <c r="AB59" s="34"/>
      <c r="AC59" s="34">
        <f>AC$9</f>
        <v>2013</v>
      </c>
      <c r="AD59" s="34"/>
      <c r="AE59" s="34">
        <f>AE$9</f>
        <v>2014</v>
      </c>
      <c r="AF59" s="33"/>
      <c r="AG59" s="34">
        <f>AG$9</f>
        <v>2015</v>
      </c>
      <c r="AH59" s="33"/>
      <c r="AI59" s="34">
        <f>AI$9</f>
        <v>2016</v>
      </c>
      <c r="AJ59" s="33"/>
      <c r="AK59" s="34">
        <f>AK$9</f>
        <v>2017</v>
      </c>
      <c r="AL59" s="33"/>
      <c r="AM59" s="34">
        <f>AM$9</f>
        <v>2018</v>
      </c>
      <c r="AN59" s="33"/>
      <c r="AO59" s="34">
        <f>AO$9</f>
        <v>2019</v>
      </c>
      <c r="AP59" s="33"/>
      <c r="AQ59" s="34">
        <f>AQ$9</f>
        <v>2020</v>
      </c>
      <c r="AR59" s="33"/>
      <c r="AS59" s="33"/>
      <c r="AT59" s="33"/>
      <c r="AU59" s="33"/>
      <c r="AV59" s="33"/>
      <c r="AW59" s="8"/>
      <c r="AX59" s="11"/>
      <c r="AY59" s="11"/>
    </row>
    <row r="60" spans="1:51" ht="14.4" thickTop="1" thickBot="1">
      <c r="A60" s="3"/>
      <c r="B60" s="174" t="s">
        <v>172</v>
      </c>
      <c r="C60" s="118"/>
      <c r="D60" s="3"/>
      <c r="E60" s="12" t="str">
        <f>E$10</f>
        <v>Non-FGD</v>
      </c>
      <c r="F60" s="3"/>
      <c r="G60" s="12" t="str">
        <f>G$10</f>
        <v>Non-FGD</v>
      </c>
      <c r="H60" s="8"/>
      <c r="I60" s="12" t="str">
        <f>I$10</f>
        <v>Non-FGD</v>
      </c>
      <c r="J60" s="8"/>
      <c r="K60" s="12" t="str">
        <f>K$10</f>
        <v>Non-FGD</v>
      </c>
      <c r="L60" s="3"/>
      <c r="M60" s="12" t="str">
        <f>M$10</f>
        <v>Non-FGD</v>
      </c>
      <c r="N60" s="8"/>
      <c r="O60" s="12" t="str">
        <f>O$10</f>
        <v>Non-FGD</v>
      </c>
      <c r="P60" s="8"/>
      <c r="Q60" s="12" t="str">
        <f>Q$10</f>
        <v>Non-FGD</v>
      </c>
      <c r="R60" s="8"/>
      <c r="S60" s="12" t="str">
        <f>S$10</f>
        <v>Non-FGD</v>
      </c>
      <c r="T60" s="8"/>
      <c r="U60" s="12" t="str">
        <f>U$10</f>
        <v>Non-FGD</v>
      </c>
      <c r="V60" s="8"/>
      <c r="W60" s="12" t="str">
        <f>W$10</f>
        <v>Non-FGD</v>
      </c>
      <c r="X60" s="3"/>
      <c r="Y60" s="12" t="str">
        <f>Y$10</f>
        <v>Non-FGD</v>
      </c>
      <c r="Z60" s="8"/>
      <c r="AA60" s="12" t="str">
        <f>AA$10</f>
        <v>Non-FGD</v>
      </c>
      <c r="AB60" s="8"/>
      <c r="AC60" s="12" t="str">
        <f>AC$10</f>
        <v>Non-FGD</v>
      </c>
      <c r="AD60" s="8"/>
      <c r="AE60" s="12" t="str">
        <f>AE$10</f>
        <v>Non-FGD</v>
      </c>
      <c r="AF60" s="3"/>
      <c r="AG60" s="12" t="str">
        <f>AG$10</f>
        <v>Non-FGD</v>
      </c>
      <c r="AH60" s="3"/>
      <c r="AI60" s="12" t="str">
        <f>AI$10</f>
        <v>Non-FGD</v>
      </c>
      <c r="AJ60" s="3"/>
      <c r="AK60" s="12" t="str">
        <f>AK$10</f>
        <v>Non-FGD</v>
      </c>
      <c r="AL60" s="3"/>
      <c r="AM60" s="12" t="str">
        <f>AM$10</f>
        <v>Non-FGD</v>
      </c>
      <c r="AN60" s="3"/>
      <c r="AO60" s="12" t="str">
        <f>AO$10</f>
        <v>Non-FGD</v>
      </c>
      <c r="AP60" s="3"/>
      <c r="AQ60" s="12" t="str">
        <f>AQ$10</f>
        <v>Non-FGD</v>
      </c>
      <c r="AR60" s="3"/>
      <c r="AS60" s="3"/>
      <c r="AT60" s="3"/>
      <c r="AU60" s="3"/>
      <c r="AV60" s="3"/>
      <c r="AW60" s="12"/>
    </row>
    <row r="61" spans="1:51" ht="13.8" thickTop="1">
      <c r="A61" s="3"/>
      <c r="B61" s="119"/>
      <c r="C61" s="3"/>
      <c r="D61" s="3"/>
      <c r="E61" s="13"/>
      <c r="F61" s="3"/>
      <c r="G61" s="13"/>
      <c r="H61" s="3"/>
      <c r="I61" s="13"/>
      <c r="J61" s="3"/>
      <c r="K61" s="13"/>
      <c r="L61" s="3"/>
      <c r="M61" s="13"/>
      <c r="N61" s="13"/>
      <c r="O61" s="13"/>
      <c r="P61" s="3"/>
      <c r="Q61" s="13"/>
      <c r="R61" s="3"/>
      <c r="S61" s="13"/>
      <c r="T61" s="3"/>
      <c r="U61" s="13"/>
      <c r="V61" s="3"/>
      <c r="W61" s="13"/>
      <c r="X61" s="3"/>
      <c r="Y61" s="13"/>
      <c r="Z61" s="3"/>
      <c r="AA61" s="13"/>
      <c r="AB61" s="3"/>
      <c r="AC61" s="13"/>
      <c r="AD61" s="3"/>
      <c r="AE61" s="13"/>
      <c r="AF61" s="3"/>
      <c r="AG61" s="13"/>
      <c r="AH61" s="3"/>
      <c r="AI61" s="13"/>
      <c r="AJ61" s="3"/>
      <c r="AK61" s="13"/>
      <c r="AL61" s="3"/>
      <c r="AM61" s="13"/>
      <c r="AN61" s="3"/>
      <c r="AO61" s="13"/>
      <c r="AP61" s="3"/>
      <c r="AQ61" s="13"/>
      <c r="AR61" s="3"/>
      <c r="AS61" s="3"/>
      <c r="AT61" s="3"/>
      <c r="AU61" s="3"/>
      <c r="AV61" s="3"/>
      <c r="AW61" s="13"/>
    </row>
    <row r="62" spans="1:51">
      <c r="A62" s="3"/>
      <c r="B62" s="3"/>
      <c r="C62" s="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G62" s="35"/>
      <c r="AI62" s="35"/>
      <c r="AK62" s="35"/>
      <c r="AM62" s="35"/>
      <c r="AO62" s="35"/>
      <c r="AQ62" s="35"/>
    </row>
    <row r="63" spans="1:51">
      <c r="A63" s="3"/>
      <c r="B63" s="3"/>
      <c r="C63" s="3"/>
      <c r="D63" s="3"/>
      <c r="E63" s="8"/>
      <c r="F63" s="3"/>
      <c r="G63" s="8"/>
      <c r="I63" s="8"/>
      <c r="K63" s="8"/>
      <c r="M63" s="8"/>
      <c r="N63" s="8"/>
      <c r="O63" s="8"/>
      <c r="Q63" s="8"/>
      <c r="S63" s="8"/>
      <c r="U63" s="8"/>
      <c r="W63" s="8"/>
      <c r="X63" s="3"/>
      <c r="Y63" s="8"/>
      <c r="AA63" s="8"/>
      <c r="AC63" s="8"/>
      <c r="AE63" s="8"/>
      <c r="AG63" s="8"/>
      <c r="AI63" s="8"/>
      <c r="AK63" s="8"/>
      <c r="AM63" s="8"/>
      <c r="AO63" s="8"/>
      <c r="AQ63" s="8"/>
    </row>
    <row r="64" spans="1:51" ht="13.8">
      <c r="A64" s="3"/>
      <c r="B64" s="36" t="s">
        <v>173</v>
      </c>
      <c r="C64" s="3"/>
      <c r="D64" s="3"/>
      <c r="E64" s="3"/>
      <c r="F64" s="3"/>
      <c r="G64" s="3"/>
      <c r="I64" s="3"/>
      <c r="K64" s="3"/>
      <c r="M64" s="3"/>
      <c r="N64" s="3"/>
      <c r="O64" s="3"/>
      <c r="Q64" s="3"/>
      <c r="S64" s="3"/>
      <c r="U64" s="3"/>
      <c r="W64" s="3"/>
      <c r="X64" s="3"/>
      <c r="Y64" s="3"/>
      <c r="AA64" s="3"/>
      <c r="AC64" s="3"/>
      <c r="AE64" s="3"/>
      <c r="AG64" s="3"/>
      <c r="AI64" s="3"/>
      <c r="AK64" s="3"/>
      <c r="AM64" s="3"/>
      <c r="AO64" s="3"/>
      <c r="AQ64" s="3"/>
    </row>
    <row r="65" spans="1:49">
      <c r="A65" s="3"/>
      <c r="B65" s="14" t="s">
        <v>174</v>
      </c>
      <c r="C65" s="3"/>
      <c r="D65" s="3"/>
      <c r="E65" s="20">
        <f>E122</f>
        <v>19150</v>
      </c>
      <c r="F65" s="3"/>
      <c r="G65" s="20">
        <f>G122</f>
        <v>0</v>
      </c>
      <c r="I65" s="20">
        <f>I122</f>
        <v>0</v>
      </c>
      <c r="K65" s="20">
        <f>K122</f>
        <v>0</v>
      </c>
      <c r="M65" s="20">
        <f>M122</f>
        <v>0</v>
      </c>
      <c r="N65" s="20"/>
      <c r="O65" s="20">
        <f>O122</f>
        <v>0</v>
      </c>
      <c r="Q65" s="20">
        <f>Q122</f>
        <v>0</v>
      </c>
      <c r="S65" s="20">
        <f>S122</f>
        <v>0</v>
      </c>
      <c r="U65" s="20">
        <f>U122</f>
        <v>0</v>
      </c>
      <c r="W65" s="20">
        <f>W122</f>
        <v>0</v>
      </c>
      <c r="X65" s="3"/>
      <c r="Y65" s="20">
        <f>Y122</f>
        <v>0</v>
      </c>
      <c r="AA65" s="20">
        <f>AA122</f>
        <v>0</v>
      </c>
      <c r="AC65" s="20">
        <f>AC122</f>
        <v>0</v>
      </c>
      <c r="AE65" s="20">
        <f>AE122</f>
        <v>0</v>
      </c>
      <c r="AG65" s="20">
        <f>AG122</f>
        <v>0</v>
      </c>
      <c r="AI65" s="20">
        <f>AI122</f>
        <v>0</v>
      </c>
      <c r="AK65" s="20">
        <f>AK122</f>
        <v>0</v>
      </c>
      <c r="AM65" s="20">
        <f>AM122</f>
        <v>0</v>
      </c>
      <c r="AO65" s="20">
        <f>AO122</f>
        <v>0</v>
      </c>
      <c r="AQ65" s="20">
        <f>AQ122</f>
        <v>0</v>
      </c>
      <c r="AW65" s="175">
        <f t="shared" ref="AW65:AW81" si="0">SUM(E65:AV65)</f>
        <v>19150</v>
      </c>
    </row>
    <row r="66" spans="1:49">
      <c r="A66" s="3"/>
      <c r="B66" s="14" t="s">
        <v>175</v>
      </c>
      <c r="C66" s="3"/>
      <c r="D66" s="3"/>
      <c r="E66" s="20">
        <f>E133</f>
        <v>36865</v>
      </c>
      <c r="F66" s="3"/>
      <c r="G66" s="20">
        <f>G133</f>
        <v>78087</v>
      </c>
      <c r="I66" s="20">
        <f>I133</f>
        <v>0</v>
      </c>
      <c r="K66" s="20">
        <f>K133</f>
        <v>0</v>
      </c>
      <c r="M66" s="20">
        <f>M133</f>
        <v>0</v>
      </c>
      <c r="N66" s="20"/>
      <c r="O66" s="20">
        <f>O133</f>
        <v>0</v>
      </c>
      <c r="Q66" s="20">
        <f>Q133</f>
        <v>0</v>
      </c>
      <c r="S66" s="20">
        <f>S133</f>
        <v>0</v>
      </c>
      <c r="U66" s="20">
        <f>U133</f>
        <v>0</v>
      </c>
      <c r="W66" s="20">
        <f>W133</f>
        <v>0</v>
      </c>
      <c r="X66" s="3"/>
      <c r="Y66" s="20">
        <f>Y133</f>
        <v>0</v>
      </c>
      <c r="AA66" s="20">
        <f>AA133</f>
        <v>0</v>
      </c>
      <c r="AC66" s="20">
        <f>AC133</f>
        <v>0</v>
      </c>
      <c r="AE66" s="20">
        <f>AE133</f>
        <v>0</v>
      </c>
      <c r="AG66" s="20">
        <f>AG133</f>
        <v>0</v>
      </c>
      <c r="AI66" s="20">
        <f>AI133</f>
        <v>0</v>
      </c>
      <c r="AK66" s="20">
        <f>AK133</f>
        <v>0</v>
      </c>
      <c r="AM66" s="20">
        <f>AM133</f>
        <v>0</v>
      </c>
      <c r="AO66" s="20">
        <f>AO133</f>
        <v>0</v>
      </c>
      <c r="AQ66" s="20">
        <f>AQ133</f>
        <v>0</v>
      </c>
      <c r="AW66" s="175">
        <f t="shared" si="0"/>
        <v>114952</v>
      </c>
    </row>
    <row r="67" spans="1:49">
      <c r="A67" s="3"/>
      <c r="B67" s="14" t="s">
        <v>176</v>
      </c>
      <c r="C67" s="3"/>
      <c r="D67" s="3"/>
      <c r="E67" s="20">
        <f>E144</f>
        <v>34097</v>
      </c>
      <c r="F67" s="3"/>
      <c r="G67" s="20">
        <f>G144</f>
        <v>150322</v>
      </c>
      <c r="I67" s="20">
        <f>I144</f>
        <v>107590</v>
      </c>
      <c r="K67" s="20">
        <f>K144</f>
        <v>0</v>
      </c>
      <c r="M67" s="20">
        <f>M144</f>
        <v>0</v>
      </c>
      <c r="N67" s="20"/>
      <c r="O67" s="20">
        <f>O144</f>
        <v>0</v>
      </c>
      <c r="Q67" s="20">
        <f>Q144</f>
        <v>0</v>
      </c>
      <c r="S67" s="20">
        <f>S144</f>
        <v>0</v>
      </c>
      <c r="U67" s="20">
        <f>U144</f>
        <v>0</v>
      </c>
      <c r="W67" s="20">
        <f>W144</f>
        <v>0</v>
      </c>
      <c r="X67" s="3"/>
      <c r="Y67" s="20">
        <f>Y144</f>
        <v>0</v>
      </c>
      <c r="AA67" s="20">
        <f>AA144</f>
        <v>0</v>
      </c>
      <c r="AC67" s="20">
        <f>AC144</f>
        <v>0</v>
      </c>
      <c r="AE67" s="20">
        <f>AE144</f>
        <v>0</v>
      </c>
      <c r="AG67" s="20">
        <f>AG144</f>
        <v>0</v>
      </c>
      <c r="AI67" s="20">
        <f>AI144</f>
        <v>0</v>
      </c>
      <c r="AK67" s="20">
        <f>AK144</f>
        <v>0</v>
      </c>
      <c r="AM67" s="20">
        <f>AM144</f>
        <v>0</v>
      </c>
      <c r="AO67" s="20">
        <f>AO144</f>
        <v>0</v>
      </c>
      <c r="AQ67" s="20">
        <f>AQ144</f>
        <v>0</v>
      </c>
      <c r="AW67" s="175">
        <f t="shared" si="0"/>
        <v>292009</v>
      </c>
    </row>
    <row r="68" spans="1:49">
      <c r="A68" s="3"/>
      <c r="B68" s="14" t="s">
        <v>177</v>
      </c>
      <c r="C68" s="3"/>
      <c r="D68" s="3"/>
      <c r="E68" s="20">
        <f>E155</f>
        <v>31544</v>
      </c>
      <c r="F68" s="3"/>
      <c r="G68" s="20">
        <f>G155</f>
        <v>139036</v>
      </c>
      <c r="I68" s="20">
        <f>I155</f>
        <v>16665</v>
      </c>
      <c r="K68" s="20">
        <f>K155</f>
        <v>202438</v>
      </c>
      <c r="M68" s="20">
        <f>M155</f>
        <v>0</v>
      </c>
      <c r="N68" s="20"/>
      <c r="O68" s="20">
        <f>O155</f>
        <v>0</v>
      </c>
      <c r="Q68" s="20">
        <f>Q155</f>
        <v>0</v>
      </c>
      <c r="S68" s="20">
        <f>S155</f>
        <v>0</v>
      </c>
      <c r="U68" s="20">
        <f>U155</f>
        <v>0</v>
      </c>
      <c r="W68" s="20">
        <f>W155</f>
        <v>0</v>
      </c>
      <c r="X68" s="3"/>
      <c r="Y68" s="20">
        <f>Y155</f>
        <v>0</v>
      </c>
      <c r="AA68" s="20">
        <f>AA155</f>
        <v>0</v>
      </c>
      <c r="AC68" s="20">
        <f>AC155</f>
        <v>0</v>
      </c>
      <c r="AE68" s="20">
        <f>AE155</f>
        <v>0</v>
      </c>
      <c r="AG68" s="20">
        <f>AG155</f>
        <v>0</v>
      </c>
      <c r="AI68" s="20">
        <f>AI155</f>
        <v>0</v>
      </c>
      <c r="AK68" s="20">
        <f>AK155</f>
        <v>0</v>
      </c>
      <c r="AM68" s="20">
        <f>AM155</f>
        <v>0</v>
      </c>
      <c r="AO68" s="20">
        <f>AO155</f>
        <v>0</v>
      </c>
      <c r="AQ68" s="20">
        <f>AQ155</f>
        <v>0</v>
      </c>
      <c r="AW68" s="175">
        <f t="shared" si="0"/>
        <v>389683</v>
      </c>
    </row>
    <row r="69" spans="1:49">
      <c r="A69" s="3"/>
      <c r="B69" s="14" t="s">
        <v>178</v>
      </c>
      <c r="C69" s="3"/>
      <c r="D69" s="3"/>
      <c r="E69" s="20">
        <f>E166</f>
        <v>29174</v>
      </c>
      <c r="F69" s="3"/>
      <c r="G69" s="20">
        <f>G166</f>
        <v>128624</v>
      </c>
      <c r="I69" s="20">
        <f>I166</f>
        <v>15413</v>
      </c>
      <c r="K69" s="20">
        <f>K166</f>
        <v>31356</v>
      </c>
      <c r="M69" s="20">
        <f>M166</f>
        <v>559510</v>
      </c>
      <c r="N69" s="20"/>
      <c r="O69" s="20">
        <f>O166</f>
        <v>0</v>
      </c>
      <c r="Q69" s="20">
        <f>Q166</f>
        <v>0</v>
      </c>
      <c r="S69" s="20">
        <f>S166</f>
        <v>0</v>
      </c>
      <c r="U69" s="20">
        <f>U166</f>
        <v>0</v>
      </c>
      <c r="W69" s="20">
        <f>W166</f>
        <v>0</v>
      </c>
      <c r="X69" s="3"/>
      <c r="Y69" s="20">
        <f>Y166</f>
        <v>0</v>
      </c>
      <c r="AA69" s="20">
        <f>AA166</f>
        <v>0</v>
      </c>
      <c r="AC69" s="20">
        <f>AC166</f>
        <v>0</v>
      </c>
      <c r="AE69" s="20">
        <f>AE166</f>
        <v>0</v>
      </c>
      <c r="AG69" s="20">
        <f>AG166</f>
        <v>0</v>
      </c>
      <c r="AI69" s="20">
        <f>AI166</f>
        <v>0</v>
      </c>
      <c r="AK69" s="20">
        <f>AK166</f>
        <v>0</v>
      </c>
      <c r="AM69" s="20">
        <f>AM166</f>
        <v>0</v>
      </c>
      <c r="AO69" s="20">
        <f>AO166</f>
        <v>0</v>
      </c>
      <c r="AQ69" s="20">
        <f>AQ166</f>
        <v>0</v>
      </c>
      <c r="AW69" s="175">
        <f t="shared" si="0"/>
        <v>764077</v>
      </c>
    </row>
    <row r="70" spans="1:49">
      <c r="A70" s="3"/>
      <c r="B70" s="14" t="s">
        <v>179</v>
      </c>
      <c r="C70" s="3"/>
      <c r="D70" s="3"/>
      <c r="E70" s="20">
        <f>E177</f>
        <v>26989</v>
      </c>
      <c r="F70" s="3"/>
      <c r="G70" s="20">
        <f>G177</f>
        <v>118962</v>
      </c>
      <c r="I70" s="20">
        <f>I177</f>
        <v>14259</v>
      </c>
      <c r="K70" s="20">
        <f>K177</f>
        <v>29002</v>
      </c>
      <c r="M70" s="20">
        <f>M177</f>
        <v>1077094</v>
      </c>
      <c r="N70" s="20"/>
      <c r="O70" s="20">
        <f>O177</f>
        <v>374564</v>
      </c>
      <c r="Q70" s="20">
        <f>Q177</f>
        <v>0</v>
      </c>
      <c r="S70" s="20">
        <f>S177</f>
        <v>0</v>
      </c>
      <c r="U70" s="20">
        <f>U177</f>
        <v>0</v>
      </c>
      <c r="W70" s="20">
        <f>W177</f>
        <v>0</v>
      </c>
      <c r="X70" s="3"/>
      <c r="Y70" s="20">
        <f>Y177</f>
        <v>0</v>
      </c>
      <c r="AA70" s="20">
        <f>AA177</f>
        <v>0</v>
      </c>
      <c r="AC70" s="20">
        <f>AC177</f>
        <v>0</v>
      </c>
      <c r="AE70" s="20">
        <f>AE177</f>
        <v>0</v>
      </c>
      <c r="AG70" s="20">
        <f>AG177</f>
        <v>0</v>
      </c>
      <c r="AI70" s="20">
        <f>AI177</f>
        <v>0</v>
      </c>
      <c r="AK70" s="20">
        <f>AK177</f>
        <v>0</v>
      </c>
      <c r="AM70" s="20">
        <f>AM177</f>
        <v>0</v>
      </c>
      <c r="AO70" s="20">
        <f>AO177</f>
        <v>0</v>
      </c>
      <c r="AQ70" s="20">
        <f>AQ177</f>
        <v>0</v>
      </c>
      <c r="AW70" s="175">
        <f t="shared" si="0"/>
        <v>1640870</v>
      </c>
    </row>
    <row r="71" spans="1:49">
      <c r="A71" s="3"/>
      <c r="B71" s="14" t="s">
        <v>180</v>
      </c>
      <c r="C71" s="3"/>
      <c r="D71" s="3"/>
      <c r="E71" s="20">
        <f>E188</f>
        <v>24961</v>
      </c>
      <c r="F71" s="3"/>
      <c r="G71" s="20">
        <f>G188</f>
        <v>110050</v>
      </c>
      <c r="I71" s="20">
        <f>I188</f>
        <v>13188</v>
      </c>
      <c r="K71" s="20">
        <f>K188</f>
        <v>26830</v>
      </c>
      <c r="M71" s="20">
        <f>M188</f>
        <v>996226</v>
      </c>
      <c r="N71" s="20"/>
      <c r="O71" s="20">
        <f>O188</f>
        <v>721061</v>
      </c>
      <c r="Q71" s="20">
        <f>Q188</f>
        <v>8057993</v>
      </c>
      <c r="S71" s="20">
        <f>S188</f>
        <v>0</v>
      </c>
      <c r="U71" s="20">
        <f>U188</f>
        <v>0</v>
      </c>
      <c r="W71" s="20">
        <f>W188</f>
        <v>0</v>
      </c>
      <c r="X71" s="3"/>
      <c r="Y71" s="20">
        <f>Y188</f>
        <v>0</v>
      </c>
      <c r="AA71" s="20">
        <f>AA188</f>
        <v>0</v>
      </c>
      <c r="AC71" s="20">
        <f>AC188</f>
        <v>0</v>
      </c>
      <c r="AE71" s="20">
        <f>AE188</f>
        <v>0</v>
      </c>
      <c r="AG71" s="20">
        <f>AG188</f>
        <v>0</v>
      </c>
      <c r="AI71" s="20">
        <f>AI188</f>
        <v>0</v>
      </c>
      <c r="AK71" s="20">
        <f>AK188</f>
        <v>0</v>
      </c>
      <c r="AM71" s="20">
        <f>AM188</f>
        <v>0</v>
      </c>
      <c r="AO71" s="20">
        <f>AO188</f>
        <v>0</v>
      </c>
      <c r="AQ71" s="20">
        <f>AQ188</f>
        <v>0</v>
      </c>
      <c r="AW71" s="175">
        <f t="shared" si="0"/>
        <v>9950309</v>
      </c>
    </row>
    <row r="72" spans="1:49">
      <c r="A72" s="3"/>
      <c r="B72" s="14" t="s">
        <v>181</v>
      </c>
      <c r="C72" s="3"/>
      <c r="D72" s="3"/>
      <c r="E72" s="20">
        <f>E199</f>
        <v>23092</v>
      </c>
      <c r="F72" s="3"/>
      <c r="G72" s="20">
        <f>G199</f>
        <v>101783</v>
      </c>
      <c r="I72" s="20">
        <f>I199</f>
        <v>12200</v>
      </c>
      <c r="K72" s="20">
        <f>K199</f>
        <v>24814</v>
      </c>
      <c r="M72" s="20">
        <f>M199</f>
        <v>921624</v>
      </c>
      <c r="N72" s="20"/>
      <c r="O72" s="20">
        <f>O199</f>
        <v>666924</v>
      </c>
      <c r="Q72" s="20">
        <f>Q199</f>
        <v>15512173</v>
      </c>
      <c r="S72" s="20">
        <f>S199</f>
        <v>5900174</v>
      </c>
      <c r="U72" s="20">
        <f>U199</f>
        <v>0</v>
      </c>
      <c r="W72" s="20">
        <f>W199</f>
        <v>0</v>
      </c>
      <c r="X72" s="3"/>
      <c r="Y72" s="20">
        <f>Y199</f>
        <v>0</v>
      </c>
      <c r="AA72" s="20">
        <f>AA199</f>
        <v>0</v>
      </c>
      <c r="AC72" s="20">
        <f>AC199</f>
        <v>0</v>
      </c>
      <c r="AE72" s="20">
        <f>AE199</f>
        <v>0</v>
      </c>
      <c r="AG72" s="20">
        <f>AG199</f>
        <v>0</v>
      </c>
      <c r="AI72" s="20">
        <f>AI199</f>
        <v>0</v>
      </c>
      <c r="AK72" s="20">
        <f>AK199</f>
        <v>0</v>
      </c>
      <c r="AM72" s="20">
        <f>AM199</f>
        <v>0</v>
      </c>
      <c r="AO72" s="20">
        <f>AO199</f>
        <v>0</v>
      </c>
      <c r="AQ72" s="20">
        <f>AQ199</f>
        <v>0</v>
      </c>
      <c r="AW72" s="175">
        <f t="shared" si="0"/>
        <v>23162784</v>
      </c>
    </row>
    <row r="73" spans="1:49">
      <c r="A73" s="3"/>
      <c r="B73" s="14" t="s">
        <v>182</v>
      </c>
      <c r="C73" s="3"/>
      <c r="D73" s="3"/>
      <c r="E73" s="20">
        <f>E210</f>
        <v>22786</v>
      </c>
      <c r="F73" s="3"/>
      <c r="G73" s="20">
        <f>G210</f>
        <v>94162</v>
      </c>
      <c r="I73" s="20">
        <f>I210</f>
        <v>11284</v>
      </c>
      <c r="K73" s="20">
        <f>K210</f>
        <v>22955</v>
      </c>
      <c r="M73" s="20">
        <f>M210</f>
        <v>852394</v>
      </c>
      <c r="N73" s="20"/>
      <c r="O73" s="20">
        <f>O210</f>
        <v>616982</v>
      </c>
      <c r="Q73" s="20">
        <f>Q210</f>
        <v>14347525</v>
      </c>
      <c r="S73" s="20">
        <f>S210</f>
        <v>410538</v>
      </c>
      <c r="U73" s="20">
        <f>U210</f>
        <v>2570821</v>
      </c>
      <c r="W73" s="20">
        <f>W210</f>
        <v>0</v>
      </c>
      <c r="X73" s="3"/>
      <c r="Y73" s="20">
        <f>Y210</f>
        <v>0</v>
      </c>
      <c r="AA73" s="20">
        <f>AA210</f>
        <v>0</v>
      </c>
      <c r="AC73" s="20">
        <f>AC210</f>
        <v>0</v>
      </c>
      <c r="AE73" s="20">
        <f>AE210</f>
        <v>0</v>
      </c>
      <c r="AG73" s="20">
        <f>AG210</f>
        <v>0</v>
      </c>
      <c r="AI73" s="20">
        <f>AI210</f>
        <v>0</v>
      </c>
      <c r="AK73" s="20">
        <f>AK210</f>
        <v>0</v>
      </c>
      <c r="AM73" s="20">
        <f>AM210</f>
        <v>0</v>
      </c>
      <c r="AO73" s="20">
        <f>AO210</f>
        <v>0</v>
      </c>
      <c r="AQ73" s="20">
        <f>AQ210</f>
        <v>0</v>
      </c>
      <c r="AW73" s="175">
        <f t="shared" si="0"/>
        <v>18949447</v>
      </c>
    </row>
    <row r="74" spans="1:49">
      <c r="A74" s="3"/>
      <c r="B74" s="14" t="s">
        <v>183</v>
      </c>
      <c r="C74" s="3"/>
      <c r="D74" s="3"/>
      <c r="E74" s="20">
        <f>E221</f>
        <v>22781</v>
      </c>
      <c r="F74" s="3"/>
      <c r="G74" s="20">
        <f>G221</f>
        <v>92913</v>
      </c>
      <c r="I74" s="20">
        <f>I221</f>
        <v>10439</v>
      </c>
      <c r="K74" s="20">
        <f>K221</f>
        <v>21231</v>
      </c>
      <c r="M74" s="20">
        <f>M221</f>
        <v>788536</v>
      </c>
      <c r="N74" s="20"/>
      <c r="O74" s="20">
        <f>O221</f>
        <v>570636</v>
      </c>
      <c r="Q74" s="20">
        <f>Q221</f>
        <v>13273126</v>
      </c>
      <c r="S74" s="20">
        <f>S221</f>
        <v>379715</v>
      </c>
      <c r="U74" s="20">
        <f>U221</f>
        <v>178880</v>
      </c>
      <c r="W74" s="20">
        <f>W221</f>
        <v>1260756</v>
      </c>
      <c r="X74" s="3"/>
      <c r="Y74" s="20">
        <f>Y221</f>
        <v>0</v>
      </c>
      <c r="AA74" s="20">
        <f>AA221</f>
        <v>0</v>
      </c>
      <c r="AC74" s="20">
        <f>AC221</f>
        <v>0</v>
      </c>
      <c r="AE74" s="20">
        <f>AE221</f>
        <v>0</v>
      </c>
      <c r="AG74" s="20">
        <f>AG221</f>
        <v>0</v>
      </c>
      <c r="AI74" s="20">
        <f>AI221</f>
        <v>0</v>
      </c>
      <c r="AK74" s="20">
        <f>AK221</f>
        <v>0</v>
      </c>
      <c r="AM74" s="20">
        <f>AM221</f>
        <v>0</v>
      </c>
      <c r="AO74" s="20">
        <f>AO221</f>
        <v>0</v>
      </c>
      <c r="AQ74" s="20">
        <f>AQ221</f>
        <v>0</v>
      </c>
      <c r="AW74" s="175">
        <f t="shared" si="0"/>
        <v>16599013</v>
      </c>
    </row>
    <row r="75" spans="1:49">
      <c r="A75" s="3"/>
      <c r="B75" s="14" t="s">
        <v>184</v>
      </c>
      <c r="C75" s="3"/>
      <c r="D75" s="3"/>
      <c r="E75" s="20">
        <f>E232</f>
        <v>22786</v>
      </c>
      <c r="F75" s="3"/>
      <c r="G75" s="20">
        <f>G232</f>
        <v>92892</v>
      </c>
      <c r="I75" s="20">
        <f>I232</f>
        <v>10300</v>
      </c>
      <c r="K75" s="20">
        <f>K232</f>
        <v>19641</v>
      </c>
      <c r="M75" s="20">
        <f>M232</f>
        <v>729302</v>
      </c>
      <c r="N75" s="20"/>
      <c r="O75" s="20">
        <f>O232</f>
        <v>527886</v>
      </c>
      <c r="Q75" s="20">
        <f>Q232</f>
        <v>12276083</v>
      </c>
      <c r="S75" s="20">
        <f>S232</f>
        <v>351281</v>
      </c>
      <c r="U75" s="20">
        <f>U232</f>
        <v>165449</v>
      </c>
      <c r="W75" s="20">
        <f>W232</f>
        <v>87724</v>
      </c>
      <c r="X75" s="3"/>
      <c r="Y75" s="20">
        <f>Y232</f>
        <v>1753975</v>
      </c>
      <c r="AA75" s="20">
        <f>AA232</f>
        <v>0</v>
      </c>
      <c r="AC75" s="20">
        <f>AC232</f>
        <v>0</v>
      </c>
      <c r="AE75" s="20">
        <f>AE232</f>
        <v>0</v>
      </c>
      <c r="AG75" s="20">
        <f>AG232</f>
        <v>0</v>
      </c>
      <c r="AI75" s="20">
        <f>AI232</f>
        <v>0</v>
      </c>
      <c r="AK75" s="20">
        <f>AK232</f>
        <v>0</v>
      </c>
      <c r="AM75" s="20">
        <f>AM232</f>
        <v>0</v>
      </c>
      <c r="AO75" s="20">
        <f>AO232</f>
        <v>0</v>
      </c>
      <c r="AQ75" s="20">
        <f>AQ232</f>
        <v>0</v>
      </c>
      <c r="AW75" s="175">
        <f t="shared" si="0"/>
        <v>16037319</v>
      </c>
    </row>
    <row r="76" spans="1:49">
      <c r="A76" s="3"/>
      <c r="B76" s="14" t="s">
        <v>185</v>
      </c>
      <c r="C76" s="3"/>
      <c r="D76" s="20"/>
      <c r="E76" s="20">
        <f>E243</f>
        <v>22781</v>
      </c>
      <c r="F76" s="20"/>
      <c r="G76" s="20">
        <f>G243</f>
        <v>92913</v>
      </c>
      <c r="H76" s="20"/>
      <c r="I76" s="20">
        <f>I243</f>
        <v>10298</v>
      </c>
      <c r="J76" s="20"/>
      <c r="K76" s="20">
        <f>K243</f>
        <v>19381</v>
      </c>
      <c r="L76" s="20"/>
      <c r="M76" s="20">
        <f>M243</f>
        <v>674694</v>
      </c>
      <c r="N76" s="20"/>
      <c r="O76" s="20">
        <f>O243</f>
        <v>488232</v>
      </c>
      <c r="P76" s="20"/>
      <c r="Q76" s="20">
        <f>Q243</f>
        <v>11356398</v>
      </c>
      <c r="R76" s="20"/>
      <c r="S76" s="20">
        <f>S243</f>
        <v>324893</v>
      </c>
      <c r="T76" s="20"/>
      <c r="U76" s="20">
        <f>U243</f>
        <v>153060</v>
      </c>
      <c r="V76" s="20"/>
      <c r="W76" s="20">
        <f>W243</f>
        <v>81138</v>
      </c>
      <c r="X76" s="20"/>
      <c r="Y76" s="20">
        <f>Y243</f>
        <v>0</v>
      </c>
      <c r="Z76" s="20"/>
      <c r="AA76" s="20">
        <f>AA243</f>
        <v>1676829</v>
      </c>
      <c r="AB76" s="20"/>
      <c r="AC76" s="20">
        <f>AC243</f>
        <v>0</v>
      </c>
      <c r="AD76" s="20"/>
      <c r="AE76" s="20">
        <f>AE243</f>
        <v>0</v>
      </c>
      <c r="AG76" s="20">
        <f>AG243</f>
        <v>0</v>
      </c>
      <c r="AI76" s="20">
        <f>AI243</f>
        <v>0</v>
      </c>
      <c r="AK76" s="20">
        <f>AK243</f>
        <v>0</v>
      </c>
      <c r="AM76" s="20">
        <f>AM243</f>
        <v>0</v>
      </c>
      <c r="AO76" s="20">
        <f>AO243</f>
        <v>0</v>
      </c>
      <c r="AQ76" s="20">
        <f>AQ243</f>
        <v>0</v>
      </c>
      <c r="AW76" s="175">
        <f t="shared" si="0"/>
        <v>14900617</v>
      </c>
    </row>
    <row r="77" spans="1:49">
      <c r="A77" s="3"/>
      <c r="B77" s="14" t="s">
        <v>186</v>
      </c>
      <c r="C77" s="3"/>
      <c r="D77" s="20"/>
      <c r="E77" s="20">
        <f>E254</f>
        <v>22786</v>
      </c>
      <c r="F77" s="20"/>
      <c r="G77" s="20">
        <f>G254</f>
        <v>92892</v>
      </c>
      <c r="H77" s="20"/>
      <c r="I77" s="20">
        <f>I254</f>
        <v>10300</v>
      </c>
      <c r="J77" s="20"/>
      <c r="K77" s="20">
        <f>K254</f>
        <v>19376</v>
      </c>
      <c r="L77" s="20"/>
      <c r="M77" s="20">
        <f>M254</f>
        <v>665742</v>
      </c>
      <c r="N77" s="20"/>
      <c r="O77" s="20">
        <f>O254</f>
        <v>451674</v>
      </c>
      <c r="P77" s="20"/>
      <c r="Q77" s="20">
        <f>Q254</f>
        <v>10503325</v>
      </c>
      <c r="R77" s="20"/>
      <c r="S77" s="20">
        <f>S254</f>
        <v>300553</v>
      </c>
      <c r="T77" s="20"/>
      <c r="U77" s="20">
        <f>U254</f>
        <v>141562</v>
      </c>
      <c r="V77" s="20"/>
      <c r="W77" s="20">
        <f>W254</f>
        <v>75062</v>
      </c>
      <c r="X77" s="20"/>
      <c r="Y77" s="20">
        <f>Y254</f>
        <v>0</v>
      </c>
      <c r="Z77" s="20"/>
      <c r="AA77" s="20">
        <f>AA254</f>
        <v>116675</v>
      </c>
      <c r="AB77" s="20"/>
      <c r="AC77" s="20">
        <f>AC254</f>
        <v>1418984</v>
      </c>
      <c r="AD77" s="20"/>
      <c r="AE77" s="20">
        <f>AE254</f>
        <v>0</v>
      </c>
      <c r="AG77" s="20">
        <f>AG254</f>
        <v>0</v>
      </c>
      <c r="AI77" s="20">
        <f>AI254</f>
        <v>0</v>
      </c>
      <c r="AK77" s="20">
        <f>AK254</f>
        <v>0</v>
      </c>
      <c r="AM77" s="20">
        <f>AM254</f>
        <v>0</v>
      </c>
      <c r="AO77" s="20">
        <f>AO254</f>
        <v>0</v>
      </c>
      <c r="AQ77" s="20">
        <f>AQ254</f>
        <v>0</v>
      </c>
      <c r="AW77" s="175">
        <f t="shared" si="0"/>
        <v>13818931</v>
      </c>
    </row>
    <row r="78" spans="1:49">
      <c r="A78" s="3"/>
      <c r="B78" s="14" t="s">
        <v>187</v>
      </c>
      <c r="E78" s="20">
        <f>E265</f>
        <v>22781</v>
      </c>
      <c r="G78" s="20">
        <f>G265</f>
        <v>92913</v>
      </c>
      <c r="I78" s="20">
        <f>I265</f>
        <v>10298</v>
      </c>
      <c r="K78" s="20">
        <f>K265</f>
        <v>19381</v>
      </c>
      <c r="M78" s="20">
        <f>M265</f>
        <v>665593</v>
      </c>
      <c r="O78" s="20">
        <f>O265</f>
        <v>445681</v>
      </c>
      <c r="Q78" s="20">
        <f>Q265</f>
        <v>9716865</v>
      </c>
      <c r="S78" s="20">
        <f>S265</f>
        <v>277976</v>
      </c>
      <c r="U78" s="20">
        <f>U265</f>
        <v>130957</v>
      </c>
      <c r="W78" s="20">
        <f>W265</f>
        <v>69424</v>
      </c>
      <c r="Y78" s="20">
        <f>Y265</f>
        <v>0</v>
      </c>
      <c r="AA78" s="20">
        <f>AA265</f>
        <v>107915</v>
      </c>
      <c r="AC78" s="20">
        <f>AC265</f>
        <v>98734</v>
      </c>
      <c r="AE78" s="20">
        <f>AE265</f>
        <v>50465261</v>
      </c>
      <c r="AG78" s="20">
        <f>AG265</f>
        <v>0</v>
      </c>
      <c r="AI78" s="20">
        <f>AI265</f>
        <v>0</v>
      </c>
      <c r="AK78" s="20">
        <f>AK265</f>
        <v>0</v>
      </c>
      <c r="AM78" s="20">
        <f>AM265</f>
        <v>0</v>
      </c>
      <c r="AO78" s="20">
        <f>AO265</f>
        <v>0</v>
      </c>
      <c r="AQ78" s="20">
        <f>AQ265</f>
        <v>0</v>
      </c>
      <c r="AW78" s="175">
        <f t="shared" si="0"/>
        <v>62123779</v>
      </c>
    </row>
    <row r="79" spans="1:49">
      <c r="A79" s="3"/>
      <c r="B79" s="14" t="s">
        <v>188</v>
      </c>
      <c r="E79" s="20">
        <f>E276</f>
        <v>22786</v>
      </c>
      <c r="G79" s="20">
        <f>G276</f>
        <v>92892</v>
      </c>
      <c r="I79" s="20">
        <f>I276</f>
        <v>10300</v>
      </c>
      <c r="K79" s="20">
        <f>K276</f>
        <v>19376</v>
      </c>
      <c r="M79" s="20">
        <f>M276</f>
        <v>665742</v>
      </c>
      <c r="O79" s="20">
        <f>O276</f>
        <v>445581</v>
      </c>
      <c r="Q79" s="20">
        <f>Q276</f>
        <v>9587937</v>
      </c>
      <c r="S79" s="20">
        <f>S276</f>
        <v>257162</v>
      </c>
      <c r="U79" s="20">
        <f>U276</f>
        <v>121120</v>
      </c>
      <c r="W79" s="20">
        <f>W276</f>
        <v>64223</v>
      </c>
      <c r="Y79" s="20">
        <f>Y276</f>
        <v>0</v>
      </c>
      <c r="AA79" s="20">
        <f>AA276</f>
        <v>99834</v>
      </c>
      <c r="AC79" s="20">
        <f>AC276</f>
        <v>91321</v>
      </c>
      <c r="AE79" s="20">
        <f>AE276</f>
        <v>3511409</v>
      </c>
      <c r="AG79" s="20">
        <f>AG276</f>
        <v>4908769</v>
      </c>
      <c r="AI79" s="20">
        <f>AI276</f>
        <v>0</v>
      </c>
      <c r="AK79" s="20">
        <f>AK276</f>
        <v>0</v>
      </c>
      <c r="AM79" s="20">
        <f>AM276</f>
        <v>0</v>
      </c>
      <c r="AO79" s="20">
        <f>AO276</f>
        <v>0</v>
      </c>
      <c r="AQ79" s="20">
        <f>AQ276</f>
        <v>0</v>
      </c>
      <c r="AW79" s="175">
        <f t="shared" si="0"/>
        <v>19898452</v>
      </c>
    </row>
    <row r="80" spans="1:49">
      <c r="A80" s="3"/>
      <c r="B80" s="14" t="s">
        <v>492</v>
      </c>
      <c r="E80" s="20">
        <f>E287</f>
        <v>22781</v>
      </c>
      <c r="G80" s="20">
        <f>G287</f>
        <v>92913</v>
      </c>
      <c r="I80" s="20">
        <f>I287</f>
        <v>10298</v>
      </c>
      <c r="K80" s="20">
        <f>K287</f>
        <v>19381</v>
      </c>
      <c r="M80" s="20">
        <f>M287</f>
        <v>665593</v>
      </c>
      <c r="O80" s="20">
        <f>O287</f>
        <v>445681</v>
      </c>
      <c r="Q80" s="20">
        <f>Q287</f>
        <v>9585788</v>
      </c>
      <c r="S80" s="20">
        <f>S287</f>
        <v>253750</v>
      </c>
      <c r="U80" s="20">
        <f>U287</f>
        <v>112051</v>
      </c>
      <c r="W80" s="20">
        <f>W287</f>
        <v>59398</v>
      </c>
      <c r="Y80" s="20">
        <f>Y287</f>
        <v>0</v>
      </c>
      <c r="AA80" s="20">
        <f>AA287</f>
        <v>92335</v>
      </c>
      <c r="AC80" s="20">
        <f>AC287</f>
        <v>84483</v>
      </c>
      <c r="AE80" s="20">
        <f>AE287</f>
        <v>3247774</v>
      </c>
      <c r="AG80" s="20">
        <f>AG287</f>
        <v>341556</v>
      </c>
      <c r="AI80" s="20">
        <f>AI287</f>
        <v>747500</v>
      </c>
      <c r="AK80" s="20">
        <f>AK287</f>
        <v>0</v>
      </c>
      <c r="AM80" s="20">
        <f>AM287</f>
        <v>0</v>
      </c>
      <c r="AO80" s="20">
        <f>AO287</f>
        <v>0</v>
      </c>
      <c r="AQ80" s="20">
        <f>AQ287</f>
        <v>0</v>
      </c>
      <c r="AW80" s="175">
        <f t="shared" si="0"/>
        <v>15781282</v>
      </c>
    </row>
    <row r="81" spans="1:49">
      <c r="A81" s="3"/>
      <c r="B81" s="14" t="s">
        <v>515</v>
      </c>
      <c r="E81" s="20">
        <f>E298</f>
        <v>22786</v>
      </c>
      <c r="G81" s="20">
        <f t="shared" ref="G81:AM81" si="1">G298</f>
        <v>92892</v>
      </c>
      <c r="H81" s="20">
        <f t="shared" si="1"/>
        <v>0</v>
      </c>
      <c r="I81" s="20">
        <f t="shared" si="1"/>
        <v>10300</v>
      </c>
      <c r="J81" s="20">
        <f t="shared" si="1"/>
        <v>0</v>
      </c>
      <c r="K81" s="20">
        <f t="shared" si="1"/>
        <v>19376</v>
      </c>
      <c r="L81" s="20">
        <f t="shared" si="1"/>
        <v>0</v>
      </c>
      <c r="M81" s="20">
        <f t="shared" si="1"/>
        <v>665742</v>
      </c>
      <c r="N81" s="20">
        <f t="shared" si="1"/>
        <v>0</v>
      </c>
      <c r="O81" s="20">
        <f t="shared" si="1"/>
        <v>445581</v>
      </c>
      <c r="P81" s="20">
        <f t="shared" si="1"/>
        <v>0</v>
      </c>
      <c r="Q81" s="20">
        <f t="shared" si="1"/>
        <v>9587937</v>
      </c>
      <c r="R81" s="20">
        <f t="shared" si="1"/>
        <v>0</v>
      </c>
      <c r="S81" s="20">
        <f t="shared" si="1"/>
        <v>253693</v>
      </c>
      <c r="T81" s="20">
        <f t="shared" si="1"/>
        <v>0</v>
      </c>
      <c r="U81" s="20">
        <f t="shared" si="1"/>
        <v>110564</v>
      </c>
      <c r="V81" s="20">
        <f t="shared" si="1"/>
        <v>0</v>
      </c>
      <c r="W81" s="20">
        <f t="shared" si="1"/>
        <v>54951</v>
      </c>
      <c r="X81" s="20">
        <f t="shared" si="1"/>
        <v>0</v>
      </c>
      <c r="Y81" s="20">
        <f t="shared" si="1"/>
        <v>0</v>
      </c>
      <c r="Z81" s="20">
        <f t="shared" si="1"/>
        <v>0</v>
      </c>
      <c r="AA81" s="20">
        <f t="shared" si="1"/>
        <v>85417</v>
      </c>
      <c r="AB81" s="20">
        <f t="shared" si="1"/>
        <v>0</v>
      </c>
      <c r="AC81" s="20">
        <f t="shared" si="1"/>
        <v>78136</v>
      </c>
      <c r="AD81" s="20">
        <f t="shared" si="1"/>
        <v>0</v>
      </c>
      <c r="AE81" s="20">
        <f t="shared" si="1"/>
        <v>3004568</v>
      </c>
      <c r="AF81" s="20">
        <f t="shared" si="1"/>
        <v>0</v>
      </c>
      <c r="AG81" s="20">
        <f t="shared" si="1"/>
        <v>315912</v>
      </c>
      <c r="AH81" s="20">
        <f t="shared" si="1"/>
        <v>0</v>
      </c>
      <c r="AI81" s="20">
        <f t="shared" si="1"/>
        <v>52012</v>
      </c>
      <c r="AJ81" s="20">
        <f t="shared" si="1"/>
        <v>0</v>
      </c>
      <c r="AK81" s="20">
        <f t="shared" si="1"/>
        <v>453964</v>
      </c>
      <c r="AL81" s="20">
        <f t="shared" si="1"/>
        <v>0</v>
      </c>
      <c r="AM81" s="20">
        <f t="shared" si="1"/>
        <v>0</v>
      </c>
      <c r="AN81" s="20">
        <f>AN298</f>
        <v>0</v>
      </c>
      <c r="AO81" s="20">
        <f>AO298</f>
        <v>0</v>
      </c>
      <c r="AQ81" s="20">
        <f>AQ298</f>
        <v>0</v>
      </c>
      <c r="AW81" s="175">
        <f t="shared" si="0"/>
        <v>15253831</v>
      </c>
    </row>
    <row r="82" spans="1:49">
      <c r="A82" s="3"/>
      <c r="B82" s="14" t="s">
        <v>516</v>
      </c>
      <c r="E82" s="20">
        <f>E309</f>
        <v>22781</v>
      </c>
      <c r="G82" s="20">
        <f t="shared" ref="G82:AO82" si="2">G309</f>
        <v>92913</v>
      </c>
      <c r="H82" s="20">
        <f t="shared" si="2"/>
        <v>0</v>
      </c>
      <c r="I82" s="20">
        <f t="shared" si="2"/>
        <v>10298</v>
      </c>
      <c r="J82" s="20">
        <f t="shared" si="2"/>
        <v>0</v>
      </c>
      <c r="K82" s="20">
        <f t="shared" si="2"/>
        <v>19381</v>
      </c>
      <c r="L82" s="20">
        <f t="shared" si="2"/>
        <v>0</v>
      </c>
      <c r="M82" s="20">
        <f t="shared" si="2"/>
        <v>665593</v>
      </c>
      <c r="N82" s="20">
        <f t="shared" si="2"/>
        <v>0</v>
      </c>
      <c r="O82" s="20">
        <f t="shared" si="2"/>
        <v>445681</v>
      </c>
      <c r="P82" s="20">
        <f t="shared" si="2"/>
        <v>0</v>
      </c>
      <c r="Q82" s="20">
        <f t="shared" si="2"/>
        <v>9585788</v>
      </c>
      <c r="R82" s="20">
        <f t="shared" si="2"/>
        <v>0</v>
      </c>
      <c r="S82" s="20">
        <f t="shared" si="2"/>
        <v>253750</v>
      </c>
      <c r="T82" s="20">
        <f t="shared" si="2"/>
        <v>0</v>
      </c>
      <c r="U82" s="20">
        <f t="shared" si="2"/>
        <v>110539</v>
      </c>
      <c r="V82" s="20">
        <f t="shared" si="2"/>
        <v>0</v>
      </c>
      <c r="W82" s="20">
        <f t="shared" si="2"/>
        <v>54222</v>
      </c>
      <c r="X82" s="20">
        <f t="shared" si="2"/>
        <v>0</v>
      </c>
      <c r="Y82" s="20">
        <f t="shared" si="2"/>
        <v>0</v>
      </c>
      <c r="Z82" s="20">
        <f t="shared" si="2"/>
        <v>0</v>
      </c>
      <c r="AA82" s="20">
        <f t="shared" si="2"/>
        <v>79001</v>
      </c>
      <c r="AB82" s="20">
        <f t="shared" si="2"/>
        <v>0</v>
      </c>
      <c r="AC82" s="20">
        <f t="shared" si="2"/>
        <v>72283</v>
      </c>
      <c r="AD82" s="20">
        <f t="shared" si="2"/>
        <v>0</v>
      </c>
      <c r="AE82" s="20">
        <f t="shared" si="2"/>
        <v>2778873</v>
      </c>
      <c r="AF82" s="20">
        <f t="shared" si="2"/>
        <v>0</v>
      </c>
      <c r="AG82" s="20">
        <f t="shared" si="2"/>
        <v>292255</v>
      </c>
      <c r="AH82" s="20">
        <f t="shared" si="2"/>
        <v>0</v>
      </c>
      <c r="AI82" s="20">
        <f t="shared" si="2"/>
        <v>48107</v>
      </c>
      <c r="AJ82" s="20">
        <f t="shared" si="2"/>
        <v>0</v>
      </c>
      <c r="AK82" s="20">
        <f t="shared" si="2"/>
        <v>31587</v>
      </c>
      <c r="AL82" s="20">
        <f t="shared" si="2"/>
        <v>0</v>
      </c>
      <c r="AM82" s="20">
        <f t="shared" si="2"/>
        <v>11618</v>
      </c>
      <c r="AN82" s="20">
        <f t="shared" si="2"/>
        <v>0</v>
      </c>
      <c r="AO82" s="20">
        <f t="shared" si="2"/>
        <v>0</v>
      </c>
      <c r="AQ82" s="20">
        <f>AQ309</f>
        <v>0</v>
      </c>
      <c r="AW82" s="175">
        <f>SUM(E82:AV82)</f>
        <v>14574670</v>
      </c>
    </row>
    <row r="83" spans="1:49">
      <c r="A83" s="3"/>
      <c r="B83" s="14" t="s">
        <v>517</v>
      </c>
      <c r="E83" s="20">
        <f>E320</f>
        <v>22786</v>
      </c>
      <c r="G83" s="20">
        <f>G320</f>
        <v>92892</v>
      </c>
      <c r="H83" s="20"/>
      <c r="I83" s="20">
        <f>I320</f>
        <v>10300</v>
      </c>
      <c r="J83" s="20"/>
      <c r="K83" s="20">
        <f>K320</f>
        <v>19376</v>
      </c>
      <c r="L83" s="20"/>
      <c r="M83" s="20">
        <f>M320</f>
        <v>665742</v>
      </c>
      <c r="N83" s="20"/>
      <c r="O83" s="20">
        <f>O320</f>
        <v>445581</v>
      </c>
      <c r="P83" s="20"/>
      <c r="Q83" s="20">
        <f>Q320</f>
        <v>9587937</v>
      </c>
      <c r="R83" s="20"/>
      <c r="S83" s="20">
        <f>S320</f>
        <v>253693</v>
      </c>
      <c r="T83" s="20"/>
      <c r="U83" s="20">
        <f>U320</f>
        <v>110564</v>
      </c>
      <c r="V83" s="20"/>
      <c r="W83" s="20">
        <f>W320</f>
        <v>54209</v>
      </c>
      <c r="X83" s="20"/>
      <c r="Y83" s="20">
        <f>Y320</f>
        <v>0</v>
      </c>
      <c r="Z83" s="20"/>
      <c r="AA83" s="20">
        <f>AA320</f>
        <v>73086</v>
      </c>
      <c r="AB83" s="20"/>
      <c r="AC83" s="20">
        <f>AC320</f>
        <v>66853</v>
      </c>
      <c r="AD83" s="20"/>
      <c r="AE83" s="20">
        <f>AE320</f>
        <v>2570688</v>
      </c>
      <c r="AF83" s="20"/>
      <c r="AG83" s="20">
        <f>AG320</f>
        <v>270302</v>
      </c>
      <c r="AH83" s="20"/>
      <c r="AI83" s="20">
        <f>AI320</f>
        <v>44504</v>
      </c>
      <c r="AJ83" s="20"/>
      <c r="AK83" s="20">
        <f>AK320</f>
        <v>29216</v>
      </c>
      <c r="AL83" s="20"/>
      <c r="AM83" s="20">
        <f>AM320</f>
        <v>22365</v>
      </c>
      <c r="AN83" s="20"/>
      <c r="AO83" s="20">
        <f>AO320</f>
        <v>5528144</v>
      </c>
      <c r="AQ83" s="20">
        <f>AQ320</f>
        <v>0</v>
      </c>
      <c r="AW83" s="175">
        <f>SUM(E83:AV83)</f>
        <v>19868238</v>
      </c>
    </row>
    <row r="84" spans="1:49">
      <c r="A84" s="3"/>
      <c r="B84" s="14"/>
      <c r="E84" s="20"/>
      <c r="G84" s="20"/>
      <c r="I84" s="20"/>
      <c r="K84" s="20"/>
      <c r="M84" s="20"/>
      <c r="O84" s="20"/>
      <c r="Q84" s="20"/>
      <c r="S84" s="20"/>
      <c r="U84" s="20"/>
      <c r="W84" s="20"/>
      <c r="Y84" s="20"/>
      <c r="AA84" s="20"/>
      <c r="AC84" s="20"/>
      <c r="AE84" s="20"/>
      <c r="AG84" s="20"/>
      <c r="AI84" s="20"/>
      <c r="AK84" s="20"/>
      <c r="AM84" s="20"/>
      <c r="AO84" s="20"/>
      <c r="AQ84" s="20"/>
      <c r="AW84" s="175"/>
    </row>
    <row r="85" spans="1:49">
      <c r="A85" s="3"/>
      <c r="B85" s="14"/>
      <c r="C85" s="3"/>
      <c r="D85" s="3"/>
      <c r="E85" s="20"/>
      <c r="F85" s="3"/>
      <c r="G85" s="20"/>
      <c r="I85" s="20"/>
      <c r="K85" s="20"/>
      <c r="M85" s="20"/>
      <c r="N85" s="20"/>
      <c r="O85" s="20"/>
      <c r="Q85" s="20"/>
      <c r="S85" s="20"/>
      <c r="U85" s="20"/>
      <c r="W85" s="20"/>
      <c r="X85" s="3"/>
      <c r="Y85" s="20"/>
      <c r="AA85" s="20"/>
      <c r="AC85" s="20"/>
      <c r="AE85" s="20"/>
      <c r="AG85" s="20"/>
      <c r="AI85" s="20"/>
      <c r="AK85" s="20"/>
      <c r="AM85" s="20"/>
      <c r="AO85" s="20"/>
      <c r="AQ85" s="20"/>
      <c r="AW85" s="175"/>
    </row>
    <row r="86" spans="1:49" ht="13.8" thickBot="1">
      <c r="A86" s="3"/>
      <c r="B86" s="14" t="s">
        <v>518</v>
      </c>
      <c r="C86" s="3"/>
      <c r="D86" s="14"/>
      <c r="E86" s="37">
        <f>E92-E89</f>
        <v>472695</v>
      </c>
      <c r="F86" s="3"/>
      <c r="G86" s="37">
        <f>G92-G89</f>
        <v>1834569</v>
      </c>
      <c r="I86" s="37">
        <f>I92-I89</f>
        <v>292013</v>
      </c>
      <c r="K86" s="37">
        <f>K92-K89</f>
        <v>530066</v>
      </c>
      <c r="M86" s="37">
        <f>M92-M89</f>
        <v>11148170</v>
      </c>
      <c r="N86" s="37"/>
      <c r="O86" s="37">
        <f>O92-O89</f>
        <v>7017481</v>
      </c>
      <c r="Q86" s="37">
        <f>Q92-Q89</f>
        <v>141380885</v>
      </c>
      <c r="S86" s="37">
        <f>S92-S89</f>
        <v>9174896</v>
      </c>
      <c r="U86" s="37">
        <f>U92-U89</f>
        <v>3887140</v>
      </c>
      <c r="W86" s="37">
        <f>W92-W89</f>
        <v>1852072</v>
      </c>
      <c r="X86" s="3"/>
      <c r="Y86" s="37">
        <f>Y92-Y89</f>
        <v>1753975</v>
      </c>
      <c r="AA86" s="37">
        <f>AA92-AA89</f>
        <v>2318911</v>
      </c>
      <c r="AC86" s="37">
        <f>AC92-AC89</f>
        <v>1899652</v>
      </c>
      <c r="AE86" s="37">
        <f>AE92-AE89</f>
        <v>65150125</v>
      </c>
      <c r="AG86" s="37">
        <f>AG92-AG89</f>
        <v>6083744</v>
      </c>
      <c r="AI86" s="37">
        <f>AI92-AI89</f>
        <v>884706</v>
      </c>
      <c r="AK86" s="37">
        <f>AK92-AK89</f>
        <v>509898</v>
      </c>
      <c r="AM86" s="37">
        <f>AM92-AM89</f>
        <v>30255</v>
      </c>
      <c r="AO86" s="37">
        <f>AO92-AO89</f>
        <v>4606787</v>
      </c>
      <c r="AQ86" s="37">
        <f>AQ92-AQ89</f>
        <v>0</v>
      </c>
      <c r="AW86" s="37">
        <f>AW92-AW89</f>
        <v>260828040</v>
      </c>
    </row>
    <row r="87" spans="1:49" ht="13.8" thickTop="1">
      <c r="A87" s="3"/>
      <c r="B87" s="3"/>
      <c r="C87" s="3"/>
      <c r="D87" s="3"/>
      <c r="E87" s="3"/>
      <c r="F87" s="3"/>
      <c r="G87" s="3"/>
      <c r="I87" s="3"/>
      <c r="K87" s="3"/>
      <c r="M87" s="3"/>
      <c r="N87" s="3"/>
      <c r="O87" s="3"/>
      <c r="Q87" s="20"/>
      <c r="S87" s="3"/>
      <c r="U87" s="3"/>
      <c r="W87" s="3"/>
      <c r="X87" s="3"/>
      <c r="Y87" s="3"/>
      <c r="AA87" s="3"/>
      <c r="AC87" s="3"/>
      <c r="AE87" s="3"/>
      <c r="AG87" s="3"/>
      <c r="AI87" s="3"/>
      <c r="AK87" s="3"/>
      <c r="AM87" s="3"/>
      <c r="AO87" s="3"/>
      <c r="AQ87" s="3"/>
    </row>
    <row r="88" spans="1:49">
      <c r="A88" s="3"/>
      <c r="B88" s="3"/>
      <c r="C88" s="3"/>
      <c r="D88" s="3"/>
      <c r="E88" s="3"/>
      <c r="F88" s="3"/>
      <c r="G88" s="3"/>
      <c r="I88" s="3"/>
      <c r="K88" s="3"/>
      <c r="M88" s="3"/>
      <c r="N88" s="3"/>
      <c r="O88" s="3"/>
      <c r="Q88" s="20"/>
      <c r="S88" s="3"/>
      <c r="U88" s="3"/>
      <c r="W88" s="3"/>
      <c r="X88" s="3"/>
      <c r="Y88" s="3"/>
      <c r="AA88" s="3"/>
      <c r="AC88" s="3"/>
      <c r="AE88" s="3"/>
      <c r="AG88" s="3"/>
      <c r="AI88" s="3"/>
      <c r="AK88" s="3"/>
      <c r="AM88" s="3"/>
      <c r="AO88" s="3"/>
      <c r="AQ88" s="3"/>
    </row>
    <row r="89" spans="1:49" ht="13.8" thickBot="1">
      <c r="A89" s="3"/>
      <c r="B89" s="14" t="str">
        <f>B312&amp;" Tax Depreciation Thru  "&amp;B10</f>
        <v>2019 Tax Depreciation Thru  February 29, 2020</v>
      </c>
      <c r="C89" s="3"/>
      <c r="D89" s="20"/>
      <c r="E89" s="38">
        <f>ROUND(E320/12*$C$20,0)</f>
        <v>3798</v>
      </c>
      <c r="F89" s="39"/>
      <c r="G89" s="38">
        <f>ROUND(G320/12*$C$20,0)</f>
        <v>15482</v>
      </c>
      <c r="H89" s="39"/>
      <c r="I89" s="38">
        <f>ROUND(I320/12*$C$20,0)</f>
        <v>1717</v>
      </c>
      <c r="J89" s="39"/>
      <c r="K89" s="38">
        <f>ROUND(K320/12*$C$20,0)</f>
        <v>3229</v>
      </c>
      <c r="L89" s="39"/>
      <c r="M89" s="38">
        <f>ROUND(M320/12*$C$20,0)</f>
        <v>110957</v>
      </c>
      <c r="N89" s="39"/>
      <c r="O89" s="38">
        <f>ROUND(O320/12*$C$20,0)</f>
        <v>74264</v>
      </c>
      <c r="P89" s="39"/>
      <c r="Q89" s="38">
        <f>ROUND(Q320/12*$C$20,0)</f>
        <v>1597990</v>
      </c>
      <c r="R89" s="39"/>
      <c r="S89" s="38">
        <f>ROUND(S320/12*$C$20,0)</f>
        <v>42282</v>
      </c>
      <c r="T89" s="39"/>
      <c r="U89" s="38">
        <f>ROUND(U320/12*$C$20,0)</f>
        <v>18427</v>
      </c>
      <c r="V89" s="39"/>
      <c r="W89" s="38">
        <f>ROUND(W320/12*$C$20,0)</f>
        <v>9035</v>
      </c>
      <c r="X89" s="39"/>
      <c r="Y89" s="38">
        <f>ROUND(Y320/12*$C$20,0)</f>
        <v>0</v>
      </c>
      <c r="Z89" s="39"/>
      <c r="AA89" s="38">
        <f>ROUND(AA320/12*$C$20,0)</f>
        <v>12181</v>
      </c>
      <c r="AB89" s="39"/>
      <c r="AC89" s="38">
        <f>ROUND(AC320/12*$C$20,0)</f>
        <v>11142</v>
      </c>
      <c r="AD89" s="39"/>
      <c r="AE89" s="38">
        <f>ROUND(AE320/12*$C$20,0)</f>
        <v>428448</v>
      </c>
      <c r="AF89" s="39"/>
      <c r="AG89" s="38">
        <f>ROUND(AG320/12*$C$20,0)</f>
        <v>45050</v>
      </c>
      <c r="AH89" s="39"/>
      <c r="AI89" s="38">
        <f>ROUND(AI320/12*$C$20,0)</f>
        <v>7417</v>
      </c>
      <c r="AJ89" s="39"/>
      <c r="AK89" s="38">
        <f>ROUND(AK320/12*$C$20,0)</f>
        <v>4869</v>
      </c>
      <c r="AL89" s="39"/>
      <c r="AM89" s="38">
        <f>ROUND(AM320/12*$C$20,0)</f>
        <v>3728</v>
      </c>
      <c r="AN89" s="39"/>
      <c r="AO89" s="38">
        <f>ROUND(AO320/12*$C$20,0)</f>
        <v>921357</v>
      </c>
      <c r="AP89" s="39"/>
      <c r="AQ89" s="38">
        <f>ROUND(AQ320/12*$C$20,0)</f>
        <v>0</v>
      </c>
      <c r="AR89" s="39"/>
      <c r="AS89" s="39"/>
      <c r="AT89" s="39"/>
      <c r="AU89" s="39"/>
      <c r="AV89" s="39"/>
      <c r="AW89" s="38">
        <f>SUM(E89:AV89)</f>
        <v>3311373</v>
      </c>
    </row>
    <row r="90" spans="1:49" ht="13.8" thickTop="1">
      <c r="A90" s="3"/>
      <c r="B90" s="3"/>
      <c r="C90" s="3"/>
      <c r="D90" s="3"/>
      <c r="E90" s="3"/>
      <c r="F90" s="3"/>
      <c r="G90" s="3"/>
      <c r="I90" s="3"/>
      <c r="K90" s="3"/>
      <c r="M90" s="3"/>
      <c r="N90" s="3"/>
      <c r="O90" s="3"/>
      <c r="Q90" s="20"/>
      <c r="S90" s="3"/>
      <c r="U90" s="3"/>
      <c r="W90" s="3"/>
      <c r="X90" s="3"/>
      <c r="Y90" s="3"/>
      <c r="AA90" s="3"/>
      <c r="AC90" s="3"/>
      <c r="AE90" s="3"/>
      <c r="AG90" s="3"/>
      <c r="AI90" s="3"/>
      <c r="AK90" s="3"/>
      <c r="AM90" s="3"/>
      <c r="AO90" s="3"/>
      <c r="AQ90" s="3"/>
    </row>
    <row r="91" spans="1:49">
      <c r="A91" s="3"/>
      <c r="B91" s="3"/>
      <c r="C91" s="3"/>
      <c r="D91" s="3"/>
      <c r="E91" s="3"/>
      <c r="F91" s="3"/>
      <c r="G91" s="3"/>
      <c r="I91" s="3"/>
      <c r="K91" s="3"/>
      <c r="M91" s="3"/>
      <c r="N91" s="3"/>
      <c r="O91" s="3"/>
      <c r="Q91" s="20"/>
      <c r="S91" s="3"/>
      <c r="U91" s="3"/>
      <c r="W91" s="3"/>
      <c r="X91" s="3"/>
      <c r="Y91" s="3"/>
      <c r="AA91" s="3"/>
      <c r="AC91" s="3"/>
      <c r="AE91" s="3"/>
      <c r="AG91" s="3"/>
      <c r="AI91" s="3"/>
      <c r="AK91" s="3"/>
      <c r="AM91" s="3"/>
      <c r="AO91" s="3"/>
      <c r="AQ91" s="3"/>
    </row>
    <row r="92" spans="1:49" ht="13.8" thickBot="1">
      <c r="A92" s="3"/>
      <c r="B92" s="14" t="str">
        <f>"Accum Tax Depreciation Thru  "&amp;B10</f>
        <v>Accum Tax Depreciation Thru  February 29, 2020</v>
      </c>
      <c r="C92" s="3"/>
      <c r="D92" s="7"/>
      <c r="E92" s="31">
        <f>SUM(E65:E85)</f>
        <v>476493</v>
      </c>
      <c r="F92" s="3"/>
      <c r="G92" s="31">
        <f>SUM(G65:G85)</f>
        <v>1850051</v>
      </c>
      <c r="I92" s="31">
        <f>SUM(I65:I85)</f>
        <v>293730</v>
      </c>
      <c r="K92" s="31">
        <f>SUM(K65:K85)</f>
        <v>533295</v>
      </c>
      <c r="M92" s="31">
        <f>SUM(M65:M85)</f>
        <v>11259127</v>
      </c>
      <c r="N92" s="7"/>
      <c r="O92" s="31">
        <f>SUM(O65:O85)</f>
        <v>7091745</v>
      </c>
      <c r="Q92" s="31">
        <f>SUM(Q65:Q85)</f>
        <v>142978875</v>
      </c>
      <c r="S92" s="31">
        <f>SUM(S65:S85)</f>
        <v>9217178</v>
      </c>
      <c r="U92" s="31">
        <f>SUM(U65:U85)</f>
        <v>3905567</v>
      </c>
      <c r="W92" s="31">
        <f>SUM(W65:W85)</f>
        <v>1861107</v>
      </c>
      <c r="X92" s="3"/>
      <c r="Y92" s="31">
        <f>SUM(Y65:Y85)</f>
        <v>1753975</v>
      </c>
      <c r="AA92" s="31">
        <f>SUM(AA65:AA85)</f>
        <v>2331092</v>
      </c>
      <c r="AC92" s="31">
        <f>SUM(AC65:AC85)</f>
        <v>1910794</v>
      </c>
      <c r="AE92" s="31">
        <f>SUM(AE65:AE85)</f>
        <v>65578573</v>
      </c>
      <c r="AG92" s="31">
        <f>SUM(AG65:AG85)</f>
        <v>6128794</v>
      </c>
      <c r="AI92" s="31">
        <f>SUM(AI65:AI85)</f>
        <v>892123</v>
      </c>
      <c r="AK92" s="31">
        <f>SUM(AK65:AK85)</f>
        <v>514767</v>
      </c>
      <c r="AM92" s="31">
        <f>SUM(AM65:AM85)</f>
        <v>33983</v>
      </c>
      <c r="AO92" s="31">
        <f>SUM(AO65:AO85)</f>
        <v>5528144</v>
      </c>
      <c r="AQ92" s="31">
        <f>SUM(AQ65:AQ85)</f>
        <v>0</v>
      </c>
      <c r="AW92" s="31">
        <f>SUM(AW65:AW85)</f>
        <v>264139413</v>
      </c>
    </row>
    <row r="93" spans="1:49" ht="13.8" thickTop="1">
      <c r="A93" s="3"/>
      <c r="B93" s="3"/>
      <c r="C93" s="3"/>
      <c r="D93" s="3"/>
      <c r="E93" s="3"/>
      <c r="F93" s="3"/>
      <c r="G93" s="3"/>
    </row>
    <row r="94" spans="1:49">
      <c r="A94" s="3"/>
      <c r="B94" s="3"/>
      <c r="C94" s="3"/>
      <c r="D94" s="20"/>
      <c r="E94" s="20"/>
      <c r="F94" s="3"/>
      <c r="G94" s="20"/>
      <c r="I94" s="20"/>
      <c r="K94" s="20"/>
      <c r="M94" s="20"/>
      <c r="N94" s="20"/>
      <c r="O94" s="20"/>
      <c r="Q94" s="20"/>
      <c r="S94" s="20"/>
      <c r="U94" s="20"/>
      <c r="W94" s="20"/>
      <c r="Y94" s="20"/>
      <c r="AA94" s="20"/>
      <c r="AC94" s="20"/>
      <c r="AE94" s="20"/>
      <c r="AG94" s="20"/>
      <c r="AI94" s="20"/>
      <c r="AK94" s="20"/>
      <c r="AM94" s="20"/>
      <c r="AO94" s="20"/>
      <c r="AQ94" s="20"/>
    </row>
    <row r="95" spans="1:49">
      <c r="A95" s="3"/>
      <c r="B95" s="3"/>
      <c r="C95" s="3"/>
      <c r="D95" s="20"/>
      <c r="E95" s="20"/>
      <c r="F95" s="3"/>
      <c r="G95" s="20"/>
      <c r="I95" s="20"/>
      <c r="K95" s="20"/>
      <c r="M95" s="20"/>
      <c r="N95" s="20"/>
      <c r="O95" s="20"/>
      <c r="Q95" s="20"/>
      <c r="S95" s="20"/>
      <c r="U95" s="20"/>
      <c r="W95" s="20"/>
      <c r="Y95" s="20"/>
      <c r="AA95" s="20"/>
      <c r="AC95" s="20"/>
      <c r="AE95" s="20"/>
      <c r="AG95" s="20"/>
      <c r="AI95" s="20"/>
      <c r="AK95" s="20"/>
      <c r="AM95" s="20"/>
      <c r="AO95" s="20"/>
      <c r="AQ95" s="20"/>
    </row>
    <row r="96" spans="1:49">
      <c r="A96" s="3"/>
      <c r="B96" s="3"/>
      <c r="C96" s="3"/>
      <c r="D96" s="20"/>
      <c r="E96" s="20"/>
      <c r="F96" s="3"/>
      <c r="G96" s="20"/>
      <c r="I96" s="20"/>
      <c r="K96" s="20"/>
      <c r="M96" s="20"/>
      <c r="N96" s="20"/>
      <c r="O96" s="20"/>
      <c r="Q96" s="20"/>
      <c r="S96" s="20"/>
      <c r="U96" s="20"/>
      <c r="W96" s="20"/>
      <c r="Y96" s="20"/>
      <c r="AA96" s="20"/>
      <c r="AC96" s="20"/>
      <c r="AE96" s="20"/>
      <c r="AG96" s="20"/>
      <c r="AI96" s="20"/>
      <c r="AK96" s="20"/>
      <c r="AM96" s="20"/>
      <c r="AO96" s="20"/>
      <c r="AQ96" s="20"/>
    </row>
    <row r="97" spans="1:49">
      <c r="A97" s="3"/>
      <c r="B97" s="3"/>
      <c r="C97" s="3"/>
      <c r="D97" s="20"/>
      <c r="E97" s="20"/>
      <c r="F97" s="3"/>
      <c r="G97" s="20"/>
      <c r="I97" s="20"/>
      <c r="K97" s="20"/>
      <c r="M97" s="20"/>
      <c r="N97" s="20"/>
      <c r="O97" s="20"/>
      <c r="Q97" s="20"/>
      <c r="S97" s="20"/>
      <c r="U97" s="20"/>
      <c r="W97" s="20"/>
      <c r="Y97" s="20"/>
      <c r="AA97" s="20"/>
      <c r="AC97" s="20"/>
      <c r="AE97" s="20"/>
      <c r="AG97" s="20"/>
      <c r="AI97" s="20"/>
      <c r="AK97" s="20"/>
      <c r="AM97" s="20"/>
      <c r="AO97" s="20"/>
      <c r="AQ97" s="20"/>
    </row>
    <row r="98" spans="1:49">
      <c r="A98" s="3"/>
      <c r="B98" s="3"/>
      <c r="C98" s="3"/>
      <c r="D98" s="20"/>
      <c r="E98" s="20"/>
      <c r="F98" s="3"/>
      <c r="G98" s="20"/>
      <c r="I98" s="20"/>
      <c r="K98" s="20"/>
      <c r="M98" s="20"/>
      <c r="N98" s="20"/>
      <c r="O98" s="20"/>
      <c r="Q98" s="20"/>
      <c r="S98" s="20"/>
      <c r="U98" s="20"/>
      <c r="W98" s="20"/>
      <c r="Y98" s="20"/>
      <c r="AA98" s="20"/>
      <c r="AC98" s="20"/>
      <c r="AE98" s="20"/>
      <c r="AG98" s="20"/>
      <c r="AI98" s="20"/>
      <c r="AK98" s="20"/>
      <c r="AM98" s="20"/>
      <c r="AO98" s="20"/>
      <c r="AQ98" s="20"/>
    </row>
    <row r="99" spans="1:49">
      <c r="A99" s="3"/>
      <c r="B99" s="3"/>
      <c r="C99" s="3"/>
      <c r="D99" s="20"/>
      <c r="E99" s="20"/>
      <c r="F99" s="3"/>
      <c r="G99" s="20"/>
      <c r="I99" s="20"/>
      <c r="K99" s="20"/>
      <c r="M99" s="20"/>
      <c r="N99" s="20"/>
      <c r="O99" s="20"/>
      <c r="Q99" s="20"/>
      <c r="S99" s="20"/>
      <c r="U99" s="20"/>
      <c r="W99" s="20"/>
      <c r="Y99" s="20"/>
      <c r="AA99" s="20"/>
      <c r="AC99" s="20"/>
      <c r="AE99" s="20"/>
      <c r="AG99" s="20"/>
      <c r="AI99" s="20"/>
      <c r="AK99" s="20"/>
      <c r="AM99" s="20"/>
      <c r="AO99" s="20"/>
      <c r="AQ99" s="20"/>
    </row>
    <row r="100" spans="1:49">
      <c r="A100" s="3"/>
      <c r="B100" s="3"/>
      <c r="C100" s="3"/>
      <c r="D100" s="20"/>
      <c r="E100" s="20"/>
      <c r="F100" s="3"/>
      <c r="G100" s="20"/>
      <c r="I100" s="20"/>
      <c r="K100" s="20"/>
      <c r="M100" s="20"/>
      <c r="N100" s="20"/>
      <c r="O100" s="20"/>
      <c r="Q100" s="20"/>
      <c r="S100" s="20"/>
      <c r="U100" s="20"/>
      <c r="W100" s="20"/>
      <c r="Y100" s="20"/>
      <c r="AA100" s="20"/>
      <c r="AC100" s="20"/>
      <c r="AE100" s="20"/>
      <c r="AG100" s="20"/>
      <c r="AI100" s="20"/>
      <c r="AK100" s="20"/>
      <c r="AM100" s="20"/>
      <c r="AO100" s="20"/>
      <c r="AQ100" s="20"/>
    </row>
    <row r="101" spans="1:49">
      <c r="A101" s="3"/>
      <c r="B101" s="3"/>
      <c r="C101" s="3"/>
      <c r="D101" s="20"/>
      <c r="E101" s="20"/>
      <c r="F101" s="3"/>
      <c r="G101" s="20"/>
      <c r="I101" s="20"/>
      <c r="K101" s="20"/>
      <c r="M101" s="20"/>
      <c r="N101" s="20"/>
      <c r="O101" s="20"/>
      <c r="Q101" s="20"/>
      <c r="S101" s="20"/>
      <c r="U101" s="20"/>
      <c r="W101" s="20"/>
      <c r="Y101" s="20"/>
      <c r="AA101" s="20"/>
      <c r="AC101" s="20"/>
      <c r="AE101" s="20"/>
      <c r="AG101" s="20"/>
      <c r="AI101" s="20"/>
      <c r="AK101" s="20"/>
      <c r="AM101" s="20"/>
      <c r="AO101" s="20"/>
      <c r="AQ101" s="20"/>
    </row>
    <row r="102" spans="1:49" ht="18">
      <c r="A102" s="3"/>
      <c r="B102" s="4" t="s">
        <v>4</v>
      </c>
      <c r="C102" s="3"/>
      <c r="D102" s="32"/>
      <c r="E102" s="32"/>
      <c r="F102" s="3"/>
      <c r="G102" s="32"/>
      <c r="I102" s="32"/>
      <c r="K102" s="32"/>
      <c r="Q102" s="32"/>
      <c r="S102" s="32"/>
      <c r="U102" s="32"/>
      <c r="Y102" s="32"/>
      <c r="AA102" s="32"/>
      <c r="AC102" s="32"/>
      <c r="AE102" s="32"/>
      <c r="AG102" s="32"/>
      <c r="AI102" s="32"/>
      <c r="AK102" s="32"/>
      <c r="AM102" s="32"/>
      <c r="AO102" s="32"/>
      <c r="AQ102" s="32"/>
    </row>
    <row r="103" spans="1:49">
      <c r="A103" s="3"/>
      <c r="B103" s="6" t="s">
        <v>158</v>
      </c>
      <c r="C103" s="3"/>
      <c r="D103" s="3"/>
      <c r="E103" s="3"/>
      <c r="F103" s="3"/>
      <c r="G103" s="3"/>
      <c r="I103" s="3"/>
      <c r="K103" s="3"/>
      <c r="Q103" s="3"/>
      <c r="S103" s="3"/>
      <c r="U103" s="3"/>
      <c r="Y103" s="3"/>
      <c r="AA103" s="3"/>
      <c r="AC103" s="3"/>
      <c r="AE103" s="3"/>
      <c r="AG103" s="3"/>
      <c r="AI103" s="3"/>
      <c r="AK103" s="3"/>
      <c r="AM103" s="3"/>
      <c r="AO103" s="3"/>
      <c r="AQ103" s="3"/>
    </row>
    <row r="104" spans="1:49" ht="13.8" thickBot="1">
      <c r="A104" s="3"/>
      <c r="B104" s="8"/>
      <c r="C104" s="3"/>
      <c r="D104" s="3"/>
      <c r="E104" s="3"/>
      <c r="F104" s="3"/>
      <c r="G104" s="3"/>
      <c r="I104" s="3"/>
      <c r="K104" s="3"/>
      <c r="Q104" s="3"/>
      <c r="S104" s="3"/>
      <c r="U104" s="3"/>
      <c r="Y104" s="3"/>
      <c r="AA104" s="3"/>
      <c r="AC104" s="3"/>
      <c r="AE104" s="3"/>
      <c r="AG104" s="3"/>
      <c r="AI104" s="3"/>
      <c r="AK104" s="3"/>
      <c r="AM104" s="3"/>
      <c r="AO104" s="3"/>
      <c r="AQ104" s="3"/>
    </row>
    <row r="105" spans="1:49" ht="13.8" thickBot="1">
      <c r="A105" s="3"/>
      <c r="B105" s="167" t="str">
        <f>B$4</f>
        <v>Mitchell Plant  - Non-FGD</v>
      </c>
      <c r="C105" s="3"/>
      <c r="D105" s="3"/>
      <c r="E105" s="3"/>
      <c r="F105" s="3"/>
      <c r="G105" s="3"/>
      <c r="I105" s="3"/>
      <c r="K105" s="3"/>
      <c r="Q105" s="3"/>
      <c r="S105" s="3"/>
      <c r="U105" s="3"/>
      <c r="Y105" s="3"/>
      <c r="AA105" s="3"/>
      <c r="AC105" s="3"/>
      <c r="AE105" s="3"/>
      <c r="AG105" s="3"/>
      <c r="AI105" s="3"/>
      <c r="AK105" s="3"/>
      <c r="AM105" s="3"/>
      <c r="AO105" s="3"/>
      <c r="AQ105" s="3"/>
    </row>
    <row r="106" spans="1:49">
      <c r="A106" s="3"/>
      <c r="B106" s="3"/>
      <c r="C106" s="3"/>
      <c r="D106" s="3"/>
      <c r="E106" s="3"/>
      <c r="F106" s="3"/>
      <c r="G106" s="3"/>
      <c r="I106" s="3"/>
      <c r="K106" s="3"/>
      <c r="M106" s="8" t="str">
        <f>IF(M5="","",M5)</f>
        <v/>
      </c>
      <c r="N106" s="8"/>
      <c r="O106" s="8" t="str">
        <f>IF(O5="","",O5)</f>
        <v/>
      </c>
      <c r="Q106" s="3"/>
      <c r="S106" s="3"/>
      <c r="U106" s="3"/>
      <c r="Y106" s="3"/>
      <c r="AA106" s="3"/>
      <c r="AC106" s="3"/>
      <c r="AE106" s="3"/>
      <c r="AG106" s="3"/>
      <c r="AI106" s="3"/>
      <c r="AK106" s="3"/>
      <c r="AM106" s="3"/>
      <c r="AO106" s="3"/>
      <c r="AQ106" s="3"/>
    </row>
    <row r="107" spans="1:49">
      <c r="A107" s="3"/>
      <c r="B107" s="3"/>
      <c r="C107" s="3"/>
      <c r="D107" s="3"/>
      <c r="E107" s="3"/>
      <c r="F107" s="3"/>
      <c r="G107" s="3"/>
      <c r="I107" s="3"/>
      <c r="K107" s="3"/>
      <c r="M107" s="8" t="str">
        <f>IF(M6="","",M6)</f>
        <v/>
      </c>
      <c r="N107" s="8"/>
      <c r="O107" s="8" t="str">
        <f>IF(O6="","",O6)</f>
        <v/>
      </c>
      <c r="Q107" s="3"/>
      <c r="S107" s="3"/>
      <c r="U107" s="3"/>
      <c r="W107" s="8" t="str">
        <f>IF(W6="","",W6)</f>
        <v/>
      </c>
      <c r="Y107" s="8" t="str">
        <f>IF(Y6="","",Y6)</f>
        <v/>
      </c>
      <c r="AA107" s="3"/>
      <c r="AC107" s="3"/>
      <c r="AE107" s="3"/>
      <c r="AG107" s="3"/>
      <c r="AI107" s="3"/>
      <c r="AK107" s="3"/>
      <c r="AM107" s="3"/>
      <c r="AO107" s="3"/>
      <c r="AQ107" s="3"/>
    </row>
    <row r="108" spans="1:49">
      <c r="A108" s="3"/>
      <c r="B108" s="3"/>
      <c r="C108" s="3"/>
      <c r="D108" s="3"/>
      <c r="E108" s="3"/>
      <c r="F108" s="3"/>
      <c r="G108" s="8"/>
      <c r="I108" s="8"/>
      <c r="K108" s="8" t="str">
        <f>IF(K7="","",K7)</f>
        <v/>
      </c>
      <c r="M108" s="8" t="str">
        <f>IF(M7="","",M7)</f>
        <v/>
      </c>
      <c r="N108" s="8"/>
      <c r="O108" s="8" t="str">
        <f>IF(O7="","",O7)</f>
        <v/>
      </c>
      <c r="Q108" s="8" t="str">
        <f>IF(Q7="","",Q7)</f>
        <v/>
      </c>
      <c r="S108" s="8" t="str">
        <f>IF(S7="","",S7)</f>
        <v/>
      </c>
      <c r="U108" s="3"/>
      <c r="W108" s="8" t="str">
        <f>IF(W7="","",W7)</f>
        <v/>
      </c>
      <c r="Y108" s="8" t="str">
        <f>IF(Y7="","",Y7)</f>
        <v/>
      </c>
      <c r="AA108" s="8" t="str">
        <f>IF(AA7="","",AA7)</f>
        <v/>
      </c>
      <c r="AC108" s="8" t="str">
        <f>IF(AC7="","",AC7)</f>
        <v/>
      </c>
      <c r="AE108" s="8" t="str">
        <f>IF(AE7="","",AE7)</f>
        <v/>
      </c>
      <c r="AG108" s="8" t="str">
        <f>IF(AG7="","",AG7)</f>
        <v/>
      </c>
      <c r="AI108" s="8" t="str">
        <f>IF(AI7="","",AI7)</f>
        <v/>
      </c>
      <c r="AK108" s="8" t="str">
        <f>IF(AK7="","",AK7)</f>
        <v/>
      </c>
      <c r="AM108" s="8" t="str">
        <f>IF(AM7="","",AM7)</f>
        <v/>
      </c>
      <c r="AO108" s="8" t="str">
        <f>IF(AO7="","",AO7)</f>
        <v/>
      </c>
      <c r="AQ108" s="8" t="str">
        <f>IF(AQ7="","",AQ7)</f>
        <v/>
      </c>
    </row>
    <row r="109" spans="1:49">
      <c r="A109" s="3"/>
      <c r="B109" s="3"/>
      <c r="C109" s="3"/>
      <c r="D109" s="8"/>
      <c r="E109" s="8" t="str">
        <f>E$8</f>
        <v xml:space="preserve">Air Pollution </v>
      </c>
      <c r="F109" s="3"/>
      <c r="G109" s="8" t="str">
        <f>G$8</f>
        <v>Air Pollution</v>
      </c>
      <c r="I109" s="8" t="str">
        <f>I$8</f>
        <v>Air Pollution</v>
      </c>
      <c r="K109" s="8" t="str">
        <f>K$8</f>
        <v>Air Pollution</v>
      </c>
      <c r="M109" s="8" t="str">
        <f>M$8</f>
        <v>Air Pollution</v>
      </c>
      <c r="N109" s="8"/>
      <c r="O109" s="8" t="str">
        <f>O$8</f>
        <v>Air Pollution</v>
      </c>
      <c r="Q109" s="8" t="str">
        <f>Q$8</f>
        <v>Air Pollution</v>
      </c>
      <c r="S109" s="8" t="str">
        <f>S$8</f>
        <v>Air Pollution</v>
      </c>
      <c r="U109" s="8" t="str">
        <f>U$8</f>
        <v>Air Pollution</v>
      </c>
      <c r="W109" s="8" t="str">
        <f>W$8</f>
        <v>Air Pollution</v>
      </c>
      <c r="Y109" s="8" t="str">
        <f>Y$8</f>
        <v>Air Pollution</v>
      </c>
      <c r="AA109" s="8" t="str">
        <f>AA$8</f>
        <v>Air Pollution</v>
      </c>
      <c r="AC109" s="8" t="str">
        <f>AC$8</f>
        <v>Air Pollution</v>
      </c>
      <c r="AE109" s="8" t="str">
        <f>AE$8</f>
        <v>Air Pollution</v>
      </c>
      <c r="AG109" s="8" t="str">
        <f>AG$8</f>
        <v>Air Pollution</v>
      </c>
      <c r="AI109" s="8" t="str">
        <f>AI$8</f>
        <v>Air Pollution</v>
      </c>
      <c r="AK109" s="8" t="str">
        <f>AK$8</f>
        <v>Air Pollution</v>
      </c>
      <c r="AM109" s="8" t="str">
        <f>AM$8</f>
        <v>Air Pollution</v>
      </c>
      <c r="AO109" s="8" t="str">
        <f>AO$8</f>
        <v>Air Pollution</v>
      </c>
      <c r="AQ109" s="8" t="str">
        <f>AQ$8</f>
        <v>Air Pollution</v>
      </c>
      <c r="AW109" s="8"/>
    </row>
    <row r="110" spans="1:49" ht="13.8" thickBot="1">
      <c r="A110" s="3"/>
      <c r="B110" s="3"/>
      <c r="C110" s="3"/>
      <c r="D110" s="8"/>
      <c r="E110" s="34">
        <f>E$9</f>
        <v>2001</v>
      </c>
      <c r="F110" s="33"/>
      <c r="G110" s="34">
        <f>G$9</f>
        <v>2002</v>
      </c>
      <c r="H110" s="11"/>
      <c r="I110" s="34">
        <f>I$9</f>
        <v>2003</v>
      </c>
      <c r="K110" s="34">
        <f>K$9</f>
        <v>2004</v>
      </c>
      <c r="M110" s="34">
        <f>M$9</f>
        <v>2005</v>
      </c>
      <c r="N110" s="34"/>
      <c r="O110" s="34">
        <f>O$9</f>
        <v>2006</v>
      </c>
      <c r="P110" s="11"/>
      <c r="Q110" s="34">
        <f>Q$9</f>
        <v>2007</v>
      </c>
      <c r="R110" s="11"/>
      <c r="S110" s="34">
        <f>S$9</f>
        <v>2008</v>
      </c>
      <c r="T110" s="11"/>
      <c r="U110" s="34">
        <f>U$9</f>
        <v>2009</v>
      </c>
      <c r="V110" s="11"/>
      <c r="W110" s="34">
        <f>W$9</f>
        <v>2010</v>
      </c>
      <c r="X110" s="11"/>
      <c r="Y110" s="34">
        <f>Y$9</f>
        <v>2011</v>
      </c>
      <c r="Z110" s="11"/>
      <c r="AA110" s="34">
        <f>AA$9</f>
        <v>2012</v>
      </c>
      <c r="AB110" s="11"/>
      <c r="AC110" s="34">
        <f>AC$9</f>
        <v>2013</v>
      </c>
      <c r="AD110" s="11"/>
      <c r="AE110" s="34">
        <f>AE$9</f>
        <v>2014</v>
      </c>
      <c r="AG110" s="34">
        <f>AG$9</f>
        <v>2015</v>
      </c>
      <c r="AI110" s="34">
        <f>AI$9</f>
        <v>2016</v>
      </c>
      <c r="AK110" s="34">
        <f>AK$9</f>
        <v>2017</v>
      </c>
      <c r="AM110" s="34">
        <f>AM$9</f>
        <v>2018</v>
      </c>
      <c r="AO110" s="34">
        <f>AO$9</f>
        <v>2019</v>
      </c>
      <c r="AQ110" s="34">
        <f>AQ$9</f>
        <v>2020</v>
      </c>
      <c r="AW110" s="8"/>
    </row>
    <row r="111" spans="1:49" ht="14.4" thickTop="1" thickBot="1">
      <c r="A111" s="3"/>
      <c r="B111" s="174" t="s">
        <v>189</v>
      </c>
      <c r="C111" s="118"/>
      <c r="D111" s="8"/>
      <c r="E111" s="12" t="str">
        <f>E$10</f>
        <v>Non-FGD</v>
      </c>
      <c r="F111" s="3"/>
      <c r="G111" s="12" t="str">
        <f>G$10</f>
        <v>Non-FGD</v>
      </c>
      <c r="I111" s="12" t="str">
        <f>I$10</f>
        <v>Non-FGD</v>
      </c>
      <c r="K111" s="12" t="str">
        <f>K$10</f>
        <v>Non-FGD</v>
      </c>
      <c r="M111" s="12" t="str">
        <f>M$10</f>
        <v>Non-FGD</v>
      </c>
      <c r="N111" s="8"/>
      <c r="O111" s="12" t="str">
        <f>O$10</f>
        <v>Non-FGD</v>
      </c>
      <c r="Q111" s="12" t="str">
        <f>Q$10</f>
        <v>Non-FGD</v>
      </c>
      <c r="S111" s="12" t="str">
        <f>S$10</f>
        <v>Non-FGD</v>
      </c>
      <c r="U111" s="12" t="str">
        <f>U$10</f>
        <v>Non-FGD</v>
      </c>
      <c r="W111" s="12" t="str">
        <f>W$10</f>
        <v>Non-FGD</v>
      </c>
      <c r="Y111" s="12" t="str">
        <f>Y$10</f>
        <v>Non-FGD</v>
      </c>
      <c r="AA111" s="12" t="str">
        <f>AA$10</f>
        <v>Non-FGD</v>
      </c>
      <c r="AC111" s="12" t="str">
        <f>AC$10</f>
        <v>Non-FGD</v>
      </c>
      <c r="AE111" s="12" t="str">
        <f>AE$10</f>
        <v>Non-FGD</v>
      </c>
      <c r="AG111" s="12" t="str">
        <f>AG$10</f>
        <v>Non-FGD</v>
      </c>
      <c r="AI111" s="12" t="str">
        <f>AI$10</f>
        <v>Non-FGD</v>
      </c>
      <c r="AK111" s="12" t="str">
        <f>AK$10</f>
        <v>Non-FGD</v>
      </c>
      <c r="AM111" s="12" t="str">
        <f>AM$10</f>
        <v>Non-FGD</v>
      </c>
      <c r="AO111" s="12" t="str">
        <f>AO$10</f>
        <v>Non-FGD</v>
      </c>
      <c r="AQ111" s="12" t="str">
        <f>AQ$10</f>
        <v>Non-FGD</v>
      </c>
      <c r="AW111" s="8"/>
    </row>
    <row r="112" spans="1:49" ht="13.8" thickTop="1">
      <c r="A112" s="3"/>
      <c r="B112" s="119"/>
      <c r="C112" s="3"/>
      <c r="D112" s="3"/>
      <c r="E112" s="13"/>
      <c r="F112" s="3"/>
      <c r="G112" s="13"/>
      <c r="I112" s="13"/>
      <c r="K112" s="13"/>
      <c r="M112" s="13"/>
      <c r="N112" s="13"/>
      <c r="O112" s="13"/>
      <c r="Q112" s="13"/>
      <c r="S112" s="13"/>
      <c r="U112" s="13"/>
      <c r="W112" s="13"/>
      <c r="Y112" s="13"/>
      <c r="AA112" s="13"/>
      <c r="AC112" s="13"/>
      <c r="AE112" s="13"/>
      <c r="AG112" s="13"/>
      <c r="AI112" s="13"/>
      <c r="AK112" s="13"/>
      <c r="AM112" s="13"/>
      <c r="AO112" s="13"/>
      <c r="AQ112" s="13"/>
    </row>
    <row r="113" spans="1:51">
      <c r="A113" s="3"/>
      <c r="B113" s="3"/>
      <c r="C113" s="3"/>
      <c r="D113" s="3"/>
      <c r="E113" s="3"/>
      <c r="F113" s="3"/>
      <c r="G113" s="3"/>
      <c r="I113" s="3"/>
      <c r="K113" s="3"/>
      <c r="M113" s="3"/>
      <c r="N113" s="3"/>
      <c r="O113" s="3"/>
      <c r="Q113" s="3"/>
      <c r="S113" s="3"/>
      <c r="U113" s="3"/>
      <c r="W113" s="3"/>
      <c r="Y113" s="3"/>
      <c r="AA113" s="3"/>
      <c r="AC113" s="3"/>
      <c r="AE113" s="3"/>
      <c r="AG113" s="3"/>
      <c r="AI113" s="3"/>
      <c r="AK113" s="3"/>
      <c r="AM113" s="3"/>
      <c r="AO113" s="3"/>
      <c r="AQ113" s="3"/>
    </row>
    <row r="114" spans="1:51">
      <c r="A114" s="3"/>
      <c r="B114" s="40">
        <v>2001</v>
      </c>
      <c r="F114" s="3"/>
      <c r="X114" s="3"/>
    </row>
    <row r="115" spans="1:51">
      <c r="A115" s="3"/>
      <c r="B115" s="14" t="s">
        <v>167</v>
      </c>
      <c r="C115" s="3"/>
      <c r="D115" s="3"/>
      <c r="E115" s="41">
        <f>IF(E$110&lt;=$B114,E$25,0)</f>
        <v>510665.11</v>
      </c>
      <c r="F115" s="41"/>
      <c r="G115" s="41">
        <f>IF(G$110&lt;=$B114,G$25,0)</f>
        <v>0</v>
      </c>
      <c r="I115" s="41">
        <f>IF(I$110&lt;=$B114,I$25,0)</f>
        <v>0</v>
      </c>
      <c r="K115" s="41">
        <f>IF(K$110&lt;=$B114,K$25,0)</f>
        <v>0</v>
      </c>
      <c r="M115" s="41">
        <f>IF(M$110&lt;=$B114,M$25,0)</f>
        <v>0</v>
      </c>
      <c r="N115" s="41"/>
      <c r="O115" s="41">
        <f>IF(O$110&lt;=$B114,O$25,0)</f>
        <v>0</v>
      </c>
      <c r="Q115" s="41">
        <f>IF(Q$110&lt;=$B114,Q$25,0)</f>
        <v>0</v>
      </c>
      <c r="S115" s="41">
        <f>IF(S$110&lt;=$B114,S$25,0)</f>
        <v>0</v>
      </c>
      <c r="U115" s="41">
        <f>IF(U$110&lt;=$B114,U$25,0)</f>
        <v>0</v>
      </c>
      <c r="W115" s="41">
        <f>IF(W$110&lt;=$B114,W$25,0)</f>
        <v>0</v>
      </c>
      <c r="X115" s="41"/>
      <c r="Y115" s="41">
        <f>IF(Y$110&lt;=$B114,Y$25,0)</f>
        <v>0</v>
      </c>
      <c r="AA115" s="41">
        <f>IF(AA$110&lt;=$B114,AA$25,0)</f>
        <v>0</v>
      </c>
      <c r="AC115" s="41">
        <f>IF(AC$110&lt;=$B114,AC$25,0)</f>
        <v>0</v>
      </c>
      <c r="AE115" s="41">
        <f>IF(AE$110&lt;=$B114,AE$25,0)</f>
        <v>0</v>
      </c>
      <c r="AG115" s="41">
        <f>IF(AG$110&lt;=$B114,AG$25,0)</f>
        <v>0</v>
      </c>
      <c r="AI115" s="41">
        <f>IF(AI$110&lt;=$B114,AI$25,0)</f>
        <v>0</v>
      </c>
      <c r="AK115" s="41">
        <f>IF(AK$110&lt;=$B114,AK$25,0)</f>
        <v>0</v>
      </c>
      <c r="AM115" s="41">
        <f>IF(AM$110&lt;=$B114,AM$25,0)</f>
        <v>0</v>
      </c>
      <c r="AO115" s="41">
        <f>IF(AO$110&lt;=$B114,AO$25,0)</f>
        <v>0</v>
      </c>
      <c r="AQ115" s="41">
        <f>IF(AQ$110&lt;=$B114,AQ$25,0)</f>
        <v>0</v>
      </c>
    </row>
    <row r="116" spans="1:51">
      <c r="A116" s="3"/>
      <c r="B116" s="14" t="s">
        <v>190</v>
      </c>
      <c r="C116" s="3"/>
      <c r="D116" s="3"/>
      <c r="E116" s="42">
        <f>ROUND(E115*E$13,0)</f>
        <v>0</v>
      </c>
      <c r="F116" s="41"/>
      <c r="G116" s="42">
        <f>ROUND(G115*G$13,0)</f>
        <v>0</v>
      </c>
      <c r="I116" s="42">
        <f>ROUND(I115*I$13,0)</f>
        <v>0</v>
      </c>
      <c r="K116" s="42">
        <f>ROUND(K115*K$13,0)</f>
        <v>0</v>
      </c>
      <c r="M116" s="42">
        <f>ROUND(M115*M$13,0)</f>
        <v>0</v>
      </c>
      <c r="N116" s="41"/>
      <c r="O116" s="42">
        <f>ROUND(O115*O$13,0)</f>
        <v>0</v>
      </c>
      <c r="Q116" s="42">
        <f>ROUND(Q115*Q$13,0)</f>
        <v>0</v>
      </c>
      <c r="S116" s="42">
        <f>ROUND(S115*S$13,0)</f>
        <v>0</v>
      </c>
      <c r="U116" s="42">
        <f>ROUND(U115*U$13,0)</f>
        <v>0</v>
      </c>
      <c r="W116" s="42">
        <f>ROUND(W115*W$13,0)</f>
        <v>0</v>
      </c>
      <c r="X116" s="41"/>
      <c r="Y116" s="42">
        <f>ROUND(Y115*Y$13,0)</f>
        <v>0</v>
      </c>
      <c r="AA116" s="42">
        <f>ROUND(AA115*AA$13,0)</f>
        <v>0</v>
      </c>
      <c r="AC116" s="42">
        <f>ROUND(AC115*AC$13,0)</f>
        <v>0</v>
      </c>
      <c r="AE116" s="42">
        <f>ROUND(AE115*AE$13,0)</f>
        <v>0</v>
      </c>
      <c r="AG116" s="42">
        <f>ROUND(AG115*AG$13,0)</f>
        <v>0</v>
      </c>
      <c r="AI116" s="42">
        <f>ROUND(AI115*AI$13,0)</f>
        <v>0</v>
      </c>
      <c r="AK116" s="42">
        <f>ROUND(AK115*AK$13,0)</f>
        <v>0</v>
      </c>
      <c r="AM116" s="42">
        <f>ROUND(AM115*AM$13,0)</f>
        <v>0</v>
      </c>
      <c r="AO116" s="42">
        <f>ROUND(AO115*AO$13,0)</f>
        <v>0</v>
      </c>
      <c r="AQ116" s="42">
        <f>ROUND(AQ115*AQ$13,0)</f>
        <v>0</v>
      </c>
    </row>
    <row r="117" spans="1:51">
      <c r="A117" s="3"/>
      <c r="B117" s="14" t="s">
        <v>191</v>
      </c>
      <c r="C117" s="3"/>
      <c r="D117" s="3"/>
      <c r="E117" s="41">
        <f>E115-E116</f>
        <v>510665.11</v>
      </c>
      <c r="F117" s="41"/>
      <c r="G117" s="41">
        <f>G115-G116</f>
        <v>0</v>
      </c>
      <c r="I117" s="41">
        <f>I115-I116</f>
        <v>0</v>
      </c>
      <c r="K117" s="41">
        <f>K115-K116</f>
        <v>0</v>
      </c>
      <c r="M117" s="41">
        <f>M115-M116</f>
        <v>0</v>
      </c>
      <c r="N117" s="41"/>
      <c r="O117" s="41">
        <f>O115-O116</f>
        <v>0</v>
      </c>
      <c r="Q117" s="41">
        <f>Q115-Q116</f>
        <v>0</v>
      </c>
      <c r="S117" s="41">
        <f>S115-S116</f>
        <v>0</v>
      </c>
      <c r="U117" s="41">
        <f>U115-U116</f>
        <v>0</v>
      </c>
      <c r="W117" s="41">
        <f>W115-W116</f>
        <v>0</v>
      </c>
      <c r="X117" s="41"/>
      <c r="Y117" s="41">
        <f>Y115-Y116</f>
        <v>0</v>
      </c>
      <c r="AA117" s="41">
        <f>AA115-AA116</f>
        <v>0</v>
      </c>
      <c r="AC117" s="41">
        <f>AC115-AC116</f>
        <v>0</v>
      </c>
      <c r="AE117" s="41">
        <f>AE115-AE116</f>
        <v>0</v>
      </c>
      <c r="AG117" s="41">
        <f>AG115-AG116</f>
        <v>0</v>
      </c>
      <c r="AI117" s="41">
        <f>AI115-AI116</f>
        <v>0</v>
      </c>
      <c r="AK117" s="41">
        <f>AK115-AK116</f>
        <v>0</v>
      </c>
      <c r="AM117" s="41">
        <f>AM115-AM116</f>
        <v>0</v>
      </c>
      <c r="AO117" s="41">
        <f>AO115-AO116</f>
        <v>0</v>
      </c>
      <c r="AQ117" s="41">
        <f>AQ115-AQ116</f>
        <v>0</v>
      </c>
    </row>
    <row r="118" spans="1:51">
      <c r="A118" s="3"/>
      <c r="B118" s="14" t="s">
        <v>192</v>
      </c>
      <c r="C118" s="3"/>
      <c r="D118" s="32"/>
      <c r="E118" s="57">
        <f>IF($B114-E$9&lt;0,0,LOOKUP($B114-(E$9-1),$C$343:$C$364,$E$343:$E$364))</f>
        <v>3.7499999999999999E-2</v>
      </c>
      <c r="F118" s="58"/>
      <c r="G118" s="57">
        <f>IF($B114-G$9&lt;0,0,LOOKUP($B114-(G$9-1),$C$343:$C$364,$E$343:$E$364))</f>
        <v>0</v>
      </c>
      <c r="H118" s="59"/>
      <c r="I118" s="57">
        <f>IF($B114-I$9&lt;0,0,LOOKUP($B114-(I$9-1),$C$343:$C$364,$E$343:$E$364))</f>
        <v>0</v>
      </c>
      <c r="J118" s="59"/>
      <c r="K118" s="57">
        <f>IF($B114-K$9&lt;0,0,LOOKUP($B114-(K$9-1),$C$343:$C$364,$E$343:$E$364))</f>
        <v>0</v>
      </c>
      <c r="L118" s="59"/>
      <c r="M118" s="57">
        <f>IF($B114-M$9&lt;0,0,LOOKUP($B114-(M$9-1),$C$343:$C$364,$E$343:$E$364))</f>
        <v>0</v>
      </c>
      <c r="N118" s="58"/>
      <c r="O118" s="57">
        <f>IF($B114-O$9&lt;0,0,LOOKUP($B114-(O$9-1),$C$343:$C$364,$E$343:$E$364))</f>
        <v>0</v>
      </c>
      <c r="P118" s="59"/>
      <c r="Q118" s="57">
        <f>IF($B114-Q$9&lt;0,0,LOOKUP($B114-(Q$9-1),$C$343:$C$364,$E$343:$E$364))</f>
        <v>0</v>
      </c>
      <c r="R118" s="59"/>
      <c r="S118" s="57">
        <f>IF($B114-S$9&lt;0,0,LOOKUP($B114-(S$9-1),$C$343:$C$364,$E$343:$E$364))</f>
        <v>0</v>
      </c>
      <c r="T118" s="59"/>
      <c r="U118" s="57">
        <f>IF($B114-U$9&lt;0,0,LOOKUP($B114-(U$9-1),$C$343:$C$364,$E$343:$E$364))</f>
        <v>0</v>
      </c>
      <c r="V118" s="59"/>
      <c r="W118" s="57">
        <f>IF($B114-W$9&lt;0,0,LOOKUP($B114-(W$9-1),$C$343:$C$364,$E$343:$E$364))</f>
        <v>0</v>
      </c>
      <c r="X118" s="58"/>
      <c r="Y118" s="57">
        <f>IF($B114-Y$9&lt;0,0,LOOKUP($B114-(Y$9-1),$C$343:$C$364,$E$343:$E$364))</f>
        <v>0</v>
      </c>
      <c r="Z118" s="59"/>
      <c r="AA118" s="57">
        <f>IF($B114-AA$9&lt;0,0,LOOKUP($B114-(AA$9-1),$C$343:$C$364,$E$343:$E$364))</f>
        <v>0</v>
      </c>
      <c r="AB118" s="59"/>
      <c r="AC118" s="57">
        <f>IF($B114-AC$9&lt;0,0,LOOKUP($B114-(AC$9-1),$C$343:$C$364,$E$343:$E$364))</f>
        <v>0</v>
      </c>
      <c r="AD118" s="59"/>
      <c r="AE118" s="57">
        <f>IF($B114-AE$9&lt;0,0,LOOKUP($B114-(AE$9-1),$C$343:$C$364,$E$343:$E$364))</f>
        <v>0</v>
      </c>
      <c r="AF118" s="59"/>
      <c r="AG118" s="57">
        <f>IF($B114-AG$9&lt;0,0,LOOKUP($B114-(AG$9-1),$C$343:$C$364,$E$343:$E$364))</f>
        <v>0</v>
      </c>
      <c r="AH118" s="59"/>
      <c r="AI118" s="57">
        <f>IF($B114-AI$9&lt;0,0,LOOKUP($B114-(AI$9-1),$C$343:$C$364,$E$343:$E$364))</f>
        <v>0</v>
      </c>
      <c r="AJ118" s="59"/>
      <c r="AK118" s="57">
        <f>IF($B114-AK$9&lt;0,0,LOOKUP($B114-(AK$9-1),$C$343:$C$364,$E$343:$E$364))</f>
        <v>0</v>
      </c>
      <c r="AM118" s="57">
        <f>IF($B114-AM$9&lt;0,0,LOOKUP($B114-(AM$9-1),$C$343:$C$364,$E$343:$E$364))</f>
        <v>0</v>
      </c>
      <c r="AO118" s="57">
        <f>IF($B114-AO$9&lt;0,0,LOOKUP($B114-(AO$9-1),$C$343:$C$364,$E$343:$E$364))</f>
        <v>0</v>
      </c>
      <c r="AQ118" s="57">
        <f>IF($B114-AQ$9&lt;0,0,LOOKUP($B114-(AQ$9-1),$C$343:$C$364,$E$343:$E$364))</f>
        <v>0</v>
      </c>
    </row>
    <row r="119" spans="1:51">
      <c r="A119" s="3"/>
      <c r="B119" s="3"/>
      <c r="C119" s="3"/>
      <c r="D119" s="3"/>
      <c r="E119" s="46"/>
      <c r="F119" s="41"/>
      <c r="G119" s="46"/>
      <c r="I119" s="46"/>
      <c r="K119" s="46"/>
      <c r="M119" s="46"/>
      <c r="N119" s="46"/>
      <c r="O119" s="46"/>
      <c r="Q119" s="46"/>
      <c r="S119" s="46"/>
      <c r="U119" s="46"/>
      <c r="W119" s="46"/>
      <c r="X119" s="41"/>
      <c r="Y119" s="46"/>
      <c r="AA119" s="46"/>
      <c r="AC119" s="46"/>
      <c r="AE119" s="46"/>
      <c r="AG119" s="46"/>
      <c r="AI119" s="46"/>
      <c r="AK119" s="46"/>
      <c r="AM119" s="46"/>
      <c r="AO119" s="46"/>
      <c r="AQ119" s="46"/>
    </row>
    <row r="120" spans="1:51" s="176" customFormat="1">
      <c r="A120" s="32"/>
      <c r="B120" s="43" t="s">
        <v>193</v>
      </c>
      <c r="C120" s="32"/>
      <c r="D120" s="32"/>
      <c r="E120" s="2">
        <f>ROUND((E115-E116)*E118,0)</f>
        <v>19150</v>
      </c>
      <c r="F120" s="2"/>
      <c r="G120" s="2">
        <f>ROUND((G115-G116)*G118,0)</f>
        <v>0</v>
      </c>
      <c r="H120" s="60"/>
      <c r="I120" s="2">
        <f>ROUND((I115-I116)*I118,0)</f>
        <v>0</v>
      </c>
      <c r="J120" s="60"/>
      <c r="K120" s="2">
        <f>ROUND((K115-K116)*K118,0)</f>
        <v>0</v>
      </c>
      <c r="L120" s="60"/>
      <c r="M120" s="2">
        <f>ROUND((M115-M116)*M118,0)</f>
        <v>0</v>
      </c>
      <c r="N120" s="2"/>
      <c r="O120" s="2">
        <f>ROUND((O115-O116)*O118,0)</f>
        <v>0</v>
      </c>
      <c r="P120" s="60"/>
      <c r="Q120" s="2">
        <f>ROUND((Q115-Q116)*Q118,0)</f>
        <v>0</v>
      </c>
      <c r="R120" s="60"/>
      <c r="S120" s="2">
        <f>ROUND((S115-S116)*S118,0)</f>
        <v>0</v>
      </c>
      <c r="T120" s="60"/>
      <c r="U120" s="2">
        <f>ROUND((U115-U116)*U118,0)</f>
        <v>0</v>
      </c>
      <c r="V120" s="60"/>
      <c r="W120" s="2">
        <f>ROUND((W115-W116)*W118,0)</f>
        <v>0</v>
      </c>
      <c r="X120" s="2"/>
      <c r="Y120" s="2">
        <f>ROUND((Y115-Y116)*Y118,0)</f>
        <v>0</v>
      </c>
      <c r="Z120" s="60"/>
      <c r="AA120" s="2">
        <f>ROUND((AA115-AA116)*AA118,0)</f>
        <v>0</v>
      </c>
      <c r="AB120" s="60"/>
      <c r="AC120" s="2">
        <f>ROUND((AC115-AC116)*AC118,0)</f>
        <v>0</v>
      </c>
      <c r="AD120" s="60"/>
      <c r="AE120" s="2">
        <f>ROUND((AE115-AE116)*AE118,0)</f>
        <v>0</v>
      </c>
      <c r="AF120" s="60"/>
      <c r="AG120" s="2">
        <f>ROUND((AG115-AG116)*AG118,0)</f>
        <v>0</v>
      </c>
      <c r="AH120" s="60"/>
      <c r="AI120" s="2">
        <f>ROUND((AI115-AI116)*AI118,0)</f>
        <v>0</v>
      </c>
      <c r="AJ120" s="60"/>
      <c r="AK120" s="2">
        <f>ROUND((AK115-AK116)*AK118,0)</f>
        <v>0</v>
      </c>
      <c r="AL120" s="45"/>
      <c r="AM120" s="2">
        <f>ROUND((AM115-AM116)*AM118,0)</f>
        <v>0</v>
      </c>
      <c r="AN120" s="45"/>
      <c r="AO120" s="2">
        <f>ROUND((AO115-AO116)*AO118,0)</f>
        <v>0</v>
      </c>
      <c r="AP120" s="45"/>
      <c r="AQ120" s="2">
        <f>ROUND((AQ115-AQ116)*AQ118,0)</f>
        <v>0</v>
      </c>
      <c r="AR120" s="45"/>
      <c r="AS120" s="45"/>
      <c r="AT120" s="45"/>
      <c r="AU120" s="45"/>
      <c r="AV120" s="45"/>
      <c r="AW120" s="45"/>
      <c r="AX120" s="45"/>
      <c r="AY120" s="45"/>
    </row>
    <row r="121" spans="1:51">
      <c r="A121" s="3"/>
      <c r="B121" s="14" t="s">
        <v>194</v>
      </c>
      <c r="E121" s="5">
        <f>IF(E$110=$B114,E116,0)</f>
        <v>0</v>
      </c>
      <c r="F121" s="41"/>
      <c r="G121" s="5">
        <f>IF(G$110=$B114,G116,0)</f>
        <v>0</v>
      </c>
      <c r="I121" s="5">
        <f>IF(I$110=$B114,I116,0)</f>
        <v>0</v>
      </c>
      <c r="K121" s="5">
        <f>IF(K$110=$B114,K116,0)</f>
        <v>0</v>
      </c>
      <c r="M121" s="5">
        <f>IF(M$110=$B114,M116,0)</f>
        <v>0</v>
      </c>
      <c r="N121" s="41"/>
      <c r="O121" s="5">
        <f>IF(O$110=$B114,O116,0)</f>
        <v>0</v>
      </c>
      <c r="Q121" s="5">
        <f>IF(Q$110=$B114,Q116,0)</f>
        <v>0</v>
      </c>
      <c r="S121" s="5">
        <f>IF(S$110=$B114,S116,0)</f>
        <v>0</v>
      </c>
      <c r="U121" s="5">
        <f>IF(U$110=$B114,U116,0)</f>
        <v>0</v>
      </c>
      <c r="W121" s="5">
        <f>IF(W$110=$B114,W116,0)</f>
        <v>0</v>
      </c>
      <c r="X121" s="41"/>
      <c r="Y121" s="5">
        <f>IF(Y$110=$B114,Y116,0)</f>
        <v>0</v>
      </c>
      <c r="AA121" s="5">
        <f>IF(AA$110=$B114,AA116,0)</f>
        <v>0</v>
      </c>
      <c r="AC121" s="5">
        <f>IF(AC$110=$B114,AC116,0)</f>
        <v>0</v>
      </c>
      <c r="AE121" s="5">
        <f>IF(AE$110=$B114,AE116,0)</f>
        <v>0</v>
      </c>
      <c r="AG121" s="5">
        <f>IF(AG$110=$B114,AG116,0)</f>
        <v>0</v>
      </c>
      <c r="AI121" s="5">
        <f>IF(AI$110=$B114,AI116,0)</f>
        <v>0</v>
      </c>
      <c r="AK121" s="5">
        <f>IF(AK$110=$B114,AK116,0)</f>
        <v>0</v>
      </c>
      <c r="AM121" s="5">
        <f>IF(AM$110=$B114,AM116,0)</f>
        <v>0</v>
      </c>
      <c r="AO121" s="5">
        <f>IF(AO$110=$B114,AO116,0)</f>
        <v>0</v>
      </c>
      <c r="AQ121" s="5">
        <f>IF(AQ$110=$B114,AQ116,0)</f>
        <v>0</v>
      </c>
    </row>
    <row r="122" spans="1:51" ht="13.8" thickBot="1">
      <c r="A122" s="3"/>
      <c r="B122" s="14" t="str">
        <f>"Total Tax Depreciation  -  "&amp;B114</f>
        <v>Total Tax Depreciation  -  2001</v>
      </c>
      <c r="C122" s="3"/>
      <c r="D122" s="3"/>
      <c r="E122" s="47">
        <f>E120+E121</f>
        <v>19150</v>
      </c>
      <c r="F122" s="41"/>
      <c r="G122" s="47">
        <f>G120+G121</f>
        <v>0</v>
      </c>
      <c r="I122" s="47">
        <f>I120+I121</f>
        <v>0</v>
      </c>
      <c r="K122" s="47">
        <f>K120+K121</f>
        <v>0</v>
      </c>
      <c r="M122" s="47">
        <f>M120+M121</f>
        <v>0</v>
      </c>
      <c r="N122" s="41"/>
      <c r="O122" s="47">
        <f>O120+O121</f>
        <v>0</v>
      </c>
      <c r="Q122" s="47">
        <f>Q120+Q121</f>
        <v>0</v>
      </c>
      <c r="S122" s="47">
        <f>S120+S121</f>
        <v>0</v>
      </c>
      <c r="U122" s="47">
        <f>U120+U121</f>
        <v>0</v>
      </c>
      <c r="W122" s="47">
        <f>W120+W121</f>
        <v>0</v>
      </c>
      <c r="X122" s="41"/>
      <c r="Y122" s="47">
        <f>Y120+Y121</f>
        <v>0</v>
      </c>
      <c r="AA122" s="47">
        <f>AA120+AA121</f>
        <v>0</v>
      </c>
      <c r="AC122" s="47">
        <f>AC120+AC121</f>
        <v>0</v>
      </c>
      <c r="AE122" s="47">
        <f>AE120+AE121</f>
        <v>0</v>
      </c>
      <c r="AG122" s="47">
        <f>AG120+AG121</f>
        <v>0</v>
      </c>
      <c r="AI122" s="47">
        <f>AI120+AI121</f>
        <v>0</v>
      </c>
      <c r="AK122" s="47">
        <f>AK120+AK121</f>
        <v>0</v>
      </c>
      <c r="AM122" s="47">
        <f>AM120+AM121</f>
        <v>0</v>
      </c>
      <c r="AO122" s="47">
        <f>AO120+AO121</f>
        <v>0</v>
      </c>
      <c r="AQ122" s="47">
        <f>AQ120+AQ121</f>
        <v>0</v>
      </c>
      <c r="AW122" s="48"/>
    </row>
    <row r="123" spans="1:51" ht="13.8" thickTop="1">
      <c r="A123" s="3"/>
      <c r="B123" s="3"/>
      <c r="C123" s="3"/>
      <c r="D123" s="3"/>
      <c r="E123" s="46"/>
      <c r="F123" s="41"/>
      <c r="G123" s="46"/>
      <c r="I123" s="46"/>
      <c r="K123" s="46"/>
      <c r="M123" s="46"/>
      <c r="N123" s="46"/>
      <c r="O123" s="46"/>
      <c r="Q123" s="46"/>
      <c r="S123" s="46"/>
      <c r="U123" s="46"/>
      <c r="W123" s="46"/>
      <c r="X123" s="41"/>
      <c r="Y123" s="46"/>
      <c r="AA123" s="46"/>
      <c r="AC123" s="46"/>
      <c r="AE123" s="46"/>
      <c r="AG123" s="46"/>
      <c r="AI123" s="46"/>
      <c r="AK123" s="46"/>
      <c r="AM123" s="46"/>
      <c r="AO123" s="46"/>
      <c r="AQ123" s="46"/>
    </row>
    <row r="124" spans="1:51">
      <c r="A124" s="3"/>
      <c r="B124" s="3"/>
      <c r="C124" s="3"/>
      <c r="D124" s="3"/>
      <c r="E124" s="46"/>
      <c r="F124" s="41"/>
      <c r="G124" s="46"/>
      <c r="I124" s="46"/>
      <c r="K124" s="46"/>
      <c r="M124" s="46"/>
      <c r="N124" s="46"/>
      <c r="O124" s="46"/>
      <c r="Q124" s="46"/>
      <c r="S124" s="46"/>
      <c r="U124" s="46"/>
      <c r="W124" s="46"/>
      <c r="X124" s="41"/>
      <c r="Y124" s="46"/>
      <c r="AA124" s="46"/>
      <c r="AC124" s="46"/>
      <c r="AE124" s="46"/>
      <c r="AG124" s="46"/>
      <c r="AI124" s="46"/>
      <c r="AK124" s="46"/>
      <c r="AM124" s="46"/>
      <c r="AO124" s="46"/>
      <c r="AQ124" s="46"/>
    </row>
    <row r="125" spans="1:51">
      <c r="A125" s="3"/>
      <c r="B125" s="49">
        <v>2002</v>
      </c>
      <c r="C125" s="3"/>
      <c r="D125" s="3"/>
      <c r="E125" s="46"/>
      <c r="F125" s="41"/>
      <c r="G125" s="46"/>
      <c r="I125" s="46"/>
      <c r="K125" s="46"/>
      <c r="M125" s="46"/>
      <c r="N125" s="46"/>
      <c r="O125" s="46"/>
      <c r="Q125" s="46"/>
      <c r="S125" s="46"/>
      <c r="U125" s="46"/>
      <c r="W125" s="46"/>
      <c r="X125" s="41"/>
      <c r="Y125" s="46"/>
      <c r="AA125" s="46"/>
      <c r="AC125" s="46"/>
      <c r="AE125" s="46"/>
      <c r="AG125" s="46"/>
      <c r="AI125" s="46"/>
      <c r="AK125" s="46"/>
      <c r="AM125" s="46"/>
      <c r="AO125" s="46"/>
      <c r="AQ125" s="46"/>
    </row>
    <row r="126" spans="1:51">
      <c r="A126" s="3"/>
      <c r="B126" s="14" t="s">
        <v>167</v>
      </c>
      <c r="C126" s="3"/>
      <c r="D126" s="3"/>
      <c r="E126" s="41">
        <f>IF(E$110&lt;=$B125,E$25,0)</f>
        <v>510665.11</v>
      </c>
      <c r="F126" s="41"/>
      <c r="G126" s="41">
        <f>IF(G$110&lt;=$B125,G$25,0)</f>
        <v>2082311.7650000001</v>
      </c>
      <c r="I126" s="41">
        <f>IF(I$110&lt;=$B125,I$25,0)</f>
        <v>0</v>
      </c>
      <c r="J126" s="41"/>
      <c r="K126" s="41">
        <f>IF(K$110&lt;=$B125,K$25,0)</f>
        <v>0</v>
      </c>
      <c r="L126" s="41"/>
      <c r="M126" s="41">
        <f>IF(M$110&lt;=$B125,M$25,0)</f>
        <v>0</v>
      </c>
      <c r="N126" s="41"/>
      <c r="O126" s="41">
        <f>IF(O$110&lt;=$B125,O$25,0)</f>
        <v>0</v>
      </c>
      <c r="P126" s="41"/>
      <c r="Q126" s="41">
        <f>IF(Q$110&lt;=$B125,Q$25,0)</f>
        <v>0</v>
      </c>
      <c r="R126" s="41"/>
      <c r="S126" s="41">
        <f>IF(S$110&lt;=$B125,S$25,0)</f>
        <v>0</v>
      </c>
      <c r="T126" s="41"/>
      <c r="U126" s="41">
        <f>IF(U$110&lt;=$B125,U$25,0)</f>
        <v>0</v>
      </c>
      <c r="V126" s="41"/>
      <c r="W126" s="41">
        <f>IF(W$110&lt;=$B125,W$25,0)</f>
        <v>0</v>
      </c>
      <c r="X126" s="41"/>
      <c r="Y126" s="41">
        <f>IF(Y$110&lt;=$B125,Y$25,0)</f>
        <v>0</v>
      </c>
      <c r="Z126" s="41"/>
      <c r="AA126" s="41">
        <f>IF(AA$110&lt;=$B125,AA$25,0)</f>
        <v>0</v>
      </c>
      <c r="AB126" s="41"/>
      <c r="AC126" s="41">
        <f>IF(AC$110&lt;=$B125,AC$25,0)</f>
        <v>0</v>
      </c>
      <c r="AD126" s="41"/>
      <c r="AE126" s="41">
        <f>IF(AE$110&lt;=$B125,AE$25,0)</f>
        <v>0</v>
      </c>
      <c r="AF126" s="41"/>
      <c r="AG126" s="41">
        <f>IF(AG$110&lt;=$B125,AG$25,0)</f>
        <v>0</v>
      </c>
      <c r="AI126" s="41">
        <f>IF(AI$110&lt;=$B125,AI$25,0)</f>
        <v>0</v>
      </c>
      <c r="AK126" s="41">
        <f>IF(AK$110&lt;=$B125,AK$25,0)</f>
        <v>0</v>
      </c>
      <c r="AM126" s="41">
        <f>IF(AM$110&lt;=$B125,AM$25,0)</f>
        <v>0</v>
      </c>
      <c r="AO126" s="41">
        <f>IF(AO$110&lt;=$B125,AO$25,0)</f>
        <v>0</v>
      </c>
      <c r="AQ126" s="41">
        <f>IF(AQ$110&lt;=$B125,AQ$25,0)</f>
        <v>0</v>
      </c>
    </row>
    <row r="127" spans="1:51">
      <c r="A127" s="3"/>
      <c r="B127" s="14" t="s">
        <v>190</v>
      </c>
      <c r="C127" s="3"/>
      <c r="D127" s="32"/>
      <c r="E127" s="42">
        <f>ROUND(E126*E$13,0)</f>
        <v>0</v>
      </c>
      <c r="F127" s="41"/>
      <c r="G127" s="42">
        <f>ROUND(G126*G$13,0)</f>
        <v>0</v>
      </c>
      <c r="I127" s="42">
        <f>ROUND(I126*I$13,0)</f>
        <v>0</v>
      </c>
      <c r="J127" s="41"/>
      <c r="K127" s="42">
        <f>ROUND(K126*K$13,0)</f>
        <v>0</v>
      </c>
      <c r="L127" s="41"/>
      <c r="M127" s="42">
        <f>ROUND(M126*M$13,0)</f>
        <v>0</v>
      </c>
      <c r="N127" s="41"/>
      <c r="O127" s="42">
        <f>ROUND(O126*O$13,0)</f>
        <v>0</v>
      </c>
      <c r="P127" s="41"/>
      <c r="Q127" s="42">
        <f>ROUND(Q126*Q$13,0)</f>
        <v>0</v>
      </c>
      <c r="R127" s="41"/>
      <c r="S127" s="42">
        <f>ROUND(S126*S$13,0)</f>
        <v>0</v>
      </c>
      <c r="T127" s="41"/>
      <c r="U127" s="42">
        <f>ROUND(U126*U$13,0)</f>
        <v>0</v>
      </c>
      <c r="V127" s="41"/>
      <c r="W127" s="42">
        <f>ROUND(W126*W$13,0)</f>
        <v>0</v>
      </c>
      <c r="X127" s="41"/>
      <c r="Y127" s="42">
        <f>ROUND(Y126*Y$13,0)</f>
        <v>0</v>
      </c>
      <c r="Z127" s="41"/>
      <c r="AA127" s="42">
        <f>ROUND(AA126*AA$13,0)</f>
        <v>0</v>
      </c>
      <c r="AB127" s="41"/>
      <c r="AC127" s="42">
        <f>ROUND(AC126*AC$13,0)</f>
        <v>0</v>
      </c>
      <c r="AD127" s="41"/>
      <c r="AE127" s="42">
        <f>ROUND(AE126*AE$13,0)</f>
        <v>0</v>
      </c>
      <c r="AF127" s="41"/>
      <c r="AG127" s="42">
        <f>ROUND(AG126*AG$13,0)</f>
        <v>0</v>
      </c>
      <c r="AI127" s="42">
        <f>ROUND(AI126*AI$13,0)</f>
        <v>0</v>
      </c>
      <c r="AK127" s="42">
        <f>ROUND(AK126*AK$13,0)</f>
        <v>0</v>
      </c>
      <c r="AM127" s="42">
        <f>ROUND(AM126*AM$13,0)</f>
        <v>0</v>
      </c>
      <c r="AO127" s="42">
        <f>ROUND(AO126*AO$13,0)</f>
        <v>0</v>
      </c>
      <c r="AQ127" s="42">
        <f>ROUND(AQ126*AQ$13,0)</f>
        <v>0</v>
      </c>
    </row>
    <row r="128" spans="1:51">
      <c r="A128" s="3"/>
      <c r="B128" s="14" t="s">
        <v>191</v>
      </c>
      <c r="C128" s="3"/>
      <c r="D128" s="3"/>
      <c r="E128" s="41">
        <f>E126-E127</f>
        <v>510665.11</v>
      </c>
      <c r="F128" s="41"/>
      <c r="G128" s="41">
        <f>G126-G127</f>
        <v>2082311.7650000001</v>
      </c>
      <c r="I128" s="41">
        <f>I126-I127</f>
        <v>0</v>
      </c>
      <c r="J128" s="46"/>
      <c r="K128" s="41">
        <f>K126-K127</f>
        <v>0</v>
      </c>
      <c r="L128" s="46"/>
      <c r="M128" s="41">
        <f>M126-M127</f>
        <v>0</v>
      </c>
      <c r="N128" s="46"/>
      <c r="O128" s="41">
        <f>O126-O127</f>
        <v>0</v>
      </c>
      <c r="P128" s="46"/>
      <c r="Q128" s="41">
        <f>Q126-Q127</f>
        <v>0</v>
      </c>
      <c r="R128" s="46"/>
      <c r="S128" s="41">
        <f>S126-S127</f>
        <v>0</v>
      </c>
      <c r="T128" s="46"/>
      <c r="U128" s="41">
        <f>U126-U127</f>
        <v>0</v>
      </c>
      <c r="V128" s="46"/>
      <c r="W128" s="41">
        <f>W126-W127</f>
        <v>0</v>
      </c>
      <c r="X128" s="46"/>
      <c r="Y128" s="41">
        <f>Y126-Y127</f>
        <v>0</v>
      </c>
      <c r="Z128" s="46"/>
      <c r="AA128" s="41">
        <f>AA126-AA127</f>
        <v>0</v>
      </c>
      <c r="AB128" s="46"/>
      <c r="AC128" s="41">
        <f>AC126-AC127</f>
        <v>0</v>
      </c>
      <c r="AD128" s="46"/>
      <c r="AE128" s="41">
        <f>AE126-AE127</f>
        <v>0</v>
      </c>
      <c r="AF128" s="46"/>
      <c r="AG128" s="41">
        <f>AG126-AG127</f>
        <v>0</v>
      </c>
      <c r="AI128" s="41">
        <f>AI126-AI127</f>
        <v>0</v>
      </c>
      <c r="AK128" s="41">
        <f>AK126-AK127</f>
        <v>0</v>
      </c>
      <c r="AM128" s="41">
        <f>AM126-AM127</f>
        <v>0</v>
      </c>
      <c r="AO128" s="41">
        <f>AO126-AO127</f>
        <v>0</v>
      </c>
      <c r="AQ128" s="41">
        <f>AQ126-AQ127</f>
        <v>0</v>
      </c>
    </row>
    <row r="129" spans="1:51">
      <c r="A129" s="3"/>
      <c r="B129" s="14" t="s">
        <v>192</v>
      </c>
      <c r="C129" s="3"/>
      <c r="D129" s="3"/>
      <c r="E129" s="57">
        <f>IF($B125-E$9&lt;0,0,LOOKUP($B125-(E$9-1),$C$343:$C$364,$E$343:$E$364))</f>
        <v>7.2190000000000004E-2</v>
      </c>
      <c r="F129" s="58"/>
      <c r="G129" s="57">
        <f>IF($B125-G$9&lt;0,0,LOOKUP($B125-(G$9-1),$C$343:$C$364,$E$343:$E$364))</f>
        <v>3.7499999999999999E-2</v>
      </c>
      <c r="H129" s="59"/>
      <c r="I129" s="57">
        <f>IF($B125-I$9&lt;0,0,LOOKUP($B125-(I$9-1),$C$343:$C$364,$E$343:$E$364))</f>
        <v>0</v>
      </c>
      <c r="J129" s="59"/>
      <c r="K129" s="57">
        <f>IF($B125-K$9&lt;0,0,LOOKUP($B125-(K$9-1),$C$343:$C$364,$E$343:$E$364))</f>
        <v>0</v>
      </c>
      <c r="L129" s="59"/>
      <c r="M129" s="57">
        <f>IF($B125-M$9&lt;0,0,LOOKUP($B125-(M$9-1),$C$343:$C$364,$E$343:$E$364))</f>
        <v>0</v>
      </c>
      <c r="N129" s="58"/>
      <c r="O129" s="57">
        <f>IF($B125-O$9&lt;0,0,LOOKUP($B125-(O$9-1),$C$343:$C$364,$E$343:$E$364))</f>
        <v>0</v>
      </c>
      <c r="P129" s="59"/>
      <c r="Q129" s="57">
        <f>IF($B125-Q$9&lt;0,0,LOOKUP($B125-(Q$9-1),$C$343:$C$364,$E$343:$E$364))</f>
        <v>0</v>
      </c>
      <c r="R129" s="59"/>
      <c r="S129" s="57">
        <f>IF($B125-S$9&lt;0,0,LOOKUP($B125-(S$9-1),$C$343:$C$364,$E$343:$E$364))</f>
        <v>0</v>
      </c>
      <c r="T129" s="59"/>
      <c r="U129" s="57">
        <f>IF($B125-U$9&lt;0,0,LOOKUP($B125-(U$9-1),$C$343:$C$364,$E$343:$E$364))</f>
        <v>0</v>
      </c>
      <c r="V129" s="59"/>
      <c r="W129" s="57">
        <f>IF($B125-W$9&lt;0,0,LOOKUP($B125-(W$9-1),$C$343:$C$364,$E$343:$E$364))</f>
        <v>0</v>
      </c>
      <c r="X129" s="58"/>
      <c r="Y129" s="57">
        <f>IF($B125-Y$9&lt;0,0,LOOKUP($B125-(Y$9-1),$C$343:$C$364,$E$343:$E$364))</f>
        <v>0</v>
      </c>
      <c r="Z129" s="59"/>
      <c r="AA129" s="57">
        <f>IF($B125-AA$9&lt;0,0,LOOKUP($B125-(AA$9-1),$C$343:$C$364,$E$343:$E$364))</f>
        <v>0</v>
      </c>
      <c r="AB129" s="59"/>
      <c r="AC129" s="57">
        <f>IF($B125-AC$9&lt;0,0,LOOKUP($B125-(AC$9-1),$C$343:$C$364,$E$343:$E$364))</f>
        <v>0</v>
      </c>
      <c r="AD129" s="59"/>
      <c r="AE129" s="57">
        <f>IF($B125-AE$9&lt;0,0,LOOKUP($B125-(AE$9-1),$C$343:$C$364,$E$343:$E$364))</f>
        <v>0</v>
      </c>
      <c r="AF129" s="59"/>
      <c r="AG129" s="57">
        <f>IF($B125-AG$9&lt;0,0,LOOKUP($B125-(AG$9-1),$C$343:$C$364,$E$343:$E$364))</f>
        <v>0</v>
      </c>
      <c r="AH129" s="59"/>
      <c r="AI129" s="57">
        <f>IF($B125-AI$9&lt;0,0,LOOKUP($B125-(AI$9-1),$C$343:$C$364,$E$343:$E$364))</f>
        <v>0</v>
      </c>
      <c r="AJ129" s="59"/>
      <c r="AK129" s="57">
        <f>IF($B125-AK$9&lt;0,0,LOOKUP($B125-(AK$9-1),$C$343:$C$364,$E$343:$E$364))</f>
        <v>0</v>
      </c>
      <c r="AM129" s="57">
        <f>IF($B125-AM$9&lt;0,0,LOOKUP($B125-(AM$9-1),$C$343:$C$364,$E$343:$E$364))</f>
        <v>0</v>
      </c>
      <c r="AO129" s="57">
        <f>IF($B125-AO$9&lt;0,0,LOOKUP($B125-(AO$9-1),$C$343:$C$364,$E$343:$E$364))</f>
        <v>0</v>
      </c>
      <c r="AQ129" s="57">
        <f>IF($B125-AQ$9&lt;0,0,LOOKUP($B125-(AQ$9-1),$C$343:$C$364,$E$343:$E$364))</f>
        <v>0</v>
      </c>
    </row>
    <row r="130" spans="1:51">
      <c r="A130" s="3"/>
      <c r="B130" s="3"/>
      <c r="C130" s="3"/>
      <c r="D130" s="3"/>
      <c r="E130" s="46"/>
      <c r="F130" s="41"/>
      <c r="G130" s="46"/>
      <c r="I130" s="46"/>
      <c r="J130" s="41"/>
      <c r="K130" s="46"/>
      <c r="L130" s="41"/>
      <c r="M130" s="46"/>
      <c r="N130" s="41"/>
      <c r="O130" s="46"/>
      <c r="P130" s="41"/>
      <c r="Q130" s="46"/>
      <c r="R130" s="41"/>
      <c r="S130" s="46"/>
      <c r="T130" s="41"/>
      <c r="U130" s="46"/>
      <c r="V130" s="41"/>
      <c r="W130" s="46"/>
      <c r="X130" s="41"/>
      <c r="Y130" s="46"/>
      <c r="Z130" s="41"/>
      <c r="AA130" s="46"/>
      <c r="AB130" s="41"/>
      <c r="AC130" s="46"/>
      <c r="AD130" s="41"/>
      <c r="AE130" s="46"/>
      <c r="AF130" s="41"/>
      <c r="AG130" s="46"/>
      <c r="AI130" s="46"/>
      <c r="AK130" s="46"/>
      <c r="AM130" s="46"/>
      <c r="AO130" s="46"/>
      <c r="AQ130" s="46"/>
    </row>
    <row r="131" spans="1:51" s="176" customFormat="1">
      <c r="A131" s="32"/>
      <c r="B131" s="43" t="s">
        <v>193</v>
      </c>
      <c r="C131" s="32"/>
      <c r="D131" s="32"/>
      <c r="E131" s="2">
        <f>ROUND((E126-E127)*E129,0)</f>
        <v>36865</v>
      </c>
      <c r="F131" s="2"/>
      <c r="G131" s="2">
        <f>ROUND((G126-G127)*G129,0)</f>
        <v>78087</v>
      </c>
      <c r="H131" s="60"/>
      <c r="I131" s="2">
        <f>ROUND((I126-I127)*I129,0)</f>
        <v>0</v>
      </c>
      <c r="J131" s="2"/>
      <c r="K131" s="2">
        <f>ROUND((K126-K127)*K129,0)</f>
        <v>0</v>
      </c>
      <c r="L131" s="2"/>
      <c r="M131" s="2">
        <f>ROUND((M126-M127)*M129,0)</f>
        <v>0</v>
      </c>
      <c r="N131" s="2"/>
      <c r="O131" s="2">
        <f>ROUND((O126-O127)*O129,0)</f>
        <v>0</v>
      </c>
      <c r="P131" s="2"/>
      <c r="Q131" s="2">
        <f>ROUND((Q126-Q127)*Q129,0)</f>
        <v>0</v>
      </c>
      <c r="R131" s="2"/>
      <c r="S131" s="2">
        <f>ROUND((S126-S127)*S129,0)</f>
        <v>0</v>
      </c>
      <c r="T131" s="2"/>
      <c r="U131" s="2">
        <f>ROUND((U126-U127)*U129,0)</f>
        <v>0</v>
      </c>
      <c r="V131" s="2"/>
      <c r="W131" s="2">
        <f>ROUND((W126-W127)*W129,0)</f>
        <v>0</v>
      </c>
      <c r="X131" s="2"/>
      <c r="Y131" s="2">
        <f>ROUND((Y126-Y127)*Y129,0)</f>
        <v>0</v>
      </c>
      <c r="Z131" s="2"/>
      <c r="AA131" s="2">
        <f>ROUND((AA126-AA127)*AA129,0)</f>
        <v>0</v>
      </c>
      <c r="AB131" s="2"/>
      <c r="AC131" s="2">
        <f>ROUND((AC126-AC127)*AC129,0)</f>
        <v>0</v>
      </c>
      <c r="AD131" s="2"/>
      <c r="AE131" s="2">
        <f>ROUND((AE126-AE127)*AE129,0)</f>
        <v>0</v>
      </c>
      <c r="AF131" s="2"/>
      <c r="AG131" s="2">
        <f>ROUND((AG126-AG127)*AG129,0)</f>
        <v>0</v>
      </c>
      <c r="AH131" s="60"/>
      <c r="AI131" s="2">
        <f>ROUND((AI126-AI127)*AI129,0)</f>
        <v>0</v>
      </c>
      <c r="AJ131" s="60"/>
      <c r="AK131" s="2">
        <f>ROUND((AK126-AK127)*AK129,0)</f>
        <v>0</v>
      </c>
      <c r="AL131" s="45"/>
      <c r="AM131" s="2">
        <f>ROUND((AM126-AM127)*AM129,0)</f>
        <v>0</v>
      </c>
      <c r="AN131" s="45"/>
      <c r="AO131" s="2">
        <f>ROUND((AO126-AO127)*AO129,0)</f>
        <v>0</v>
      </c>
      <c r="AP131" s="45"/>
      <c r="AQ131" s="2">
        <f>ROUND((AQ126-AQ127)*AQ129,0)</f>
        <v>0</v>
      </c>
      <c r="AR131" s="45"/>
      <c r="AS131" s="45"/>
      <c r="AT131" s="45"/>
      <c r="AU131" s="45"/>
      <c r="AV131" s="45"/>
      <c r="AW131" s="45"/>
      <c r="AX131" s="45"/>
      <c r="AY131" s="45"/>
    </row>
    <row r="132" spans="1:51">
      <c r="A132" s="3"/>
      <c r="B132" s="14" t="s">
        <v>194</v>
      </c>
      <c r="C132" s="3"/>
      <c r="D132" s="3"/>
      <c r="E132" s="5">
        <f>IF(E$110=$B125,E127,0)</f>
        <v>0</v>
      </c>
      <c r="F132" s="41"/>
      <c r="G132" s="5">
        <f>IF(G$110=$B125,G127,0)</f>
        <v>0</v>
      </c>
      <c r="I132" s="5">
        <f>IF(I$110=$B125,I127,0)</f>
        <v>0</v>
      </c>
      <c r="J132" s="41"/>
      <c r="K132" s="5">
        <f>IF(K$110=$B125,K127,0)</f>
        <v>0</v>
      </c>
      <c r="L132" s="41"/>
      <c r="M132" s="5">
        <f>IF(M$110=$B125,M127,0)</f>
        <v>0</v>
      </c>
      <c r="N132" s="41"/>
      <c r="O132" s="5">
        <f>IF(O$110=$B125,O127,0)</f>
        <v>0</v>
      </c>
      <c r="P132" s="41"/>
      <c r="Q132" s="5">
        <f>IF(Q$110=$B125,Q127,0)</f>
        <v>0</v>
      </c>
      <c r="R132" s="41"/>
      <c r="S132" s="5">
        <f>IF(S$110=$B125,S127,0)</f>
        <v>0</v>
      </c>
      <c r="T132" s="41"/>
      <c r="U132" s="5">
        <f>IF(U$110=$B125,U127,0)</f>
        <v>0</v>
      </c>
      <c r="V132" s="41"/>
      <c r="W132" s="5">
        <f>IF(W$110=$B125,W127,0)</f>
        <v>0</v>
      </c>
      <c r="X132" s="41"/>
      <c r="Y132" s="5">
        <f>IF(Y$110=$B125,Y127,0)</f>
        <v>0</v>
      </c>
      <c r="Z132" s="41"/>
      <c r="AA132" s="5">
        <f>IF(AA$110=$B125,AA127,0)</f>
        <v>0</v>
      </c>
      <c r="AB132" s="41"/>
      <c r="AC132" s="5">
        <f>IF(AC$110=$B125,AC127,0)</f>
        <v>0</v>
      </c>
      <c r="AD132" s="41"/>
      <c r="AE132" s="5">
        <f>IF(AE$110=$B125,AE127,0)</f>
        <v>0</v>
      </c>
      <c r="AF132" s="41"/>
      <c r="AG132" s="5">
        <f>IF(AG$110=$B125,AG127,0)</f>
        <v>0</v>
      </c>
      <c r="AI132" s="5">
        <f>IF(AI$110=$B125,AI127,0)</f>
        <v>0</v>
      </c>
      <c r="AK132" s="5">
        <f>IF(AK$110=$B125,AK127,0)</f>
        <v>0</v>
      </c>
      <c r="AM132" s="5">
        <f>IF(AM$110=$B125,AM127,0)</f>
        <v>0</v>
      </c>
      <c r="AO132" s="5">
        <f>IF(AO$110=$B125,AO127,0)</f>
        <v>0</v>
      </c>
      <c r="AQ132" s="5">
        <f>IF(AQ$110=$B125,AQ127,0)</f>
        <v>0</v>
      </c>
    </row>
    <row r="133" spans="1:51" ht="13.8" thickBot="1">
      <c r="A133" s="3"/>
      <c r="B133" s="14" t="str">
        <f>"Total Tax Depreciation  -  "&amp;B125</f>
        <v>Total Tax Depreciation  -  2002</v>
      </c>
      <c r="C133" s="3"/>
      <c r="D133" s="3"/>
      <c r="E133" s="47">
        <f>E131+E132</f>
        <v>36865</v>
      </c>
      <c r="F133" s="41"/>
      <c r="G133" s="47">
        <f>G131+G132</f>
        <v>78087</v>
      </c>
      <c r="I133" s="47">
        <f>I131+I132</f>
        <v>0</v>
      </c>
      <c r="J133" s="46"/>
      <c r="K133" s="47">
        <f>K131+K132</f>
        <v>0</v>
      </c>
      <c r="L133" s="46"/>
      <c r="M133" s="47">
        <f>M131+M132</f>
        <v>0</v>
      </c>
      <c r="N133" s="46"/>
      <c r="O133" s="47">
        <f>O131+O132</f>
        <v>0</v>
      </c>
      <c r="P133" s="46"/>
      <c r="Q133" s="47">
        <f>Q131+Q132</f>
        <v>0</v>
      </c>
      <c r="R133" s="46"/>
      <c r="S133" s="47">
        <f>S131+S132</f>
        <v>0</v>
      </c>
      <c r="T133" s="46"/>
      <c r="U133" s="47">
        <f>U131+U132</f>
        <v>0</v>
      </c>
      <c r="V133" s="46"/>
      <c r="W133" s="47">
        <f>W131+W132</f>
        <v>0</v>
      </c>
      <c r="X133" s="46"/>
      <c r="Y133" s="47">
        <f>Y131+Y132</f>
        <v>0</v>
      </c>
      <c r="Z133" s="46"/>
      <c r="AA133" s="47">
        <f>AA131+AA132</f>
        <v>0</v>
      </c>
      <c r="AB133" s="46"/>
      <c r="AC133" s="47">
        <f>AC131+AC132</f>
        <v>0</v>
      </c>
      <c r="AD133" s="46"/>
      <c r="AE133" s="47">
        <f>AE131+AE132</f>
        <v>0</v>
      </c>
      <c r="AF133" s="46"/>
      <c r="AG133" s="47">
        <f>AG131+AG132</f>
        <v>0</v>
      </c>
      <c r="AI133" s="47">
        <f>AI131+AI132</f>
        <v>0</v>
      </c>
      <c r="AK133" s="47">
        <f>AK131+AK132</f>
        <v>0</v>
      </c>
      <c r="AM133" s="47">
        <f>AM131+AM132</f>
        <v>0</v>
      </c>
      <c r="AO133" s="47">
        <f>AO131+AO132</f>
        <v>0</v>
      </c>
      <c r="AQ133" s="47">
        <f>AQ131+AQ132</f>
        <v>0</v>
      </c>
      <c r="AW133" s="48"/>
    </row>
    <row r="134" spans="1:51" ht="13.8" thickTop="1">
      <c r="A134" s="3"/>
      <c r="B134" s="3"/>
      <c r="C134" s="3"/>
      <c r="D134" s="3"/>
      <c r="E134" s="46"/>
      <c r="F134" s="41"/>
      <c r="G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I134" s="46"/>
      <c r="AK134" s="46"/>
      <c r="AM134" s="46"/>
      <c r="AO134" s="46"/>
      <c r="AQ134" s="46"/>
    </row>
    <row r="135" spans="1:51">
      <c r="A135" s="3"/>
      <c r="F135" s="41"/>
      <c r="X135" s="41"/>
    </row>
    <row r="136" spans="1:51">
      <c r="A136" s="3"/>
      <c r="B136" s="40">
        <v>2003</v>
      </c>
      <c r="C136" s="3"/>
      <c r="D136" s="3"/>
      <c r="E136" s="41"/>
      <c r="F136" s="41"/>
      <c r="G136" s="41"/>
      <c r="I136" s="41"/>
      <c r="K136" s="41"/>
      <c r="M136" s="41"/>
      <c r="N136" s="41"/>
      <c r="O136" s="41"/>
      <c r="Q136" s="41"/>
      <c r="S136" s="41"/>
      <c r="U136" s="41"/>
      <c r="W136" s="41"/>
      <c r="X136" s="41"/>
      <c r="Y136" s="41"/>
      <c r="AA136" s="41"/>
      <c r="AC136" s="41"/>
      <c r="AE136" s="41"/>
      <c r="AG136" s="41"/>
      <c r="AI136" s="41"/>
      <c r="AK136" s="41"/>
      <c r="AM136" s="41"/>
      <c r="AO136" s="41"/>
      <c r="AQ136" s="41"/>
    </row>
    <row r="137" spans="1:51">
      <c r="A137" s="3"/>
      <c r="B137" s="14" t="s">
        <v>167</v>
      </c>
      <c r="C137" s="3"/>
      <c r="D137" s="3"/>
      <c r="E137" s="41">
        <f>IF(E$110&lt;=$B136,E$25,0)</f>
        <v>510665.11</v>
      </c>
      <c r="F137" s="41"/>
      <c r="G137" s="41">
        <f>IF(G$110&lt;=$B136,G$25,0)</f>
        <v>2082311.7650000001</v>
      </c>
      <c r="I137" s="41">
        <f>IF(I$110&lt;=$B136,I$25,0)</f>
        <v>329777.47000000003</v>
      </c>
      <c r="K137" s="41">
        <f>IF(K$110&lt;=$B136,K$25,0)</f>
        <v>0</v>
      </c>
      <c r="L137" s="41"/>
      <c r="M137" s="41">
        <f>IF(M$110&lt;=$B136,M$25,0)</f>
        <v>0</v>
      </c>
      <c r="N137" s="41"/>
      <c r="O137" s="41">
        <f>IF(O$110&lt;=$B136,O$25,0)</f>
        <v>0</v>
      </c>
      <c r="P137" s="41"/>
      <c r="Q137" s="41">
        <f>IF(Q$110&lt;=$B136,Q$25,0)</f>
        <v>0</v>
      </c>
      <c r="R137" s="41"/>
      <c r="S137" s="41">
        <f>IF(S$110&lt;=$B136,S$25,0)</f>
        <v>0</v>
      </c>
      <c r="T137" s="41"/>
      <c r="U137" s="41">
        <f>IF(U$110&lt;=$B136,U$25,0)</f>
        <v>0</v>
      </c>
      <c r="V137" s="41"/>
      <c r="W137" s="41">
        <f>IF(W$110&lt;=$B136,W$25,0)</f>
        <v>0</v>
      </c>
      <c r="X137" s="41"/>
      <c r="Y137" s="41">
        <f>IF(Y$110&lt;=$B136,Y$25,0)</f>
        <v>0</v>
      </c>
      <c r="Z137" s="41"/>
      <c r="AA137" s="41">
        <f>IF(AA$110&lt;=$B136,AA$25,0)</f>
        <v>0</v>
      </c>
      <c r="AB137" s="41"/>
      <c r="AC137" s="41">
        <f>IF(AC$110&lt;=$B136,AC$25,0)</f>
        <v>0</v>
      </c>
      <c r="AD137" s="41"/>
      <c r="AE137" s="41">
        <f>IF(AE$110&lt;=$B136,AE$25,0)</f>
        <v>0</v>
      </c>
      <c r="AF137" s="41"/>
      <c r="AG137" s="41">
        <f>IF(AG$110&lt;=$B136,AG$25,0)</f>
        <v>0</v>
      </c>
      <c r="AH137" s="41"/>
      <c r="AI137" s="41">
        <f>IF(AI$110&lt;=$B136,AI$25,0)</f>
        <v>0</v>
      </c>
      <c r="AJ137" s="3"/>
      <c r="AK137" s="41">
        <f>IF(AK$110&lt;=$B136,AK$25,0)</f>
        <v>0</v>
      </c>
      <c r="AL137" s="3"/>
      <c r="AM137" s="41">
        <f>IF(AM$110&lt;=$B136,AM$25,0)</f>
        <v>0</v>
      </c>
      <c r="AN137" s="3"/>
      <c r="AO137" s="41">
        <f>IF(AO$110&lt;=$B136,AO$25,0)</f>
        <v>0</v>
      </c>
      <c r="AP137" s="3"/>
      <c r="AQ137" s="41">
        <f>IF(AQ$110&lt;=$B136,AQ$25,0)</f>
        <v>0</v>
      </c>
      <c r="AR137" s="3"/>
      <c r="AS137" s="3"/>
      <c r="AT137" s="3"/>
      <c r="AU137" s="3"/>
      <c r="AV137" s="3"/>
    </row>
    <row r="138" spans="1:51">
      <c r="A138" s="3"/>
      <c r="B138" s="14" t="s">
        <v>190</v>
      </c>
      <c r="C138" s="3"/>
      <c r="D138" s="32"/>
      <c r="E138" s="42">
        <f>ROUND(E137*E$13,0)</f>
        <v>0</v>
      </c>
      <c r="F138" s="41"/>
      <c r="G138" s="42">
        <f>ROUND(G137*G$13,0)</f>
        <v>0</v>
      </c>
      <c r="I138" s="42">
        <f>ROUND(I137*I$13,0)</f>
        <v>98933</v>
      </c>
      <c r="K138" s="42">
        <f>ROUND(K137*K$13,0)</f>
        <v>0</v>
      </c>
      <c r="L138" s="41"/>
      <c r="M138" s="42">
        <f>ROUND(M137*M$13,0)</f>
        <v>0</v>
      </c>
      <c r="N138" s="41"/>
      <c r="O138" s="42">
        <f>ROUND(O137*O$13,0)</f>
        <v>0</v>
      </c>
      <c r="P138" s="41"/>
      <c r="Q138" s="42">
        <f>ROUND(Q137*Q$13,0)</f>
        <v>0</v>
      </c>
      <c r="R138" s="41"/>
      <c r="S138" s="42">
        <f>ROUND(S137*S$13,0)</f>
        <v>0</v>
      </c>
      <c r="T138" s="41"/>
      <c r="U138" s="42">
        <f>ROUND(U137*U$13,0)</f>
        <v>0</v>
      </c>
      <c r="V138" s="41"/>
      <c r="W138" s="42">
        <f>ROUND(W137*W$13,0)</f>
        <v>0</v>
      </c>
      <c r="X138" s="41"/>
      <c r="Y138" s="42">
        <f>ROUND(Y137*Y$13,0)</f>
        <v>0</v>
      </c>
      <c r="Z138" s="41"/>
      <c r="AA138" s="42">
        <f>ROUND(AA137*AA$13,0)</f>
        <v>0</v>
      </c>
      <c r="AB138" s="41"/>
      <c r="AC138" s="42">
        <f>ROUND(AC137*AC$13,0)</f>
        <v>0</v>
      </c>
      <c r="AD138" s="41"/>
      <c r="AE138" s="42">
        <f>ROUND(AE137*AE$13,0)</f>
        <v>0</v>
      </c>
      <c r="AF138" s="41"/>
      <c r="AG138" s="42">
        <f>ROUND(AG137*AG$13,0)</f>
        <v>0</v>
      </c>
      <c r="AH138" s="41"/>
      <c r="AI138" s="42">
        <f>ROUND(AI137*AI$13,0)</f>
        <v>0</v>
      </c>
      <c r="AJ138" s="3"/>
      <c r="AK138" s="42">
        <f>ROUND(AK137*AK$13,0)</f>
        <v>0</v>
      </c>
      <c r="AL138" s="3"/>
      <c r="AM138" s="42">
        <f>ROUND(AM137*AM$13,0)</f>
        <v>0</v>
      </c>
      <c r="AN138" s="3"/>
      <c r="AO138" s="42">
        <f>ROUND(AO137*AO$13,0)</f>
        <v>0</v>
      </c>
      <c r="AP138" s="3"/>
      <c r="AQ138" s="42">
        <f>ROUND(AQ137*AQ$13,0)</f>
        <v>0</v>
      </c>
      <c r="AR138" s="3"/>
      <c r="AS138" s="3"/>
      <c r="AT138" s="3"/>
      <c r="AU138" s="3"/>
      <c r="AV138" s="3"/>
    </row>
    <row r="139" spans="1:51">
      <c r="A139" s="3"/>
      <c r="B139" s="14" t="s">
        <v>191</v>
      </c>
      <c r="C139" s="3"/>
      <c r="D139" s="3"/>
      <c r="E139" s="41">
        <f>E137-E138</f>
        <v>510665.11</v>
      </c>
      <c r="F139" s="41"/>
      <c r="G139" s="41">
        <f>G137-G138</f>
        <v>2082311.7650000001</v>
      </c>
      <c r="I139" s="41">
        <f>I137-I138</f>
        <v>230844.47000000003</v>
      </c>
      <c r="K139" s="41">
        <f>K137-K138</f>
        <v>0</v>
      </c>
      <c r="L139" s="41"/>
      <c r="M139" s="41">
        <f>M137-M138</f>
        <v>0</v>
      </c>
      <c r="N139" s="41"/>
      <c r="O139" s="41">
        <f>O137-O138</f>
        <v>0</v>
      </c>
      <c r="P139" s="41"/>
      <c r="Q139" s="41">
        <f>Q137-Q138</f>
        <v>0</v>
      </c>
      <c r="R139" s="41"/>
      <c r="S139" s="41">
        <f>S137-S138</f>
        <v>0</v>
      </c>
      <c r="T139" s="41"/>
      <c r="U139" s="41">
        <f>U137-U138</f>
        <v>0</v>
      </c>
      <c r="V139" s="41"/>
      <c r="W139" s="41">
        <f>W137-W138</f>
        <v>0</v>
      </c>
      <c r="X139" s="41"/>
      <c r="Y139" s="41">
        <f>Y137-Y138</f>
        <v>0</v>
      </c>
      <c r="Z139" s="41"/>
      <c r="AA139" s="41">
        <f>AA137-AA138</f>
        <v>0</v>
      </c>
      <c r="AB139" s="41"/>
      <c r="AC139" s="41">
        <f>AC137-AC138</f>
        <v>0</v>
      </c>
      <c r="AD139" s="41"/>
      <c r="AE139" s="41">
        <f>AE137-AE138</f>
        <v>0</v>
      </c>
      <c r="AF139" s="41"/>
      <c r="AG139" s="41">
        <f>AG137-AG138</f>
        <v>0</v>
      </c>
      <c r="AH139" s="41"/>
      <c r="AI139" s="41">
        <f>AI137-AI138</f>
        <v>0</v>
      </c>
      <c r="AJ139" s="3"/>
      <c r="AK139" s="41">
        <f>AK137-AK138</f>
        <v>0</v>
      </c>
      <c r="AL139" s="3"/>
      <c r="AM139" s="41">
        <f>AM137-AM138</f>
        <v>0</v>
      </c>
      <c r="AN139" s="3"/>
      <c r="AO139" s="41">
        <f>AO137-AO138</f>
        <v>0</v>
      </c>
      <c r="AP139" s="3"/>
      <c r="AQ139" s="41">
        <f>AQ137-AQ138</f>
        <v>0</v>
      </c>
      <c r="AR139" s="3"/>
      <c r="AS139" s="3"/>
      <c r="AT139" s="3"/>
      <c r="AU139" s="3"/>
      <c r="AV139" s="3"/>
    </row>
    <row r="140" spans="1:51">
      <c r="A140" s="3"/>
      <c r="B140" s="14" t="s">
        <v>192</v>
      </c>
      <c r="C140" s="3"/>
      <c r="D140" s="3"/>
      <c r="E140" s="57">
        <f>IF($B136-E$9&lt;0,0,LOOKUP($B136-(E$9-1),$C$343:$C$364,$E$343:$E$364))</f>
        <v>6.6769999999999996E-2</v>
      </c>
      <c r="F140" s="58"/>
      <c r="G140" s="57">
        <f>IF($B136-G$9&lt;0,0,LOOKUP($B136-(G$9-1),$C$343:$C$364,$E$343:$E$364))</f>
        <v>7.2190000000000004E-2</v>
      </c>
      <c r="H140" s="59"/>
      <c r="I140" s="57">
        <f>IF($B136-I$9&lt;0,0,LOOKUP($B136-(I$9-1),$C$343:$C$364,$E$343:$E$364))</f>
        <v>3.7499999999999999E-2</v>
      </c>
      <c r="J140" s="59"/>
      <c r="K140" s="57">
        <f>IF($B136-K$9&lt;0,0,LOOKUP($B136-(K$9-1),$C$343:$C$364,$E$343:$E$364))</f>
        <v>0</v>
      </c>
      <c r="L140" s="59"/>
      <c r="M140" s="57">
        <f>IF($B136-M$9&lt;0,0,LOOKUP($B136-(M$9-1),$C$343:$C$364,$E$343:$E$364))</f>
        <v>0</v>
      </c>
      <c r="N140" s="58"/>
      <c r="O140" s="57">
        <f>IF($B136-O$9&lt;0,0,LOOKUP($B136-(O$9-1),$C$343:$C$364,$E$343:$E$364))</f>
        <v>0</v>
      </c>
      <c r="P140" s="59"/>
      <c r="Q140" s="57">
        <f>IF($B136-Q$9&lt;0,0,LOOKUP($B136-(Q$9-1),$C$343:$C$364,$E$343:$E$364))</f>
        <v>0</v>
      </c>
      <c r="R140" s="59"/>
      <c r="S140" s="57">
        <f>IF($B136-S$9&lt;0,0,LOOKUP($B136-(S$9-1),$C$343:$C$364,$E$343:$E$364))</f>
        <v>0</v>
      </c>
      <c r="T140" s="59"/>
      <c r="U140" s="57">
        <f>IF($B136-U$9&lt;0,0,LOOKUP($B136-(U$9-1),$C$343:$C$364,$E$343:$E$364))</f>
        <v>0</v>
      </c>
      <c r="V140" s="59"/>
      <c r="W140" s="57">
        <f>IF($B136-W$9&lt;0,0,LOOKUP($B136-(W$9-1),$C$343:$C$364,$E$343:$E$364))</f>
        <v>0</v>
      </c>
      <c r="X140" s="58"/>
      <c r="Y140" s="57">
        <f>IF($B136-Y$9&lt;0,0,LOOKUP($B136-(Y$9-1),$C$343:$C$364,$E$343:$E$364))</f>
        <v>0</v>
      </c>
      <c r="Z140" s="59"/>
      <c r="AA140" s="57">
        <f>IF($B136-AA$9&lt;0,0,LOOKUP($B136-(AA$9-1),$C$343:$C$364,$E$343:$E$364))</f>
        <v>0</v>
      </c>
      <c r="AB140" s="59"/>
      <c r="AC140" s="57">
        <f>IF($B136-AC$9&lt;0,0,LOOKUP($B136-(AC$9-1),$C$343:$C$364,$E$343:$E$364))</f>
        <v>0</v>
      </c>
      <c r="AD140" s="59"/>
      <c r="AE140" s="57">
        <f>IF($B136-AE$9&lt;0,0,LOOKUP($B136-(AE$9-1),$C$343:$C$364,$E$343:$E$364))</f>
        <v>0</v>
      </c>
      <c r="AF140" s="59"/>
      <c r="AG140" s="57">
        <f>IF($B136-AG$9&lt;0,0,LOOKUP($B136-(AG$9-1),$C$343:$C$364,$E$343:$E$364))</f>
        <v>0</v>
      </c>
      <c r="AH140" s="58"/>
      <c r="AI140" s="57">
        <f>IF($B136-AI$9&lt;0,0,LOOKUP($B136-(AI$9-1),$C$343:$C$364,$E$343:$E$364))</f>
        <v>0</v>
      </c>
      <c r="AJ140" s="58"/>
      <c r="AK140" s="57">
        <f>IF($B136-AK$9&lt;0,0,LOOKUP($B136-(AK$9-1),$C$343:$C$364,$E$343:$E$364))</f>
        <v>0</v>
      </c>
      <c r="AL140" s="3"/>
      <c r="AM140" s="57">
        <f>IF($B136-AM$9&lt;0,0,LOOKUP($B136-(AM$9-1),$C$343:$C$364,$E$343:$E$364))</f>
        <v>0</v>
      </c>
      <c r="AN140" s="3"/>
      <c r="AO140" s="57">
        <f>IF($B136-AO$9&lt;0,0,LOOKUP($B136-(AO$9-1),$C$343:$C$364,$E$343:$E$364))</f>
        <v>0</v>
      </c>
      <c r="AP140" s="3"/>
      <c r="AQ140" s="57">
        <f>IF($B136-AQ$9&lt;0,0,LOOKUP($B136-(AQ$9-1),$C$343:$C$364,$E$343:$E$364))</f>
        <v>0</v>
      </c>
      <c r="AR140" s="3"/>
      <c r="AS140" s="3"/>
      <c r="AT140" s="3"/>
      <c r="AU140" s="3"/>
      <c r="AV140" s="3"/>
    </row>
    <row r="141" spans="1:51">
      <c r="A141" s="3"/>
      <c r="B141" s="3"/>
      <c r="C141" s="3"/>
      <c r="D141" s="3"/>
      <c r="E141" s="46"/>
      <c r="F141" s="41"/>
      <c r="G141" s="46"/>
      <c r="I141" s="46"/>
      <c r="K141" s="46"/>
      <c r="L141" s="41"/>
      <c r="M141" s="46"/>
      <c r="N141" s="41"/>
      <c r="O141" s="46"/>
      <c r="P141" s="41"/>
      <c r="Q141" s="46"/>
      <c r="R141" s="41"/>
      <c r="S141" s="46"/>
      <c r="T141" s="41"/>
      <c r="U141" s="46"/>
      <c r="V141" s="41"/>
      <c r="W141" s="46"/>
      <c r="X141" s="41"/>
      <c r="Y141" s="46"/>
      <c r="Z141" s="41"/>
      <c r="AA141" s="46"/>
      <c r="AB141" s="41"/>
      <c r="AC141" s="46"/>
      <c r="AD141" s="41"/>
      <c r="AE141" s="46"/>
      <c r="AF141" s="41"/>
      <c r="AG141" s="46"/>
      <c r="AH141" s="41"/>
      <c r="AI141" s="46"/>
      <c r="AJ141" s="3"/>
      <c r="AK141" s="46"/>
      <c r="AL141" s="3"/>
      <c r="AM141" s="46"/>
      <c r="AN141" s="3"/>
      <c r="AO141" s="46"/>
      <c r="AP141" s="3"/>
      <c r="AQ141" s="46"/>
      <c r="AR141" s="3"/>
      <c r="AS141" s="3"/>
      <c r="AT141" s="3"/>
      <c r="AU141" s="3"/>
      <c r="AV141" s="3"/>
    </row>
    <row r="142" spans="1:51" s="176" customFormat="1">
      <c r="A142" s="32"/>
      <c r="B142" s="43" t="s">
        <v>193</v>
      </c>
      <c r="C142" s="32"/>
      <c r="D142" s="32"/>
      <c r="E142" s="2">
        <f>ROUND((E137-E138)*E140,0)</f>
        <v>34097</v>
      </c>
      <c r="F142" s="2"/>
      <c r="G142" s="2">
        <f>ROUND((G137-G138)*G140,0)</f>
        <v>150322</v>
      </c>
      <c r="H142" s="60"/>
      <c r="I142" s="2">
        <f>ROUND((I137-I138)*I140,0)</f>
        <v>8657</v>
      </c>
      <c r="J142" s="60"/>
      <c r="K142" s="2">
        <f>ROUND((K137-K138)*K140,0)</f>
        <v>0</v>
      </c>
      <c r="L142" s="2"/>
      <c r="M142" s="2">
        <f>ROUND((M137-M138)*M140,0)</f>
        <v>0</v>
      </c>
      <c r="N142" s="2"/>
      <c r="O142" s="2">
        <f>ROUND((O137-O138)*O140,0)</f>
        <v>0</v>
      </c>
      <c r="P142" s="2"/>
      <c r="Q142" s="2">
        <f>ROUND((Q137-Q138)*Q140,0)</f>
        <v>0</v>
      </c>
      <c r="R142" s="2"/>
      <c r="S142" s="2">
        <f>ROUND((S137-S138)*S140,0)</f>
        <v>0</v>
      </c>
      <c r="T142" s="2"/>
      <c r="U142" s="2">
        <f>ROUND((U137-U138)*U140,0)</f>
        <v>0</v>
      </c>
      <c r="V142" s="2"/>
      <c r="W142" s="2">
        <f>ROUND((W137-W138)*W140,0)</f>
        <v>0</v>
      </c>
      <c r="X142" s="2"/>
      <c r="Y142" s="2">
        <f>ROUND((Y137-Y138)*Y140,0)</f>
        <v>0</v>
      </c>
      <c r="Z142" s="2"/>
      <c r="AA142" s="2">
        <f>ROUND((AA137-AA138)*AA140,0)</f>
        <v>0</v>
      </c>
      <c r="AB142" s="2"/>
      <c r="AC142" s="2">
        <f>ROUND((AC137-AC138)*AC140,0)</f>
        <v>0</v>
      </c>
      <c r="AD142" s="2"/>
      <c r="AE142" s="2">
        <f>ROUND((AE137-AE138)*AE140,0)</f>
        <v>0</v>
      </c>
      <c r="AF142" s="2"/>
      <c r="AG142" s="2">
        <f>ROUND((AG137-AG138)*AG140,0)</f>
        <v>0</v>
      </c>
      <c r="AH142" s="2"/>
      <c r="AI142" s="2">
        <f>ROUND((AI137-AI138)*AI140,0)</f>
        <v>0</v>
      </c>
      <c r="AJ142" s="2"/>
      <c r="AK142" s="2">
        <f>ROUND((AK137-AK138)*AK140,0)</f>
        <v>0</v>
      </c>
      <c r="AL142" s="32"/>
      <c r="AM142" s="2">
        <f>ROUND((AM137-AM138)*AM140,0)</f>
        <v>0</v>
      </c>
      <c r="AN142" s="32"/>
      <c r="AO142" s="2">
        <f>ROUND((AO137-AO138)*AO140,0)</f>
        <v>0</v>
      </c>
      <c r="AP142" s="32"/>
      <c r="AQ142" s="2">
        <f>ROUND((AQ137-AQ138)*AQ140,0)</f>
        <v>0</v>
      </c>
      <c r="AR142" s="32"/>
      <c r="AS142" s="32"/>
      <c r="AT142" s="32"/>
      <c r="AU142" s="32"/>
      <c r="AV142" s="32"/>
      <c r="AW142" s="45"/>
      <c r="AX142" s="45"/>
      <c r="AY142" s="45"/>
    </row>
    <row r="143" spans="1:51">
      <c r="A143" s="3"/>
      <c r="B143" s="14" t="s">
        <v>194</v>
      </c>
      <c r="C143" s="3"/>
      <c r="D143" s="3"/>
      <c r="E143" s="5">
        <f>IF(E$110=$B136,E138,0)</f>
        <v>0</v>
      </c>
      <c r="F143" s="41"/>
      <c r="G143" s="5">
        <f>IF(G$110=$B136,G138,0)</f>
        <v>0</v>
      </c>
      <c r="I143" s="5">
        <f>IF(I$110=$B136,I138,0)</f>
        <v>98933</v>
      </c>
      <c r="K143" s="5">
        <f>IF(K$110=$B136,K138,0)</f>
        <v>0</v>
      </c>
      <c r="L143" s="41"/>
      <c r="M143" s="5">
        <f>IF(M$110=$B136,M138,0)</f>
        <v>0</v>
      </c>
      <c r="N143" s="41"/>
      <c r="O143" s="5">
        <f>IF(O$110=$B136,O138,0)</f>
        <v>0</v>
      </c>
      <c r="P143" s="41"/>
      <c r="Q143" s="5">
        <f>IF(Q$110=$B136,Q138,0)</f>
        <v>0</v>
      </c>
      <c r="R143" s="41"/>
      <c r="S143" s="5">
        <f>IF(S$110=$B136,S138,0)</f>
        <v>0</v>
      </c>
      <c r="T143" s="41"/>
      <c r="U143" s="5">
        <f>IF(U$110=$B136,U138,0)</f>
        <v>0</v>
      </c>
      <c r="V143" s="41"/>
      <c r="W143" s="5">
        <f>IF(W$110=$B136,W138,0)</f>
        <v>0</v>
      </c>
      <c r="X143" s="41"/>
      <c r="Y143" s="5">
        <f>IF(Y$110=$B136,Y138,0)</f>
        <v>0</v>
      </c>
      <c r="Z143" s="41"/>
      <c r="AA143" s="5">
        <f>IF(AA$110=$B136,AA138,0)</f>
        <v>0</v>
      </c>
      <c r="AB143" s="41"/>
      <c r="AC143" s="5">
        <f>IF(AC$110=$B136,AC138,0)</f>
        <v>0</v>
      </c>
      <c r="AD143" s="41"/>
      <c r="AE143" s="5">
        <f>IF(AE$110=$B136,AE138,0)</f>
        <v>0</v>
      </c>
      <c r="AF143" s="41"/>
      <c r="AG143" s="5">
        <f>IF(AG$110=$B136,AG138,0)</f>
        <v>0</v>
      </c>
      <c r="AH143" s="41"/>
      <c r="AI143" s="5">
        <f>IF(AI$110=$B136,AI138,0)</f>
        <v>0</v>
      </c>
      <c r="AJ143" s="3"/>
      <c r="AK143" s="5">
        <f>IF(AK$110=$B136,AK138,0)</f>
        <v>0</v>
      </c>
      <c r="AL143" s="3"/>
      <c r="AM143" s="5">
        <f>IF(AM$110=$B136,AM138,0)</f>
        <v>0</v>
      </c>
      <c r="AN143" s="3"/>
      <c r="AO143" s="5">
        <f>IF(AO$110=$B136,AO138,0)</f>
        <v>0</v>
      </c>
      <c r="AP143" s="3"/>
      <c r="AQ143" s="5">
        <f>IF(AQ$110=$B136,AQ138,0)</f>
        <v>0</v>
      </c>
      <c r="AR143" s="3"/>
      <c r="AS143" s="3"/>
      <c r="AT143" s="3"/>
      <c r="AU143" s="3"/>
      <c r="AV143" s="3"/>
    </row>
    <row r="144" spans="1:51" ht="13.8" thickBot="1">
      <c r="A144" s="3"/>
      <c r="B144" s="14" t="str">
        <f>"Total Tax Depreciation  -  "&amp;B136</f>
        <v>Total Tax Depreciation  -  2003</v>
      </c>
      <c r="C144" s="3"/>
      <c r="D144" s="3"/>
      <c r="E144" s="47">
        <f>E142+E143</f>
        <v>34097</v>
      </c>
      <c r="F144" s="41"/>
      <c r="G144" s="47">
        <f>G142+G143</f>
        <v>150322</v>
      </c>
      <c r="I144" s="47">
        <f>I142+I143</f>
        <v>107590</v>
      </c>
      <c r="K144" s="47">
        <f>K142+K143</f>
        <v>0</v>
      </c>
      <c r="L144" s="41"/>
      <c r="M144" s="47">
        <f>M142+M143</f>
        <v>0</v>
      </c>
      <c r="N144" s="41"/>
      <c r="O144" s="47">
        <f>O142+O143</f>
        <v>0</v>
      </c>
      <c r="P144" s="41"/>
      <c r="Q144" s="47">
        <f>Q142+Q143</f>
        <v>0</v>
      </c>
      <c r="R144" s="41"/>
      <c r="S144" s="47">
        <f>S142+S143</f>
        <v>0</v>
      </c>
      <c r="T144" s="41"/>
      <c r="U144" s="47">
        <f>U142+U143</f>
        <v>0</v>
      </c>
      <c r="V144" s="41"/>
      <c r="W144" s="47">
        <f>W142+W143</f>
        <v>0</v>
      </c>
      <c r="X144" s="41"/>
      <c r="Y144" s="47">
        <f>Y142+Y143</f>
        <v>0</v>
      </c>
      <c r="Z144" s="41"/>
      <c r="AA144" s="47">
        <f>AA142+AA143</f>
        <v>0</v>
      </c>
      <c r="AB144" s="41"/>
      <c r="AC144" s="47">
        <f>AC142+AC143</f>
        <v>0</v>
      </c>
      <c r="AD144" s="41"/>
      <c r="AE144" s="47">
        <f>AE142+AE143</f>
        <v>0</v>
      </c>
      <c r="AF144" s="41"/>
      <c r="AG144" s="47">
        <f>AG142+AG143</f>
        <v>0</v>
      </c>
      <c r="AH144" s="41"/>
      <c r="AI144" s="47">
        <f>AI142+AI143</f>
        <v>0</v>
      </c>
      <c r="AJ144" s="3"/>
      <c r="AK144" s="47">
        <f>AK142+AK143</f>
        <v>0</v>
      </c>
      <c r="AL144" s="3"/>
      <c r="AM144" s="47">
        <f>AM142+AM143</f>
        <v>0</v>
      </c>
      <c r="AN144" s="3"/>
      <c r="AO144" s="47">
        <f>AO142+AO143</f>
        <v>0</v>
      </c>
      <c r="AP144" s="3"/>
      <c r="AQ144" s="47">
        <f>AQ142+AQ143</f>
        <v>0</v>
      </c>
      <c r="AR144" s="3"/>
      <c r="AS144" s="3"/>
      <c r="AT144" s="3"/>
      <c r="AU144" s="3"/>
      <c r="AV144" s="3"/>
      <c r="AW144" s="48"/>
    </row>
    <row r="145" spans="1:51" ht="13.8" thickTop="1">
      <c r="A145" s="3"/>
      <c r="B145" s="3"/>
      <c r="C145" s="3"/>
      <c r="D145" s="3"/>
      <c r="E145" s="46"/>
      <c r="F145" s="41"/>
      <c r="G145" s="46"/>
      <c r="I145" s="46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3"/>
      <c r="AK145" s="41"/>
      <c r="AL145" s="3"/>
      <c r="AM145" s="41"/>
      <c r="AN145" s="3"/>
      <c r="AO145" s="41"/>
      <c r="AP145" s="3"/>
      <c r="AQ145" s="41"/>
      <c r="AR145" s="3"/>
      <c r="AS145" s="3"/>
      <c r="AT145" s="3"/>
      <c r="AU145" s="3"/>
      <c r="AV145" s="3"/>
    </row>
    <row r="146" spans="1:51">
      <c r="A146" s="3"/>
      <c r="B146" s="3"/>
      <c r="C146" s="3"/>
      <c r="D146" s="3"/>
      <c r="E146" s="41"/>
      <c r="F146" s="41"/>
      <c r="G146" s="41"/>
      <c r="I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3"/>
      <c r="AK146" s="41"/>
      <c r="AL146" s="3"/>
      <c r="AM146" s="41"/>
      <c r="AN146" s="3"/>
      <c r="AO146" s="41"/>
      <c r="AP146" s="3"/>
      <c r="AQ146" s="41"/>
      <c r="AR146" s="3"/>
      <c r="AS146" s="3"/>
      <c r="AT146" s="3"/>
      <c r="AU146" s="3"/>
      <c r="AV146" s="3"/>
    </row>
    <row r="147" spans="1:51">
      <c r="A147" s="3"/>
      <c r="B147" s="40">
        <v>2004</v>
      </c>
      <c r="C147" s="3"/>
      <c r="D147" s="3"/>
      <c r="E147" s="41"/>
      <c r="F147" s="41"/>
      <c r="G147" s="41"/>
      <c r="I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3"/>
      <c r="AK147" s="41"/>
      <c r="AL147" s="3"/>
      <c r="AM147" s="41"/>
      <c r="AN147" s="3"/>
      <c r="AO147" s="41"/>
      <c r="AP147" s="3"/>
      <c r="AQ147" s="41"/>
      <c r="AR147" s="3"/>
      <c r="AS147" s="3"/>
      <c r="AT147" s="3"/>
      <c r="AU147" s="3"/>
      <c r="AV147" s="3"/>
    </row>
    <row r="148" spans="1:51">
      <c r="A148" s="3"/>
      <c r="B148" s="14" t="s">
        <v>167</v>
      </c>
      <c r="C148" s="3"/>
      <c r="D148" s="3"/>
      <c r="E148" s="41">
        <f>IF(E$110&lt;=$B147,E$25,0)</f>
        <v>510665.11</v>
      </c>
      <c r="F148" s="41"/>
      <c r="G148" s="41">
        <f>IF(G$110&lt;=$B147,G$25,0)</f>
        <v>2082311.7650000001</v>
      </c>
      <c r="I148" s="41">
        <f>IF(I$110&lt;=$B147,I$25,0)</f>
        <v>329777.47000000003</v>
      </c>
      <c r="K148" s="41">
        <f>IF(K$110&lt;=$B147,K$25,0)</f>
        <v>620501.30999999971</v>
      </c>
      <c r="L148" s="41"/>
      <c r="M148" s="41">
        <f>IF(M$110&lt;=$B147,M$25,0)</f>
        <v>0</v>
      </c>
      <c r="N148" s="41"/>
      <c r="O148" s="41">
        <f>IF(O$110&lt;=$B147,O$25,0)</f>
        <v>0</v>
      </c>
      <c r="P148" s="41"/>
      <c r="Q148" s="41">
        <f>IF(Q$110&lt;=$B147,Q$25,0)</f>
        <v>0</v>
      </c>
      <c r="R148" s="41"/>
      <c r="S148" s="41">
        <f>IF(S$110&lt;=$B147,S$25,0)</f>
        <v>0</v>
      </c>
      <c r="T148" s="41"/>
      <c r="U148" s="41">
        <f>IF(U$110&lt;=$B147,U$25,0)</f>
        <v>0</v>
      </c>
      <c r="V148" s="41"/>
      <c r="W148" s="41">
        <f>IF(W$110&lt;=$B147,W$25,0)</f>
        <v>0</v>
      </c>
      <c r="X148" s="41"/>
      <c r="Y148" s="41">
        <f>IF(Y$110&lt;=$B147,Y$25,0)</f>
        <v>0</v>
      </c>
      <c r="Z148" s="41"/>
      <c r="AA148" s="41">
        <f>IF(AA$110&lt;=$B147,AA$25,0)</f>
        <v>0</v>
      </c>
      <c r="AB148" s="41"/>
      <c r="AC148" s="41">
        <f>IF(AC$110&lt;=$B147,AC$25,0)</f>
        <v>0</v>
      </c>
      <c r="AD148" s="41"/>
      <c r="AE148" s="41">
        <f>IF(AE$110&lt;=$B147,AE$25,0)</f>
        <v>0</v>
      </c>
      <c r="AF148" s="41"/>
      <c r="AG148" s="41">
        <f>IF(AG$110&lt;=$B147,AG$25,0)</f>
        <v>0</v>
      </c>
      <c r="AH148" s="41"/>
      <c r="AI148" s="41">
        <f>IF(AI$110&lt;=$B147,AI$25,0)</f>
        <v>0</v>
      </c>
      <c r="AJ148" s="3"/>
      <c r="AK148" s="41">
        <f>IF(AK$110&lt;=$B147,AK$25,0)</f>
        <v>0</v>
      </c>
      <c r="AL148" s="3"/>
      <c r="AM148" s="41">
        <f>IF(AM$110&lt;=$B147,AM$25,0)</f>
        <v>0</v>
      </c>
      <c r="AN148" s="3"/>
      <c r="AO148" s="41">
        <f>IF(AO$110&lt;=$B147,AO$25,0)</f>
        <v>0</v>
      </c>
      <c r="AP148" s="3"/>
      <c r="AQ148" s="41">
        <f>IF(AQ$110&lt;=$B147,AQ$25,0)</f>
        <v>0</v>
      </c>
      <c r="AR148" s="3"/>
      <c r="AS148" s="3"/>
      <c r="AT148" s="3"/>
      <c r="AU148" s="3"/>
      <c r="AV148" s="3"/>
    </row>
    <row r="149" spans="1:51">
      <c r="A149" s="3"/>
      <c r="B149" s="14" t="s">
        <v>190</v>
      </c>
      <c r="C149" s="3"/>
      <c r="D149" s="3"/>
      <c r="E149" s="42">
        <f>ROUND(E148*E$13,0)</f>
        <v>0</v>
      </c>
      <c r="F149" s="41"/>
      <c r="G149" s="42">
        <f>ROUND(G148*G$13,0)</f>
        <v>0</v>
      </c>
      <c r="I149" s="42">
        <f>ROUND(I148*I$13,0)</f>
        <v>98933</v>
      </c>
      <c r="K149" s="42">
        <f>ROUND(K148*K$13,0)</f>
        <v>186150</v>
      </c>
      <c r="L149" s="41"/>
      <c r="M149" s="42">
        <f>ROUND(M148*M$13,0)</f>
        <v>0</v>
      </c>
      <c r="N149" s="41"/>
      <c r="O149" s="42">
        <f>ROUND(O148*O$13,0)</f>
        <v>0</v>
      </c>
      <c r="P149" s="41"/>
      <c r="Q149" s="42">
        <f>ROUND(Q148*Q$13,0)</f>
        <v>0</v>
      </c>
      <c r="R149" s="41"/>
      <c r="S149" s="42">
        <f>ROUND(S148*S$13,0)</f>
        <v>0</v>
      </c>
      <c r="T149" s="41"/>
      <c r="U149" s="42">
        <f>ROUND(U148*U$13,0)</f>
        <v>0</v>
      </c>
      <c r="V149" s="41"/>
      <c r="W149" s="42">
        <f>ROUND(W148*W$13,0)</f>
        <v>0</v>
      </c>
      <c r="X149" s="41"/>
      <c r="Y149" s="42">
        <f>ROUND(Y148*Y$13,0)</f>
        <v>0</v>
      </c>
      <c r="Z149" s="41"/>
      <c r="AA149" s="42">
        <f>ROUND(AA148*AA$13,0)</f>
        <v>0</v>
      </c>
      <c r="AB149" s="41"/>
      <c r="AC149" s="42">
        <f>ROUND(AC148*AC$13,0)</f>
        <v>0</v>
      </c>
      <c r="AD149" s="41"/>
      <c r="AE149" s="42">
        <f>ROUND(AE148*AE$13,0)</f>
        <v>0</v>
      </c>
      <c r="AF149" s="41"/>
      <c r="AG149" s="42">
        <f>ROUND(AG148*AG$13,0)</f>
        <v>0</v>
      </c>
      <c r="AH149" s="41"/>
      <c r="AI149" s="42">
        <f>ROUND(AI148*AI$13,0)</f>
        <v>0</v>
      </c>
      <c r="AJ149" s="3"/>
      <c r="AK149" s="42">
        <f>ROUND(AK148*AK$13,0)</f>
        <v>0</v>
      </c>
      <c r="AL149" s="3"/>
      <c r="AM149" s="42">
        <f>ROUND(AM148*AM$13,0)</f>
        <v>0</v>
      </c>
      <c r="AN149" s="3"/>
      <c r="AO149" s="42">
        <f>ROUND(AO148*AO$13,0)</f>
        <v>0</v>
      </c>
      <c r="AP149" s="3"/>
      <c r="AQ149" s="42">
        <f>ROUND(AQ148*AQ$13,0)</f>
        <v>0</v>
      </c>
      <c r="AR149" s="3"/>
      <c r="AS149" s="3"/>
      <c r="AT149" s="3"/>
      <c r="AU149" s="3"/>
      <c r="AV149" s="3"/>
    </row>
    <row r="150" spans="1:51">
      <c r="A150" s="3"/>
      <c r="B150" s="14" t="s">
        <v>191</v>
      </c>
      <c r="C150" s="3"/>
      <c r="D150" s="3"/>
      <c r="E150" s="41">
        <f>E148-E149</f>
        <v>510665.11</v>
      </c>
      <c r="F150" s="41"/>
      <c r="G150" s="41">
        <f>G148-G149</f>
        <v>2082311.7650000001</v>
      </c>
      <c r="I150" s="41">
        <f>I148-I149</f>
        <v>230844.47000000003</v>
      </c>
      <c r="K150" s="41">
        <f>K148-K149</f>
        <v>434351.30999999971</v>
      </c>
      <c r="L150" s="41"/>
      <c r="M150" s="41">
        <f>M148-M149</f>
        <v>0</v>
      </c>
      <c r="N150" s="41"/>
      <c r="O150" s="41">
        <f>O148-O149</f>
        <v>0</v>
      </c>
      <c r="P150" s="41"/>
      <c r="Q150" s="41">
        <f>Q148-Q149</f>
        <v>0</v>
      </c>
      <c r="R150" s="41"/>
      <c r="S150" s="41">
        <f>S148-S149</f>
        <v>0</v>
      </c>
      <c r="T150" s="41"/>
      <c r="U150" s="41">
        <f>U148-U149</f>
        <v>0</v>
      </c>
      <c r="V150" s="41"/>
      <c r="W150" s="41">
        <f>W148-W149</f>
        <v>0</v>
      </c>
      <c r="X150" s="41"/>
      <c r="Y150" s="41">
        <f>Y148-Y149</f>
        <v>0</v>
      </c>
      <c r="Z150" s="41"/>
      <c r="AA150" s="41">
        <f>AA148-AA149</f>
        <v>0</v>
      </c>
      <c r="AB150" s="41"/>
      <c r="AC150" s="41">
        <f>AC148-AC149</f>
        <v>0</v>
      </c>
      <c r="AD150" s="41"/>
      <c r="AE150" s="41">
        <f>AE148-AE149</f>
        <v>0</v>
      </c>
      <c r="AF150" s="41"/>
      <c r="AG150" s="41">
        <f>AG148-AG149</f>
        <v>0</v>
      </c>
      <c r="AH150" s="41"/>
      <c r="AI150" s="41">
        <f>AI148-AI149</f>
        <v>0</v>
      </c>
      <c r="AJ150" s="3"/>
      <c r="AK150" s="41">
        <f>AK148-AK149</f>
        <v>0</v>
      </c>
      <c r="AL150" s="3"/>
      <c r="AM150" s="41">
        <f>AM148-AM149</f>
        <v>0</v>
      </c>
      <c r="AN150" s="3"/>
      <c r="AO150" s="41">
        <f>AO148-AO149</f>
        <v>0</v>
      </c>
      <c r="AP150" s="3"/>
      <c r="AQ150" s="41">
        <f>AQ148-AQ149</f>
        <v>0</v>
      </c>
      <c r="AR150" s="3"/>
      <c r="AS150" s="3"/>
      <c r="AT150" s="3"/>
      <c r="AU150" s="3"/>
      <c r="AV150" s="3"/>
    </row>
    <row r="151" spans="1:51">
      <c r="A151" s="3"/>
      <c r="B151" s="14" t="s">
        <v>192</v>
      </c>
      <c r="C151" s="3"/>
      <c r="D151" s="3"/>
      <c r="E151" s="57">
        <f>IF($B147-E$9&lt;0,0,LOOKUP($B147-(E$9-1),$C$343:$C$364,$E$343:$E$364))</f>
        <v>6.1769999999999999E-2</v>
      </c>
      <c r="F151" s="58"/>
      <c r="G151" s="57">
        <f>IF($B147-G$9&lt;0,0,LOOKUP($B147-(G$9-1),$C$343:$C$364,$E$343:$E$364))</f>
        <v>6.6769999999999996E-2</v>
      </c>
      <c r="H151" s="59"/>
      <c r="I151" s="57">
        <f>IF($B147-I$9&lt;0,0,LOOKUP($B147-(I$9-1),$C$343:$C$364,$E$343:$E$364))</f>
        <v>7.2190000000000004E-2</v>
      </c>
      <c r="J151" s="59"/>
      <c r="K151" s="57">
        <f>IF($B147-K$9&lt;0,0,LOOKUP($B147-(K$9-1),$C$343:$C$364,$E$343:$E$364))</f>
        <v>3.7499999999999999E-2</v>
      </c>
      <c r="L151" s="59"/>
      <c r="M151" s="57">
        <f>IF($B147-M$9&lt;0,0,LOOKUP($B147-(M$9-1),$C$343:$C$364,$E$343:$E$364))</f>
        <v>0</v>
      </c>
      <c r="N151" s="58"/>
      <c r="O151" s="57">
        <f>IF($B147-O$9&lt;0,0,LOOKUP($B147-(O$9-1),$C$343:$C$364,$E$343:$E$364))</f>
        <v>0</v>
      </c>
      <c r="P151" s="59"/>
      <c r="Q151" s="57">
        <f>IF($B147-Q$9&lt;0,0,LOOKUP($B147-(Q$9-1),$C$343:$C$364,$E$343:$E$364))</f>
        <v>0</v>
      </c>
      <c r="R151" s="59"/>
      <c r="S151" s="57">
        <f>IF($B147-S$9&lt;0,0,LOOKUP($B147-(S$9-1),$C$343:$C$364,$E$343:$E$364))</f>
        <v>0</v>
      </c>
      <c r="T151" s="59"/>
      <c r="U151" s="57">
        <f>IF($B147-U$9&lt;0,0,LOOKUP($B147-(U$9-1),$C$343:$C$364,$E$343:$E$364))</f>
        <v>0</v>
      </c>
      <c r="V151" s="59"/>
      <c r="W151" s="57">
        <f>IF($B147-W$9&lt;0,0,LOOKUP($B147-(W$9-1),$C$343:$C$364,$E$343:$E$364))</f>
        <v>0</v>
      </c>
      <c r="X151" s="58"/>
      <c r="Y151" s="57">
        <f>IF($B147-Y$9&lt;0,0,LOOKUP($B147-(Y$9-1),$C$343:$C$364,$E$343:$E$364))</f>
        <v>0</v>
      </c>
      <c r="Z151" s="59"/>
      <c r="AA151" s="57">
        <f>IF($B147-AA$9&lt;0,0,LOOKUP($B147-(AA$9-1),$C$343:$C$364,$E$343:$E$364))</f>
        <v>0</v>
      </c>
      <c r="AB151" s="59"/>
      <c r="AC151" s="57">
        <f>IF($B147-AC$9&lt;0,0,LOOKUP($B147-(AC$9-1),$C$343:$C$364,$E$343:$E$364))</f>
        <v>0</v>
      </c>
      <c r="AD151" s="59"/>
      <c r="AE151" s="57">
        <f>IF($B147-AE$9&lt;0,0,LOOKUP($B147-(AE$9-1),$C$343:$C$364,$E$343:$E$364))</f>
        <v>0</v>
      </c>
      <c r="AF151" s="59"/>
      <c r="AG151" s="57">
        <f>IF($B147-AG$9&lt;0,0,LOOKUP($B147-(AG$9-1),$C$343:$C$364,$E$343:$E$364))</f>
        <v>0</v>
      </c>
      <c r="AH151" s="58"/>
      <c r="AI151" s="57">
        <f>IF($B147-AI$9&lt;0,0,LOOKUP($B147-(AI$9-1),$C$343:$C$364,$E$343:$E$364))</f>
        <v>0</v>
      </c>
      <c r="AJ151" s="58"/>
      <c r="AK151" s="57">
        <f>IF($B147-AK$9&lt;0,0,LOOKUP($B147-(AK$9-1),$C$343:$C$364,$E$343:$E$364))</f>
        <v>0</v>
      </c>
      <c r="AL151" s="3"/>
      <c r="AM151" s="57">
        <f>IF($B147-AM$9&lt;0,0,LOOKUP($B147-(AM$9-1),$C$343:$C$364,$E$343:$E$364))</f>
        <v>0</v>
      </c>
      <c r="AN151" s="3"/>
      <c r="AO151" s="57">
        <f>IF($B147-AO$9&lt;0,0,LOOKUP($B147-(AO$9-1),$C$343:$C$364,$E$343:$E$364))</f>
        <v>0</v>
      </c>
      <c r="AP151" s="3"/>
      <c r="AQ151" s="57">
        <f>IF($B147-AQ$9&lt;0,0,LOOKUP($B147-(AQ$9-1),$C$343:$C$364,$E$343:$E$364))</f>
        <v>0</v>
      </c>
      <c r="AR151" s="3"/>
      <c r="AS151" s="3"/>
      <c r="AT151" s="3"/>
      <c r="AU151" s="3"/>
      <c r="AV151" s="3"/>
    </row>
    <row r="152" spans="1:51">
      <c r="A152" s="3"/>
      <c r="B152" s="3"/>
      <c r="C152" s="3"/>
      <c r="D152" s="3"/>
      <c r="E152" s="46"/>
      <c r="F152" s="41"/>
      <c r="G152" s="46"/>
      <c r="I152" s="46"/>
      <c r="K152" s="46"/>
      <c r="L152" s="41"/>
      <c r="M152" s="46"/>
      <c r="N152" s="41"/>
      <c r="O152" s="46"/>
      <c r="P152" s="41"/>
      <c r="Q152" s="46"/>
      <c r="R152" s="41"/>
      <c r="S152" s="46"/>
      <c r="T152" s="41"/>
      <c r="U152" s="46"/>
      <c r="V152" s="41"/>
      <c r="W152" s="46"/>
      <c r="X152" s="41"/>
      <c r="Y152" s="46"/>
      <c r="Z152" s="41"/>
      <c r="AA152" s="46"/>
      <c r="AB152" s="41"/>
      <c r="AC152" s="46"/>
      <c r="AD152" s="41"/>
      <c r="AE152" s="46"/>
      <c r="AF152" s="41"/>
      <c r="AG152" s="46"/>
      <c r="AH152" s="41"/>
      <c r="AI152" s="46"/>
      <c r="AJ152" s="3"/>
      <c r="AK152" s="46"/>
      <c r="AL152" s="3"/>
      <c r="AM152" s="46"/>
      <c r="AN152" s="3"/>
      <c r="AO152" s="46"/>
      <c r="AP152" s="3"/>
      <c r="AQ152" s="46"/>
      <c r="AR152" s="3"/>
      <c r="AS152" s="3"/>
      <c r="AT152" s="3"/>
      <c r="AU152" s="3"/>
      <c r="AV152" s="3"/>
    </row>
    <row r="153" spans="1:51" s="176" customFormat="1">
      <c r="A153" s="32"/>
      <c r="B153" s="43" t="s">
        <v>193</v>
      </c>
      <c r="C153" s="32"/>
      <c r="D153" s="32"/>
      <c r="E153" s="2">
        <f>ROUND((E148-E149)*E151,0)</f>
        <v>31544</v>
      </c>
      <c r="F153" s="2"/>
      <c r="G153" s="2">
        <f>ROUND((G148-G149)*G151,0)</f>
        <v>139036</v>
      </c>
      <c r="H153" s="60"/>
      <c r="I153" s="2">
        <f>ROUND((I148-I149)*I151,0)</f>
        <v>16665</v>
      </c>
      <c r="J153" s="60"/>
      <c r="K153" s="2">
        <f>ROUND((K148-K149)*K151,0)</f>
        <v>16288</v>
      </c>
      <c r="L153" s="2"/>
      <c r="M153" s="2">
        <f>ROUND((M148-M149)*M151,0)</f>
        <v>0</v>
      </c>
      <c r="N153" s="2"/>
      <c r="O153" s="2">
        <f>ROUND((O148-O149)*O151,0)</f>
        <v>0</v>
      </c>
      <c r="P153" s="2"/>
      <c r="Q153" s="2">
        <f>ROUND((Q148-Q149)*Q151,0)</f>
        <v>0</v>
      </c>
      <c r="R153" s="2"/>
      <c r="S153" s="2">
        <f>ROUND((S148-S149)*S151,0)</f>
        <v>0</v>
      </c>
      <c r="T153" s="2"/>
      <c r="U153" s="2">
        <f>ROUND((U148-U149)*U151,0)</f>
        <v>0</v>
      </c>
      <c r="V153" s="2"/>
      <c r="W153" s="2">
        <f>ROUND((W148-W149)*W151,0)</f>
        <v>0</v>
      </c>
      <c r="X153" s="2"/>
      <c r="Y153" s="2">
        <f>ROUND((Y148-Y149)*Y151,0)</f>
        <v>0</v>
      </c>
      <c r="Z153" s="2"/>
      <c r="AA153" s="2">
        <f>ROUND((AA148-AA149)*AA151,0)</f>
        <v>0</v>
      </c>
      <c r="AB153" s="2"/>
      <c r="AC153" s="2">
        <f>ROUND((AC148-AC149)*AC151,0)</f>
        <v>0</v>
      </c>
      <c r="AD153" s="2"/>
      <c r="AE153" s="2">
        <f>ROUND((AE148-AE149)*AE151,0)</f>
        <v>0</v>
      </c>
      <c r="AF153" s="2"/>
      <c r="AG153" s="2">
        <f>ROUND((AG148-AG149)*AG151,0)</f>
        <v>0</v>
      </c>
      <c r="AH153" s="2"/>
      <c r="AI153" s="2">
        <f>ROUND((AI148-AI149)*AI151,0)</f>
        <v>0</v>
      </c>
      <c r="AJ153" s="2"/>
      <c r="AK153" s="2">
        <f>ROUND((AK148-AK149)*AK151,0)</f>
        <v>0</v>
      </c>
      <c r="AL153" s="32"/>
      <c r="AM153" s="2">
        <f>ROUND((AM148-AM149)*AM151,0)</f>
        <v>0</v>
      </c>
      <c r="AN153" s="32"/>
      <c r="AO153" s="2">
        <f>ROUND((AO148-AO149)*AO151,0)</f>
        <v>0</v>
      </c>
      <c r="AP153" s="32"/>
      <c r="AQ153" s="2">
        <f>ROUND((AQ148-AQ149)*AQ151,0)</f>
        <v>0</v>
      </c>
      <c r="AR153" s="32"/>
      <c r="AS153" s="32"/>
      <c r="AT153" s="32"/>
      <c r="AU153" s="32"/>
      <c r="AV153" s="32"/>
      <c r="AW153" s="45"/>
      <c r="AX153" s="45"/>
      <c r="AY153" s="45"/>
    </row>
    <row r="154" spans="1:51">
      <c r="A154" s="3"/>
      <c r="B154" s="14" t="s">
        <v>194</v>
      </c>
      <c r="C154" s="3"/>
      <c r="D154" s="3"/>
      <c r="E154" s="5">
        <f>IF(E$110=$B147,E149,0)</f>
        <v>0</v>
      </c>
      <c r="F154" s="41"/>
      <c r="G154" s="5">
        <f>IF(G$110=$B147,G149,0)</f>
        <v>0</v>
      </c>
      <c r="I154" s="5">
        <f>IF(I$110=$B147,I149,0)</f>
        <v>0</v>
      </c>
      <c r="K154" s="5">
        <f>IF(K$110=$B147,K149,0)</f>
        <v>186150</v>
      </c>
      <c r="L154" s="41"/>
      <c r="M154" s="5">
        <f>IF(M$110=$B147,M149,0)</f>
        <v>0</v>
      </c>
      <c r="N154" s="41"/>
      <c r="O154" s="5">
        <f>IF(O$110=$B147,O149,0)</f>
        <v>0</v>
      </c>
      <c r="P154" s="41"/>
      <c r="Q154" s="5">
        <f>IF(Q$110=$B147,Q149,0)</f>
        <v>0</v>
      </c>
      <c r="R154" s="41"/>
      <c r="S154" s="5">
        <f>IF(S$110=$B147,S149,0)</f>
        <v>0</v>
      </c>
      <c r="T154" s="41"/>
      <c r="U154" s="5">
        <f>IF(U$110=$B147,U149,0)</f>
        <v>0</v>
      </c>
      <c r="V154" s="41"/>
      <c r="W154" s="5">
        <f>IF(W$110=$B147,W149,0)</f>
        <v>0</v>
      </c>
      <c r="X154" s="41"/>
      <c r="Y154" s="5">
        <f>IF(Y$110=$B147,Y149,0)</f>
        <v>0</v>
      </c>
      <c r="Z154" s="41"/>
      <c r="AA154" s="5">
        <f>IF(AA$110=$B147,AA149,0)</f>
        <v>0</v>
      </c>
      <c r="AB154" s="41"/>
      <c r="AC154" s="5">
        <f>IF(AC$110=$B147,AC149,0)</f>
        <v>0</v>
      </c>
      <c r="AD154" s="41"/>
      <c r="AE154" s="5">
        <f>IF(AE$110=$B147,AE149,0)</f>
        <v>0</v>
      </c>
      <c r="AF154" s="41"/>
      <c r="AG154" s="5">
        <f>IF(AG$110=$B147,AG149,0)</f>
        <v>0</v>
      </c>
      <c r="AH154" s="41"/>
      <c r="AI154" s="5">
        <f>IF(AI$110=$B147,AI149,0)</f>
        <v>0</v>
      </c>
      <c r="AJ154" s="3"/>
      <c r="AK154" s="5">
        <f>IF(AK$110=$B147,AK149,0)</f>
        <v>0</v>
      </c>
      <c r="AL154" s="3"/>
      <c r="AM154" s="5">
        <f>IF(AM$110=$B147,AM149,0)</f>
        <v>0</v>
      </c>
      <c r="AN154" s="3"/>
      <c r="AO154" s="5">
        <f>IF(AO$110=$B147,AO149,0)</f>
        <v>0</v>
      </c>
      <c r="AP154" s="3"/>
      <c r="AQ154" s="5">
        <f>IF(AQ$110=$B147,AQ149,0)</f>
        <v>0</v>
      </c>
      <c r="AR154" s="3"/>
      <c r="AS154" s="3"/>
      <c r="AT154" s="3"/>
      <c r="AU154" s="3"/>
      <c r="AV154" s="3"/>
    </row>
    <row r="155" spans="1:51" ht="13.8" thickBot="1">
      <c r="A155" s="3"/>
      <c r="B155" s="14" t="str">
        <f>"Total Tax Depreciation  -  "&amp;B147</f>
        <v>Total Tax Depreciation  -  2004</v>
      </c>
      <c r="C155" s="3"/>
      <c r="D155" s="3"/>
      <c r="E155" s="47">
        <f>E153+E154</f>
        <v>31544</v>
      </c>
      <c r="F155" s="41"/>
      <c r="G155" s="47">
        <f>G153+G154</f>
        <v>139036</v>
      </c>
      <c r="I155" s="47">
        <f>I153+I154</f>
        <v>16665</v>
      </c>
      <c r="K155" s="47">
        <f>K153+K154</f>
        <v>202438</v>
      </c>
      <c r="L155" s="41"/>
      <c r="M155" s="47">
        <f>M153+M154</f>
        <v>0</v>
      </c>
      <c r="N155" s="41"/>
      <c r="O155" s="47">
        <f>O153+O154</f>
        <v>0</v>
      </c>
      <c r="P155" s="41"/>
      <c r="Q155" s="47">
        <f>Q153+Q154</f>
        <v>0</v>
      </c>
      <c r="R155" s="41"/>
      <c r="S155" s="47">
        <f>S153+S154</f>
        <v>0</v>
      </c>
      <c r="T155" s="41"/>
      <c r="U155" s="47">
        <f>U153+U154</f>
        <v>0</v>
      </c>
      <c r="V155" s="41"/>
      <c r="W155" s="47">
        <f>W153+W154</f>
        <v>0</v>
      </c>
      <c r="X155" s="41"/>
      <c r="Y155" s="47">
        <f>Y153+Y154</f>
        <v>0</v>
      </c>
      <c r="Z155" s="41"/>
      <c r="AA155" s="47">
        <f>AA153+AA154</f>
        <v>0</v>
      </c>
      <c r="AB155" s="41"/>
      <c r="AC155" s="47">
        <f>AC153+AC154</f>
        <v>0</v>
      </c>
      <c r="AD155" s="41"/>
      <c r="AE155" s="47">
        <f>AE153+AE154</f>
        <v>0</v>
      </c>
      <c r="AF155" s="41"/>
      <c r="AG155" s="47">
        <f>AG153+AG154</f>
        <v>0</v>
      </c>
      <c r="AH155" s="41"/>
      <c r="AI155" s="47">
        <f>AI153+AI154</f>
        <v>0</v>
      </c>
      <c r="AJ155" s="3"/>
      <c r="AK155" s="47">
        <f>AK153+AK154</f>
        <v>0</v>
      </c>
      <c r="AL155" s="3"/>
      <c r="AM155" s="47">
        <f>AM153+AM154</f>
        <v>0</v>
      </c>
      <c r="AN155" s="3"/>
      <c r="AO155" s="47">
        <f>AO153+AO154</f>
        <v>0</v>
      </c>
      <c r="AP155" s="3"/>
      <c r="AQ155" s="47">
        <f>AQ153+AQ154</f>
        <v>0</v>
      </c>
      <c r="AR155" s="3"/>
      <c r="AS155" s="3"/>
      <c r="AT155" s="3"/>
      <c r="AU155" s="3"/>
      <c r="AV155" s="3"/>
      <c r="AW155" s="48"/>
    </row>
    <row r="156" spans="1:51" ht="13.8" thickTop="1">
      <c r="A156" s="3"/>
      <c r="B156" s="3"/>
      <c r="C156" s="3"/>
      <c r="D156" s="3"/>
      <c r="E156" s="41"/>
      <c r="F156" s="41"/>
      <c r="G156" s="41"/>
      <c r="I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3"/>
      <c r="AK156" s="41"/>
      <c r="AL156" s="3"/>
      <c r="AM156" s="41"/>
      <c r="AN156" s="3"/>
      <c r="AO156" s="41"/>
      <c r="AP156" s="3"/>
      <c r="AQ156" s="41"/>
      <c r="AR156" s="3"/>
      <c r="AS156" s="3"/>
      <c r="AT156" s="3"/>
      <c r="AU156" s="3"/>
      <c r="AV156" s="3"/>
    </row>
    <row r="157" spans="1:51">
      <c r="A157" s="3"/>
      <c r="B157" s="3"/>
      <c r="C157" s="3"/>
      <c r="D157" s="3"/>
      <c r="F157" s="41"/>
      <c r="G157" s="41"/>
      <c r="I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3"/>
      <c r="AK157" s="41"/>
      <c r="AL157" s="3"/>
      <c r="AM157" s="41"/>
      <c r="AN157" s="3"/>
      <c r="AO157" s="41"/>
      <c r="AP157" s="3"/>
      <c r="AQ157" s="41"/>
      <c r="AR157" s="3"/>
      <c r="AS157" s="3"/>
      <c r="AT157" s="3"/>
      <c r="AU157" s="3"/>
      <c r="AV157" s="3"/>
    </row>
    <row r="158" spans="1:51">
      <c r="A158" s="3"/>
      <c r="B158" s="40">
        <v>2005</v>
      </c>
      <c r="C158" s="3"/>
      <c r="D158" s="3"/>
      <c r="E158" s="41"/>
      <c r="F158" s="41"/>
      <c r="G158" s="41"/>
      <c r="I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3"/>
      <c r="AK158" s="41"/>
      <c r="AL158" s="3"/>
      <c r="AM158" s="41"/>
      <c r="AN158" s="3"/>
      <c r="AO158" s="41"/>
      <c r="AP158" s="3"/>
      <c r="AQ158" s="41"/>
      <c r="AR158" s="3"/>
      <c r="AS158" s="3"/>
      <c r="AT158" s="3"/>
      <c r="AU158" s="3"/>
      <c r="AV158" s="3"/>
    </row>
    <row r="159" spans="1:51">
      <c r="A159" s="3"/>
      <c r="B159" s="14" t="s">
        <v>167</v>
      </c>
      <c r="C159" s="3"/>
      <c r="D159" s="3"/>
      <c r="E159" s="41">
        <f>IF(E$110&lt;=$B158,E$25,0)</f>
        <v>510665.11</v>
      </c>
      <c r="F159" s="41"/>
      <c r="G159" s="41">
        <f>IF(G$110&lt;=$B158,G$25,0)</f>
        <v>2082311.7650000001</v>
      </c>
      <c r="I159" s="41">
        <f>IF(I$110&lt;=$B158,I$25,0)</f>
        <v>329777.47000000003</v>
      </c>
      <c r="K159" s="41">
        <f>IF(K$110&lt;=$B158,K$25,0)</f>
        <v>620501.30999999971</v>
      </c>
      <c r="L159" s="41"/>
      <c r="M159" s="41">
        <f>IF(M$110&lt;=$B158,M$25,0)</f>
        <v>14920259.805000002</v>
      </c>
      <c r="N159" s="41"/>
      <c r="O159" s="41">
        <f>IF(O$110&lt;=$B158,O$25,0)</f>
        <v>0</v>
      </c>
      <c r="P159" s="41"/>
      <c r="Q159" s="41">
        <f>IF(Q$110&lt;=$B158,Q$25,0)</f>
        <v>0</v>
      </c>
      <c r="R159" s="41"/>
      <c r="S159" s="41">
        <f>IF(S$110&lt;=$B158,S$25,0)</f>
        <v>0</v>
      </c>
      <c r="T159" s="41"/>
      <c r="U159" s="41">
        <f>IF(U$110&lt;=$B158,U$25,0)</f>
        <v>0</v>
      </c>
      <c r="V159" s="41"/>
      <c r="W159" s="41">
        <f>IF(W$110&lt;=$B158,W$25,0)</f>
        <v>0</v>
      </c>
      <c r="X159" s="41"/>
      <c r="Y159" s="41">
        <f>IF(Y$110&lt;=$B158,Y$25,0)</f>
        <v>0</v>
      </c>
      <c r="Z159" s="41"/>
      <c r="AA159" s="41">
        <f>IF(AA$110&lt;=$B158,AA$25,0)</f>
        <v>0</v>
      </c>
      <c r="AB159" s="41"/>
      <c r="AC159" s="41">
        <f>IF(AC$110&lt;=$B158,AC$25,0)</f>
        <v>0</v>
      </c>
      <c r="AD159" s="41"/>
      <c r="AE159" s="41">
        <f>IF(AE$110&lt;=$B158,AE$25,0)</f>
        <v>0</v>
      </c>
      <c r="AF159" s="41"/>
      <c r="AG159" s="41">
        <f>IF(AG$110&lt;=$B158,AG$25,0)</f>
        <v>0</v>
      </c>
      <c r="AH159" s="41"/>
      <c r="AI159" s="41">
        <f>IF(AI$110&lt;=$B158,AI$25,0)</f>
        <v>0</v>
      </c>
      <c r="AJ159" s="3"/>
      <c r="AK159" s="41">
        <f>IF(AK$110&lt;=$B158,AK$25,0)</f>
        <v>0</v>
      </c>
      <c r="AL159" s="3"/>
      <c r="AM159" s="41">
        <f>IF(AM$110&lt;=$B158,AM$25,0)</f>
        <v>0</v>
      </c>
      <c r="AN159" s="3"/>
      <c r="AO159" s="41">
        <f>IF(AO$110&lt;=$B158,AO$25,0)</f>
        <v>0</v>
      </c>
      <c r="AP159" s="3"/>
      <c r="AQ159" s="41">
        <f>IF(AQ$110&lt;=$B158,AQ$25,0)</f>
        <v>0</v>
      </c>
      <c r="AR159" s="3"/>
      <c r="AS159" s="3"/>
      <c r="AT159" s="3"/>
      <c r="AU159" s="3"/>
      <c r="AV159" s="3"/>
    </row>
    <row r="160" spans="1:51">
      <c r="A160" s="3"/>
      <c r="B160" s="14" t="s">
        <v>190</v>
      </c>
      <c r="C160" s="3"/>
      <c r="D160" s="3"/>
      <c r="E160" s="42">
        <f>ROUND(E159*E$13,0)</f>
        <v>0</v>
      </c>
      <c r="F160" s="41"/>
      <c r="G160" s="42">
        <f>ROUND(G159*G$13,0)</f>
        <v>0</v>
      </c>
      <c r="I160" s="42">
        <f>ROUND(I159*I$13,0)</f>
        <v>98933</v>
      </c>
      <c r="K160" s="42">
        <f>ROUND(K159*K$13,0)</f>
        <v>186150</v>
      </c>
      <c r="L160" s="41"/>
      <c r="M160" s="42">
        <f>ROUND(M159*M$13,0)</f>
        <v>0</v>
      </c>
      <c r="N160" s="41"/>
      <c r="O160" s="42">
        <f>ROUND(O159*O$13,0)</f>
        <v>0</v>
      </c>
      <c r="P160" s="41"/>
      <c r="Q160" s="42">
        <f>ROUND(Q159*Q$13,0)</f>
        <v>0</v>
      </c>
      <c r="R160" s="41"/>
      <c r="S160" s="42">
        <f>ROUND(S159*S$13,0)</f>
        <v>0</v>
      </c>
      <c r="T160" s="41"/>
      <c r="U160" s="42">
        <f>ROUND(U159*U$13,0)</f>
        <v>0</v>
      </c>
      <c r="V160" s="41"/>
      <c r="W160" s="42">
        <f>ROUND(W159*W$13,0)</f>
        <v>0</v>
      </c>
      <c r="X160" s="41"/>
      <c r="Y160" s="42">
        <f>ROUND(Y159*Y$13,0)</f>
        <v>0</v>
      </c>
      <c r="Z160" s="41"/>
      <c r="AA160" s="42">
        <f>ROUND(AA159*AA$13,0)</f>
        <v>0</v>
      </c>
      <c r="AB160" s="41"/>
      <c r="AC160" s="42">
        <f>ROUND(AC159*AC$13,0)</f>
        <v>0</v>
      </c>
      <c r="AD160" s="41"/>
      <c r="AE160" s="42">
        <f>ROUND(AE159*AE$13,0)</f>
        <v>0</v>
      </c>
      <c r="AF160" s="41"/>
      <c r="AG160" s="42">
        <f>ROUND(AG159*AG$13,0)</f>
        <v>0</v>
      </c>
      <c r="AH160" s="41"/>
      <c r="AI160" s="42">
        <f>ROUND(AI159*AI$13,0)</f>
        <v>0</v>
      </c>
      <c r="AJ160" s="3"/>
      <c r="AK160" s="42">
        <f>ROUND(AK159*AK$13,0)</f>
        <v>0</v>
      </c>
      <c r="AL160" s="3"/>
      <c r="AM160" s="42">
        <f>ROUND(AM159*AM$13,0)</f>
        <v>0</v>
      </c>
      <c r="AN160" s="3"/>
      <c r="AO160" s="42">
        <f>ROUND(AO159*AO$13,0)</f>
        <v>0</v>
      </c>
      <c r="AP160" s="3"/>
      <c r="AQ160" s="42">
        <f>ROUND(AQ159*AQ$13,0)</f>
        <v>0</v>
      </c>
      <c r="AR160" s="3"/>
      <c r="AS160" s="3"/>
      <c r="AT160" s="3"/>
      <c r="AU160" s="3"/>
      <c r="AV160" s="3"/>
    </row>
    <row r="161" spans="1:51">
      <c r="A161" s="3"/>
      <c r="B161" s="14" t="s">
        <v>191</v>
      </c>
      <c r="C161" s="3"/>
      <c r="D161" s="3"/>
      <c r="E161" s="41">
        <f>E159-E160</f>
        <v>510665.11</v>
      </c>
      <c r="F161" s="41"/>
      <c r="G161" s="41">
        <f>G159-G160</f>
        <v>2082311.7650000001</v>
      </c>
      <c r="I161" s="41">
        <f>I159-I160</f>
        <v>230844.47000000003</v>
      </c>
      <c r="K161" s="41">
        <f>K159-K160</f>
        <v>434351.30999999971</v>
      </c>
      <c r="L161" s="41"/>
      <c r="M161" s="41">
        <f>M159-M160</f>
        <v>14920259.805000002</v>
      </c>
      <c r="N161" s="41"/>
      <c r="O161" s="41">
        <f>O159-O160</f>
        <v>0</v>
      </c>
      <c r="P161" s="41"/>
      <c r="Q161" s="41">
        <f>Q159-Q160</f>
        <v>0</v>
      </c>
      <c r="R161" s="41"/>
      <c r="S161" s="41">
        <f>S159-S160</f>
        <v>0</v>
      </c>
      <c r="T161" s="41"/>
      <c r="U161" s="41">
        <f>U159-U160</f>
        <v>0</v>
      </c>
      <c r="V161" s="41"/>
      <c r="W161" s="41">
        <f>W159-W160</f>
        <v>0</v>
      </c>
      <c r="X161" s="41"/>
      <c r="Y161" s="41">
        <f>Y159-Y160</f>
        <v>0</v>
      </c>
      <c r="Z161" s="41"/>
      <c r="AA161" s="41">
        <f>AA159-AA160</f>
        <v>0</v>
      </c>
      <c r="AB161" s="41"/>
      <c r="AC161" s="41">
        <f>AC159-AC160</f>
        <v>0</v>
      </c>
      <c r="AD161" s="41"/>
      <c r="AE161" s="41">
        <f>AE159-AE160</f>
        <v>0</v>
      </c>
      <c r="AF161" s="41"/>
      <c r="AG161" s="41">
        <f>AG159-AG160</f>
        <v>0</v>
      </c>
      <c r="AH161" s="41"/>
      <c r="AI161" s="41">
        <f>AI159-AI160</f>
        <v>0</v>
      </c>
      <c r="AJ161" s="3"/>
      <c r="AK161" s="41">
        <f>AK159-AK160</f>
        <v>0</v>
      </c>
      <c r="AL161" s="3"/>
      <c r="AM161" s="41">
        <f>AM159-AM160</f>
        <v>0</v>
      </c>
      <c r="AN161" s="3"/>
      <c r="AO161" s="41">
        <f>AO159-AO160</f>
        <v>0</v>
      </c>
      <c r="AP161" s="3"/>
      <c r="AQ161" s="41">
        <f>AQ159-AQ160</f>
        <v>0</v>
      </c>
      <c r="AR161" s="3"/>
      <c r="AS161" s="3"/>
      <c r="AT161" s="3"/>
      <c r="AU161" s="3"/>
      <c r="AV161" s="3"/>
    </row>
    <row r="162" spans="1:51" s="176" customFormat="1">
      <c r="A162" s="32"/>
      <c r="B162" s="43" t="s">
        <v>192</v>
      </c>
      <c r="C162" s="32"/>
      <c r="D162" s="32"/>
      <c r="E162" s="44">
        <f>IF($B158-E$9&lt;0,0,LOOKUP($B158-(E$9-1),$C$343:$C$364,$E$343:$E$364))</f>
        <v>5.713E-2</v>
      </c>
      <c r="F162" s="32"/>
      <c r="G162" s="44">
        <f>IF($B158-G$9&lt;0,0,LOOKUP($B158-(G$9-1),$C$343:$C$364,$E$343:$E$364))</f>
        <v>6.1769999999999999E-2</v>
      </c>
      <c r="H162" s="45"/>
      <c r="I162" s="44">
        <f>IF($B158-I$9&lt;0,0,LOOKUP($B158-(I$9-1),$C$343:$C$364,$E$343:$E$364))</f>
        <v>6.6769999999999996E-2</v>
      </c>
      <c r="J162" s="45"/>
      <c r="K162" s="44">
        <f>IF($B158-K$9&lt;0,0,LOOKUP($B158-(K$9-1),$C$343:$C$364,$E$343:$E$364))</f>
        <v>7.2190000000000004E-2</v>
      </c>
      <c r="L162" s="45"/>
      <c r="M162" s="44">
        <f>IF($B158-M$9&lt;0,0,LOOKUP($B158-(M$9-1),$C$343:$C$364,$E$343:$E$364))</f>
        <v>3.7499999999999999E-2</v>
      </c>
      <c r="N162" s="32"/>
      <c r="O162" s="44">
        <f>IF($B158-O$9&lt;0,0,LOOKUP($B158-(O$9-1),$C$343:$C$364,$E$343:$E$364))</f>
        <v>0</v>
      </c>
      <c r="P162" s="45"/>
      <c r="Q162" s="44">
        <f>IF($B158-Q$9&lt;0,0,LOOKUP($B158-(Q$9-1),$C$343:$C$364,$E$343:$E$364))</f>
        <v>0</v>
      </c>
      <c r="R162" s="45"/>
      <c r="S162" s="44">
        <f>IF($B158-S$9&lt;0,0,LOOKUP($B158-(S$9-1),$C$343:$C$364,$E$343:$E$364))</f>
        <v>0</v>
      </c>
      <c r="T162" s="45"/>
      <c r="U162" s="44">
        <f>IF($B158-U$9&lt;0,0,LOOKUP($B158-(U$9-1),$C$343:$C$364,$E$343:$E$364))</f>
        <v>0</v>
      </c>
      <c r="V162" s="45"/>
      <c r="W162" s="44">
        <f>IF($B158-W$9&lt;0,0,LOOKUP($B158-(W$9-1),$C$343:$C$364,$E$343:$E$364))</f>
        <v>0</v>
      </c>
      <c r="X162" s="32"/>
      <c r="Y162" s="44">
        <f>IF($B158-Y$9&lt;0,0,LOOKUP($B158-(Y$9-1),$C$343:$C$364,$E$343:$E$364))</f>
        <v>0</v>
      </c>
      <c r="Z162" s="45"/>
      <c r="AA162" s="44">
        <f>IF($B158-AA$9&lt;0,0,LOOKUP($B158-(AA$9-1),$C$343:$C$364,$E$343:$E$364))</f>
        <v>0</v>
      </c>
      <c r="AB162" s="45"/>
      <c r="AC162" s="44">
        <f>IF($B158-AC$9&lt;0,0,LOOKUP($B158-(AC$9-1),$C$343:$C$364,$E$343:$E$364))</f>
        <v>0</v>
      </c>
      <c r="AD162" s="45"/>
      <c r="AE162" s="44">
        <f>IF($B158-AE$9&lt;0,0,LOOKUP($B158-(AE$9-1),$C$343:$C$364,$E$343:$E$364))</f>
        <v>0</v>
      </c>
      <c r="AF162" s="45"/>
      <c r="AG162" s="44">
        <f>IF($B158-AG$9&lt;0,0,LOOKUP($B158-(AG$9-1),$C$343:$C$364,$E$343:$E$364))</f>
        <v>0</v>
      </c>
      <c r="AH162" s="32"/>
      <c r="AI162" s="44">
        <f>IF($B158-AI$9&lt;0,0,LOOKUP($B158-(AI$9-1),$C$343:$C$364,$E$343:$E$364))</f>
        <v>0</v>
      </c>
      <c r="AJ162" s="32"/>
      <c r="AK162" s="44">
        <f>IF($B158-AK$9&lt;0,0,LOOKUP($B158-(AK$9-1),$C$343:$C$364,$E$343:$E$364))</f>
        <v>0</v>
      </c>
      <c r="AL162" s="32"/>
      <c r="AM162" s="44">
        <f>IF($B158-AM$9&lt;0,0,LOOKUP($B158-(AM$9-1),$C$343:$C$364,$E$343:$E$364))</f>
        <v>0</v>
      </c>
      <c r="AN162" s="32"/>
      <c r="AO162" s="44">
        <f>IF($B158-AO$9&lt;0,0,LOOKUP($B158-(AO$9-1),$C$343:$C$364,$E$343:$E$364))</f>
        <v>0</v>
      </c>
      <c r="AP162" s="32"/>
      <c r="AQ162" s="44">
        <f>IF($B158-AQ$9&lt;0,0,LOOKUP($B158-(AQ$9-1),$C$343:$C$364,$E$343:$E$364))</f>
        <v>0</v>
      </c>
      <c r="AR162" s="32"/>
      <c r="AS162" s="32"/>
      <c r="AT162" s="32"/>
      <c r="AU162" s="32"/>
      <c r="AV162" s="32"/>
      <c r="AW162" s="45"/>
      <c r="AX162" s="45"/>
      <c r="AY162" s="45"/>
    </row>
    <row r="163" spans="1:51">
      <c r="A163" s="3"/>
      <c r="B163" s="3"/>
      <c r="C163" s="3"/>
      <c r="D163" s="3"/>
      <c r="E163" s="46"/>
      <c r="F163" s="41"/>
      <c r="G163" s="46"/>
      <c r="I163" s="46"/>
      <c r="K163" s="46"/>
      <c r="L163" s="41"/>
      <c r="M163" s="46"/>
      <c r="N163" s="41"/>
      <c r="O163" s="46"/>
      <c r="P163" s="41"/>
      <c r="Q163" s="46"/>
      <c r="R163" s="41"/>
      <c r="S163" s="46"/>
      <c r="T163" s="41"/>
      <c r="U163" s="46"/>
      <c r="V163" s="41"/>
      <c r="W163" s="46"/>
      <c r="X163" s="41"/>
      <c r="Y163" s="46"/>
      <c r="Z163" s="41"/>
      <c r="AA163" s="46"/>
      <c r="AB163" s="41"/>
      <c r="AC163" s="46"/>
      <c r="AD163" s="41"/>
      <c r="AE163" s="46"/>
      <c r="AF163" s="41"/>
      <c r="AG163" s="46"/>
      <c r="AH163" s="41"/>
      <c r="AI163" s="46"/>
      <c r="AJ163" s="3"/>
      <c r="AK163" s="46"/>
      <c r="AL163" s="3"/>
      <c r="AM163" s="46"/>
      <c r="AN163" s="3"/>
      <c r="AO163" s="46"/>
      <c r="AP163" s="3"/>
      <c r="AQ163" s="46"/>
      <c r="AR163" s="3"/>
      <c r="AS163" s="3"/>
      <c r="AT163" s="3"/>
      <c r="AU163" s="3"/>
      <c r="AV163" s="3"/>
    </row>
    <row r="164" spans="1:51">
      <c r="A164" s="3"/>
      <c r="B164" s="14" t="s">
        <v>193</v>
      </c>
      <c r="C164" s="3"/>
      <c r="D164" s="3"/>
      <c r="E164" s="41">
        <f>ROUND((E159-E160)*E162,0)</f>
        <v>29174</v>
      </c>
      <c r="F164" s="41"/>
      <c r="G164" s="41">
        <f>ROUND((G159-G160)*G162,0)</f>
        <v>128624</v>
      </c>
      <c r="I164" s="41">
        <f>ROUND((I159-I160)*I162,0)</f>
        <v>15413</v>
      </c>
      <c r="K164" s="41">
        <f>ROUND((K159-K160)*K162,0)</f>
        <v>31356</v>
      </c>
      <c r="L164" s="41"/>
      <c r="M164" s="41">
        <f>ROUND((M159-M160)*M162,0)</f>
        <v>559510</v>
      </c>
      <c r="N164" s="41"/>
      <c r="O164" s="41">
        <f>ROUND((O159-O160)*O162,0)</f>
        <v>0</v>
      </c>
      <c r="P164" s="41"/>
      <c r="Q164" s="41">
        <f>ROUND((Q159-Q160)*Q162,0)</f>
        <v>0</v>
      </c>
      <c r="R164" s="41"/>
      <c r="S164" s="41">
        <f>ROUND((S159-S160)*S162,0)</f>
        <v>0</v>
      </c>
      <c r="T164" s="41"/>
      <c r="U164" s="41">
        <f>ROUND((U159-U160)*U162,0)</f>
        <v>0</v>
      </c>
      <c r="V164" s="41"/>
      <c r="W164" s="41">
        <f>ROUND((W159-W160)*W162,0)</f>
        <v>0</v>
      </c>
      <c r="X164" s="41"/>
      <c r="Y164" s="41">
        <f>ROUND((Y159-Y160)*Y162,0)</f>
        <v>0</v>
      </c>
      <c r="Z164" s="41"/>
      <c r="AA164" s="41">
        <f>ROUND((AA159-AA160)*AA162,0)</f>
        <v>0</v>
      </c>
      <c r="AB164" s="41"/>
      <c r="AC164" s="41">
        <f>ROUND((AC159-AC160)*AC162,0)</f>
        <v>0</v>
      </c>
      <c r="AD164" s="41"/>
      <c r="AE164" s="41">
        <f>ROUND((AE159-AE160)*AE162,0)</f>
        <v>0</v>
      </c>
      <c r="AF164" s="41"/>
      <c r="AG164" s="41">
        <f>ROUND((AG159-AG160)*AG162,0)</f>
        <v>0</v>
      </c>
      <c r="AH164" s="41"/>
      <c r="AI164" s="41">
        <f>ROUND((AI159-AI160)*AI162,0)</f>
        <v>0</v>
      </c>
      <c r="AJ164" s="3"/>
      <c r="AK164" s="41">
        <f>ROUND((AK159-AK160)*AK162,0)</f>
        <v>0</v>
      </c>
      <c r="AL164" s="3"/>
      <c r="AM164" s="41">
        <f>ROUND((AM159-AM160)*AM162,0)</f>
        <v>0</v>
      </c>
      <c r="AN164" s="3"/>
      <c r="AO164" s="41">
        <f>ROUND((AO159-AO160)*AO162,0)</f>
        <v>0</v>
      </c>
      <c r="AP164" s="3"/>
      <c r="AQ164" s="41">
        <f>ROUND((AQ159-AQ160)*AQ162,0)</f>
        <v>0</v>
      </c>
      <c r="AR164" s="3"/>
      <c r="AS164" s="3"/>
      <c r="AT164" s="3"/>
      <c r="AU164" s="3"/>
      <c r="AV164" s="3"/>
    </row>
    <row r="165" spans="1:51">
      <c r="A165" s="3"/>
      <c r="B165" s="14" t="s">
        <v>194</v>
      </c>
      <c r="C165" s="3"/>
      <c r="D165" s="3"/>
      <c r="E165" s="5">
        <f>IF(E$110=$B158,E160,0)</f>
        <v>0</v>
      </c>
      <c r="F165" s="41"/>
      <c r="G165" s="5">
        <f>IF(G$110=$B158,G160,0)</f>
        <v>0</v>
      </c>
      <c r="I165" s="5">
        <f>IF(I$110=$B158,I160,0)</f>
        <v>0</v>
      </c>
      <c r="K165" s="5">
        <f>IF(K$110=$B158,K160,0)</f>
        <v>0</v>
      </c>
      <c r="L165" s="41"/>
      <c r="M165" s="5">
        <f>IF(M$110=$B158,M160,0)</f>
        <v>0</v>
      </c>
      <c r="N165" s="41"/>
      <c r="O165" s="5">
        <f>IF(O$110=$B158,O160,0)</f>
        <v>0</v>
      </c>
      <c r="P165" s="41"/>
      <c r="Q165" s="5">
        <f>IF(Q$110=$B158,Q160,0)</f>
        <v>0</v>
      </c>
      <c r="R165" s="41"/>
      <c r="S165" s="5">
        <f>IF(S$110=$B158,S160,0)</f>
        <v>0</v>
      </c>
      <c r="T165" s="41"/>
      <c r="U165" s="5">
        <f>IF(U$110=$B158,U160,0)</f>
        <v>0</v>
      </c>
      <c r="V165" s="41"/>
      <c r="W165" s="5">
        <f>IF(W$110=$B158,W160,0)</f>
        <v>0</v>
      </c>
      <c r="X165" s="41"/>
      <c r="Y165" s="5">
        <f>IF(Y$110=$B158,Y160,0)</f>
        <v>0</v>
      </c>
      <c r="Z165" s="41"/>
      <c r="AA165" s="5">
        <f>IF(AA$110=$B158,AA160,0)</f>
        <v>0</v>
      </c>
      <c r="AB165" s="41"/>
      <c r="AC165" s="5">
        <f>IF(AC$110=$B158,AC160,0)</f>
        <v>0</v>
      </c>
      <c r="AD165" s="41"/>
      <c r="AE165" s="5">
        <f>IF(AE$110=$B158,AE160,0)</f>
        <v>0</v>
      </c>
      <c r="AF165" s="41"/>
      <c r="AG165" s="5">
        <f>IF(AG$110=$B158,AG160,0)</f>
        <v>0</v>
      </c>
      <c r="AH165" s="41"/>
      <c r="AI165" s="5">
        <f>IF(AI$110=$B158,AI160,0)</f>
        <v>0</v>
      </c>
      <c r="AJ165" s="3"/>
      <c r="AK165" s="5">
        <f>IF(AK$110=$B158,AK160,0)</f>
        <v>0</v>
      </c>
      <c r="AL165" s="3"/>
      <c r="AM165" s="5">
        <f>IF(AM$110=$B158,AM160,0)</f>
        <v>0</v>
      </c>
      <c r="AN165" s="3"/>
      <c r="AO165" s="5">
        <f>IF(AO$110=$B158,AO160,0)</f>
        <v>0</v>
      </c>
      <c r="AP165" s="3"/>
      <c r="AQ165" s="5">
        <f>IF(AQ$110=$B158,AQ160,0)</f>
        <v>0</v>
      </c>
      <c r="AR165" s="3"/>
      <c r="AS165" s="3"/>
      <c r="AT165" s="3"/>
      <c r="AU165" s="3"/>
      <c r="AV165" s="3"/>
    </row>
    <row r="166" spans="1:51" ht="13.8" thickBot="1">
      <c r="A166" s="3"/>
      <c r="B166" s="14" t="str">
        <f>"Total Tax Depreciation  -  "&amp;B158</f>
        <v>Total Tax Depreciation  -  2005</v>
      </c>
      <c r="C166" s="3"/>
      <c r="D166" s="3"/>
      <c r="E166" s="47">
        <f>E164+E165</f>
        <v>29174</v>
      </c>
      <c r="F166" s="41"/>
      <c r="G166" s="47">
        <f>G164+G165</f>
        <v>128624</v>
      </c>
      <c r="I166" s="47">
        <f>I164+I165</f>
        <v>15413</v>
      </c>
      <c r="K166" s="47">
        <f>K164+K165</f>
        <v>31356</v>
      </c>
      <c r="L166" s="41"/>
      <c r="M166" s="47">
        <f>M164+M165</f>
        <v>559510</v>
      </c>
      <c r="N166" s="41"/>
      <c r="O166" s="47">
        <f>O164+O165</f>
        <v>0</v>
      </c>
      <c r="P166" s="41"/>
      <c r="Q166" s="47">
        <f>Q164+Q165</f>
        <v>0</v>
      </c>
      <c r="R166" s="41"/>
      <c r="S166" s="47">
        <f>S164+S165</f>
        <v>0</v>
      </c>
      <c r="T166" s="41"/>
      <c r="U166" s="47">
        <f>U164+U165</f>
        <v>0</v>
      </c>
      <c r="V166" s="41"/>
      <c r="W166" s="47">
        <f>W164+W165</f>
        <v>0</v>
      </c>
      <c r="X166" s="41"/>
      <c r="Y166" s="47">
        <f>Y164+Y165</f>
        <v>0</v>
      </c>
      <c r="Z166" s="41"/>
      <c r="AA166" s="47">
        <f>AA164+AA165</f>
        <v>0</v>
      </c>
      <c r="AB166" s="41"/>
      <c r="AC166" s="47">
        <f>AC164+AC165</f>
        <v>0</v>
      </c>
      <c r="AD166" s="41"/>
      <c r="AE166" s="47">
        <f>AE164+AE165</f>
        <v>0</v>
      </c>
      <c r="AF166" s="41"/>
      <c r="AG166" s="47">
        <f>AG164+AG165</f>
        <v>0</v>
      </c>
      <c r="AH166" s="41"/>
      <c r="AI166" s="47">
        <f>AI164+AI165</f>
        <v>0</v>
      </c>
      <c r="AJ166" s="3"/>
      <c r="AK166" s="47">
        <f>AK164+AK165</f>
        <v>0</v>
      </c>
      <c r="AL166" s="3"/>
      <c r="AM166" s="47">
        <f>AM164+AM165</f>
        <v>0</v>
      </c>
      <c r="AN166" s="3"/>
      <c r="AO166" s="47">
        <f>AO164+AO165</f>
        <v>0</v>
      </c>
      <c r="AP166" s="3"/>
      <c r="AQ166" s="47">
        <f>AQ164+AQ165</f>
        <v>0</v>
      </c>
      <c r="AR166" s="3"/>
      <c r="AS166" s="3"/>
      <c r="AT166" s="3"/>
      <c r="AU166" s="3"/>
      <c r="AV166" s="3"/>
      <c r="AW166" s="48"/>
    </row>
    <row r="167" spans="1:51" ht="13.8" thickTop="1">
      <c r="A167" s="3"/>
      <c r="B167" s="3"/>
      <c r="C167" s="3"/>
      <c r="D167" s="3"/>
      <c r="E167" s="41"/>
      <c r="F167" s="41"/>
      <c r="G167" s="41"/>
      <c r="I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3"/>
      <c r="AK167" s="41"/>
      <c r="AL167" s="3"/>
      <c r="AM167" s="41"/>
      <c r="AN167" s="3"/>
      <c r="AO167" s="41"/>
      <c r="AP167" s="3"/>
      <c r="AQ167" s="41"/>
      <c r="AR167" s="3"/>
      <c r="AS167" s="3"/>
      <c r="AT167" s="3"/>
      <c r="AU167" s="3"/>
      <c r="AV167" s="3"/>
    </row>
    <row r="168" spans="1:51">
      <c r="A168" s="3"/>
      <c r="B168" s="14"/>
      <c r="C168" s="3"/>
      <c r="D168" s="3"/>
      <c r="E168" s="41"/>
      <c r="F168" s="41"/>
      <c r="G168" s="41"/>
      <c r="I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3"/>
      <c r="AK168" s="41"/>
      <c r="AL168" s="3"/>
      <c r="AM168" s="41"/>
      <c r="AN168" s="3"/>
      <c r="AO168" s="41"/>
      <c r="AP168" s="3"/>
      <c r="AQ168" s="41"/>
      <c r="AR168" s="3"/>
      <c r="AS168" s="3"/>
      <c r="AT168" s="3"/>
      <c r="AU168" s="3"/>
      <c r="AV168" s="3"/>
    </row>
    <row r="169" spans="1:51">
      <c r="A169" s="3"/>
      <c r="B169" s="40">
        <v>2006</v>
      </c>
      <c r="C169" s="3"/>
      <c r="D169" s="3"/>
      <c r="E169" s="41"/>
      <c r="F169" s="41"/>
      <c r="G169" s="41"/>
      <c r="I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3"/>
      <c r="AK169" s="41"/>
      <c r="AL169" s="3"/>
      <c r="AM169" s="41"/>
      <c r="AN169" s="3"/>
      <c r="AO169" s="41"/>
      <c r="AP169" s="3"/>
      <c r="AQ169" s="41"/>
      <c r="AR169" s="3"/>
      <c r="AS169" s="3"/>
      <c r="AT169" s="3"/>
      <c r="AU169" s="3"/>
      <c r="AV169" s="3"/>
    </row>
    <row r="170" spans="1:51">
      <c r="A170" s="3"/>
      <c r="B170" s="14" t="s">
        <v>167</v>
      </c>
      <c r="C170" s="3"/>
      <c r="D170" s="3"/>
      <c r="E170" s="41">
        <f>IF(E$110&lt;=$B169,E$25,0)</f>
        <v>510665.11</v>
      </c>
      <c r="F170" s="41"/>
      <c r="G170" s="41">
        <f>IF(G$110&lt;=$B169,G$25,0)</f>
        <v>2082311.7650000001</v>
      </c>
      <c r="I170" s="41">
        <f>IF(I$110&lt;=$B169,I$25,0)</f>
        <v>329777.47000000003</v>
      </c>
      <c r="K170" s="41">
        <f>IF(K$110&lt;=$B169,K$25,0)</f>
        <v>620501.30999999971</v>
      </c>
      <c r="L170" s="41"/>
      <c r="M170" s="41">
        <f>IF(M$110&lt;=$B169,M$25,0)</f>
        <v>14920259.805000002</v>
      </c>
      <c r="N170" s="41"/>
      <c r="O170" s="41">
        <f>IF(O$110&lt;=$B169,O$25,0)</f>
        <v>9988375.7000000011</v>
      </c>
      <c r="P170" s="41"/>
      <c r="Q170" s="41">
        <f>IF(Q$110&lt;=$B169,Q$25,0)</f>
        <v>0</v>
      </c>
      <c r="R170" s="41"/>
      <c r="S170" s="41">
        <f>IF(S$110&lt;=$B169,S$25,0)</f>
        <v>0</v>
      </c>
      <c r="T170" s="41"/>
      <c r="U170" s="41">
        <f>IF(U$110&lt;=$B169,U$25,0)</f>
        <v>0</v>
      </c>
      <c r="V170" s="41"/>
      <c r="W170" s="41">
        <f>IF(W$110&lt;=$B169,W$25,0)</f>
        <v>0</v>
      </c>
      <c r="X170" s="41"/>
      <c r="Y170" s="41">
        <f>IF(Y$110&lt;=$B169,Y$25,0)</f>
        <v>0</v>
      </c>
      <c r="Z170" s="41"/>
      <c r="AA170" s="41">
        <f>IF(AA$110&lt;=$B169,AA$25,0)</f>
        <v>0</v>
      </c>
      <c r="AB170" s="41"/>
      <c r="AC170" s="41">
        <f>IF(AC$110&lt;=$B169,AC$25,0)</f>
        <v>0</v>
      </c>
      <c r="AD170" s="41"/>
      <c r="AE170" s="41">
        <f>IF(AE$110&lt;=$B169,AE$25,0)</f>
        <v>0</v>
      </c>
      <c r="AF170" s="41"/>
      <c r="AG170" s="41">
        <f>IF(AG$110&lt;=$B169,AG$25,0)</f>
        <v>0</v>
      </c>
      <c r="AH170" s="41"/>
      <c r="AI170" s="41">
        <f>IF(AI$110&lt;=$B169,AI$25,0)</f>
        <v>0</v>
      </c>
      <c r="AJ170" s="3"/>
      <c r="AK170" s="41">
        <f>IF(AK$110&lt;=$B169,AK$25,0)</f>
        <v>0</v>
      </c>
      <c r="AL170" s="3"/>
      <c r="AM170" s="41">
        <f>IF(AM$110&lt;=$B169,AM$25,0)</f>
        <v>0</v>
      </c>
      <c r="AN170" s="3"/>
      <c r="AO170" s="41">
        <f>IF(AO$110&lt;=$B169,AO$25,0)</f>
        <v>0</v>
      </c>
      <c r="AP170" s="3"/>
      <c r="AQ170" s="41">
        <f>IF(AQ$110&lt;=$B169,AQ$25,0)</f>
        <v>0</v>
      </c>
      <c r="AR170" s="3"/>
      <c r="AS170" s="3"/>
      <c r="AT170" s="3"/>
      <c r="AU170" s="3"/>
      <c r="AV170" s="3"/>
    </row>
    <row r="171" spans="1:51">
      <c r="A171" s="3"/>
      <c r="B171" s="14" t="s">
        <v>190</v>
      </c>
      <c r="C171" s="3"/>
      <c r="D171" s="3"/>
      <c r="E171" s="42">
        <f>ROUND(E170*E$13,0)</f>
        <v>0</v>
      </c>
      <c r="F171" s="41"/>
      <c r="G171" s="42">
        <f>ROUND(G170*G$13,0)</f>
        <v>0</v>
      </c>
      <c r="I171" s="42">
        <f>ROUND(I170*I$13,0)</f>
        <v>98933</v>
      </c>
      <c r="K171" s="42">
        <f>ROUND(K170*K$13,0)</f>
        <v>186150</v>
      </c>
      <c r="L171" s="41"/>
      <c r="M171" s="42">
        <f>ROUND(M170*M$13,0)</f>
        <v>0</v>
      </c>
      <c r="N171" s="41"/>
      <c r="O171" s="42">
        <f>ROUND(O170*O$13,0)</f>
        <v>0</v>
      </c>
      <c r="P171" s="41"/>
      <c r="Q171" s="42">
        <f>ROUND(Q170*Q$13,0)</f>
        <v>0</v>
      </c>
      <c r="R171" s="41"/>
      <c r="S171" s="42">
        <f>ROUND(S170*S$13,0)</f>
        <v>0</v>
      </c>
      <c r="T171" s="41"/>
      <c r="U171" s="42">
        <f>ROUND(U170*U$13,0)</f>
        <v>0</v>
      </c>
      <c r="V171" s="41"/>
      <c r="W171" s="42">
        <f>ROUND(W170*W$13,0)</f>
        <v>0</v>
      </c>
      <c r="X171" s="41"/>
      <c r="Y171" s="42">
        <f>ROUND(Y170*Y$13,0)</f>
        <v>0</v>
      </c>
      <c r="Z171" s="41"/>
      <c r="AA171" s="42">
        <f>ROUND(AA170*AA$13,0)</f>
        <v>0</v>
      </c>
      <c r="AB171" s="41"/>
      <c r="AC171" s="42">
        <f>ROUND(AC170*AC$13,0)</f>
        <v>0</v>
      </c>
      <c r="AD171" s="41"/>
      <c r="AE171" s="42">
        <f>ROUND(AE170*AE$13,0)</f>
        <v>0</v>
      </c>
      <c r="AF171" s="41"/>
      <c r="AG171" s="42">
        <f>ROUND(AG170*AG$13,0)</f>
        <v>0</v>
      </c>
      <c r="AH171" s="41"/>
      <c r="AI171" s="42">
        <f>ROUND(AI170*AI$13,0)</f>
        <v>0</v>
      </c>
      <c r="AJ171" s="3"/>
      <c r="AK171" s="42">
        <f>ROUND(AK170*AK$13,0)</f>
        <v>0</v>
      </c>
      <c r="AL171" s="3"/>
      <c r="AM171" s="42">
        <f>ROUND(AM170*AM$13,0)</f>
        <v>0</v>
      </c>
      <c r="AN171" s="3"/>
      <c r="AO171" s="42">
        <f>ROUND(AO170*AO$13,0)</f>
        <v>0</v>
      </c>
      <c r="AP171" s="3"/>
      <c r="AQ171" s="42">
        <f>ROUND(AQ170*AQ$13,0)</f>
        <v>0</v>
      </c>
      <c r="AR171" s="3"/>
      <c r="AS171" s="3"/>
      <c r="AT171" s="3"/>
      <c r="AU171" s="3"/>
      <c r="AV171" s="3"/>
    </row>
    <row r="172" spans="1:51">
      <c r="A172" s="3"/>
      <c r="B172" s="14" t="s">
        <v>191</v>
      </c>
      <c r="C172" s="3"/>
      <c r="D172" s="3"/>
      <c r="E172" s="41">
        <f>E170-E171</f>
        <v>510665.11</v>
      </c>
      <c r="F172" s="41"/>
      <c r="G172" s="41">
        <f>G170-G171</f>
        <v>2082311.7650000001</v>
      </c>
      <c r="I172" s="41">
        <f>I170-I171</f>
        <v>230844.47000000003</v>
      </c>
      <c r="K172" s="41">
        <f>K170-K171</f>
        <v>434351.30999999971</v>
      </c>
      <c r="L172" s="41"/>
      <c r="M172" s="41">
        <f>M170-M171</f>
        <v>14920259.805000002</v>
      </c>
      <c r="N172" s="41"/>
      <c r="O172" s="41">
        <f>O170-O171</f>
        <v>9988375.7000000011</v>
      </c>
      <c r="P172" s="41"/>
      <c r="Q172" s="41">
        <f>Q170-Q171</f>
        <v>0</v>
      </c>
      <c r="R172" s="41"/>
      <c r="S172" s="41">
        <f>S170-S171</f>
        <v>0</v>
      </c>
      <c r="T172" s="41"/>
      <c r="U172" s="41">
        <f>U170-U171</f>
        <v>0</v>
      </c>
      <c r="V172" s="41"/>
      <c r="W172" s="41">
        <f>W170-W171</f>
        <v>0</v>
      </c>
      <c r="X172" s="41"/>
      <c r="Y172" s="41">
        <f>Y170-Y171</f>
        <v>0</v>
      </c>
      <c r="Z172" s="41"/>
      <c r="AA172" s="41">
        <f>AA170-AA171</f>
        <v>0</v>
      </c>
      <c r="AB172" s="41"/>
      <c r="AC172" s="41">
        <f>AC170-AC171</f>
        <v>0</v>
      </c>
      <c r="AD172" s="41"/>
      <c r="AE172" s="41">
        <f>AE170-AE171</f>
        <v>0</v>
      </c>
      <c r="AF172" s="41"/>
      <c r="AG172" s="41">
        <f>AG170-AG171</f>
        <v>0</v>
      </c>
      <c r="AH172" s="41"/>
      <c r="AI172" s="41">
        <f>AI170-AI171</f>
        <v>0</v>
      </c>
      <c r="AJ172" s="3"/>
      <c r="AK172" s="41">
        <f>AK170-AK171</f>
        <v>0</v>
      </c>
      <c r="AL172" s="3"/>
      <c r="AM172" s="41">
        <f>AM170-AM171</f>
        <v>0</v>
      </c>
      <c r="AN172" s="3"/>
      <c r="AO172" s="41">
        <f>AO170-AO171</f>
        <v>0</v>
      </c>
      <c r="AP172" s="3"/>
      <c r="AQ172" s="41">
        <f>AQ170-AQ171</f>
        <v>0</v>
      </c>
      <c r="AR172" s="3"/>
      <c r="AS172" s="3"/>
      <c r="AT172" s="3"/>
      <c r="AU172" s="3"/>
      <c r="AV172" s="3"/>
    </row>
    <row r="173" spans="1:51" s="176" customFormat="1">
      <c r="A173" s="32"/>
      <c r="B173" s="43" t="s">
        <v>192</v>
      </c>
      <c r="C173" s="32"/>
      <c r="D173" s="32"/>
      <c r="E173" s="44">
        <f>IF($B169-E$9&lt;0,0,LOOKUP($B169-(E$9-1),$C$343:$C$364,$E$343:$E$364))</f>
        <v>5.2850000000000001E-2</v>
      </c>
      <c r="F173" s="32"/>
      <c r="G173" s="44">
        <f>IF($B169-G$9&lt;0,0,LOOKUP($B169-(G$9-1),$C$343:$C$364,$E$343:$E$364))</f>
        <v>5.713E-2</v>
      </c>
      <c r="H173" s="45"/>
      <c r="I173" s="44">
        <f>IF($B169-I$9&lt;0,0,LOOKUP($B169-(I$9-1),$C$343:$C$364,$E$343:$E$364))</f>
        <v>6.1769999999999999E-2</v>
      </c>
      <c r="J173" s="45"/>
      <c r="K173" s="44">
        <f>IF($B169-K$9&lt;0,0,LOOKUP($B169-(K$9-1),$C$343:$C$364,$E$343:$E$364))</f>
        <v>6.6769999999999996E-2</v>
      </c>
      <c r="L173" s="45"/>
      <c r="M173" s="44">
        <f>IF($B169-M$9&lt;0,0,LOOKUP($B169-(M$9-1),$C$343:$C$364,$E$343:$E$364))</f>
        <v>7.2190000000000004E-2</v>
      </c>
      <c r="N173" s="32"/>
      <c r="O173" s="44">
        <f>IF($B169-O$9&lt;0,0,LOOKUP($B169-(O$9-1),$C$343:$C$364,$E$343:$E$364))</f>
        <v>3.7499999999999999E-2</v>
      </c>
      <c r="P173" s="45"/>
      <c r="Q173" s="44">
        <f>IF($B169-Q$9&lt;0,0,LOOKUP($B169-(Q$9-1),$C$343:$C$364,$E$343:$E$364))</f>
        <v>0</v>
      </c>
      <c r="R173" s="45"/>
      <c r="S173" s="44">
        <f>IF($B169-S$9&lt;0,0,LOOKUP($B169-(S$9-1),$C$343:$C$364,$E$343:$E$364))</f>
        <v>0</v>
      </c>
      <c r="T173" s="45"/>
      <c r="U173" s="44">
        <f>IF($B169-U$9&lt;0,0,LOOKUP($B169-(U$9-1),$C$343:$C$364,$E$343:$E$364))</f>
        <v>0</v>
      </c>
      <c r="V173" s="45"/>
      <c r="W173" s="44">
        <f>IF($B169-W$9&lt;0,0,LOOKUP($B169-(W$9-1),$C$343:$C$364,$E$343:$E$364))</f>
        <v>0</v>
      </c>
      <c r="X173" s="32"/>
      <c r="Y173" s="44">
        <f>IF($B169-Y$9&lt;0,0,LOOKUP($B169-(Y$9-1),$C$343:$C$364,$E$343:$E$364))</f>
        <v>0</v>
      </c>
      <c r="Z173" s="45"/>
      <c r="AA173" s="44">
        <f>IF($B169-AA$9&lt;0,0,LOOKUP($B169-(AA$9-1),$C$343:$C$364,$E$343:$E$364))</f>
        <v>0</v>
      </c>
      <c r="AB173" s="45"/>
      <c r="AC173" s="44">
        <f>IF($B169-AC$9&lt;0,0,LOOKUP($B169-(AC$9-1),$C$343:$C$364,$E$343:$E$364))</f>
        <v>0</v>
      </c>
      <c r="AD173" s="45"/>
      <c r="AE173" s="44">
        <f>IF($B169-AE$9&lt;0,0,LOOKUP($B169-(AE$9-1),$C$343:$C$364,$E$343:$E$364))</f>
        <v>0</v>
      </c>
      <c r="AF173" s="45"/>
      <c r="AG173" s="44">
        <f>IF($B169-AG$9&lt;0,0,LOOKUP($B169-(AG$9-1),$C$343:$C$364,$E$343:$E$364))</f>
        <v>0</v>
      </c>
      <c r="AH173" s="32"/>
      <c r="AI173" s="44">
        <f>IF($B169-AI$9&lt;0,0,LOOKUP($B169-(AI$9-1),$C$343:$C$364,$E$343:$E$364))</f>
        <v>0</v>
      </c>
      <c r="AJ173" s="32"/>
      <c r="AK173" s="44">
        <f>IF($B169-AK$9&lt;0,0,LOOKUP($B169-(AK$9-1),$C$343:$C$364,$E$343:$E$364))</f>
        <v>0</v>
      </c>
      <c r="AL173" s="32"/>
      <c r="AM173" s="44">
        <f>IF($B169-AM$9&lt;0,0,LOOKUP($B169-(AM$9-1),$C$343:$C$364,$E$343:$E$364))</f>
        <v>0</v>
      </c>
      <c r="AN173" s="32"/>
      <c r="AO173" s="44">
        <f>IF($B169-AO$9&lt;0,0,LOOKUP($B169-(AO$9-1),$C$343:$C$364,$E$343:$E$364))</f>
        <v>0</v>
      </c>
      <c r="AP173" s="32"/>
      <c r="AQ173" s="44">
        <f>IF($B169-AQ$9&lt;0,0,LOOKUP($B169-(AQ$9-1),$C$343:$C$364,$E$343:$E$364))</f>
        <v>0</v>
      </c>
      <c r="AR173" s="32"/>
      <c r="AS173" s="32"/>
      <c r="AT173" s="32"/>
      <c r="AU173" s="32"/>
      <c r="AV173" s="32"/>
      <c r="AW173" s="45"/>
      <c r="AX173" s="45"/>
      <c r="AY173" s="45"/>
    </row>
    <row r="174" spans="1:51">
      <c r="A174" s="3"/>
      <c r="B174" s="3"/>
      <c r="C174" s="3"/>
      <c r="D174" s="3"/>
      <c r="E174" s="46"/>
      <c r="F174" s="41"/>
      <c r="G174" s="46"/>
      <c r="I174" s="46"/>
      <c r="K174" s="46"/>
      <c r="L174" s="41"/>
      <c r="M174" s="46"/>
      <c r="N174" s="41"/>
      <c r="O174" s="46"/>
      <c r="P174" s="41"/>
      <c r="Q174" s="46"/>
      <c r="R174" s="41"/>
      <c r="S174" s="46"/>
      <c r="T174" s="41"/>
      <c r="U174" s="46"/>
      <c r="V174" s="41"/>
      <c r="W174" s="46"/>
      <c r="X174" s="41"/>
      <c r="Y174" s="46"/>
      <c r="Z174" s="41"/>
      <c r="AA174" s="46"/>
      <c r="AB174" s="41"/>
      <c r="AC174" s="46"/>
      <c r="AD174" s="41"/>
      <c r="AE174" s="46"/>
      <c r="AF174" s="41"/>
      <c r="AG174" s="46"/>
      <c r="AH174" s="41"/>
      <c r="AI174" s="46"/>
      <c r="AJ174" s="3"/>
      <c r="AK174" s="46"/>
      <c r="AL174" s="3"/>
      <c r="AM174" s="46"/>
      <c r="AN174" s="3"/>
      <c r="AO174" s="46"/>
      <c r="AP174" s="3"/>
      <c r="AQ174" s="46"/>
      <c r="AR174" s="3"/>
      <c r="AS174" s="3"/>
      <c r="AT174" s="3"/>
      <c r="AU174" s="3"/>
      <c r="AV174" s="3"/>
    </row>
    <row r="175" spans="1:51">
      <c r="A175" s="3"/>
      <c r="B175" s="14" t="s">
        <v>193</v>
      </c>
      <c r="C175" s="3"/>
      <c r="D175" s="3"/>
      <c r="E175" s="41">
        <f>ROUND((E170-E171)*E173,0)</f>
        <v>26989</v>
      </c>
      <c r="F175" s="41"/>
      <c r="G175" s="41">
        <f>ROUND((G170-G171)*G173,0)</f>
        <v>118962</v>
      </c>
      <c r="I175" s="41">
        <f>ROUND((I170-I171)*I173,0)</f>
        <v>14259</v>
      </c>
      <c r="K175" s="41">
        <f>ROUND((K170-K171)*K173,0)</f>
        <v>29002</v>
      </c>
      <c r="L175" s="41"/>
      <c r="M175" s="41">
        <f>ROUND((M170-M171)*M173,0)</f>
        <v>1077094</v>
      </c>
      <c r="N175" s="41"/>
      <c r="O175" s="41">
        <f>ROUND((O170-O171)*O173,0)</f>
        <v>374564</v>
      </c>
      <c r="P175" s="41"/>
      <c r="Q175" s="41">
        <f>ROUND((Q170-Q171)*Q173,0)</f>
        <v>0</v>
      </c>
      <c r="R175" s="41"/>
      <c r="S175" s="41">
        <f>ROUND((S170-S171)*S173,0)</f>
        <v>0</v>
      </c>
      <c r="T175" s="41"/>
      <c r="U175" s="41">
        <f>ROUND((U170-U171)*U173,0)</f>
        <v>0</v>
      </c>
      <c r="V175" s="41"/>
      <c r="W175" s="41">
        <f>ROUND((W170-W171)*W173,0)</f>
        <v>0</v>
      </c>
      <c r="X175" s="41"/>
      <c r="Y175" s="41">
        <f>ROUND((Y170-Y171)*Y173,0)</f>
        <v>0</v>
      </c>
      <c r="Z175" s="41"/>
      <c r="AA175" s="41">
        <f>ROUND((AA170-AA171)*AA173,0)</f>
        <v>0</v>
      </c>
      <c r="AB175" s="41"/>
      <c r="AC175" s="41">
        <f>ROUND((AC170-AC171)*AC173,0)</f>
        <v>0</v>
      </c>
      <c r="AD175" s="41"/>
      <c r="AE175" s="41">
        <f>ROUND((AE170-AE171)*AE173,0)</f>
        <v>0</v>
      </c>
      <c r="AF175" s="41"/>
      <c r="AG175" s="41">
        <f>ROUND((AG170-AG171)*AG173,0)</f>
        <v>0</v>
      </c>
      <c r="AH175" s="41"/>
      <c r="AI175" s="41">
        <f>ROUND((AI170-AI171)*AI173,0)</f>
        <v>0</v>
      </c>
      <c r="AJ175" s="3"/>
      <c r="AK175" s="41">
        <f>ROUND((AK170-AK171)*AK173,0)</f>
        <v>0</v>
      </c>
      <c r="AL175" s="3"/>
      <c r="AM175" s="41">
        <f>ROUND((AM170-AM171)*AM173,0)</f>
        <v>0</v>
      </c>
      <c r="AN175" s="3"/>
      <c r="AO175" s="41">
        <f>ROUND((AO170-AO171)*AO173,0)</f>
        <v>0</v>
      </c>
      <c r="AP175" s="3"/>
      <c r="AQ175" s="41">
        <f>ROUND((AQ170-AQ171)*AQ173,0)</f>
        <v>0</v>
      </c>
      <c r="AR175" s="3"/>
      <c r="AS175" s="3"/>
      <c r="AT175" s="3"/>
      <c r="AU175" s="3"/>
      <c r="AV175" s="3"/>
    </row>
    <row r="176" spans="1:51">
      <c r="A176" s="3"/>
      <c r="B176" s="14" t="s">
        <v>194</v>
      </c>
      <c r="C176" s="3"/>
      <c r="D176" s="3"/>
      <c r="E176" s="5">
        <f>IF(E$110=$B169,E171,0)</f>
        <v>0</v>
      </c>
      <c r="F176" s="41"/>
      <c r="G176" s="5">
        <f>IF(G$110=$B169,G171,0)</f>
        <v>0</v>
      </c>
      <c r="I176" s="5">
        <f>IF(I$110=$B169,I171,0)</f>
        <v>0</v>
      </c>
      <c r="K176" s="5">
        <f>IF(K$110=$B169,K171,0)</f>
        <v>0</v>
      </c>
      <c r="L176" s="41"/>
      <c r="M176" s="5">
        <f>IF(M$110=$B169,M171,0)</f>
        <v>0</v>
      </c>
      <c r="N176" s="41"/>
      <c r="O176" s="5">
        <f>IF(O$110=$B169,O171,0)</f>
        <v>0</v>
      </c>
      <c r="P176" s="41"/>
      <c r="Q176" s="5">
        <f>IF(Q$110=$B169,Q171,0)</f>
        <v>0</v>
      </c>
      <c r="R176" s="41"/>
      <c r="S176" s="5">
        <f>IF(S$110=$B169,S171,0)</f>
        <v>0</v>
      </c>
      <c r="T176" s="41"/>
      <c r="U176" s="5">
        <f>IF(U$110=$B169,U171,0)</f>
        <v>0</v>
      </c>
      <c r="V176" s="41"/>
      <c r="W176" s="5">
        <f>IF(W$110=$B169,W171,0)</f>
        <v>0</v>
      </c>
      <c r="X176" s="41"/>
      <c r="Y176" s="5">
        <f>IF(Y$110=$B169,Y171,0)</f>
        <v>0</v>
      </c>
      <c r="Z176" s="41"/>
      <c r="AA176" s="5">
        <f>IF(AA$110=$B169,AA171,0)</f>
        <v>0</v>
      </c>
      <c r="AB176" s="41"/>
      <c r="AC176" s="5">
        <f>IF(AC$110=$B169,AC171,0)</f>
        <v>0</v>
      </c>
      <c r="AD176" s="41"/>
      <c r="AE176" s="5">
        <f>IF(AE$110=$B169,AE171,0)</f>
        <v>0</v>
      </c>
      <c r="AF176" s="41"/>
      <c r="AG176" s="5">
        <f>IF(AG$110=$B169,AG171,0)</f>
        <v>0</v>
      </c>
      <c r="AH176" s="41"/>
      <c r="AI176" s="5">
        <f>IF(AI$110=$B169,AI171,0)</f>
        <v>0</v>
      </c>
      <c r="AJ176" s="3"/>
      <c r="AK176" s="5">
        <f>IF(AK$110=$B169,AK171,0)</f>
        <v>0</v>
      </c>
      <c r="AL176" s="3"/>
      <c r="AM176" s="5">
        <f>IF(AM$110=$B169,AM171,0)</f>
        <v>0</v>
      </c>
      <c r="AN176" s="3"/>
      <c r="AO176" s="5">
        <f>IF(AO$110=$B169,AO171,0)</f>
        <v>0</v>
      </c>
      <c r="AP176" s="3"/>
      <c r="AQ176" s="5">
        <f>IF(AQ$110=$B169,AQ171,0)</f>
        <v>0</v>
      </c>
      <c r="AR176" s="3"/>
      <c r="AS176" s="3"/>
      <c r="AT176" s="3"/>
      <c r="AU176" s="3"/>
      <c r="AV176" s="3"/>
    </row>
    <row r="177" spans="1:51" ht="13.8" thickBot="1">
      <c r="A177" s="3"/>
      <c r="B177" s="14" t="str">
        <f>"Total Tax Depreciation  -  "&amp;B169</f>
        <v>Total Tax Depreciation  -  2006</v>
      </c>
      <c r="C177" s="3"/>
      <c r="D177" s="3"/>
      <c r="E177" s="47">
        <f>E175+E176</f>
        <v>26989</v>
      </c>
      <c r="F177" s="41"/>
      <c r="G177" s="47">
        <f>G175+G176</f>
        <v>118962</v>
      </c>
      <c r="I177" s="47">
        <f>I175+I176</f>
        <v>14259</v>
      </c>
      <c r="K177" s="47">
        <f>K175+K176</f>
        <v>29002</v>
      </c>
      <c r="L177" s="41"/>
      <c r="M177" s="47">
        <f>M175+M176</f>
        <v>1077094</v>
      </c>
      <c r="N177" s="41"/>
      <c r="O177" s="47">
        <f>O175+O176</f>
        <v>374564</v>
      </c>
      <c r="P177" s="41"/>
      <c r="Q177" s="47">
        <f>Q175+Q176</f>
        <v>0</v>
      </c>
      <c r="R177" s="41"/>
      <c r="S177" s="47">
        <f>S175+S176</f>
        <v>0</v>
      </c>
      <c r="T177" s="41"/>
      <c r="U177" s="47">
        <f>U175+U176</f>
        <v>0</v>
      </c>
      <c r="V177" s="41"/>
      <c r="W177" s="47">
        <f>W175+W176</f>
        <v>0</v>
      </c>
      <c r="X177" s="41"/>
      <c r="Y177" s="47">
        <f>Y175+Y176</f>
        <v>0</v>
      </c>
      <c r="Z177" s="41"/>
      <c r="AA177" s="47">
        <f>AA175+AA176</f>
        <v>0</v>
      </c>
      <c r="AB177" s="41"/>
      <c r="AC177" s="47">
        <f>AC175+AC176</f>
        <v>0</v>
      </c>
      <c r="AD177" s="41"/>
      <c r="AE177" s="47">
        <f>AE175+AE176</f>
        <v>0</v>
      </c>
      <c r="AF177" s="41"/>
      <c r="AG177" s="47">
        <f>AG175+AG176</f>
        <v>0</v>
      </c>
      <c r="AH177" s="41"/>
      <c r="AI177" s="47">
        <f>AI175+AI176</f>
        <v>0</v>
      </c>
      <c r="AJ177" s="3"/>
      <c r="AK177" s="47">
        <f>AK175+AK176</f>
        <v>0</v>
      </c>
      <c r="AL177" s="3"/>
      <c r="AM177" s="47">
        <f>AM175+AM176</f>
        <v>0</v>
      </c>
      <c r="AN177" s="3"/>
      <c r="AO177" s="47">
        <f>AO175+AO176</f>
        <v>0</v>
      </c>
      <c r="AP177" s="3"/>
      <c r="AQ177" s="47">
        <f>AQ175+AQ176</f>
        <v>0</v>
      </c>
      <c r="AR177" s="3"/>
      <c r="AS177" s="3"/>
      <c r="AT177" s="3"/>
      <c r="AU177" s="3"/>
      <c r="AV177" s="3"/>
      <c r="AW177" s="48"/>
    </row>
    <row r="178" spans="1:51" ht="13.8" thickTop="1">
      <c r="A178" s="3"/>
      <c r="B178" s="3"/>
      <c r="C178" s="3"/>
      <c r="D178" s="3"/>
      <c r="E178" s="46"/>
      <c r="F178" s="41"/>
      <c r="G178" s="46"/>
      <c r="I178" s="46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3"/>
      <c r="AK178" s="41"/>
      <c r="AL178" s="3"/>
      <c r="AM178" s="41"/>
      <c r="AN178" s="3"/>
      <c r="AO178" s="41"/>
      <c r="AP178" s="3"/>
      <c r="AQ178" s="41"/>
      <c r="AR178" s="3"/>
      <c r="AS178" s="3"/>
      <c r="AT178" s="3"/>
      <c r="AU178" s="3"/>
      <c r="AV178" s="3"/>
    </row>
    <row r="179" spans="1:51">
      <c r="A179" s="3"/>
      <c r="B179" s="14"/>
      <c r="C179" s="3"/>
      <c r="D179" s="3"/>
      <c r="E179" s="41"/>
      <c r="F179" s="41"/>
      <c r="G179" s="41"/>
      <c r="I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3"/>
      <c r="AK179" s="41"/>
      <c r="AL179" s="3"/>
      <c r="AM179" s="41"/>
      <c r="AN179" s="3"/>
      <c r="AO179" s="41"/>
      <c r="AP179" s="3"/>
      <c r="AQ179" s="41"/>
      <c r="AR179" s="3"/>
      <c r="AS179" s="3"/>
      <c r="AT179" s="3"/>
      <c r="AU179" s="3"/>
      <c r="AV179" s="3"/>
    </row>
    <row r="180" spans="1:51">
      <c r="A180" s="3"/>
      <c r="B180" s="40">
        <v>2007</v>
      </c>
      <c r="C180" s="3"/>
      <c r="D180" s="3"/>
      <c r="E180" s="41"/>
      <c r="F180" s="41"/>
      <c r="G180" s="41"/>
      <c r="I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3"/>
      <c r="AK180" s="41"/>
      <c r="AL180" s="3"/>
      <c r="AM180" s="41"/>
      <c r="AN180" s="3"/>
      <c r="AO180" s="41"/>
      <c r="AP180" s="3"/>
      <c r="AQ180" s="41"/>
      <c r="AR180" s="3"/>
      <c r="AS180" s="3"/>
      <c r="AT180" s="3"/>
      <c r="AU180" s="3"/>
      <c r="AV180" s="3"/>
    </row>
    <row r="181" spans="1:51">
      <c r="A181" s="3"/>
      <c r="B181" s="14" t="s">
        <v>167</v>
      </c>
      <c r="C181" s="3"/>
      <c r="D181" s="3"/>
      <c r="E181" s="41">
        <f>IF(E$110&lt;=$B180,E$25,0)</f>
        <v>510665.11</v>
      </c>
      <c r="F181" s="41"/>
      <c r="G181" s="41">
        <f>IF(G$110&lt;=$B180,G$25,0)</f>
        <v>2082311.7650000001</v>
      </c>
      <c r="I181" s="41">
        <f>IF(I$110&lt;=$B180,I$25,0)</f>
        <v>329777.47000000003</v>
      </c>
      <c r="K181" s="41">
        <f>IF(K$110&lt;=$B180,K$25,0)</f>
        <v>620501.30999999971</v>
      </c>
      <c r="L181" s="41"/>
      <c r="M181" s="41">
        <f>IF(M$110&lt;=$B180,M$25,0)</f>
        <v>14920259.805000002</v>
      </c>
      <c r="N181" s="41"/>
      <c r="O181" s="41">
        <f>IF(O$110&lt;=$B180,O$25,0)</f>
        <v>9988375.7000000011</v>
      </c>
      <c r="P181" s="41"/>
      <c r="Q181" s="41">
        <f>IF(Q$110&lt;=$B180,Q$25,0)</f>
        <v>214879808.19000003</v>
      </c>
      <c r="R181" s="41"/>
      <c r="S181" s="41">
        <f>IF(S$110&lt;=$B180,S$25,0)</f>
        <v>0</v>
      </c>
      <c r="T181" s="41"/>
      <c r="U181" s="41">
        <f>IF(U$110&lt;=$B180,U$25,0)</f>
        <v>0</v>
      </c>
      <c r="V181" s="41"/>
      <c r="W181" s="41">
        <f>IF(W$110&lt;=$B180,W$25,0)</f>
        <v>0</v>
      </c>
      <c r="X181" s="41"/>
      <c r="Y181" s="41">
        <f>IF(Y$110&lt;=$B180,Y$25,0)</f>
        <v>0</v>
      </c>
      <c r="Z181" s="41"/>
      <c r="AA181" s="41">
        <f>IF(AA$110&lt;=$B180,AA$25,0)</f>
        <v>0</v>
      </c>
      <c r="AB181" s="41"/>
      <c r="AC181" s="41">
        <f>IF(AC$110&lt;=$B180,AC$25,0)</f>
        <v>0</v>
      </c>
      <c r="AD181" s="41"/>
      <c r="AE181" s="41">
        <f>IF(AE$110&lt;=$B180,AE$25,0)</f>
        <v>0</v>
      </c>
      <c r="AF181" s="41"/>
      <c r="AG181" s="41">
        <f>IF(AG$110&lt;=$B180,AG$25,0)</f>
        <v>0</v>
      </c>
      <c r="AH181" s="41"/>
      <c r="AI181" s="41">
        <f>IF(AI$110&lt;=$B180,AI$25,0)</f>
        <v>0</v>
      </c>
      <c r="AJ181" s="3"/>
      <c r="AK181" s="41">
        <f>IF(AK$110&lt;=$B180,AK$25,0)</f>
        <v>0</v>
      </c>
      <c r="AL181" s="3"/>
      <c r="AM181" s="41">
        <f>IF(AM$110&lt;=$B180,AM$25,0)</f>
        <v>0</v>
      </c>
      <c r="AN181" s="3"/>
      <c r="AO181" s="41">
        <f>IF(AO$110&lt;=$B180,AO$25,0)</f>
        <v>0</v>
      </c>
      <c r="AP181" s="3"/>
      <c r="AQ181" s="41">
        <f>IF(AQ$110&lt;=$B180,AQ$25,0)</f>
        <v>0</v>
      </c>
      <c r="AR181" s="3"/>
      <c r="AS181" s="3"/>
      <c r="AT181" s="3"/>
      <c r="AU181" s="3"/>
      <c r="AV181" s="3"/>
    </row>
    <row r="182" spans="1:51">
      <c r="A182" s="3"/>
      <c r="B182" s="14" t="s">
        <v>190</v>
      </c>
      <c r="C182" s="3"/>
      <c r="D182" s="3"/>
      <c r="E182" s="42">
        <f>ROUND(E181*E$13,0)</f>
        <v>0</v>
      </c>
      <c r="F182" s="41"/>
      <c r="G182" s="42">
        <f>ROUND(G181*G$13,0)</f>
        <v>0</v>
      </c>
      <c r="I182" s="42">
        <f>ROUND(I181*I$13,0)</f>
        <v>98933</v>
      </c>
      <c r="K182" s="42">
        <f>ROUND(K181*K$13,0)</f>
        <v>186150</v>
      </c>
      <c r="L182" s="41"/>
      <c r="M182" s="42">
        <f>ROUND(M181*M$13,0)</f>
        <v>0</v>
      </c>
      <c r="N182" s="41"/>
      <c r="O182" s="42">
        <f>ROUND(O181*O$13,0)</f>
        <v>0</v>
      </c>
      <c r="P182" s="41"/>
      <c r="Q182" s="42">
        <f>ROUND(Q181*Q$13,0)</f>
        <v>0</v>
      </c>
      <c r="R182" s="41"/>
      <c r="S182" s="42">
        <f>ROUND(S181*S$13,0)</f>
        <v>0</v>
      </c>
      <c r="T182" s="41"/>
      <c r="U182" s="42">
        <f>ROUND(U181*U$13,0)</f>
        <v>0</v>
      </c>
      <c r="V182" s="41"/>
      <c r="W182" s="42">
        <f>ROUND(W181*W$13,0)</f>
        <v>0</v>
      </c>
      <c r="X182" s="41"/>
      <c r="Y182" s="42">
        <f>ROUND(Y181*Y$13,0)</f>
        <v>0</v>
      </c>
      <c r="Z182" s="41"/>
      <c r="AA182" s="42">
        <f>ROUND(AA181*AA$13,0)</f>
        <v>0</v>
      </c>
      <c r="AB182" s="41"/>
      <c r="AC182" s="42">
        <f>ROUND(AC181*AC$13,0)</f>
        <v>0</v>
      </c>
      <c r="AD182" s="41"/>
      <c r="AE182" s="42">
        <f>ROUND(AE181*AE$13,0)</f>
        <v>0</v>
      </c>
      <c r="AF182" s="41"/>
      <c r="AG182" s="42">
        <f>ROUND(AG181*AG$13,0)</f>
        <v>0</v>
      </c>
      <c r="AH182" s="41"/>
      <c r="AI182" s="42">
        <f>ROUND(AI181*AI$13,0)</f>
        <v>0</v>
      </c>
      <c r="AJ182" s="3"/>
      <c r="AK182" s="42">
        <f>ROUND(AK181*AK$13,0)</f>
        <v>0</v>
      </c>
      <c r="AL182" s="3"/>
      <c r="AM182" s="42">
        <f>ROUND(AM181*AM$13,0)</f>
        <v>0</v>
      </c>
      <c r="AN182" s="3"/>
      <c r="AO182" s="42">
        <f>ROUND(AO181*AO$13,0)</f>
        <v>0</v>
      </c>
      <c r="AP182" s="3"/>
      <c r="AQ182" s="42">
        <f>ROUND(AQ181*AQ$13,0)</f>
        <v>0</v>
      </c>
      <c r="AR182" s="3"/>
      <c r="AS182" s="3"/>
      <c r="AT182" s="3"/>
      <c r="AU182" s="3"/>
      <c r="AV182" s="3"/>
    </row>
    <row r="183" spans="1:51">
      <c r="A183" s="3"/>
      <c r="B183" s="14" t="s">
        <v>191</v>
      </c>
      <c r="C183" s="3"/>
      <c r="D183" s="3"/>
      <c r="E183" s="41">
        <f>E181-E182</f>
        <v>510665.11</v>
      </c>
      <c r="F183" s="41"/>
      <c r="G183" s="41">
        <f>G181-G182</f>
        <v>2082311.7650000001</v>
      </c>
      <c r="I183" s="41">
        <f>I181-I182</f>
        <v>230844.47000000003</v>
      </c>
      <c r="K183" s="41">
        <f>K181-K182</f>
        <v>434351.30999999971</v>
      </c>
      <c r="L183" s="41"/>
      <c r="M183" s="41">
        <f>M181-M182</f>
        <v>14920259.805000002</v>
      </c>
      <c r="N183" s="41"/>
      <c r="O183" s="41">
        <f>O181-O182</f>
        <v>9988375.7000000011</v>
      </c>
      <c r="P183" s="41"/>
      <c r="Q183" s="41">
        <f>Q181-Q182</f>
        <v>214879808.19000003</v>
      </c>
      <c r="R183" s="41"/>
      <c r="S183" s="41">
        <f>S181-S182</f>
        <v>0</v>
      </c>
      <c r="T183" s="41"/>
      <c r="U183" s="41">
        <f>U181-U182</f>
        <v>0</v>
      </c>
      <c r="V183" s="41"/>
      <c r="W183" s="41">
        <f>W181-W182</f>
        <v>0</v>
      </c>
      <c r="X183" s="41"/>
      <c r="Y183" s="41">
        <f>Y181-Y182</f>
        <v>0</v>
      </c>
      <c r="Z183" s="41"/>
      <c r="AA183" s="41">
        <f>AA181-AA182</f>
        <v>0</v>
      </c>
      <c r="AB183" s="41"/>
      <c r="AC183" s="41">
        <f>AC181-AC182</f>
        <v>0</v>
      </c>
      <c r="AD183" s="41"/>
      <c r="AE183" s="41">
        <f>AE181-AE182</f>
        <v>0</v>
      </c>
      <c r="AF183" s="41"/>
      <c r="AG183" s="41">
        <f>AG181-AG182</f>
        <v>0</v>
      </c>
      <c r="AH183" s="41"/>
      <c r="AI183" s="41">
        <f>AI181-AI182</f>
        <v>0</v>
      </c>
      <c r="AJ183" s="3"/>
      <c r="AK183" s="41">
        <f>AK181-AK182</f>
        <v>0</v>
      </c>
      <c r="AL183" s="3"/>
      <c r="AM183" s="41">
        <f>AM181-AM182</f>
        <v>0</v>
      </c>
      <c r="AN183" s="3"/>
      <c r="AO183" s="41">
        <f>AO181-AO182</f>
        <v>0</v>
      </c>
      <c r="AP183" s="3"/>
      <c r="AQ183" s="41">
        <f>AQ181-AQ182</f>
        <v>0</v>
      </c>
      <c r="AR183" s="3"/>
      <c r="AS183" s="3"/>
      <c r="AT183" s="3"/>
      <c r="AU183" s="3"/>
      <c r="AV183" s="3"/>
    </row>
    <row r="184" spans="1:51" s="176" customFormat="1">
      <c r="A184" s="32"/>
      <c r="B184" s="43" t="s">
        <v>192</v>
      </c>
      <c r="C184" s="32"/>
      <c r="D184" s="32"/>
      <c r="E184" s="44">
        <f>IF($B180-E$9&lt;0,0,LOOKUP($B180-(E$9-1),$C$343:$C$364,$E$343:$E$364))</f>
        <v>4.888E-2</v>
      </c>
      <c r="F184" s="32"/>
      <c r="G184" s="44">
        <f>IF($B180-G$9&lt;0,0,LOOKUP($B180-(G$9-1),$C$343:$C$364,$E$343:$E$364))</f>
        <v>5.2850000000000001E-2</v>
      </c>
      <c r="H184" s="45"/>
      <c r="I184" s="44">
        <f>IF($B180-I$9&lt;0,0,LOOKUP($B180-(I$9-1),$C$343:$C$364,$E$343:$E$364))</f>
        <v>5.713E-2</v>
      </c>
      <c r="J184" s="45"/>
      <c r="K184" s="44">
        <f>IF($B180-K$9&lt;0,0,LOOKUP($B180-(K$9-1),$C$343:$C$364,$E$343:$E$364))</f>
        <v>6.1769999999999999E-2</v>
      </c>
      <c r="L184" s="45"/>
      <c r="M184" s="44">
        <f>IF($B180-M$9&lt;0,0,LOOKUP($B180-(M$9-1),$C$343:$C$364,$E$343:$E$364))</f>
        <v>6.6769999999999996E-2</v>
      </c>
      <c r="N184" s="32"/>
      <c r="O184" s="44">
        <f>IF($B180-O$9&lt;0,0,LOOKUP($B180-(O$9-1),$C$343:$C$364,$E$343:$E$364))</f>
        <v>7.2190000000000004E-2</v>
      </c>
      <c r="P184" s="45"/>
      <c r="Q184" s="44">
        <f>IF($B180-Q$9&lt;0,0,LOOKUP($B180-(Q$9-1),$C$343:$C$364,$E$343:$E$364))</f>
        <v>3.7499999999999999E-2</v>
      </c>
      <c r="R184" s="45"/>
      <c r="S184" s="44">
        <f>IF($B180-S$9&lt;0,0,LOOKUP($B180-(S$9-1),$C$343:$C$364,$E$343:$E$364))</f>
        <v>0</v>
      </c>
      <c r="T184" s="45"/>
      <c r="U184" s="44">
        <f>IF($B180-U$9&lt;0,0,LOOKUP($B180-(U$9-1),$C$343:$C$364,$E$343:$E$364))</f>
        <v>0</v>
      </c>
      <c r="V184" s="45"/>
      <c r="W184" s="44">
        <f>IF($B180-W$9&lt;0,0,LOOKUP($B180-(W$9-1),$C$343:$C$364,$E$343:$E$364))</f>
        <v>0</v>
      </c>
      <c r="X184" s="32"/>
      <c r="Y184" s="44">
        <f>IF($B180-Y$9&lt;0,0,LOOKUP($B180-(Y$9-1),$C$343:$C$364,$E$343:$E$364))</f>
        <v>0</v>
      </c>
      <c r="Z184" s="45"/>
      <c r="AA184" s="44">
        <f>IF($B180-AA$9&lt;0,0,LOOKUP($B180-(AA$9-1),$C$343:$C$364,$E$343:$E$364))</f>
        <v>0</v>
      </c>
      <c r="AB184" s="45"/>
      <c r="AC184" s="44">
        <f>IF($B180-AC$9&lt;0,0,LOOKUP($B180-(AC$9-1),$C$343:$C$364,$E$343:$E$364))</f>
        <v>0</v>
      </c>
      <c r="AD184" s="45"/>
      <c r="AE184" s="44">
        <f>IF($B180-AE$9&lt;0,0,LOOKUP($B180-(AE$9-1),$C$343:$C$364,$E$343:$E$364))</f>
        <v>0</v>
      </c>
      <c r="AF184" s="45"/>
      <c r="AG184" s="44">
        <f>IF($B180-AG$9&lt;0,0,LOOKUP($B180-(AG$9-1),$C$343:$C$364,$E$343:$E$364))</f>
        <v>0</v>
      </c>
      <c r="AH184" s="32"/>
      <c r="AI184" s="44">
        <f>IF($B180-AI$9&lt;0,0,LOOKUP($B180-(AI$9-1),$C$343:$C$364,$E$343:$E$364))</f>
        <v>0</v>
      </c>
      <c r="AJ184" s="32"/>
      <c r="AK184" s="44">
        <f>IF($B180-AK$9&lt;0,0,LOOKUP($B180-(AK$9-1),$C$343:$C$364,$E$343:$E$364))</f>
        <v>0</v>
      </c>
      <c r="AL184" s="32"/>
      <c r="AM184" s="44">
        <f>IF($B180-AM$9&lt;0,0,LOOKUP($B180-(AM$9-1),$C$343:$C$364,$E$343:$E$364))</f>
        <v>0</v>
      </c>
      <c r="AN184" s="32"/>
      <c r="AO184" s="44">
        <f>IF($B180-AO$9&lt;0,0,LOOKUP($B180-(AO$9-1),$C$343:$C$364,$E$343:$E$364))</f>
        <v>0</v>
      </c>
      <c r="AP184" s="32"/>
      <c r="AQ184" s="44">
        <f>IF($B180-AQ$9&lt;0,0,LOOKUP($B180-(AQ$9-1),$C$343:$C$364,$E$343:$E$364))</f>
        <v>0</v>
      </c>
      <c r="AR184" s="32"/>
      <c r="AS184" s="32"/>
      <c r="AT184" s="32"/>
      <c r="AU184" s="32"/>
      <c r="AV184" s="32"/>
      <c r="AW184" s="45"/>
      <c r="AX184" s="45"/>
      <c r="AY184" s="45"/>
    </row>
    <row r="185" spans="1:51">
      <c r="A185" s="3"/>
      <c r="B185" s="3"/>
      <c r="C185" s="3"/>
      <c r="D185" s="3"/>
      <c r="E185" s="46"/>
      <c r="F185" s="41"/>
      <c r="G185" s="46"/>
      <c r="I185" s="46"/>
      <c r="K185" s="46"/>
      <c r="L185" s="41"/>
      <c r="M185" s="46"/>
      <c r="N185" s="41"/>
      <c r="O185" s="46"/>
      <c r="P185" s="41"/>
      <c r="Q185" s="46"/>
      <c r="R185" s="41"/>
      <c r="S185" s="46"/>
      <c r="T185" s="41"/>
      <c r="U185" s="46"/>
      <c r="V185" s="41"/>
      <c r="W185" s="46"/>
      <c r="X185" s="41"/>
      <c r="Y185" s="46"/>
      <c r="Z185" s="41"/>
      <c r="AA185" s="46"/>
      <c r="AB185" s="41"/>
      <c r="AC185" s="46"/>
      <c r="AD185" s="41"/>
      <c r="AE185" s="46"/>
      <c r="AF185" s="41"/>
      <c r="AG185" s="46"/>
      <c r="AH185" s="41"/>
      <c r="AI185" s="46"/>
      <c r="AJ185" s="3"/>
      <c r="AK185" s="46"/>
      <c r="AL185" s="3"/>
      <c r="AM185" s="46"/>
      <c r="AN185" s="3"/>
      <c r="AO185" s="46"/>
      <c r="AP185" s="3"/>
      <c r="AQ185" s="46"/>
      <c r="AR185" s="3"/>
      <c r="AS185" s="3"/>
      <c r="AT185" s="3"/>
      <c r="AU185" s="3"/>
      <c r="AV185" s="3"/>
    </row>
    <row r="186" spans="1:51">
      <c r="A186" s="3"/>
      <c r="B186" s="14" t="s">
        <v>193</v>
      </c>
      <c r="C186" s="3"/>
      <c r="D186" s="3"/>
      <c r="E186" s="41">
        <f>ROUND((E181-E182)*E184,0)</f>
        <v>24961</v>
      </c>
      <c r="F186" s="41"/>
      <c r="G186" s="41">
        <f>ROUND((G181-G182)*G184,0)</f>
        <v>110050</v>
      </c>
      <c r="I186" s="41">
        <f>ROUND((I181-I182)*I184,0)</f>
        <v>13188</v>
      </c>
      <c r="K186" s="41">
        <f>ROUND((K181-K182)*K184,0)</f>
        <v>26830</v>
      </c>
      <c r="L186" s="41"/>
      <c r="M186" s="41">
        <f>ROUND((M181-M182)*M184,0)</f>
        <v>996226</v>
      </c>
      <c r="N186" s="41"/>
      <c r="O186" s="41">
        <f>ROUND((O181-O182)*O184,0)</f>
        <v>721061</v>
      </c>
      <c r="P186" s="41"/>
      <c r="Q186" s="41">
        <f>ROUND((Q181-Q182)*Q184,0)</f>
        <v>8057993</v>
      </c>
      <c r="R186" s="41"/>
      <c r="S186" s="41">
        <f>ROUND((S181-S182)*S184,0)</f>
        <v>0</v>
      </c>
      <c r="T186" s="41"/>
      <c r="U186" s="41">
        <f>ROUND((U181-U182)*U184,0)</f>
        <v>0</v>
      </c>
      <c r="V186" s="41"/>
      <c r="W186" s="41">
        <f>ROUND((W181-W182)*W184,0)</f>
        <v>0</v>
      </c>
      <c r="X186" s="41"/>
      <c r="Y186" s="41">
        <f>ROUND((Y181-Y182)*Y184,0)</f>
        <v>0</v>
      </c>
      <c r="Z186" s="41"/>
      <c r="AA186" s="41">
        <f>ROUND((AA181-AA182)*AA184,0)</f>
        <v>0</v>
      </c>
      <c r="AB186" s="41"/>
      <c r="AC186" s="41">
        <f>ROUND((AC181-AC182)*AC184,0)</f>
        <v>0</v>
      </c>
      <c r="AD186" s="41"/>
      <c r="AE186" s="41">
        <f>ROUND((AE181-AE182)*AE184,0)</f>
        <v>0</v>
      </c>
      <c r="AF186" s="41"/>
      <c r="AG186" s="41">
        <f>ROUND((AG181-AG182)*AG184,0)</f>
        <v>0</v>
      </c>
      <c r="AH186" s="41"/>
      <c r="AI186" s="41">
        <f>ROUND((AI181-AI182)*AI184,0)</f>
        <v>0</v>
      </c>
      <c r="AJ186" s="3"/>
      <c r="AK186" s="41">
        <f>ROUND((AK181-AK182)*AK184,0)</f>
        <v>0</v>
      </c>
      <c r="AL186" s="3"/>
      <c r="AM186" s="41">
        <f>ROUND((AM181-AM182)*AM184,0)</f>
        <v>0</v>
      </c>
      <c r="AN186" s="3"/>
      <c r="AO186" s="41">
        <f>ROUND((AO181-AO182)*AO184,0)</f>
        <v>0</v>
      </c>
      <c r="AP186" s="3"/>
      <c r="AQ186" s="41">
        <f>ROUND((AQ181-AQ182)*AQ184,0)</f>
        <v>0</v>
      </c>
      <c r="AR186" s="3"/>
      <c r="AS186" s="3"/>
      <c r="AT186" s="3"/>
      <c r="AU186" s="3"/>
      <c r="AV186" s="3"/>
    </row>
    <row r="187" spans="1:51">
      <c r="A187" s="3"/>
      <c r="B187" s="14" t="s">
        <v>194</v>
      </c>
      <c r="C187" s="3"/>
      <c r="D187" s="3"/>
      <c r="E187" s="5">
        <f>IF(E$110=$B180,E182,0)</f>
        <v>0</v>
      </c>
      <c r="F187" s="41"/>
      <c r="G187" s="5">
        <f>IF(G$110=$B180,G182,0)</f>
        <v>0</v>
      </c>
      <c r="I187" s="5">
        <f>IF(I$110=$B180,I182,0)</f>
        <v>0</v>
      </c>
      <c r="K187" s="5">
        <f>IF(K$110=$B180,K182,0)</f>
        <v>0</v>
      </c>
      <c r="L187" s="41"/>
      <c r="M187" s="5">
        <f>IF(M$110=$B180,M182,0)</f>
        <v>0</v>
      </c>
      <c r="N187" s="41"/>
      <c r="O187" s="5">
        <f>IF(O$110=$B180,O182,0)</f>
        <v>0</v>
      </c>
      <c r="P187" s="41"/>
      <c r="Q187" s="5">
        <f>IF(Q$110=$B180,Q182,0)</f>
        <v>0</v>
      </c>
      <c r="R187" s="41"/>
      <c r="S187" s="5">
        <f>IF(S$110=$B180,S182,0)</f>
        <v>0</v>
      </c>
      <c r="T187" s="41"/>
      <c r="U187" s="5">
        <f>IF(U$110=$B180,U182,0)</f>
        <v>0</v>
      </c>
      <c r="V187" s="41"/>
      <c r="W187" s="5">
        <f>IF(W$110=$B180,W182,0)</f>
        <v>0</v>
      </c>
      <c r="X187" s="41"/>
      <c r="Y187" s="5">
        <f>IF(Y$110=$B180,Y182,0)</f>
        <v>0</v>
      </c>
      <c r="Z187" s="41"/>
      <c r="AA187" s="5">
        <f>IF(AA$110=$B180,AA182,0)</f>
        <v>0</v>
      </c>
      <c r="AB187" s="41"/>
      <c r="AC187" s="5">
        <f>IF(AC$110=$B180,AC182,0)</f>
        <v>0</v>
      </c>
      <c r="AD187" s="41"/>
      <c r="AE187" s="5">
        <f>IF(AE$110=$B180,AE182,0)</f>
        <v>0</v>
      </c>
      <c r="AF187" s="41"/>
      <c r="AG187" s="5">
        <f>IF(AG$110=$B180,AG182,0)</f>
        <v>0</v>
      </c>
      <c r="AH187" s="41"/>
      <c r="AI187" s="5">
        <f>IF(AI$110=$B180,AI182,0)</f>
        <v>0</v>
      </c>
      <c r="AJ187" s="3"/>
      <c r="AK187" s="5">
        <f>IF(AK$110=$B180,AK182,0)</f>
        <v>0</v>
      </c>
      <c r="AL187" s="3"/>
      <c r="AM187" s="5">
        <f>IF(AM$110=$B180,AM182,0)</f>
        <v>0</v>
      </c>
      <c r="AN187" s="3"/>
      <c r="AO187" s="5">
        <f>IF(AO$110=$B180,AO182,0)</f>
        <v>0</v>
      </c>
      <c r="AP187" s="3"/>
      <c r="AQ187" s="5">
        <f>IF(AQ$110=$B180,AQ182,0)</f>
        <v>0</v>
      </c>
      <c r="AR187" s="3"/>
      <c r="AS187" s="3"/>
      <c r="AT187" s="3"/>
      <c r="AU187" s="3"/>
      <c r="AV187" s="3"/>
    </row>
    <row r="188" spans="1:51" ht="13.8" thickBot="1">
      <c r="A188" s="3"/>
      <c r="B188" s="14" t="str">
        <f>"Total Tax Depreciation  -  "&amp;B180</f>
        <v>Total Tax Depreciation  -  2007</v>
      </c>
      <c r="C188" s="3"/>
      <c r="D188" s="3"/>
      <c r="E188" s="47">
        <f>E186+E187</f>
        <v>24961</v>
      </c>
      <c r="F188" s="41"/>
      <c r="G188" s="47">
        <f>G186+G187</f>
        <v>110050</v>
      </c>
      <c r="I188" s="47">
        <f>I186+I187</f>
        <v>13188</v>
      </c>
      <c r="K188" s="47">
        <f>K186+K187</f>
        <v>26830</v>
      </c>
      <c r="L188" s="41"/>
      <c r="M188" s="47">
        <f>M186+M187</f>
        <v>996226</v>
      </c>
      <c r="N188" s="41"/>
      <c r="O188" s="47">
        <f>O186+O187</f>
        <v>721061</v>
      </c>
      <c r="P188" s="41"/>
      <c r="Q188" s="47">
        <f>Q186+Q187</f>
        <v>8057993</v>
      </c>
      <c r="R188" s="41"/>
      <c r="S188" s="47">
        <f>S186+S187</f>
        <v>0</v>
      </c>
      <c r="T188" s="41"/>
      <c r="U188" s="47">
        <f>U186+U187</f>
        <v>0</v>
      </c>
      <c r="V188" s="41"/>
      <c r="W188" s="47">
        <f>W186+W187</f>
        <v>0</v>
      </c>
      <c r="X188" s="41"/>
      <c r="Y188" s="47">
        <f>Y186+Y187</f>
        <v>0</v>
      </c>
      <c r="Z188" s="41"/>
      <c r="AA188" s="47">
        <f>AA186+AA187</f>
        <v>0</v>
      </c>
      <c r="AB188" s="41"/>
      <c r="AC188" s="47">
        <f>AC186+AC187</f>
        <v>0</v>
      </c>
      <c r="AD188" s="41"/>
      <c r="AE188" s="47">
        <f>AE186+AE187</f>
        <v>0</v>
      </c>
      <c r="AF188" s="41"/>
      <c r="AG188" s="47">
        <f>AG186+AG187</f>
        <v>0</v>
      </c>
      <c r="AH188" s="41"/>
      <c r="AI188" s="47">
        <f>AI186+AI187</f>
        <v>0</v>
      </c>
      <c r="AJ188" s="3"/>
      <c r="AK188" s="47">
        <f>AK186+AK187</f>
        <v>0</v>
      </c>
      <c r="AL188" s="3"/>
      <c r="AM188" s="47">
        <f>AM186+AM187</f>
        <v>0</v>
      </c>
      <c r="AN188" s="3"/>
      <c r="AO188" s="47">
        <f>AO186+AO187</f>
        <v>0</v>
      </c>
      <c r="AP188" s="3"/>
      <c r="AQ188" s="47">
        <f>AQ186+AQ187</f>
        <v>0</v>
      </c>
      <c r="AR188" s="3"/>
      <c r="AS188" s="3"/>
      <c r="AT188" s="3"/>
      <c r="AU188" s="3"/>
      <c r="AV188" s="3"/>
      <c r="AW188" s="48"/>
    </row>
    <row r="189" spans="1:51" ht="13.8" thickTop="1">
      <c r="A189" s="3"/>
      <c r="B189" s="3"/>
      <c r="C189" s="3"/>
      <c r="D189" s="3"/>
      <c r="E189" s="46"/>
      <c r="F189" s="41"/>
      <c r="G189" s="46"/>
      <c r="I189" s="46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3"/>
      <c r="AK189" s="41"/>
      <c r="AL189" s="3"/>
      <c r="AM189" s="41"/>
      <c r="AN189" s="3"/>
      <c r="AO189" s="41"/>
      <c r="AP189" s="3"/>
      <c r="AQ189" s="41"/>
      <c r="AR189" s="3"/>
      <c r="AS189" s="3"/>
      <c r="AT189" s="3"/>
      <c r="AU189" s="3"/>
      <c r="AV189" s="3"/>
    </row>
    <row r="190" spans="1:51">
      <c r="A190" s="3"/>
      <c r="B190" s="3"/>
      <c r="C190" s="3"/>
      <c r="D190" s="3"/>
      <c r="E190" s="46"/>
      <c r="F190" s="41"/>
      <c r="G190" s="46"/>
      <c r="I190" s="46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3"/>
      <c r="AK190" s="41"/>
      <c r="AL190" s="3"/>
      <c r="AM190" s="41"/>
      <c r="AN190" s="3"/>
      <c r="AO190" s="41"/>
      <c r="AP190" s="3"/>
      <c r="AQ190" s="41"/>
      <c r="AR190" s="3"/>
      <c r="AS190" s="3"/>
      <c r="AT190" s="3"/>
      <c r="AU190" s="3"/>
      <c r="AV190" s="3"/>
    </row>
    <row r="191" spans="1:51">
      <c r="A191" s="3"/>
      <c r="B191" s="40">
        <v>2008</v>
      </c>
      <c r="C191" s="3"/>
      <c r="D191" s="3"/>
      <c r="E191" s="41"/>
      <c r="F191" s="41"/>
      <c r="G191" s="41"/>
      <c r="I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3"/>
      <c r="AK191" s="41"/>
      <c r="AL191" s="3"/>
      <c r="AM191" s="41"/>
      <c r="AN191" s="3"/>
      <c r="AO191" s="41"/>
      <c r="AP191" s="3"/>
      <c r="AQ191" s="41"/>
      <c r="AR191" s="3"/>
      <c r="AS191" s="3"/>
      <c r="AT191" s="3"/>
      <c r="AU191" s="3"/>
      <c r="AV191" s="3"/>
    </row>
    <row r="192" spans="1:51">
      <c r="A192" s="3"/>
      <c r="B192" s="14" t="s">
        <v>167</v>
      </c>
      <c r="C192" s="3"/>
      <c r="D192" s="3"/>
      <c r="E192" s="41">
        <f>IF(E$110&lt;=$B191,E$25,0)</f>
        <v>510665.11</v>
      </c>
      <c r="F192" s="41"/>
      <c r="G192" s="41">
        <f>IF(G$110&lt;=$B191,G$25,0)</f>
        <v>2082311.7650000001</v>
      </c>
      <c r="I192" s="41">
        <f>IF(I$110&lt;=$B191,I$25,0)</f>
        <v>329777.47000000003</v>
      </c>
      <c r="K192" s="41">
        <f>IF(K$110&lt;=$B191,K$25,0)</f>
        <v>620501.30999999971</v>
      </c>
      <c r="L192" s="41"/>
      <c r="M192" s="41">
        <f>IF(M$110&lt;=$B191,M$25,0)</f>
        <v>14920259.805000002</v>
      </c>
      <c r="N192" s="41"/>
      <c r="O192" s="41">
        <f>IF(O$110&lt;=$B191,O$25,0)</f>
        <v>9988375.7000000011</v>
      </c>
      <c r="P192" s="41"/>
      <c r="Q192" s="41">
        <f>IF(Q$110&lt;=$B191,Q$25,0)</f>
        <v>214879808.19000003</v>
      </c>
      <c r="R192" s="41"/>
      <c r="S192" s="41">
        <f>IF(S$110&lt;=$B191,S$25,0)</f>
        <v>11373829.760000002</v>
      </c>
      <c r="T192" s="41"/>
      <c r="U192" s="41">
        <f>IF(U$110&lt;=$B191,U$25,0)</f>
        <v>0</v>
      </c>
      <c r="V192" s="41"/>
      <c r="W192" s="41">
        <f>IF(W$110&lt;=$B191,W$25,0)</f>
        <v>0</v>
      </c>
      <c r="X192" s="41"/>
      <c r="Y192" s="41">
        <f>IF(Y$110&lt;=$B191,Y$25,0)</f>
        <v>0</v>
      </c>
      <c r="Z192" s="41"/>
      <c r="AA192" s="41">
        <f>IF(AA$110&lt;=$B191,AA$25,0)</f>
        <v>0</v>
      </c>
      <c r="AB192" s="41"/>
      <c r="AC192" s="41">
        <f>IF(AC$110&lt;=$B191,AC$25,0)</f>
        <v>0</v>
      </c>
      <c r="AD192" s="41"/>
      <c r="AE192" s="41">
        <f>IF(AE$110&lt;=$B191,AE$25,0)</f>
        <v>0</v>
      </c>
      <c r="AF192" s="41"/>
      <c r="AG192" s="41">
        <f>IF(AG$110&lt;=$B191,AG$25,0)</f>
        <v>0</v>
      </c>
      <c r="AH192" s="41"/>
      <c r="AI192" s="41">
        <f>IF(AI$110&lt;=$B191,AI$25,0)</f>
        <v>0</v>
      </c>
      <c r="AJ192" s="3"/>
      <c r="AK192" s="41">
        <f>IF(AK$110&lt;=$B191,AK$25,0)</f>
        <v>0</v>
      </c>
      <c r="AL192" s="3"/>
      <c r="AM192" s="41">
        <f>IF(AM$110&lt;=$B191,AM$25,0)</f>
        <v>0</v>
      </c>
      <c r="AN192" s="3"/>
      <c r="AO192" s="41">
        <f>IF(AO$110&lt;=$B191,AO$25,0)</f>
        <v>0</v>
      </c>
      <c r="AP192" s="3"/>
      <c r="AQ192" s="41">
        <f>IF(AQ$110&lt;=$B191,AQ$25,0)</f>
        <v>0</v>
      </c>
      <c r="AR192" s="3"/>
      <c r="AS192" s="3"/>
      <c r="AT192" s="3"/>
      <c r="AU192" s="3"/>
      <c r="AV192" s="3"/>
    </row>
    <row r="193" spans="1:51">
      <c r="A193" s="3"/>
      <c r="B193" s="14" t="s">
        <v>190</v>
      </c>
      <c r="C193" s="3"/>
      <c r="D193" s="3"/>
      <c r="E193" s="42">
        <f>ROUND(E192*E$13,0)</f>
        <v>0</v>
      </c>
      <c r="F193" s="41"/>
      <c r="G193" s="42">
        <f>ROUND(G192*G$13,0)</f>
        <v>0</v>
      </c>
      <c r="I193" s="42">
        <f>ROUND(I192*I$13,0)</f>
        <v>98933</v>
      </c>
      <c r="K193" s="42">
        <f>ROUND(K192*K$13,0)</f>
        <v>186150</v>
      </c>
      <c r="L193" s="41"/>
      <c r="M193" s="42">
        <f>ROUND(M192*M$13,0)</f>
        <v>0</v>
      </c>
      <c r="N193" s="41"/>
      <c r="O193" s="42">
        <f>ROUND(O192*O$13,0)</f>
        <v>0</v>
      </c>
      <c r="P193" s="41"/>
      <c r="Q193" s="42">
        <f>ROUND(Q192*Q$13,0)</f>
        <v>0</v>
      </c>
      <c r="R193" s="41"/>
      <c r="S193" s="42">
        <f>ROUND(S192*S$13,0)</f>
        <v>5686915</v>
      </c>
      <c r="T193" s="41"/>
      <c r="U193" s="42">
        <f>ROUND(U192*U$13,0)</f>
        <v>0</v>
      </c>
      <c r="V193" s="41"/>
      <c r="W193" s="42">
        <f>ROUND(W192*W$13,0)</f>
        <v>0</v>
      </c>
      <c r="X193" s="41"/>
      <c r="Y193" s="42">
        <f>ROUND(Y192*Y$13,0)</f>
        <v>0</v>
      </c>
      <c r="Z193" s="41"/>
      <c r="AA193" s="42">
        <f>ROUND(AA192*AA$13,0)</f>
        <v>0</v>
      </c>
      <c r="AB193" s="41"/>
      <c r="AC193" s="42">
        <f>ROUND(AC192*AC$13,0)</f>
        <v>0</v>
      </c>
      <c r="AD193" s="41"/>
      <c r="AE193" s="42">
        <f>ROUND(AE192*AE$13,0)</f>
        <v>0</v>
      </c>
      <c r="AF193" s="41"/>
      <c r="AG193" s="42">
        <f>ROUND(AG192*AG$13,0)</f>
        <v>0</v>
      </c>
      <c r="AH193" s="41"/>
      <c r="AI193" s="42">
        <f>ROUND(AI192*AI$13,0)</f>
        <v>0</v>
      </c>
      <c r="AJ193" s="3"/>
      <c r="AK193" s="42">
        <f>ROUND(AK192*AK$13,0)</f>
        <v>0</v>
      </c>
      <c r="AL193" s="3"/>
      <c r="AM193" s="42">
        <f>ROUND(AM192*AM$13,0)</f>
        <v>0</v>
      </c>
      <c r="AN193" s="3"/>
      <c r="AO193" s="42">
        <f>ROUND(AO192*AO$13,0)</f>
        <v>0</v>
      </c>
      <c r="AP193" s="3"/>
      <c r="AQ193" s="42">
        <f>ROUND(AQ192*AQ$13,0)</f>
        <v>0</v>
      </c>
      <c r="AR193" s="3"/>
      <c r="AS193" s="3"/>
      <c r="AT193" s="3"/>
      <c r="AU193" s="3"/>
      <c r="AV193" s="3"/>
    </row>
    <row r="194" spans="1:51">
      <c r="A194" s="3"/>
      <c r="B194" s="14" t="s">
        <v>191</v>
      </c>
      <c r="C194" s="3"/>
      <c r="D194" s="3"/>
      <c r="E194" s="41">
        <f>E192-E193</f>
        <v>510665.11</v>
      </c>
      <c r="F194" s="41"/>
      <c r="G194" s="41">
        <f>G192-G193</f>
        <v>2082311.7650000001</v>
      </c>
      <c r="I194" s="41">
        <f>I192-I193</f>
        <v>230844.47000000003</v>
      </c>
      <c r="K194" s="41">
        <f>K192-K193</f>
        <v>434351.30999999971</v>
      </c>
      <c r="L194" s="41"/>
      <c r="M194" s="41">
        <f>M192-M193</f>
        <v>14920259.805000002</v>
      </c>
      <c r="N194" s="41"/>
      <c r="O194" s="41">
        <f>O192-O193</f>
        <v>9988375.7000000011</v>
      </c>
      <c r="P194" s="41"/>
      <c r="Q194" s="41">
        <f>Q192-Q193</f>
        <v>214879808.19000003</v>
      </c>
      <c r="R194" s="41"/>
      <c r="S194" s="41">
        <f>S192-S193</f>
        <v>5686914.7600000016</v>
      </c>
      <c r="T194" s="41"/>
      <c r="U194" s="41">
        <f>U192-U193</f>
        <v>0</v>
      </c>
      <c r="V194" s="41"/>
      <c r="W194" s="41">
        <f>W192-W193</f>
        <v>0</v>
      </c>
      <c r="X194" s="41"/>
      <c r="Y194" s="41">
        <f>Y192-Y193</f>
        <v>0</v>
      </c>
      <c r="Z194" s="41"/>
      <c r="AA194" s="41">
        <f>AA192-AA193</f>
        <v>0</v>
      </c>
      <c r="AB194" s="41"/>
      <c r="AC194" s="41">
        <f>AC192-AC193</f>
        <v>0</v>
      </c>
      <c r="AD194" s="41"/>
      <c r="AE194" s="41">
        <f>AE192-AE193</f>
        <v>0</v>
      </c>
      <c r="AF194" s="41"/>
      <c r="AG194" s="41">
        <f>AG192-AG193</f>
        <v>0</v>
      </c>
      <c r="AH194" s="41"/>
      <c r="AI194" s="41">
        <f>AI192-AI193</f>
        <v>0</v>
      </c>
      <c r="AJ194" s="3"/>
      <c r="AK194" s="41">
        <f>AK192-AK193</f>
        <v>0</v>
      </c>
      <c r="AL194" s="3"/>
      <c r="AM194" s="41">
        <f>AM192-AM193</f>
        <v>0</v>
      </c>
      <c r="AN194" s="3"/>
      <c r="AO194" s="41">
        <f>AO192-AO193</f>
        <v>0</v>
      </c>
      <c r="AP194" s="3"/>
      <c r="AQ194" s="41">
        <f>AQ192-AQ193</f>
        <v>0</v>
      </c>
      <c r="AR194" s="3"/>
      <c r="AS194" s="3"/>
      <c r="AT194" s="3"/>
      <c r="AU194" s="3"/>
      <c r="AV194" s="3"/>
    </row>
    <row r="195" spans="1:51" s="176" customFormat="1">
      <c r="A195" s="32"/>
      <c r="B195" s="43" t="s">
        <v>192</v>
      </c>
      <c r="C195" s="32"/>
      <c r="D195" s="32"/>
      <c r="E195" s="44">
        <f>IF($B191-E$9&lt;0,0,LOOKUP($B191-(E$9-1),$C$343:$C$364,$E$343:$E$364))</f>
        <v>4.5220000000000003E-2</v>
      </c>
      <c r="F195" s="32"/>
      <c r="G195" s="44">
        <f>IF($B191-G$9&lt;0,0,LOOKUP($B191-(G$9-1),$C$343:$C$364,$E$343:$E$364))</f>
        <v>4.888E-2</v>
      </c>
      <c r="H195" s="45"/>
      <c r="I195" s="44">
        <f>IF($B191-I$9&lt;0,0,LOOKUP($B191-(I$9-1),$C$343:$C$364,$E$343:$E$364))</f>
        <v>5.2850000000000001E-2</v>
      </c>
      <c r="J195" s="45"/>
      <c r="K195" s="44">
        <f>IF($B191-K$9&lt;0,0,LOOKUP($B191-(K$9-1),$C$343:$C$364,$E$343:$E$364))</f>
        <v>5.713E-2</v>
      </c>
      <c r="L195" s="45"/>
      <c r="M195" s="44">
        <f>IF($B191-M$9&lt;0,0,LOOKUP($B191-(M$9-1),$C$343:$C$364,$E$343:$E$364))</f>
        <v>6.1769999999999999E-2</v>
      </c>
      <c r="N195" s="32"/>
      <c r="O195" s="44">
        <f>IF($B191-O$9&lt;0,0,LOOKUP($B191-(O$9-1),$C$343:$C$364,$E$343:$E$364))</f>
        <v>6.6769999999999996E-2</v>
      </c>
      <c r="P195" s="45"/>
      <c r="Q195" s="44">
        <f>IF($B191-Q$9&lt;0,0,LOOKUP($B191-(Q$9-1),$C$343:$C$364,$E$343:$E$364))</f>
        <v>7.2190000000000004E-2</v>
      </c>
      <c r="R195" s="45"/>
      <c r="S195" s="44">
        <f>IF($B191-S$9&lt;0,0,LOOKUP($B191-(S$9-1),$C$343:$C$364,$E$343:$E$364))</f>
        <v>3.7499999999999999E-2</v>
      </c>
      <c r="T195" s="45"/>
      <c r="U195" s="44">
        <f>IF($B191-U$9&lt;0,0,LOOKUP($B191-(U$9-1),$C$343:$C$364,$E$343:$E$364))</f>
        <v>0</v>
      </c>
      <c r="V195" s="45"/>
      <c r="W195" s="44">
        <f>IF($B191-W$9&lt;0,0,LOOKUP($B191-(W$9-1),$C$343:$C$364,$E$343:$E$364))</f>
        <v>0</v>
      </c>
      <c r="X195" s="32"/>
      <c r="Y195" s="44">
        <f>IF($B191-Y$9&lt;0,0,LOOKUP($B191-(Y$9-1),$C$343:$C$364,$E$343:$E$364))</f>
        <v>0</v>
      </c>
      <c r="Z195" s="45"/>
      <c r="AA195" s="44">
        <f>IF($B191-AA$9&lt;0,0,LOOKUP($B191-(AA$9-1),$C$343:$C$364,$E$343:$E$364))</f>
        <v>0</v>
      </c>
      <c r="AB195" s="45"/>
      <c r="AC195" s="44">
        <f>IF($B191-AC$9&lt;0,0,LOOKUP($B191-(AC$9-1),$C$343:$C$364,$E$343:$E$364))</f>
        <v>0</v>
      </c>
      <c r="AD195" s="45"/>
      <c r="AE195" s="44">
        <f>IF($B191-AE$9&lt;0,0,LOOKUP($B191-(AE$9-1),$C$343:$C$364,$E$343:$E$364))</f>
        <v>0</v>
      </c>
      <c r="AF195" s="45"/>
      <c r="AG195" s="44">
        <f>IF($B191-AG$9&lt;0,0,LOOKUP($B191-(AG$9-1),$C$343:$C$364,$E$343:$E$364))</f>
        <v>0</v>
      </c>
      <c r="AH195" s="32"/>
      <c r="AI195" s="44">
        <f>IF($B191-AI$9&lt;0,0,LOOKUP($B191-(AI$9-1),$C$343:$C$364,$E$343:$E$364))</f>
        <v>0</v>
      </c>
      <c r="AJ195" s="32"/>
      <c r="AK195" s="44">
        <f>IF($B191-AK$9&lt;0,0,LOOKUP($B191-(AK$9-1),$C$343:$C$364,$E$343:$E$364))</f>
        <v>0</v>
      </c>
      <c r="AL195" s="32"/>
      <c r="AM195" s="44">
        <f>IF($B191-AM$9&lt;0,0,LOOKUP($B191-(AM$9-1),$C$343:$C$364,$E$343:$E$364))</f>
        <v>0</v>
      </c>
      <c r="AN195" s="32"/>
      <c r="AO195" s="44">
        <f>IF($B191-AO$9&lt;0,0,LOOKUP($B191-(AO$9-1),$C$343:$C$364,$E$343:$E$364))</f>
        <v>0</v>
      </c>
      <c r="AP195" s="32"/>
      <c r="AQ195" s="44">
        <f>IF($B191-AQ$9&lt;0,0,LOOKUP($B191-(AQ$9-1),$C$343:$C$364,$E$343:$E$364))</f>
        <v>0</v>
      </c>
      <c r="AR195" s="32"/>
      <c r="AS195" s="32"/>
      <c r="AT195" s="32"/>
      <c r="AU195" s="32"/>
      <c r="AV195" s="32"/>
      <c r="AW195" s="45"/>
      <c r="AX195" s="45"/>
      <c r="AY195" s="45"/>
    </row>
    <row r="196" spans="1:51">
      <c r="A196" s="3"/>
      <c r="B196" s="3"/>
      <c r="C196" s="3"/>
      <c r="D196" s="3"/>
      <c r="E196" s="46"/>
      <c r="F196" s="41"/>
      <c r="G196" s="46"/>
      <c r="I196" s="46"/>
      <c r="K196" s="46"/>
      <c r="L196" s="41"/>
      <c r="M196" s="46"/>
      <c r="N196" s="41"/>
      <c r="O196" s="46"/>
      <c r="P196" s="41"/>
      <c r="Q196" s="46"/>
      <c r="R196" s="41"/>
      <c r="S196" s="46"/>
      <c r="T196" s="41"/>
      <c r="U196" s="46"/>
      <c r="V196" s="41"/>
      <c r="W196" s="46"/>
      <c r="X196" s="41"/>
      <c r="Y196" s="46"/>
      <c r="Z196" s="41"/>
      <c r="AA196" s="46"/>
      <c r="AB196" s="41"/>
      <c r="AC196" s="46"/>
      <c r="AD196" s="41"/>
      <c r="AE196" s="46"/>
      <c r="AF196" s="41"/>
      <c r="AG196" s="46"/>
      <c r="AH196" s="41"/>
      <c r="AI196" s="46"/>
      <c r="AJ196" s="3"/>
      <c r="AK196" s="46"/>
      <c r="AL196" s="3"/>
      <c r="AM196" s="46"/>
      <c r="AN196" s="3"/>
      <c r="AO196" s="46"/>
      <c r="AP196" s="3"/>
      <c r="AQ196" s="46"/>
      <c r="AR196" s="3"/>
      <c r="AS196" s="3"/>
      <c r="AT196" s="3"/>
      <c r="AU196" s="3"/>
      <c r="AV196" s="3"/>
    </row>
    <row r="197" spans="1:51">
      <c r="A197" s="3"/>
      <c r="B197" s="14" t="s">
        <v>193</v>
      </c>
      <c r="C197" s="3"/>
      <c r="D197" s="3"/>
      <c r="E197" s="41">
        <f>ROUND((E192-E193)*E195,0)</f>
        <v>23092</v>
      </c>
      <c r="F197" s="41"/>
      <c r="G197" s="41">
        <f>ROUND((G192-G193)*G195,0)</f>
        <v>101783</v>
      </c>
      <c r="I197" s="41">
        <f>ROUND((I192-I193)*I195,0)</f>
        <v>12200</v>
      </c>
      <c r="K197" s="41">
        <f>ROUND((K192-K193)*K195,0)</f>
        <v>24814</v>
      </c>
      <c r="L197" s="41"/>
      <c r="M197" s="41">
        <f>ROUND((M192-M193)*M195,0)</f>
        <v>921624</v>
      </c>
      <c r="N197" s="41"/>
      <c r="O197" s="41">
        <f>ROUND((O192-O193)*O195,0)</f>
        <v>666924</v>
      </c>
      <c r="P197" s="41"/>
      <c r="Q197" s="41">
        <f>ROUND((Q192-Q193)*Q195,0)</f>
        <v>15512173</v>
      </c>
      <c r="R197" s="41"/>
      <c r="S197" s="41">
        <f>ROUND((S192-S193)*S195,0)</f>
        <v>213259</v>
      </c>
      <c r="T197" s="41"/>
      <c r="U197" s="41">
        <f>ROUND((U192-U193)*U195,0)</f>
        <v>0</v>
      </c>
      <c r="V197" s="41"/>
      <c r="W197" s="41">
        <f>ROUND((W192-W193)*W195,0)</f>
        <v>0</v>
      </c>
      <c r="X197" s="41"/>
      <c r="Y197" s="41">
        <f>ROUND((Y192-Y193)*Y195,0)</f>
        <v>0</v>
      </c>
      <c r="Z197" s="41"/>
      <c r="AA197" s="41">
        <f>ROUND((AA192-AA193)*AA195,0)</f>
        <v>0</v>
      </c>
      <c r="AB197" s="41"/>
      <c r="AC197" s="41">
        <f>ROUND((AC192-AC193)*AC195,0)</f>
        <v>0</v>
      </c>
      <c r="AD197" s="41"/>
      <c r="AE197" s="41">
        <f>ROUND((AE192-AE193)*AE195,0)</f>
        <v>0</v>
      </c>
      <c r="AF197" s="41"/>
      <c r="AG197" s="41">
        <f>ROUND((AG192-AG193)*AG195,0)</f>
        <v>0</v>
      </c>
      <c r="AH197" s="41"/>
      <c r="AI197" s="41">
        <f>ROUND((AI192-AI193)*AI195,0)</f>
        <v>0</v>
      </c>
      <c r="AJ197" s="3"/>
      <c r="AK197" s="41">
        <f>ROUND((AK192-AK193)*AK195,0)</f>
        <v>0</v>
      </c>
      <c r="AL197" s="3"/>
      <c r="AM197" s="41">
        <f>ROUND((AM192-AM193)*AM195,0)</f>
        <v>0</v>
      </c>
      <c r="AN197" s="3"/>
      <c r="AO197" s="41">
        <f>ROUND((AO192-AO193)*AO195,0)</f>
        <v>0</v>
      </c>
      <c r="AP197" s="3"/>
      <c r="AQ197" s="41">
        <f>ROUND((AQ192-AQ193)*AQ195,0)</f>
        <v>0</v>
      </c>
      <c r="AR197" s="3"/>
      <c r="AS197" s="3"/>
      <c r="AT197" s="3"/>
      <c r="AU197" s="3"/>
      <c r="AV197" s="3"/>
    </row>
    <row r="198" spans="1:51">
      <c r="A198" s="3"/>
      <c r="B198" s="14" t="s">
        <v>194</v>
      </c>
      <c r="C198" s="3"/>
      <c r="D198" s="3"/>
      <c r="E198" s="5">
        <f>IF(E$110=$B191,E193,0)</f>
        <v>0</v>
      </c>
      <c r="F198" s="41"/>
      <c r="G198" s="5">
        <f>IF(G$110=$B191,G193,0)</f>
        <v>0</v>
      </c>
      <c r="I198" s="5">
        <f>IF(I$110=$B191,I193,0)</f>
        <v>0</v>
      </c>
      <c r="K198" s="5">
        <f>IF(K$110=$B191,K193,0)</f>
        <v>0</v>
      </c>
      <c r="L198" s="41"/>
      <c r="M198" s="5">
        <f>IF(M$110=$B191,M193,0)</f>
        <v>0</v>
      </c>
      <c r="N198" s="41"/>
      <c r="O198" s="5">
        <f>IF(O$110=$B191,O193,0)</f>
        <v>0</v>
      </c>
      <c r="P198" s="41"/>
      <c r="Q198" s="5">
        <f>IF(Q$110=$B191,Q193,0)</f>
        <v>0</v>
      </c>
      <c r="R198" s="41"/>
      <c r="S198" s="5">
        <f>IF(S$110=$B191,S193,0)</f>
        <v>5686915</v>
      </c>
      <c r="T198" s="41"/>
      <c r="U198" s="5">
        <f>IF(U$110=$B191,U193,0)</f>
        <v>0</v>
      </c>
      <c r="V198" s="41"/>
      <c r="W198" s="5">
        <f>IF(W$110=$B191,W193,0)</f>
        <v>0</v>
      </c>
      <c r="X198" s="41"/>
      <c r="Y198" s="5">
        <f>IF(Y$110=$B191,Y193,0)</f>
        <v>0</v>
      </c>
      <c r="Z198" s="41"/>
      <c r="AA198" s="5">
        <f>IF(AA$110=$B191,AA193,0)</f>
        <v>0</v>
      </c>
      <c r="AB198" s="41"/>
      <c r="AC198" s="5">
        <f>IF(AC$110=$B191,AC193,0)</f>
        <v>0</v>
      </c>
      <c r="AD198" s="41"/>
      <c r="AE198" s="5">
        <f>IF(AE$110=$B191,AE193,0)</f>
        <v>0</v>
      </c>
      <c r="AF198" s="41"/>
      <c r="AG198" s="5">
        <f>IF(AG$110=$B191,AG193,0)</f>
        <v>0</v>
      </c>
      <c r="AH198" s="41"/>
      <c r="AI198" s="5">
        <f>IF(AI$110=$B191,AI193,0)</f>
        <v>0</v>
      </c>
      <c r="AJ198" s="3"/>
      <c r="AK198" s="5">
        <f>IF(AK$110=$B191,AK193,0)</f>
        <v>0</v>
      </c>
      <c r="AL198" s="3"/>
      <c r="AM198" s="5">
        <f>IF(AM$110=$B191,AM193,0)</f>
        <v>0</v>
      </c>
      <c r="AN198" s="3"/>
      <c r="AO198" s="5">
        <f>IF(AO$110=$B191,AO193,0)</f>
        <v>0</v>
      </c>
      <c r="AP198" s="3"/>
      <c r="AQ198" s="5">
        <f>IF(AQ$110=$B191,AQ193,0)</f>
        <v>0</v>
      </c>
      <c r="AR198" s="3"/>
      <c r="AS198" s="3"/>
      <c r="AT198" s="3"/>
      <c r="AU198" s="3"/>
      <c r="AV198" s="3"/>
    </row>
    <row r="199" spans="1:51" ht="13.8" thickBot="1">
      <c r="A199" s="3"/>
      <c r="B199" s="14" t="str">
        <f>"Total Tax Depreciation  -  "&amp;B191</f>
        <v>Total Tax Depreciation  -  2008</v>
      </c>
      <c r="C199" s="3"/>
      <c r="D199" s="3"/>
      <c r="E199" s="47">
        <f>E197+E198</f>
        <v>23092</v>
      </c>
      <c r="F199" s="41"/>
      <c r="G199" s="47">
        <f>G197+G198</f>
        <v>101783</v>
      </c>
      <c r="I199" s="47">
        <f>I197+I198</f>
        <v>12200</v>
      </c>
      <c r="K199" s="47">
        <f>K197+K198</f>
        <v>24814</v>
      </c>
      <c r="L199" s="41"/>
      <c r="M199" s="47">
        <f>M197+M198</f>
        <v>921624</v>
      </c>
      <c r="N199" s="41"/>
      <c r="O199" s="47">
        <f>O197+O198</f>
        <v>666924</v>
      </c>
      <c r="P199" s="41"/>
      <c r="Q199" s="47">
        <f>Q197+Q198</f>
        <v>15512173</v>
      </c>
      <c r="R199" s="41"/>
      <c r="S199" s="47">
        <f>S197+S198</f>
        <v>5900174</v>
      </c>
      <c r="T199" s="41"/>
      <c r="U199" s="47">
        <f>U197+U198</f>
        <v>0</v>
      </c>
      <c r="V199" s="41"/>
      <c r="W199" s="47">
        <f>W197+W198</f>
        <v>0</v>
      </c>
      <c r="X199" s="41"/>
      <c r="Y199" s="47">
        <f>Y197+Y198</f>
        <v>0</v>
      </c>
      <c r="Z199" s="41"/>
      <c r="AA199" s="47">
        <f>AA197+AA198</f>
        <v>0</v>
      </c>
      <c r="AB199" s="41"/>
      <c r="AC199" s="47">
        <f>AC197+AC198</f>
        <v>0</v>
      </c>
      <c r="AD199" s="41"/>
      <c r="AE199" s="47">
        <f>AE197+AE198</f>
        <v>0</v>
      </c>
      <c r="AF199" s="41"/>
      <c r="AG199" s="47">
        <f>AG197+AG198</f>
        <v>0</v>
      </c>
      <c r="AH199" s="41"/>
      <c r="AI199" s="47">
        <f>AI197+AI198</f>
        <v>0</v>
      </c>
      <c r="AJ199" s="3"/>
      <c r="AK199" s="47">
        <f>AK197+AK198</f>
        <v>0</v>
      </c>
      <c r="AL199" s="3"/>
      <c r="AM199" s="47">
        <f>AM197+AM198</f>
        <v>0</v>
      </c>
      <c r="AN199" s="3"/>
      <c r="AO199" s="47">
        <f>AO197+AO198</f>
        <v>0</v>
      </c>
      <c r="AP199" s="3"/>
      <c r="AQ199" s="47">
        <f>AQ197+AQ198</f>
        <v>0</v>
      </c>
      <c r="AR199" s="3"/>
      <c r="AS199" s="3"/>
      <c r="AT199" s="3"/>
      <c r="AU199" s="3"/>
      <c r="AV199" s="3"/>
      <c r="AW199" s="48"/>
    </row>
    <row r="200" spans="1:51" ht="13.8" thickTop="1">
      <c r="A200" s="3"/>
      <c r="B200" s="3"/>
      <c r="C200" s="3"/>
      <c r="D200" s="3"/>
      <c r="E200" s="46"/>
      <c r="F200" s="41"/>
      <c r="G200" s="46"/>
      <c r="I200" s="46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3"/>
      <c r="AK200" s="41"/>
      <c r="AL200" s="3"/>
      <c r="AM200" s="41"/>
      <c r="AN200" s="3"/>
      <c r="AO200" s="41"/>
      <c r="AP200" s="3"/>
      <c r="AQ200" s="41"/>
      <c r="AR200" s="3"/>
      <c r="AS200" s="3"/>
      <c r="AT200" s="3"/>
      <c r="AU200" s="3"/>
      <c r="AV200" s="3"/>
    </row>
    <row r="201" spans="1:51">
      <c r="A201" s="3"/>
      <c r="B201" s="3"/>
      <c r="C201" s="3"/>
      <c r="D201" s="3"/>
      <c r="E201" s="46"/>
      <c r="F201" s="41"/>
      <c r="G201" s="46"/>
      <c r="I201" s="46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3"/>
      <c r="AK201" s="41"/>
      <c r="AL201" s="3"/>
      <c r="AM201" s="41"/>
      <c r="AN201" s="3"/>
      <c r="AO201" s="41"/>
      <c r="AP201" s="3"/>
      <c r="AQ201" s="41"/>
      <c r="AR201" s="3"/>
      <c r="AS201" s="3"/>
      <c r="AT201" s="3"/>
      <c r="AU201" s="3"/>
      <c r="AV201" s="3"/>
    </row>
    <row r="202" spans="1:51">
      <c r="A202" s="3"/>
      <c r="B202" s="40">
        <v>2009</v>
      </c>
      <c r="C202" s="3"/>
      <c r="D202" s="3"/>
      <c r="E202" s="41"/>
      <c r="F202" s="41"/>
      <c r="G202" s="41"/>
      <c r="I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3"/>
      <c r="AK202" s="41"/>
      <c r="AL202" s="3"/>
      <c r="AM202" s="41"/>
      <c r="AN202" s="3"/>
      <c r="AO202" s="41"/>
      <c r="AP202" s="3"/>
      <c r="AQ202" s="41"/>
      <c r="AR202" s="3"/>
      <c r="AS202" s="3"/>
      <c r="AT202" s="3"/>
      <c r="AU202" s="3"/>
      <c r="AV202" s="3"/>
    </row>
    <row r="203" spans="1:51">
      <c r="A203" s="3"/>
      <c r="B203" s="14" t="s">
        <v>167</v>
      </c>
      <c r="C203" s="3"/>
      <c r="D203" s="3"/>
      <c r="E203" s="41">
        <f>IF(E$110&lt;=$B202,E$25,0)</f>
        <v>510665.11</v>
      </c>
      <c r="F203" s="41"/>
      <c r="G203" s="41">
        <f>IF(G$110&lt;=$B202,G$25,0)</f>
        <v>2082311.7650000001</v>
      </c>
      <c r="I203" s="41">
        <f>IF(I$110&lt;=$B202,I$25,0)</f>
        <v>329777.47000000003</v>
      </c>
      <c r="K203" s="41">
        <f>IF(K$110&lt;=$B202,K$25,0)</f>
        <v>620501.30999999971</v>
      </c>
      <c r="L203" s="41"/>
      <c r="M203" s="41">
        <f>IF(M$110&lt;=$B202,M$25,0)</f>
        <v>14920259.805000002</v>
      </c>
      <c r="N203" s="41"/>
      <c r="O203" s="41">
        <f>IF(O$110&lt;=$B202,O$25,0)</f>
        <v>9988375.7000000011</v>
      </c>
      <c r="P203" s="41"/>
      <c r="Q203" s="41">
        <f>IF(Q$110&lt;=$B202,Q$25,0)</f>
        <v>214879808.19000003</v>
      </c>
      <c r="R203" s="41"/>
      <c r="S203" s="41">
        <f>IF(S$110&lt;=$B202,S$25,0)</f>
        <v>11373829.760000002</v>
      </c>
      <c r="T203" s="41"/>
      <c r="U203" s="41">
        <f>IF(U$110&lt;=$B202,U$25,0)</f>
        <v>4955799.3949999996</v>
      </c>
      <c r="V203" s="41"/>
      <c r="W203" s="41">
        <f>IF(W$110&lt;=$B202,W$25,0)</f>
        <v>0</v>
      </c>
      <c r="X203" s="41"/>
      <c r="Y203" s="41">
        <f>IF(Y$110&lt;=$B202,Y$25,0)</f>
        <v>0</v>
      </c>
      <c r="Z203" s="41"/>
      <c r="AA203" s="41">
        <f>IF(AA$110&lt;=$B202,AA$25,0)</f>
        <v>0</v>
      </c>
      <c r="AB203" s="41"/>
      <c r="AC203" s="41">
        <f>IF(AC$110&lt;=$B202,AC$25,0)</f>
        <v>0</v>
      </c>
      <c r="AD203" s="41"/>
      <c r="AE203" s="41">
        <f>IF(AE$110&lt;=$B202,AE$25,0)</f>
        <v>0</v>
      </c>
      <c r="AF203" s="41"/>
      <c r="AG203" s="41">
        <f>IF(AG$110&lt;=$B202,AG$25,0)</f>
        <v>0</v>
      </c>
      <c r="AH203" s="41"/>
      <c r="AI203" s="41">
        <f>IF(AI$110&lt;=$B202,AI$25,0)</f>
        <v>0</v>
      </c>
      <c r="AJ203" s="3"/>
      <c r="AK203" s="41">
        <f>IF(AK$110&lt;=$B202,AK$25,0)</f>
        <v>0</v>
      </c>
      <c r="AL203" s="3"/>
      <c r="AM203" s="41">
        <f>IF(AM$110&lt;=$B202,AM$25,0)</f>
        <v>0</v>
      </c>
      <c r="AN203" s="3"/>
      <c r="AO203" s="41">
        <f>IF(AO$110&lt;=$B202,AO$25,0)</f>
        <v>0</v>
      </c>
      <c r="AP203" s="3"/>
      <c r="AQ203" s="41">
        <f>IF(AQ$110&lt;=$B202,AQ$25,0)</f>
        <v>0</v>
      </c>
      <c r="AR203" s="3"/>
      <c r="AS203" s="3"/>
      <c r="AT203" s="3"/>
      <c r="AU203" s="3"/>
      <c r="AV203" s="3"/>
    </row>
    <row r="204" spans="1:51">
      <c r="A204" s="3"/>
      <c r="B204" s="14" t="s">
        <v>190</v>
      </c>
      <c r="C204" s="3"/>
      <c r="D204" s="3"/>
      <c r="E204" s="42">
        <f>ROUND(E203*E$13,0)</f>
        <v>0</v>
      </c>
      <c r="F204" s="41"/>
      <c r="G204" s="42">
        <f>ROUND(G203*G$13,0)</f>
        <v>0</v>
      </c>
      <c r="I204" s="42">
        <f>ROUND(I203*I$13,0)</f>
        <v>98933</v>
      </c>
      <c r="K204" s="42">
        <f>ROUND(K203*K$13,0)</f>
        <v>186150</v>
      </c>
      <c r="L204" s="41"/>
      <c r="M204" s="42">
        <f>ROUND(M203*M$13,0)</f>
        <v>0</v>
      </c>
      <c r="N204" s="41"/>
      <c r="O204" s="42">
        <f>ROUND(O203*O$13,0)</f>
        <v>0</v>
      </c>
      <c r="P204" s="41"/>
      <c r="Q204" s="42">
        <f>ROUND(Q203*Q$13,0)</f>
        <v>0</v>
      </c>
      <c r="R204" s="41"/>
      <c r="S204" s="42">
        <f>ROUND(S203*S$13,0)</f>
        <v>5686915</v>
      </c>
      <c r="T204" s="41"/>
      <c r="U204" s="42">
        <f>ROUND(U203*U$13,0)</f>
        <v>2477900</v>
      </c>
      <c r="V204" s="41"/>
      <c r="W204" s="42">
        <f>ROUND(W203*W$13,0)</f>
        <v>0</v>
      </c>
      <c r="X204" s="41"/>
      <c r="Y204" s="42">
        <f>ROUND(Y203*Y$13,0)</f>
        <v>0</v>
      </c>
      <c r="Z204" s="41"/>
      <c r="AA204" s="42">
        <f>ROUND(AA203*AA$13,0)</f>
        <v>0</v>
      </c>
      <c r="AB204" s="41"/>
      <c r="AC204" s="42">
        <f>ROUND(AC203*AC$13,0)</f>
        <v>0</v>
      </c>
      <c r="AD204" s="41"/>
      <c r="AE204" s="42">
        <f>ROUND(AE203*AE$13,0)</f>
        <v>0</v>
      </c>
      <c r="AF204" s="41"/>
      <c r="AG204" s="42">
        <f>ROUND(AG203*AG$13,0)</f>
        <v>0</v>
      </c>
      <c r="AH204" s="41"/>
      <c r="AI204" s="42">
        <f>ROUND(AI203*AI$13,0)</f>
        <v>0</v>
      </c>
      <c r="AJ204" s="3"/>
      <c r="AK204" s="42">
        <f>ROUND(AK203*AK$13,0)</f>
        <v>0</v>
      </c>
      <c r="AL204" s="3"/>
      <c r="AM204" s="42">
        <f>ROUND(AM203*AM$13,0)</f>
        <v>0</v>
      </c>
      <c r="AN204" s="3"/>
      <c r="AO204" s="42">
        <f>ROUND(AO203*AO$13,0)</f>
        <v>0</v>
      </c>
      <c r="AP204" s="3"/>
      <c r="AQ204" s="42">
        <f>ROUND(AQ203*AQ$13,0)</f>
        <v>0</v>
      </c>
      <c r="AR204" s="3"/>
      <c r="AS204" s="3"/>
      <c r="AT204" s="3"/>
      <c r="AU204" s="3"/>
      <c r="AV204" s="3"/>
    </row>
    <row r="205" spans="1:51">
      <c r="A205" s="3"/>
      <c r="B205" s="14" t="s">
        <v>191</v>
      </c>
      <c r="C205" s="3"/>
      <c r="D205" s="3"/>
      <c r="E205" s="41">
        <f>E203-E204</f>
        <v>510665.11</v>
      </c>
      <c r="F205" s="41"/>
      <c r="G205" s="41">
        <f>G203-G204</f>
        <v>2082311.7650000001</v>
      </c>
      <c r="I205" s="41">
        <f>I203-I204</f>
        <v>230844.47000000003</v>
      </c>
      <c r="K205" s="41">
        <f>K203-K204</f>
        <v>434351.30999999971</v>
      </c>
      <c r="L205" s="41"/>
      <c r="M205" s="41">
        <f>M203-M204</f>
        <v>14920259.805000002</v>
      </c>
      <c r="N205" s="41"/>
      <c r="O205" s="41">
        <f>O203-O204</f>
        <v>9988375.7000000011</v>
      </c>
      <c r="P205" s="41"/>
      <c r="Q205" s="41">
        <f>Q203-Q204</f>
        <v>214879808.19000003</v>
      </c>
      <c r="R205" s="41"/>
      <c r="S205" s="41">
        <f>S203-S204</f>
        <v>5686914.7600000016</v>
      </c>
      <c r="T205" s="41"/>
      <c r="U205" s="41">
        <f>U203-U204</f>
        <v>2477899.3949999996</v>
      </c>
      <c r="V205" s="41"/>
      <c r="W205" s="41">
        <f>W203-W204</f>
        <v>0</v>
      </c>
      <c r="X205" s="41"/>
      <c r="Y205" s="41">
        <f>Y203-Y204</f>
        <v>0</v>
      </c>
      <c r="Z205" s="41"/>
      <c r="AA205" s="41">
        <f>AA203-AA204</f>
        <v>0</v>
      </c>
      <c r="AB205" s="41"/>
      <c r="AC205" s="41">
        <f>AC203-AC204</f>
        <v>0</v>
      </c>
      <c r="AD205" s="41"/>
      <c r="AE205" s="41">
        <f>AE203-AE204</f>
        <v>0</v>
      </c>
      <c r="AF205" s="41"/>
      <c r="AG205" s="41">
        <f>AG203-AG204</f>
        <v>0</v>
      </c>
      <c r="AH205" s="41"/>
      <c r="AI205" s="41">
        <f>AI203-AI204</f>
        <v>0</v>
      </c>
      <c r="AJ205" s="3"/>
      <c r="AK205" s="41">
        <f>AK203-AK204</f>
        <v>0</v>
      </c>
      <c r="AL205" s="3"/>
      <c r="AM205" s="41">
        <f>AM203-AM204</f>
        <v>0</v>
      </c>
      <c r="AN205" s="3"/>
      <c r="AO205" s="41">
        <f>AO203-AO204</f>
        <v>0</v>
      </c>
      <c r="AP205" s="3"/>
      <c r="AQ205" s="41">
        <f>AQ203-AQ204</f>
        <v>0</v>
      </c>
      <c r="AR205" s="3"/>
      <c r="AS205" s="3"/>
      <c r="AT205" s="3"/>
      <c r="AU205" s="3"/>
      <c r="AV205" s="3"/>
    </row>
    <row r="206" spans="1:51" s="176" customFormat="1">
      <c r="A206" s="32"/>
      <c r="B206" s="43" t="s">
        <v>192</v>
      </c>
      <c r="C206" s="32"/>
      <c r="D206" s="32"/>
      <c r="E206" s="44">
        <f>IF($B202-E$9&lt;0,0,LOOKUP($B202-(E$9-1),$C$343:$C$364,$E$343:$E$364))</f>
        <v>4.462E-2</v>
      </c>
      <c r="F206" s="32"/>
      <c r="G206" s="44">
        <f>IF($B202-G$9&lt;0,0,LOOKUP($B202-(G$9-1),$C$343:$C$364,$E$343:$E$364))</f>
        <v>4.5220000000000003E-2</v>
      </c>
      <c r="H206" s="45"/>
      <c r="I206" s="44">
        <f>IF($B202-I$9&lt;0,0,LOOKUP($B202-(I$9-1),$C$343:$C$364,$E$343:$E$364))</f>
        <v>4.888E-2</v>
      </c>
      <c r="J206" s="45"/>
      <c r="K206" s="44">
        <f>IF($B202-K$9&lt;0,0,LOOKUP($B202-(K$9-1),$C$343:$C$364,$E$343:$E$364))</f>
        <v>5.2850000000000001E-2</v>
      </c>
      <c r="L206" s="45"/>
      <c r="M206" s="44">
        <f>IF($B202-M$9&lt;0,0,LOOKUP($B202-(M$9-1),$C$343:$C$364,$E$343:$E$364))</f>
        <v>5.713E-2</v>
      </c>
      <c r="N206" s="32"/>
      <c r="O206" s="44">
        <f>IF($B202-O$9&lt;0,0,LOOKUP($B202-(O$9-1),$C$343:$C$364,$E$343:$E$364))</f>
        <v>6.1769999999999999E-2</v>
      </c>
      <c r="P206" s="45"/>
      <c r="Q206" s="44">
        <f>IF($B202-Q$9&lt;0,0,LOOKUP($B202-(Q$9-1),$C$343:$C$364,$E$343:$E$364))</f>
        <v>6.6769999999999996E-2</v>
      </c>
      <c r="R206" s="45"/>
      <c r="S206" s="44">
        <f>IF($B202-S$9&lt;0,0,LOOKUP($B202-(S$9-1),$C$343:$C$364,$E$343:$E$364))</f>
        <v>7.2190000000000004E-2</v>
      </c>
      <c r="T206" s="45"/>
      <c r="U206" s="44">
        <f>IF($B202-U$9&lt;0,0,LOOKUP($B202-(U$9-1),$C$343:$C$364,$E$343:$E$364))</f>
        <v>3.7499999999999999E-2</v>
      </c>
      <c r="V206" s="45"/>
      <c r="W206" s="44">
        <f>IF($B202-W$9&lt;0,0,LOOKUP($B202-(W$9-1),$C$343:$C$364,$E$343:$E$364))</f>
        <v>0</v>
      </c>
      <c r="X206" s="32"/>
      <c r="Y206" s="44">
        <f>IF($B202-Y$9&lt;0,0,LOOKUP($B202-(Y$9-1),$C$343:$C$364,$E$343:$E$364))</f>
        <v>0</v>
      </c>
      <c r="Z206" s="45"/>
      <c r="AA206" s="44">
        <f>IF($B202-AA$9&lt;0,0,LOOKUP($B202-(AA$9-1),$C$343:$C$364,$E$343:$E$364))</f>
        <v>0</v>
      </c>
      <c r="AB206" s="45"/>
      <c r="AC206" s="44">
        <f>IF($B202-AC$9&lt;0,0,LOOKUP($B202-(AC$9-1),$C$343:$C$364,$E$343:$E$364))</f>
        <v>0</v>
      </c>
      <c r="AD206" s="45"/>
      <c r="AE206" s="44">
        <f>IF($B202-AE$9&lt;0,0,LOOKUP($B202-(AE$9-1),$C$343:$C$364,$E$343:$E$364))</f>
        <v>0</v>
      </c>
      <c r="AF206" s="45"/>
      <c r="AG206" s="44">
        <f>IF($B202-AG$9&lt;0,0,LOOKUP($B202-(AG$9-1),$C$343:$C$364,$E$343:$E$364))</f>
        <v>0</v>
      </c>
      <c r="AH206" s="32"/>
      <c r="AI206" s="44">
        <f>IF($B202-AI$9&lt;0,0,LOOKUP($B202-(AI$9-1),$C$343:$C$364,$E$343:$E$364))</f>
        <v>0</v>
      </c>
      <c r="AJ206" s="32"/>
      <c r="AK206" s="44">
        <f>IF($B202-AK$9&lt;0,0,LOOKUP($B202-(AK$9-1),$C$343:$C$364,$E$343:$E$364))</f>
        <v>0</v>
      </c>
      <c r="AL206" s="32"/>
      <c r="AM206" s="44">
        <f>IF($B202-AM$9&lt;0,0,LOOKUP($B202-(AM$9-1),$C$343:$C$364,$E$343:$E$364))</f>
        <v>0</v>
      </c>
      <c r="AN206" s="32"/>
      <c r="AO206" s="44">
        <f>IF($B202-AO$9&lt;0,0,LOOKUP($B202-(AO$9-1),$C$343:$C$364,$E$343:$E$364))</f>
        <v>0</v>
      </c>
      <c r="AP206" s="32"/>
      <c r="AQ206" s="44">
        <f>IF($B202-AQ$9&lt;0,0,LOOKUP($B202-(AQ$9-1),$C$343:$C$364,$E$343:$E$364))</f>
        <v>0</v>
      </c>
      <c r="AR206" s="32"/>
      <c r="AS206" s="32"/>
      <c r="AT206" s="32"/>
      <c r="AU206" s="32"/>
      <c r="AV206" s="32"/>
      <c r="AW206" s="45"/>
      <c r="AX206" s="45"/>
      <c r="AY206" s="45"/>
    </row>
    <row r="207" spans="1:51">
      <c r="A207" s="3"/>
      <c r="B207" s="3"/>
      <c r="C207" s="3"/>
      <c r="D207" s="3"/>
      <c r="E207" s="46"/>
      <c r="F207" s="41"/>
      <c r="G207" s="46"/>
      <c r="I207" s="46"/>
      <c r="K207" s="46"/>
      <c r="L207" s="41"/>
      <c r="M207" s="46"/>
      <c r="N207" s="41"/>
      <c r="O207" s="46"/>
      <c r="P207" s="41"/>
      <c r="Q207" s="46"/>
      <c r="R207" s="41"/>
      <c r="S207" s="46"/>
      <c r="T207" s="41"/>
      <c r="U207" s="46"/>
      <c r="V207" s="41"/>
      <c r="W207" s="46"/>
      <c r="X207" s="41"/>
      <c r="Y207" s="46"/>
      <c r="Z207" s="41"/>
      <c r="AA207" s="46"/>
      <c r="AB207" s="41"/>
      <c r="AC207" s="46"/>
      <c r="AD207" s="41"/>
      <c r="AE207" s="46"/>
      <c r="AF207" s="41"/>
      <c r="AG207" s="46"/>
      <c r="AH207" s="41"/>
      <c r="AI207" s="46"/>
      <c r="AJ207" s="3"/>
      <c r="AK207" s="46"/>
      <c r="AL207" s="3"/>
      <c r="AM207" s="46"/>
      <c r="AN207" s="3"/>
      <c r="AO207" s="46"/>
      <c r="AP207" s="3"/>
      <c r="AQ207" s="46"/>
      <c r="AR207" s="3"/>
      <c r="AS207" s="3"/>
      <c r="AT207" s="3"/>
      <c r="AU207" s="3"/>
      <c r="AV207" s="3"/>
    </row>
    <row r="208" spans="1:51">
      <c r="A208" s="3"/>
      <c r="B208" s="14" t="s">
        <v>193</v>
      </c>
      <c r="C208" s="3"/>
      <c r="D208" s="3"/>
      <c r="E208" s="41">
        <f>ROUND((E203-E204)*E206,0)</f>
        <v>22786</v>
      </c>
      <c r="F208" s="41"/>
      <c r="G208" s="41">
        <f>ROUND((G203-G204)*G206,0)</f>
        <v>94162</v>
      </c>
      <c r="I208" s="41">
        <f>ROUND((I203-I204)*I206,0)</f>
        <v>11284</v>
      </c>
      <c r="K208" s="41">
        <f>ROUND((K203-K204)*K206,0)</f>
        <v>22955</v>
      </c>
      <c r="L208" s="41"/>
      <c r="M208" s="41">
        <f>ROUND((M203-M204)*M206,0)</f>
        <v>852394</v>
      </c>
      <c r="N208" s="41"/>
      <c r="O208" s="41">
        <f>ROUND((O203-O204)*O206,0)</f>
        <v>616982</v>
      </c>
      <c r="P208" s="41"/>
      <c r="Q208" s="41">
        <f>ROUND((Q203-Q204)*Q206,0)</f>
        <v>14347525</v>
      </c>
      <c r="R208" s="41"/>
      <c r="S208" s="41">
        <f>ROUND((S203-S204)*S206,0)</f>
        <v>410538</v>
      </c>
      <c r="T208" s="41"/>
      <c r="U208" s="41">
        <f>ROUND((U203-U204)*U206,0)</f>
        <v>92921</v>
      </c>
      <c r="V208" s="41"/>
      <c r="W208" s="41">
        <f>ROUND((W203-W204)*W206,0)</f>
        <v>0</v>
      </c>
      <c r="X208" s="41"/>
      <c r="Y208" s="41">
        <f>ROUND((Y203-Y204)*Y206,0)</f>
        <v>0</v>
      </c>
      <c r="Z208" s="41"/>
      <c r="AA208" s="41">
        <f>ROUND((AA203-AA204)*AA206,0)</f>
        <v>0</v>
      </c>
      <c r="AB208" s="41"/>
      <c r="AC208" s="41">
        <f>ROUND((AC203-AC204)*AC206,0)</f>
        <v>0</v>
      </c>
      <c r="AD208" s="41"/>
      <c r="AE208" s="41">
        <f>ROUND((AE203-AE204)*AE206,0)</f>
        <v>0</v>
      </c>
      <c r="AF208" s="41"/>
      <c r="AG208" s="41">
        <f>ROUND((AG203-AG204)*AG206,0)</f>
        <v>0</v>
      </c>
      <c r="AH208" s="41"/>
      <c r="AI208" s="41">
        <f>ROUND((AI203-AI204)*AI206,0)</f>
        <v>0</v>
      </c>
      <c r="AJ208" s="3"/>
      <c r="AK208" s="41">
        <f>ROUND((AK203-AK204)*AK206,0)</f>
        <v>0</v>
      </c>
      <c r="AL208" s="3"/>
      <c r="AM208" s="41">
        <f>ROUND((AM203-AM204)*AM206,0)</f>
        <v>0</v>
      </c>
      <c r="AN208" s="3"/>
      <c r="AO208" s="41">
        <f>ROUND((AO203-AO204)*AO206,0)</f>
        <v>0</v>
      </c>
      <c r="AP208" s="3"/>
      <c r="AQ208" s="41">
        <f>ROUND((AQ203-AQ204)*AQ206,0)</f>
        <v>0</v>
      </c>
      <c r="AR208" s="3"/>
      <c r="AS208" s="3"/>
      <c r="AT208" s="3"/>
      <c r="AU208" s="3"/>
      <c r="AV208" s="3"/>
    </row>
    <row r="209" spans="1:51">
      <c r="A209" s="3"/>
      <c r="B209" s="14" t="s">
        <v>194</v>
      </c>
      <c r="C209" s="3"/>
      <c r="D209" s="3"/>
      <c r="E209" s="5">
        <f>IF(E$110=$B202,E204,0)</f>
        <v>0</v>
      </c>
      <c r="F209" s="41"/>
      <c r="G209" s="5">
        <f>IF(G$110=$B202,G204,0)</f>
        <v>0</v>
      </c>
      <c r="I209" s="5">
        <f>IF(I$110=$B202,I204,0)</f>
        <v>0</v>
      </c>
      <c r="K209" s="5">
        <f>IF(K$110=$B202,K204,0)</f>
        <v>0</v>
      </c>
      <c r="L209" s="41"/>
      <c r="M209" s="5">
        <f>IF(M$110=$B202,M204,0)</f>
        <v>0</v>
      </c>
      <c r="N209" s="41"/>
      <c r="O209" s="5">
        <f>IF(O$110=$B202,O204,0)</f>
        <v>0</v>
      </c>
      <c r="P209" s="41"/>
      <c r="Q209" s="5">
        <f>IF(Q$110=$B202,Q204,0)</f>
        <v>0</v>
      </c>
      <c r="R209" s="41"/>
      <c r="S209" s="5">
        <f>IF(S$110=$B202,S204,0)</f>
        <v>0</v>
      </c>
      <c r="T209" s="41"/>
      <c r="U209" s="5">
        <f>IF(U$110=$B202,U204,0)</f>
        <v>2477900</v>
      </c>
      <c r="V209" s="41"/>
      <c r="W209" s="5">
        <f>IF(W$110=$B202,W204,0)</f>
        <v>0</v>
      </c>
      <c r="X209" s="41"/>
      <c r="Y209" s="5">
        <f>IF(Y$110=$B202,Y204,0)</f>
        <v>0</v>
      </c>
      <c r="Z209" s="41"/>
      <c r="AA209" s="5">
        <f>IF(AA$110=$B202,AA204,0)</f>
        <v>0</v>
      </c>
      <c r="AB209" s="41"/>
      <c r="AC209" s="5">
        <f>IF(AC$110=$B202,AC204,0)</f>
        <v>0</v>
      </c>
      <c r="AD209" s="41"/>
      <c r="AE209" s="5">
        <f>IF(AE$110=$B202,AE204,0)</f>
        <v>0</v>
      </c>
      <c r="AF209" s="41"/>
      <c r="AG209" s="5">
        <f>IF(AG$110=$B202,AG204,0)</f>
        <v>0</v>
      </c>
      <c r="AH209" s="41"/>
      <c r="AI209" s="5">
        <f>IF(AI$110=$B202,AI204,0)</f>
        <v>0</v>
      </c>
      <c r="AJ209" s="3"/>
      <c r="AK209" s="5">
        <f>IF(AK$110=$B202,AK204,0)</f>
        <v>0</v>
      </c>
      <c r="AL209" s="3"/>
      <c r="AM209" s="5">
        <f>IF(AM$110=$B202,AM204,0)</f>
        <v>0</v>
      </c>
      <c r="AN209" s="3"/>
      <c r="AO209" s="5">
        <f>IF(AO$110=$B202,AO204,0)</f>
        <v>0</v>
      </c>
      <c r="AP209" s="3"/>
      <c r="AQ209" s="5">
        <f>IF(AQ$110=$B202,AQ204,0)</f>
        <v>0</v>
      </c>
      <c r="AR209" s="3"/>
      <c r="AS209" s="3"/>
      <c r="AT209" s="3"/>
      <c r="AU209" s="3"/>
      <c r="AV209" s="3"/>
    </row>
    <row r="210" spans="1:51" ht="13.8" thickBot="1">
      <c r="A210" s="3"/>
      <c r="B210" s="14" t="str">
        <f>"Total Tax Depreciation  -  "&amp;B202</f>
        <v>Total Tax Depreciation  -  2009</v>
      </c>
      <c r="C210" s="3"/>
      <c r="D210" s="3"/>
      <c r="E210" s="47">
        <f>E208+E209</f>
        <v>22786</v>
      </c>
      <c r="F210" s="41"/>
      <c r="G210" s="47">
        <f>G208+G209</f>
        <v>94162</v>
      </c>
      <c r="I210" s="47">
        <f>I208+I209</f>
        <v>11284</v>
      </c>
      <c r="K210" s="47">
        <f>K208+K209</f>
        <v>22955</v>
      </c>
      <c r="L210" s="41"/>
      <c r="M210" s="47">
        <f>M208+M209</f>
        <v>852394</v>
      </c>
      <c r="N210" s="41"/>
      <c r="O210" s="47">
        <f>O208+O209</f>
        <v>616982</v>
      </c>
      <c r="P210" s="41"/>
      <c r="Q210" s="47">
        <f>Q208+Q209</f>
        <v>14347525</v>
      </c>
      <c r="R210" s="41"/>
      <c r="S210" s="47">
        <f>S208+S209</f>
        <v>410538</v>
      </c>
      <c r="T210" s="41"/>
      <c r="U210" s="47">
        <f>U208+U209</f>
        <v>2570821</v>
      </c>
      <c r="V210" s="41"/>
      <c r="W210" s="47">
        <f>W208+W209</f>
        <v>0</v>
      </c>
      <c r="X210" s="41"/>
      <c r="Y210" s="47">
        <f>Y208+Y209</f>
        <v>0</v>
      </c>
      <c r="Z210" s="41"/>
      <c r="AA210" s="47">
        <f>AA208+AA209</f>
        <v>0</v>
      </c>
      <c r="AB210" s="41"/>
      <c r="AC210" s="47">
        <f>AC208+AC209</f>
        <v>0</v>
      </c>
      <c r="AD210" s="41"/>
      <c r="AE210" s="47">
        <f>AE208+AE209</f>
        <v>0</v>
      </c>
      <c r="AF210" s="41"/>
      <c r="AG210" s="47">
        <f>AG208+AG209</f>
        <v>0</v>
      </c>
      <c r="AH210" s="41"/>
      <c r="AI210" s="47">
        <f>AI208+AI209</f>
        <v>0</v>
      </c>
      <c r="AJ210" s="3"/>
      <c r="AK210" s="47">
        <f>AK208+AK209</f>
        <v>0</v>
      </c>
      <c r="AL210" s="3"/>
      <c r="AM210" s="47">
        <f>AM208+AM209</f>
        <v>0</v>
      </c>
      <c r="AN210" s="3"/>
      <c r="AO210" s="47">
        <f>AO208+AO209</f>
        <v>0</v>
      </c>
      <c r="AP210" s="3"/>
      <c r="AQ210" s="47">
        <f>AQ208+AQ209</f>
        <v>0</v>
      </c>
      <c r="AR210" s="3"/>
      <c r="AS210" s="3"/>
      <c r="AT210" s="3"/>
      <c r="AU210" s="3"/>
      <c r="AV210" s="3"/>
      <c r="AW210" s="48"/>
    </row>
    <row r="211" spans="1:51" ht="13.8" thickTop="1">
      <c r="A211" s="3"/>
      <c r="B211" s="3"/>
      <c r="C211" s="3"/>
      <c r="D211" s="3"/>
      <c r="E211" s="46"/>
      <c r="F211" s="41"/>
      <c r="G211" s="46"/>
      <c r="I211" s="46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3"/>
      <c r="AK211" s="41"/>
      <c r="AL211" s="3"/>
      <c r="AM211" s="41"/>
      <c r="AN211" s="3"/>
      <c r="AO211" s="41"/>
      <c r="AP211" s="3"/>
      <c r="AQ211" s="41"/>
      <c r="AR211" s="3"/>
      <c r="AS211" s="3"/>
      <c r="AT211" s="3"/>
      <c r="AU211" s="3"/>
      <c r="AV211" s="3"/>
    </row>
    <row r="212" spans="1:51">
      <c r="A212" s="3"/>
      <c r="B212" s="3"/>
      <c r="C212" s="3"/>
      <c r="D212" s="3"/>
      <c r="E212" s="46"/>
      <c r="F212" s="41"/>
      <c r="G212" s="46"/>
      <c r="I212" s="46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3"/>
      <c r="AK212" s="41"/>
      <c r="AL212" s="3"/>
      <c r="AM212" s="41"/>
      <c r="AN212" s="3"/>
      <c r="AO212" s="41"/>
      <c r="AP212" s="3"/>
      <c r="AQ212" s="41"/>
      <c r="AR212" s="3"/>
      <c r="AS212" s="3"/>
      <c r="AT212" s="3"/>
      <c r="AU212" s="3"/>
      <c r="AV212" s="3"/>
    </row>
    <row r="213" spans="1:51">
      <c r="A213" s="3"/>
      <c r="B213" s="40">
        <v>2010</v>
      </c>
      <c r="C213" s="3"/>
      <c r="D213" s="3"/>
      <c r="E213" s="50"/>
      <c r="F213" s="41"/>
      <c r="G213" s="50"/>
      <c r="I213" s="50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3"/>
      <c r="AK213" s="41"/>
      <c r="AL213" s="3"/>
      <c r="AM213" s="41"/>
      <c r="AN213" s="3"/>
      <c r="AO213" s="41"/>
      <c r="AP213" s="3"/>
      <c r="AQ213" s="41"/>
      <c r="AR213" s="3"/>
      <c r="AS213" s="3"/>
      <c r="AT213" s="3"/>
      <c r="AU213" s="3"/>
      <c r="AV213" s="3"/>
    </row>
    <row r="214" spans="1:51">
      <c r="A214" s="3"/>
      <c r="B214" s="14" t="s">
        <v>167</v>
      </c>
      <c r="C214" s="3"/>
      <c r="D214" s="3"/>
      <c r="E214" s="41">
        <f>IF(E$110&lt;=$B213,E$25,0)</f>
        <v>510665.11</v>
      </c>
      <c r="F214" s="41"/>
      <c r="G214" s="41">
        <f>IF(G$110&lt;=$B213,G$25,0)</f>
        <v>2082311.7650000001</v>
      </c>
      <c r="I214" s="41">
        <f>IF(I$110&lt;=$B213,I$25,0)</f>
        <v>329777.47000000003</v>
      </c>
      <c r="K214" s="41">
        <f>IF(K$110&lt;=$B213,K$25,0)</f>
        <v>620501.30999999971</v>
      </c>
      <c r="L214" s="41"/>
      <c r="M214" s="41">
        <f>IF(M$110&lt;=$B213,M$25,0)</f>
        <v>14920259.805000002</v>
      </c>
      <c r="N214" s="41"/>
      <c r="O214" s="41">
        <f>IF(O$110&lt;=$B213,O$25,0)</f>
        <v>9988375.7000000011</v>
      </c>
      <c r="P214" s="41"/>
      <c r="Q214" s="41">
        <f>IF(Q$110&lt;=$B213,Q$25,0)</f>
        <v>214879808.19000003</v>
      </c>
      <c r="R214" s="41"/>
      <c r="S214" s="41">
        <f>IF(S$110&lt;=$B213,S$25,0)</f>
        <v>11373829.760000002</v>
      </c>
      <c r="T214" s="41"/>
      <c r="U214" s="41">
        <f>IF(U$110&lt;=$B213,U$25,0)</f>
        <v>4955799.3949999996</v>
      </c>
      <c r="V214" s="41"/>
      <c r="W214" s="41">
        <f>IF(W$110&lt;=$B213,W$25,0)</f>
        <v>2430372.75</v>
      </c>
      <c r="X214" s="41"/>
      <c r="Y214" s="41">
        <f>IF(Y$110&lt;=$B213,Y$25,0)</f>
        <v>0</v>
      </c>
      <c r="Z214" s="41"/>
      <c r="AA214" s="41">
        <f>IF(AA$110&lt;=$B213,AA$25,0)</f>
        <v>0</v>
      </c>
      <c r="AB214" s="41"/>
      <c r="AC214" s="41">
        <f>IF(AC$110&lt;=$B213,AC$25,0)</f>
        <v>0</v>
      </c>
      <c r="AD214" s="41"/>
      <c r="AE214" s="41">
        <f>IF(AE$110&lt;=$B213,AE$25,0)</f>
        <v>0</v>
      </c>
      <c r="AF214" s="41"/>
      <c r="AG214" s="41">
        <f>IF(AG$110&lt;=$B213,AG$25,0)</f>
        <v>0</v>
      </c>
      <c r="AH214" s="41"/>
      <c r="AI214" s="41">
        <f>IF(AI$110&lt;=$B213,AI$25,0)</f>
        <v>0</v>
      </c>
      <c r="AJ214" s="3"/>
      <c r="AK214" s="41">
        <f>IF(AK$110&lt;=$B213,AK$25,0)</f>
        <v>0</v>
      </c>
      <c r="AL214" s="3"/>
      <c r="AM214" s="41">
        <f>IF(AM$110&lt;=$B213,AM$25,0)</f>
        <v>0</v>
      </c>
      <c r="AN214" s="3"/>
      <c r="AO214" s="41">
        <f>IF(AO$110&lt;=$B213,AO$25,0)</f>
        <v>0</v>
      </c>
      <c r="AP214" s="3"/>
      <c r="AQ214" s="41">
        <f>IF(AQ$110&lt;=$B213,AQ$25,0)</f>
        <v>0</v>
      </c>
      <c r="AR214" s="3"/>
      <c r="AS214" s="3"/>
      <c r="AT214" s="3"/>
      <c r="AU214" s="3"/>
      <c r="AV214" s="3"/>
    </row>
    <row r="215" spans="1:51">
      <c r="A215" s="3"/>
      <c r="B215" s="14" t="s">
        <v>190</v>
      </c>
      <c r="C215" s="3"/>
      <c r="D215" s="3"/>
      <c r="E215" s="42">
        <f>ROUND(E214*E$13,0)</f>
        <v>0</v>
      </c>
      <c r="F215" s="41"/>
      <c r="G215" s="42">
        <f>ROUND(G214*G$13,0)</f>
        <v>0</v>
      </c>
      <c r="I215" s="42">
        <f>ROUND(I214*I$13,0)</f>
        <v>98933</v>
      </c>
      <c r="K215" s="42">
        <f>ROUND(K214*K$13,0)</f>
        <v>186150</v>
      </c>
      <c r="L215" s="41"/>
      <c r="M215" s="42">
        <f>ROUND(M214*M$13,0)</f>
        <v>0</v>
      </c>
      <c r="N215" s="41"/>
      <c r="O215" s="42">
        <f>ROUND(O214*O$13,0)</f>
        <v>0</v>
      </c>
      <c r="P215" s="41"/>
      <c r="Q215" s="42">
        <f>ROUND(Q214*Q$13,0)</f>
        <v>0</v>
      </c>
      <c r="R215" s="41"/>
      <c r="S215" s="42">
        <f>ROUND(S214*S$13,0)</f>
        <v>5686915</v>
      </c>
      <c r="T215" s="41"/>
      <c r="U215" s="42">
        <f>ROUND(U214*U$13,0)</f>
        <v>2477900</v>
      </c>
      <c r="V215" s="41"/>
      <c r="W215" s="42">
        <f>ROUND(W214*W$13,0)</f>
        <v>1215186</v>
      </c>
      <c r="X215" s="41"/>
      <c r="Y215" s="42">
        <f>ROUND(Y214*Y$13,0)</f>
        <v>0</v>
      </c>
      <c r="Z215" s="41"/>
      <c r="AA215" s="42">
        <f>ROUND(AA214*AA$13,0)</f>
        <v>0</v>
      </c>
      <c r="AB215" s="41"/>
      <c r="AC215" s="42">
        <f>ROUND(AC214*AC$13,0)</f>
        <v>0</v>
      </c>
      <c r="AD215" s="41"/>
      <c r="AE215" s="42">
        <f>ROUND(AE214*AE$13,0)</f>
        <v>0</v>
      </c>
      <c r="AF215" s="41"/>
      <c r="AG215" s="42">
        <f>ROUND(AG214*AG$13,0)</f>
        <v>0</v>
      </c>
      <c r="AH215" s="41"/>
      <c r="AI215" s="42">
        <f>ROUND(AI214*AI$13,0)</f>
        <v>0</v>
      </c>
      <c r="AJ215" s="3"/>
      <c r="AK215" s="42">
        <f>ROUND(AK214*AK$13,0)</f>
        <v>0</v>
      </c>
      <c r="AL215" s="3"/>
      <c r="AM215" s="42">
        <f>ROUND(AM214*AM$13,0)</f>
        <v>0</v>
      </c>
      <c r="AN215" s="3"/>
      <c r="AO215" s="42">
        <f>ROUND(AO214*AO$13,0)</f>
        <v>0</v>
      </c>
      <c r="AP215" s="3"/>
      <c r="AQ215" s="42">
        <f>ROUND(AQ214*AQ$13,0)</f>
        <v>0</v>
      </c>
      <c r="AR215" s="3"/>
      <c r="AS215" s="3"/>
      <c r="AT215" s="3"/>
      <c r="AU215" s="3"/>
      <c r="AV215" s="3"/>
    </row>
    <row r="216" spans="1:51">
      <c r="A216" s="3"/>
      <c r="B216" s="14" t="s">
        <v>191</v>
      </c>
      <c r="C216" s="3"/>
      <c r="D216" s="3"/>
      <c r="E216" s="41">
        <f>E214-E215</f>
        <v>510665.11</v>
      </c>
      <c r="F216" s="41"/>
      <c r="G216" s="41">
        <f>G214-G215</f>
        <v>2082311.7650000001</v>
      </c>
      <c r="I216" s="41">
        <f>I214-I215</f>
        <v>230844.47000000003</v>
      </c>
      <c r="K216" s="41">
        <f>K214-K215</f>
        <v>434351.30999999971</v>
      </c>
      <c r="L216" s="41"/>
      <c r="M216" s="41">
        <f>M214-M215</f>
        <v>14920259.805000002</v>
      </c>
      <c r="N216" s="41"/>
      <c r="O216" s="41">
        <f>O214-O215</f>
        <v>9988375.7000000011</v>
      </c>
      <c r="P216" s="41"/>
      <c r="Q216" s="41">
        <f>Q214-Q215</f>
        <v>214879808.19000003</v>
      </c>
      <c r="R216" s="41"/>
      <c r="S216" s="41">
        <f>S214-S215</f>
        <v>5686914.7600000016</v>
      </c>
      <c r="T216" s="41"/>
      <c r="U216" s="41">
        <f>U214-U215</f>
        <v>2477899.3949999996</v>
      </c>
      <c r="V216" s="41"/>
      <c r="W216" s="41">
        <f>W214-W215</f>
        <v>1215186.75</v>
      </c>
      <c r="X216" s="41"/>
      <c r="Y216" s="41">
        <f>Y214-Y215</f>
        <v>0</v>
      </c>
      <c r="Z216" s="41"/>
      <c r="AA216" s="41">
        <f>AA214-AA215</f>
        <v>0</v>
      </c>
      <c r="AB216" s="41"/>
      <c r="AC216" s="41">
        <f>AC214-AC215</f>
        <v>0</v>
      </c>
      <c r="AD216" s="41"/>
      <c r="AE216" s="41">
        <f>AE214-AE215</f>
        <v>0</v>
      </c>
      <c r="AF216" s="41"/>
      <c r="AG216" s="41">
        <f>AG214-AG215</f>
        <v>0</v>
      </c>
      <c r="AH216" s="41"/>
      <c r="AI216" s="41">
        <f>AI214-AI215</f>
        <v>0</v>
      </c>
      <c r="AJ216" s="3"/>
      <c r="AK216" s="41">
        <f>AK214-AK215</f>
        <v>0</v>
      </c>
      <c r="AL216" s="3"/>
      <c r="AM216" s="41">
        <f>AM214-AM215</f>
        <v>0</v>
      </c>
      <c r="AN216" s="3"/>
      <c r="AO216" s="41">
        <f>AO214-AO215</f>
        <v>0</v>
      </c>
      <c r="AP216" s="3"/>
      <c r="AQ216" s="41">
        <f>AQ214-AQ215</f>
        <v>0</v>
      </c>
      <c r="AR216" s="3"/>
      <c r="AS216" s="3"/>
      <c r="AT216" s="3"/>
      <c r="AU216" s="3"/>
      <c r="AV216" s="3"/>
    </row>
    <row r="217" spans="1:51" s="176" customFormat="1">
      <c r="A217" s="32"/>
      <c r="B217" s="43" t="s">
        <v>192</v>
      </c>
      <c r="C217" s="32"/>
      <c r="D217" s="32"/>
      <c r="E217" s="44">
        <f>IF($B213-E$9&lt;0,0,LOOKUP($B213-(E$9-1),$C$343:$C$364,$E$343:$E$364))</f>
        <v>4.4609999999999997E-2</v>
      </c>
      <c r="F217" s="32"/>
      <c r="G217" s="44">
        <f>IF($B213-G$9&lt;0,0,LOOKUP($B213-(G$9-1),$C$343:$C$364,$E$343:$E$364))</f>
        <v>4.462E-2</v>
      </c>
      <c r="H217" s="45"/>
      <c r="I217" s="44">
        <f>IF($B213-I$9&lt;0,0,LOOKUP($B213-(I$9-1),$C$343:$C$364,$E$343:$E$364))</f>
        <v>4.5220000000000003E-2</v>
      </c>
      <c r="J217" s="45"/>
      <c r="K217" s="44">
        <f>IF($B213-K$9&lt;0,0,LOOKUP($B213-(K$9-1),$C$343:$C$364,$E$343:$E$364))</f>
        <v>4.888E-2</v>
      </c>
      <c r="L217" s="45"/>
      <c r="M217" s="44">
        <f>IF($B213-M$9&lt;0,0,LOOKUP($B213-(M$9-1),$C$343:$C$364,$E$343:$E$364))</f>
        <v>5.2850000000000001E-2</v>
      </c>
      <c r="N217" s="32"/>
      <c r="O217" s="44">
        <f>IF($B213-O$9&lt;0,0,LOOKUP($B213-(O$9-1),$C$343:$C$364,$E$343:$E$364))</f>
        <v>5.713E-2</v>
      </c>
      <c r="P217" s="45"/>
      <c r="Q217" s="44">
        <f>IF($B213-Q$9&lt;0,0,LOOKUP($B213-(Q$9-1),$C$343:$C$364,$E$343:$E$364))</f>
        <v>6.1769999999999999E-2</v>
      </c>
      <c r="R217" s="45"/>
      <c r="S217" s="44">
        <f>IF($B213-S$9&lt;0,0,LOOKUP($B213-(S$9-1),$C$343:$C$364,$E$343:$E$364))</f>
        <v>6.6769999999999996E-2</v>
      </c>
      <c r="T217" s="45"/>
      <c r="U217" s="44">
        <f>IF($B213-U$9&lt;0,0,LOOKUP($B213-(U$9-1),$C$343:$C$364,$E$343:$E$364))</f>
        <v>7.2190000000000004E-2</v>
      </c>
      <c r="V217" s="45"/>
      <c r="W217" s="44">
        <f>IF($B213-W$9&lt;0,0,LOOKUP($B213-(W$9-1),$C$343:$C$364,$E$343:$E$364))</f>
        <v>3.7499999999999999E-2</v>
      </c>
      <c r="X217" s="32"/>
      <c r="Y217" s="44">
        <f>IF($B213-Y$9&lt;0,0,LOOKUP($B213-(Y$9-1),$C$343:$C$364,$E$343:$E$364))</f>
        <v>0</v>
      </c>
      <c r="Z217" s="45"/>
      <c r="AA217" s="44">
        <f>IF($B213-AA$9&lt;0,0,LOOKUP($B213-(AA$9-1),$C$343:$C$364,$E$343:$E$364))</f>
        <v>0</v>
      </c>
      <c r="AB217" s="45"/>
      <c r="AC217" s="44">
        <f>IF($B213-AC$9&lt;0,0,LOOKUP($B213-(AC$9-1),$C$343:$C$364,$E$343:$E$364))</f>
        <v>0</v>
      </c>
      <c r="AD217" s="45"/>
      <c r="AE217" s="44">
        <f>IF($B213-AE$9&lt;0,0,LOOKUP($B213-(AE$9-1),$C$343:$C$364,$E$343:$E$364))</f>
        <v>0</v>
      </c>
      <c r="AF217" s="45"/>
      <c r="AG217" s="44">
        <f>IF($B213-AG$9&lt;0,0,LOOKUP($B213-(AG$9-1),$C$343:$C$364,$E$343:$E$364))</f>
        <v>0</v>
      </c>
      <c r="AH217" s="32"/>
      <c r="AI217" s="44">
        <f>IF($B213-AI$9&lt;0,0,LOOKUP($B213-(AI$9-1),$C$343:$C$364,$E$343:$E$364))</f>
        <v>0</v>
      </c>
      <c r="AJ217" s="32"/>
      <c r="AK217" s="44">
        <f>IF($B213-AK$9&lt;0,0,LOOKUP($B213-(AK$9-1),$C$343:$C$364,$E$343:$E$364))</f>
        <v>0</v>
      </c>
      <c r="AL217" s="32"/>
      <c r="AM217" s="44">
        <f>IF($B213-AM$9&lt;0,0,LOOKUP($B213-(AM$9-1),$C$343:$C$364,$E$343:$E$364))</f>
        <v>0</v>
      </c>
      <c r="AN217" s="32"/>
      <c r="AO217" s="44">
        <f>IF($B213-AO$9&lt;0,0,LOOKUP($B213-(AO$9-1),$C$343:$C$364,$E$343:$E$364))</f>
        <v>0</v>
      </c>
      <c r="AP217" s="32"/>
      <c r="AQ217" s="44">
        <f>IF($B213-AQ$9&lt;0,0,LOOKUP($B213-(AQ$9-1),$C$343:$C$364,$E$343:$E$364))</f>
        <v>0</v>
      </c>
      <c r="AR217" s="32"/>
      <c r="AS217" s="32"/>
      <c r="AT217" s="32"/>
      <c r="AU217" s="32"/>
      <c r="AV217" s="32"/>
      <c r="AW217" s="45"/>
      <c r="AX217" s="45"/>
      <c r="AY217" s="45"/>
    </row>
    <row r="218" spans="1:51">
      <c r="A218" s="3"/>
      <c r="B218" s="3"/>
      <c r="C218" s="3"/>
      <c r="D218" s="3"/>
      <c r="E218" s="46"/>
      <c r="F218" s="41"/>
      <c r="G218" s="46"/>
      <c r="I218" s="46"/>
      <c r="K218" s="46"/>
      <c r="L218" s="41"/>
      <c r="M218" s="46"/>
      <c r="N218" s="41"/>
      <c r="O218" s="46"/>
      <c r="P218" s="41"/>
      <c r="Q218" s="46"/>
      <c r="R218" s="41"/>
      <c r="S218" s="46"/>
      <c r="T218" s="41"/>
      <c r="U218" s="46"/>
      <c r="V218" s="41"/>
      <c r="W218" s="46"/>
      <c r="X218" s="41"/>
      <c r="Y218" s="46"/>
      <c r="Z218" s="41"/>
      <c r="AA218" s="46"/>
      <c r="AB218" s="41"/>
      <c r="AC218" s="46"/>
      <c r="AD218" s="41"/>
      <c r="AE218" s="46"/>
      <c r="AF218" s="41"/>
      <c r="AG218" s="46"/>
      <c r="AH218" s="41"/>
      <c r="AI218" s="46"/>
      <c r="AJ218" s="3"/>
      <c r="AK218" s="46"/>
      <c r="AL218" s="3"/>
      <c r="AM218" s="46"/>
      <c r="AN218" s="3"/>
      <c r="AO218" s="46"/>
      <c r="AP218" s="3"/>
      <c r="AQ218" s="46"/>
      <c r="AR218" s="3"/>
      <c r="AS218" s="3"/>
      <c r="AT218" s="3"/>
      <c r="AU218" s="3"/>
      <c r="AV218" s="3"/>
    </row>
    <row r="219" spans="1:51">
      <c r="A219" s="3"/>
      <c r="B219" s="14" t="s">
        <v>193</v>
      </c>
      <c r="C219" s="3"/>
      <c r="D219" s="3"/>
      <c r="E219" s="41">
        <f>ROUND((E214-E215)*E217,0)</f>
        <v>22781</v>
      </c>
      <c r="F219" s="41"/>
      <c r="G219" s="41">
        <f>ROUND((G214-G215)*G217,0)</f>
        <v>92913</v>
      </c>
      <c r="I219" s="41">
        <f>ROUND((I214-I215)*I217,0)</f>
        <v>10439</v>
      </c>
      <c r="K219" s="41">
        <f>ROUND((K214-K215)*K217,0)</f>
        <v>21231</v>
      </c>
      <c r="L219" s="41"/>
      <c r="M219" s="41">
        <f>ROUND((M214-M215)*M217,0)</f>
        <v>788536</v>
      </c>
      <c r="N219" s="41"/>
      <c r="O219" s="41">
        <f>ROUND((O214-O215)*O217,0)</f>
        <v>570636</v>
      </c>
      <c r="P219" s="41"/>
      <c r="Q219" s="41">
        <f>ROUND((Q214-Q215)*Q217,0)</f>
        <v>13273126</v>
      </c>
      <c r="R219" s="41"/>
      <c r="S219" s="41">
        <f>ROUND((S214-S215)*S217,0)</f>
        <v>379715</v>
      </c>
      <c r="T219" s="41"/>
      <c r="U219" s="41">
        <f>ROUND((U214-U215)*U217,0)</f>
        <v>178880</v>
      </c>
      <c r="V219" s="41"/>
      <c r="W219" s="41">
        <f>ROUND((W214-W215)*W217,0)</f>
        <v>45570</v>
      </c>
      <c r="X219" s="41"/>
      <c r="Y219" s="41">
        <f>ROUND((Y214-Y215)*Y217,0)</f>
        <v>0</v>
      </c>
      <c r="Z219" s="41"/>
      <c r="AA219" s="41">
        <f>ROUND((AA214-AA215)*AA217,0)</f>
        <v>0</v>
      </c>
      <c r="AB219" s="41"/>
      <c r="AC219" s="41">
        <f>ROUND((AC214-AC215)*AC217,0)</f>
        <v>0</v>
      </c>
      <c r="AD219" s="41"/>
      <c r="AE219" s="41">
        <f>ROUND((AE214-AE215)*AE217,0)</f>
        <v>0</v>
      </c>
      <c r="AF219" s="41"/>
      <c r="AG219" s="41">
        <f>ROUND((AG214-AG215)*AG217,0)</f>
        <v>0</v>
      </c>
      <c r="AH219" s="41"/>
      <c r="AI219" s="41">
        <f>ROUND((AI214-AI215)*AI217,0)</f>
        <v>0</v>
      </c>
      <c r="AJ219" s="3"/>
      <c r="AK219" s="41">
        <f>ROUND((AK214-AK215)*AK217,0)</f>
        <v>0</v>
      </c>
      <c r="AL219" s="3"/>
      <c r="AM219" s="41">
        <f>ROUND((AM214-AM215)*AM217,0)</f>
        <v>0</v>
      </c>
      <c r="AN219" s="3"/>
      <c r="AO219" s="41">
        <f>ROUND((AO214-AO215)*AO217,0)</f>
        <v>0</v>
      </c>
      <c r="AP219" s="3"/>
      <c r="AQ219" s="41">
        <f>ROUND((AQ214-AQ215)*AQ217,0)</f>
        <v>0</v>
      </c>
      <c r="AR219" s="3"/>
      <c r="AS219" s="3"/>
      <c r="AT219" s="3"/>
      <c r="AU219" s="3"/>
      <c r="AV219" s="3"/>
    </row>
    <row r="220" spans="1:51">
      <c r="A220" s="3"/>
      <c r="B220" s="14" t="s">
        <v>194</v>
      </c>
      <c r="C220" s="3"/>
      <c r="D220" s="3"/>
      <c r="E220" s="5">
        <f>IF(E$110=$B213,E215,0)</f>
        <v>0</v>
      </c>
      <c r="F220" s="41"/>
      <c r="G220" s="5">
        <f>IF(G$110=$B213,G215,0)</f>
        <v>0</v>
      </c>
      <c r="I220" s="5">
        <f>IF(I$110=$B213,I215,0)</f>
        <v>0</v>
      </c>
      <c r="K220" s="5">
        <f>IF(K$110=$B213,K215,0)</f>
        <v>0</v>
      </c>
      <c r="L220" s="41"/>
      <c r="M220" s="5">
        <f>IF(M$110=$B213,M215,0)</f>
        <v>0</v>
      </c>
      <c r="N220" s="41"/>
      <c r="O220" s="5">
        <f>IF(O$110=$B213,O215,0)</f>
        <v>0</v>
      </c>
      <c r="P220" s="41"/>
      <c r="Q220" s="5">
        <f>IF(Q$110=$B213,Q215,0)</f>
        <v>0</v>
      </c>
      <c r="R220" s="41"/>
      <c r="S220" s="5">
        <f>IF(S$110=$B213,S215,0)</f>
        <v>0</v>
      </c>
      <c r="T220" s="41"/>
      <c r="U220" s="5">
        <f>IF(U$110=$B213,U215,0)</f>
        <v>0</v>
      </c>
      <c r="V220" s="41"/>
      <c r="W220" s="5">
        <f>IF(W$110=$B213,W215,0)</f>
        <v>1215186</v>
      </c>
      <c r="X220" s="41"/>
      <c r="Y220" s="5">
        <f>IF(Y$110=$B213,Y215,0)</f>
        <v>0</v>
      </c>
      <c r="Z220" s="41"/>
      <c r="AA220" s="5">
        <f>IF(AA$110=$B213,AA215,0)</f>
        <v>0</v>
      </c>
      <c r="AB220" s="41"/>
      <c r="AC220" s="5">
        <f>IF(AC$110=$B213,AC215,0)</f>
        <v>0</v>
      </c>
      <c r="AD220" s="41"/>
      <c r="AE220" s="5">
        <f>IF(AE$110=$B213,AE215,0)</f>
        <v>0</v>
      </c>
      <c r="AF220" s="41"/>
      <c r="AG220" s="5">
        <f>IF(AG$110=$B213,AG215,0)</f>
        <v>0</v>
      </c>
      <c r="AH220" s="41"/>
      <c r="AI220" s="5">
        <f>IF(AI$110=$B213,AI215,0)</f>
        <v>0</v>
      </c>
      <c r="AJ220" s="3"/>
      <c r="AK220" s="5">
        <f>IF(AK$110=$B213,AK215,0)</f>
        <v>0</v>
      </c>
      <c r="AL220" s="3"/>
      <c r="AM220" s="5">
        <f>IF(AM$110=$B213,AM215,0)</f>
        <v>0</v>
      </c>
      <c r="AN220" s="3"/>
      <c r="AO220" s="5">
        <f>IF(AO$110=$B213,AO215,0)</f>
        <v>0</v>
      </c>
      <c r="AP220" s="3"/>
      <c r="AQ220" s="5">
        <f>IF(AQ$110=$B213,AQ215,0)</f>
        <v>0</v>
      </c>
      <c r="AR220" s="3"/>
      <c r="AS220" s="3"/>
      <c r="AT220" s="3"/>
      <c r="AU220" s="3"/>
      <c r="AV220" s="3"/>
    </row>
    <row r="221" spans="1:51" ht="13.8" thickBot="1">
      <c r="A221" s="3"/>
      <c r="B221" s="14" t="str">
        <f>"Total Tax Depreciation  -  "&amp;B213</f>
        <v>Total Tax Depreciation  -  2010</v>
      </c>
      <c r="C221" s="3"/>
      <c r="D221" s="3"/>
      <c r="E221" s="47">
        <f>E219+E220</f>
        <v>22781</v>
      </c>
      <c r="F221" s="41"/>
      <c r="G221" s="47">
        <f>G219+G220</f>
        <v>92913</v>
      </c>
      <c r="I221" s="47">
        <f>I219+I220</f>
        <v>10439</v>
      </c>
      <c r="K221" s="47">
        <f>K219+K220</f>
        <v>21231</v>
      </c>
      <c r="L221" s="41"/>
      <c r="M221" s="47">
        <f>M219+M220</f>
        <v>788536</v>
      </c>
      <c r="N221" s="41"/>
      <c r="O221" s="47">
        <f>O219+O220</f>
        <v>570636</v>
      </c>
      <c r="P221" s="41"/>
      <c r="Q221" s="47">
        <f>Q219+Q220</f>
        <v>13273126</v>
      </c>
      <c r="R221" s="41"/>
      <c r="S221" s="47">
        <f>S219+S220</f>
        <v>379715</v>
      </c>
      <c r="T221" s="41"/>
      <c r="U221" s="47">
        <f>U219+U220</f>
        <v>178880</v>
      </c>
      <c r="V221" s="41"/>
      <c r="W221" s="47">
        <f>W219+W220</f>
        <v>1260756</v>
      </c>
      <c r="X221" s="41"/>
      <c r="Y221" s="47">
        <f>Y219+Y220</f>
        <v>0</v>
      </c>
      <c r="Z221" s="41"/>
      <c r="AA221" s="47">
        <f>AA219+AA220</f>
        <v>0</v>
      </c>
      <c r="AB221" s="41"/>
      <c r="AC221" s="47">
        <f>AC219+AC220</f>
        <v>0</v>
      </c>
      <c r="AD221" s="41"/>
      <c r="AE221" s="47">
        <f>AE219+AE220</f>
        <v>0</v>
      </c>
      <c r="AF221" s="41"/>
      <c r="AG221" s="47">
        <f>AG219+AG220</f>
        <v>0</v>
      </c>
      <c r="AH221" s="41"/>
      <c r="AI221" s="47">
        <f>AI219+AI220</f>
        <v>0</v>
      </c>
      <c r="AJ221" s="3"/>
      <c r="AK221" s="47">
        <f>AK219+AK220</f>
        <v>0</v>
      </c>
      <c r="AL221" s="3"/>
      <c r="AM221" s="47">
        <f>AM219+AM220</f>
        <v>0</v>
      </c>
      <c r="AN221" s="3"/>
      <c r="AO221" s="47">
        <f>AO219+AO220</f>
        <v>0</v>
      </c>
      <c r="AP221" s="3"/>
      <c r="AQ221" s="47">
        <f>AQ219+AQ220</f>
        <v>0</v>
      </c>
      <c r="AR221" s="3"/>
      <c r="AS221" s="3"/>
      <c r="AT221" s="3"/>
      <c r="AU221" s="3"/>
      <c r="AV221" s="3"/>
      <c r="AW221" s="48"/>
    </row>
    <row r="222" spans="1:51" ht="13.8" thickTop="1">
      <c r="A222" s="3"/>
      <c r="B222" s="3"/>
      <c r="C222" s="3"/>
      <c r="D222" s="3"/>
      <c r="E222" s="46"/>
      <c r="F222" s="41"/>
      <c r="G222" s="46"/>
      <c r="I222" s="46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3"/>
      <c r="AK222" s="41"/>
      <c r="AL222" s="3"/>
      <c r="AM222" s="41"/>
      <c r="AN222" s="3"/>
      <c r="AO222" s="41"/>
      <c r="AP222" s="3"/>
      <c r="AQ222" s="41"/>
      <c r="AR222" s="3"/>
      <c r="AS222" s="3"/>
      <c r="AT222" s="3"/>
      <c r="AU222" s="3"/>
      <c r="AV222" s="3"/>
    </row>
    <row r="223" spans="1:51">
      <c r="A223" s="3"/>
      <c r="B223" s="3"/>
      <c r="C223" s="3"/>
      <c r="D223" s="3"/>
      <c r="E223" s="46"/>
      <c r="F223" s="41"/>
      <c r="G223" s="46"/>
      <c r="I223" s="46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3"/>
      <c r="AK223" s="41"/>
      <c r="AL223" s="3"/>
      <c r="AM223" s="41"/>
      <c r="AN223" s="3"/>
      <c r="AO223" s="41"/>
      <c r="AP223" s="3"/>
      <c r="AQ223" s="41"/>
      <c r="AR223" s="3"/>
      <c r="AS223" s="3"/>
      <c r="AT223" s="3"/>
      <c r="AU223" s="3"/>
      <c r="AV223" s="3"/>
    </row>
    <row r="224" spans="1:51">
      <c r="A224" s="3"/>
      <c r="B224" s="40">
        <v>2011</v>
      </c>
      <c r="C224" s="3"/>
      <c r="D224" s="3"/>
      <c r="E224" s="50"/>
      <c r="F224" s="41"/>
      <c r="G224" s="50"/>
      <c r="I224" s="50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3"/>
      <c r="AK224" s="41"/>
      <c r="AL224" s="3"/>
      <c r="AM224" s="41"/>
      <c r="AN224" s="3"/>
      <c r="AO224" s="41"/>
      <c r="AP224" s="3"/>
      <c r="AQ224" s="41"/>
      <c r="AR224" s="3"/>
      <c r="AS224" s="3"/>
      <c r="AT224" s="3"/>
      <c r="AU224" s="3"/>
      <c r="AV224" s="3"/>
    </row>
    <row r="225" spans="1:51">
      <c r="A225" s="3"/>
      <c r="B225" s="14" t="s">
        <v>167</v>
      </c>
      <c r="C225" s="3"/>
      <c r="D225" s="3"/>
      <c r="E225" s="41">
        <f>IF(E$110&lt;=$B224,E$25,0)</f>
        <v>510665.11</v>
      </c>
      <c r="F225" s="41"/>
      <c r="G225" s="41">
        <f>IF(G$110&lt;=$B224,G$25,0)</f>
        <v>2082311.7650000001</v>
      </c>
      <c r="I225" s="41">
        <f>IF(I$110&lt;=$B224,I$25,0)</f>
        <v>329777.47000000003</v>
      </c>
      <c r="K225" s="41">
        <f>IF(K$110&lt;=$B224,K$25,0)</f>
        <v>620501.30999999971</v>
      </c>
      <c r="L225" s="41"/>
      <c r="M225" s="41">
        <f>IF(M$110&lt;=$B224,M$25,0)</f>
        <v>14920259.805000002</v>
      </c>
      <c r="N225" s="41"/>
      <c r="O225" s="41">
        <f>IF(O$110&lt;=$B224,O$25,0)</f>
        <v>9988375.7000000011</v>
      </c>
      <c r="P225" s="41"/>
      <c r="Q225" s="41">
        <f>IF(Q$110&lt;=$B224,Q$25,0)</f>
        <v>214879808.19000003</v>
      </c>
      <c r="R225" s="41"/>
      <c r="S225" s="41">
        <f>IF(S$110&lt;=$B224,S$25,0)</f>
        <v>11373829.760000002</v>
      </c>
      <c r="T225" s="41"/>
      <c r="U225" s="41">
        <f>IF(U$110&lt;=$B224,U$25,0)</f>
        <v>4955799.3949999996</v>
      </c>
      <c r="V225" s="41"/>
      <c r="W225" s="41">
        <f>IF(W$110&lt;=$B224,W$25,0)</f>
        <v>2430372.75</v>
      </c>
      <c r="X225" s="41"/>
      <c r="Y225" s="41">
        <f>IF(Y$110&lt;=$B224,Y$25,0)</f>
        <v>1753974.9050000003</v>
      </c>
      <c r="Z225" s="41"/>
      <c r="AA225" s="41">
        <f>IF(AA$110&lt;=$B224,AA$25,0)</f>
        <v>0</v>
      </c>
      <c r="AB225" s="41"/>
      <c r="AC225" s="41">
        <f>IF(AC$110&lt;=$B224,AC$25,0)</f>
        <v>0</v>
      </c>
      <c r="AD225" s="41"/>
      <c r="AE225" s="41">
        <f>IF(AE$110&lt;=$B224,AE$25,0)</f>
        <v>0</v>
      </c>
      <c r="AF225" s="41"/>
      <c r="AG225" s="41">
        <f>IF(AG$110&lt;=$B224,AG$25,0)</f>
        <v>0</v>
      </c>
      <c r="AH225" s="41"/>
      <c r="AI225" s="41">
        <f>IF(AI$110&lt;=$B224,AI$25,0)</f>
        <v>0</v>
      </c>
      <c r="AJ225" s="3"/>
      <c r="AK225" s="41">
        <f>IF(AK$110&lt;=$B224,AK$25,0)</f>
        <v>0</v>
      </c>
      <c r="AL225" s="3"/>
      <c r="AM225" s="41">
        <f>IF(AM$110&lt;=$B224,AM$25,0)</f>
        <v>0</v>
      </c>
      <c r="AN225" s="3"/>
      <c r="AO225" s="41">
        <f>IF(AO$110&lt;=$B224,AO$25,0)</f>
        <v>0</v>
      </c>
      <c r="AP225" s="3"/>
      <c r="AQ225" s="41">
        <f>IF(AQ$110&lt;=$B224,AQ$25,0)</f>
        <v>0</v>
      </c>
      <c r="AR225" s="3"/>
      <c r="AS225" s="3"/>
      <c r="AT225" s="3"/>
      <c r="AU225" s="3"/>
      <c r="AV225" s="3"/>
    </row>
    <row r="226" spans="1:51">
      <c r="A226" s="3"/>
      <c r="B226" s="14" t="s">
        <v>190</v>
      </c>
      <c r="C226" s="3"/>
      <c r="D226" s="3"/>
      <c r="E226" s="42">
        <f>ROUND(E225*E$13,0)</f>
        <v>0</v>
      </c>
      <c r="F226" s="41"/>
      <c r="G226" s="42">
        <f>ROUND(G225*G$13,0)</f>
        <v>0</v>
      </c>
      <c r="I226" s="42">
        <f>ROUND(I225*I$13,0)</f>
        <v>98933</v>
      </c>
      <c r="K226" s="42">
        <f>ROUND(K225*K$13,0)</f>
        <v>186150</v>
      </c>
      <c r="L226" s="41"/>
      <c r="M226" s="42">
        <f>ROUND(M225*M$13,0)</f>
        <v>0</v>
      </c>
      <c r="N226" s="41"/>
      <c r="O226" s="42">
        <f>ROUND(O225*O$13,0)</f>
        <v>0</v>
      </c>
      <c r="P226" s="41"/>
      <c r="Q226" s="42">
        <f>ROUND(Q225*Q$13,0)</f>
        <v>0</v>
      </c>
      <c r="R226" s="41"/>
      <c r="S226" s="42">
        <f>ROUND(S225*S$13,0)</f>
        <v>5686915</v>
      </c>
      <c r="T226" s="41"/>
      <c r="U226" s="42">
        <f>ROUND(U225*U$13,0)</f>
        <v>2477900</v>
      </c>
      <c r="V226" s="41"/>
      <c r="W226" s="42">
        <f>ROUND(W225*W$13,0)</f>
        <v>1215186</v>
      </c>
      <c r="X226" s="41"/>
      <c r="Y226" s="42">
        <f>ROUND(Y225*Y$13,0)</f>
        <v>1753975</v>
      </c>
      <c r="Z226" s="41"/>
      <c r="AA226" s="42">
        <f>ROUND(AA225*AA$13,0)</f>
        <v>0</v>
      </c>
      <c r="AB226" s="41"/>
      <c r="AC226" s="42">
        <f>ROUND(AC225*AC$13,0)</f>
        <v>0</v>
      </c>
      <c r="AD226" s="41"/>
      <c r="AE226" s="42">
        <f>ROUND(AE225*AE$13,0)</f>
        <v>0</v>
      </c>
      <c r="AF226" s="41"/>
      <c r="AG226" s="42">
        <f>ROUND(AG225*AG$13,0)</f>
        <v>0</v>
      </c>
      <c r="AH226" s="41"/>
      <c r="AI226" s="42">
        <f>ROUND(AI225*AI$13,0)</f>
        <v>0</v>
      </c>
      <c r="AJ226" s="3"/>
      <c r="AK226" s="42">
        <f>ROUND(AK225*AK$13,0)</f>
        <v>0</v>
      </c>
      <c r="AL226" s="3"/>
      <c r="AM226" s="42">
        <f>ROUND(AM225*AM$13,0)</f>
        <v>0</v>
      </c>
      <c r="AN226" s="3"/>
      <c r="AO226" s="42">
        <f>ROUND(AO225*AO$13,0)</f>
        <v>0</v>
      </c>
      <c r="AP226" s="3"/>
      <c r="AQ226" s="42">
        <f>ROUND(AQ225*AQ$13,0)</f>
        <v>0</v>
      </c>
      <c r="AR226" s="3"/>
      <c r="AS226" s="3"/>
      <c r="AT226" s="3"/>
      <c r="AU226" s="3"/>
      <c r="AV226" s="3"/>
    </row>
    <row r="227" spans="1:51">
      <c r="A227" s="3"/>
      <c r="B227" s="14" t="s">
        <v>191</v>
      </c>
      <c r="C227" s="3"/>
      <c r="D227" s="3"/>
      <c r="E227" s="41">
        <f>E225-E226</f>
        <v>510665.11</v>
      </c>
      <c r="F227" s="41"/>
      <c r="G227" s="41">
        <f>G225-G226</f>
        <v>2082311.7650000001</v>
      </c>
      <c r="I227" s="41">
        <f>I225-I226</f>
        <v>230844.47000000003</v>
      </c>
      <c r="K227" s="41">
        <f>K225-K226</f>
        <v>434351.30999999971</v>
      </c>
      <c r="L227" s="41"/>
      <c r="M227" s="41">
        <f>M225-M226</f>
        <v>14920259.805000002</v>
      </c>
      <c r="N227" s="41"/>
      <c r="O227" s="41">
        <f>O225-O226</f>
        <v>9988375.7000000011</v>
      </c>
      <c r="P227" s="41"/>
      <c r="Q227" s="41">
        <f>Q225-Q226</f>
        <v>214879808.19000003</v>
      </c>
      <c r="R227" s="41"/>
      <c r="S227" s="41">
        <f>S225-S226</f>
        <v>5686914.7600000016</v>
      </c>
      <c r="T227" s="41"/>
      <c r="U227" s="41">
        <f>U225-U226</f>
        <v>2477899.3949999996</v>
      </c>
      <c r="V227" s="41"/>
      <c r="W227" s="41">
        <f>W225-W226</f>
        <v>1215186.75</v>
      </c>
      <c r="X227" s="41"/>
      <c r="Y227" s="41">
        <f>Y225-Y226</f>
        <v>-9.4999999739229679E-2</v>
      </c>
      <c r="Z227" s="41"/>
      <c r="AA227" s="41">
        <f>AA225-AA226</f>
        <v>0</v>
      </c>
      <c r="AB227" s="41"/>
      <c r="AC227" s="41">
        <f>AC225-AC226</f>
        <v>0</v>
      </c>
      <c r="AD227" s="41"/>
      <c r="AE227" s="41">
        <f>AE225-AE226</f>
        <v>0</v>
      </c>
      <c r="AF227" s="41"/>
      <c r="AG227" s="41">
        <f>AG225-AG226</f>
        <v>0</v>
      </c>
      <c r="AH227" s="41"/>
      <c r="AI227" s="41">
        <f>AI225-AI226</f>
        <v>0</v>
      </c>
      <c r="AJ227" s="3"/>
      <c r="AK227" s="41">
        <f>AK225-AK226</f>
        <v>0</v>
      </c>
      <c r="AL227" s="3"/>
      <c r="AM227" s="41">
        <f>AM225-AM226</f>
        <v>0</v>
      </c>
      <c r="AN227" s="3"/>
      <c r="AO227" s="41">
        <f>AO225-AO226</f>
        <v>0</v>
      </c>
      <c r="AP227" s="3"/>
      <c r="AQ227" s="41">
        <f>AQ225-AQ226</f>
        <v>0</v>
      </c>
      <c r="AR227" s="3"/>
      <c r="AS227" s="3"/>
      <c r="AT227" s="3"/>
      <c r="AU227" s="3"/>
      <c r="AV227" s="3"/>
    </row>
    <row r="228" spans="1:51" s="176" customFormat="1">
      <c r="A228" s="32"/>
      <c r="B228" s="43" t="s">
        <v>192</v>
      </c>
      <c r="C228" s="32"/>
      <c r="D228" s="32"/>
      <c r="E228" s="44">
        <f>IF($B224-E$9&lt;0,0,LOOKUP($B224-(E$9-1),$C$343:$C$364,$E$343:$E$364))</f>
        <v>4.462E-2</v>
      </c>
      <c r="F228" s="32"/>
      <c r="G228" s="44">
        <f>IF($B224-G$9&lt;0,0,LOOKUP($B224-(G$9-1),$C$343:$C$364,$E$343:$E$364))</f>
        <v>4.4609999999999997E-2</v>
      </c>
      <c r="H228" s="45"/>
      <c r="I228" s="44">
        <f>IF($B224-I$9&lt;0,0,LOOKUP($B224-(I$9-1),$C$343:$C$364,$E$343:$E$364))</f>
        <v>4.462E-2</v>
      </c>
      <c r="J228" s="45"/>
      <c r="K228" s="44">
        <f>IF($B224-K$9&lt;0,0,LOOKUP($B224-(K$9-1),$C$343:$C$364,$E$343:$E$364))</f>
        <v>4.5220000000000003E-2</v>
      </c>
      <c r="L228" s="45"/>
      <c r="M228" s="44">
        <f>IF($B224-M$9&lt;0,0,LOOKUP($B224-(M$9-1),$C$343:$C$364,$E$343:$E$364))</f>
        <v>4.888E-2</v>
      </c>
      <c r="N228" s="32"/>
      <c r="O228" s="44">
        <f>IF($B224-O$9&lt;0,0,LOOKUP($B224-(O$9-1),$C$343:$C$364,$E$343:$E$364))</f>
        <v>5.2850000000000001E-2</v>
      </c>
      <c r="P228" s="45"/>
      <c r="Q228" s="44">
        <f>IF($B224-Q$9&lt;0,0,LOOKUP($B224-(Q$9-1),$C$343:$C$364,$E$343:$E$364))</f>
        <v>5.713E-2</v>
      </c>
      <c r="R228" s="45"/>
      <c r="S228" s="44">
        <f>IF($B224-S$9&lt;0,0,LOOKUP($B224-(S$9-1),$C$343:$C$364,$E$343:$E$364))</f>
        <v>6.1769999999999999E-2</v>
      </c>
      <c r="T228" s="45"/>
      <c r="U228" s="44">
        <f>IF($B224-U$9&lt;0,0,LOOKUP($B224-(U$9-1),$C$343:$C$364,$E$343:$E$364))</f>
        <v>6.6769999999999996E-2</v>
      </c>
      <c r="V228" s="45"/>
      <c r="W228" s="44">
        <f>IF($B224-W$9&lt;0,0,LOOKUP($B224-(W$9-1),$C$343:$C$364,$E$343:$E$364))</f>
        <v>7.2190000000000004E-2</v>
      </c>
      <c r="X228" s="32"/>
      <c r="Y228" s="44">
        <f>IF($B224-Y$9&lt;0,0,LOOKUP($B224-(Y$9-1),$C$343:$C$364,$E$343:$E$364))</f>
        <v>3.7499999999999999E-2</v>
      </c>
      <c r="Z228" s="45"/>
      <c r="AA228" s="44">
        <f>IF($B224-AA$9&lt;0,0,LOOKUP($B224-(AA$9-1),$C$343:$C$364,$E$343:$E$364))</f>
        <v>0</v>
      </c>
      <c r="AB228" s="45"/>
      <c r="AC228" s="44">
        <f>IF($B224-AC$9&lt;0,0,LOOKUP($B224-(AC$9-1),$C$343:$C$364,$E$343:$E$364))</f>
        <v>0</v>
      </c>
      <c r="AD228" s="45"/>
      <c r="AE228" s="44">
        <f>IF($B224-AE$9&lt;0,0,LOOKUP($B224-(AE$9-1),$C$343:$C$364,$E$343:$E$364))</f>
        <v>0</v>
      </c>
      <c r="AF228" s="45"/>
      <c r="AG228" s="44">
        <f>IF($B224-AG$9&lt;0,0,LOOKUP($B224-(AG$9-1),$C$343:$C$364,$E$343:$E$364))</f>
        <v>0</v>
      </c>
      <c r="AH228" s="32"/>
      <c r="AI228" s="44">
        <f>IF($B224-AI$9&lt;0,0,LOOKUP($B224-(AI$9-1),$C$343:$C$364,$E$343:$E$364))</f>
        <v>0</v>
      </c>
      <c r="AJ228" s="32"/>
      <c r="AK228" s="44">
        <f>IF($B224-AK$9&lt;0,0,LOOKUP($B224-(AK$9-1),$C$343:$C$364,$E$343:$E$364))</f>
        <v>0</v>
      </c>
      <c r="AL228" s="32"/>
      <c r="AM228" s="44">
        <f>IF($B224-AM$9&lt;0,0,LOOKUP($B224-(AM$9-1),$C$343:$C$364,$E$343:$E$364))</f>
        <v>0</v>
      </c>
      <c r="AN228" s="32"/>
      <c r="AO228" s="44">
        <f>IF($B224-AO$9&lt;0,0,LOOKUP($B224-(AO$9-1),$C$343:$C$364,$E$343:$E$364))</f>
        <v>0</v>
      </c>
      <c r="AP228" s="32"/>
      <c r="AQ228" s="44">
        <f>IF($B224-AQ$9&lt;0,0,LOOKUP($B224-(AQ$9-1),$C$343:$C$364,$E$343:$E$364))</f>
        <v>0</v>
      </c>
      <c r="AR228" s="32"/>
      <c r="AS228" s="32"/>
      <c r="AT228" s="32"/>
      <c r="AU228" s="32"/>
      <c r="AV228" s="32"/>
      <c r="AW228" s="45"/>
      <c r="AX228" s="45"/>
      <c r="AY228" s="45"/>
    </row>
    <row r="229" spans="1:51">
      <c r="A229" s="3"/>
      <c r="B229" s="3"/>
      <c r="C229" s="3"/>
      <c r="D229" s="3"/>
      <c r="E229" s="46"/>
      <c r="F229" s="41"/>
      <c r="G229" s="46"/>
      <c r="I229" s="46"/>
      <c r="K229" s="46"/>
      <c r="L229" s="41"/>
      <c r="M229" s="46"/>
      <c r="N229" s="41"/>
      <c r="O229" s="46"/>
      <c r="P229" s="41"/>
      <c r="Q229" s="46"/>
      <c r="R229" s="41"/>
      <c r="S229" s="46"/>
      <c r="T229" s="41"/>
      <c r="U229" s="46"/>
      <c r="V229" s="41"/>
      <c r="W229" s="46"/>
      <c r="X229" s="41"/>
      <c r="Y229" s="46"/>
      <c r="Z229" s="41"/>
      <c r="AA229" s="46"/>
      <c r="AB229" s="41"/>
      <c r="AC229" s="46"/>
      <c r="AD229" s="41"/>
      <c r="AE229" s="46"/>
      <c r="AF229" s="41"/>
      <c r="AG229" s="46"/>
      <c r="AH229" s="41"/>
      <c r="AI229" s="46"/>
      <c r="AJ229" s="3"/>
      <c r="AK229" s="46"/>
      <c r="AL229" s="3"/>
      <c r="AM229" s="46"/>
      <c r="AN229" s="3"/>
      <c r="AO229" s="46"/>
      <c r="AP229" s="3"/>
      <c r="AQ229" s="46"/>
      <c r="AR229" s="3"/>
      <c r="AS229" s="3"/>
      <c r="AT229" s="3"/>
      <c r="AU229" s="3"/>
      <c r="AV229" s="3"/>
    </row>
    <row r="230" spans="1:51">
      <c r="A230" s="3"/>
      <c r="B230" s="14" t="s">
        <v>193</v>
      </c>
      <c r="C230" s="3"/>
      <c r="D230" s="3"/>
      <c r="E230" s="41">
        <f>ROUND((E225-E226)*E228,0)</f>
        <v>22786</v>
      </c>
      <c r="F230" s="41"/>
      <c r="G230" s="41">
        <f>ROUND((G225-G226)*G228,0)</f>
        <v>92892</v>
      </c>
      <c r="I230" s="41">
        <f>ROUND((I225-I226)*I228,0)</f>
        <v>10300</v>
      </c>
      <c r="K230" s="41">
        <f>ROUND((K225-K226)*K228,0)</f>
        <v>19641</v>
      </c>
      <c r="L230" s="41"/>
      <c r="M230" s="41">
        <f>ROUND((M225-M226)*M228,0)</f>
        <v>729302</v>
      </c>
      <c r="N230" s="41"/>
      <c r="O230" s="41">
        <f>ROUND((O225-O226)*O228,0)</f>
        <v>527886</v>
      </c>
      <c r="P230" s="41"/>
      <c r="Q230" s="41">
        <f>ROUND((Q225-Q226)*Q228,0)</f>
        <v>12276083</v>
      </c>
      <c r="R230" s="41"/>
      <c r="S230" s="41">
        <f>ROUND((S225-S226)*S228,0)</f>
        <v>351281</v>
      </c>
      <c r="T230" s="41"/>
      <c r="U230" s="41">
        <f>ROUND((U225-U226)*U228,0)</f>
        <v>165449</v>
      </c>
      <c r="V230" s="41"/>
      <c r="W230" s="41">
        <f>ROUND((W225-W226)*W228,0)</f>
        <v>87724</v>
      </c>
      <c r="X230" s="41"/>
      <c r="Y230" s="41">
        <f>ROUND((Y225-Y226)*Y228,0)</f>
        <v>0</v>
      </c>
      <c r="Z230" s="41"/>
      <c r="AA230" s="41">
        <f>ROUND((AA225-AA226)*AA228,0)</f>
        <v>0</v>
      </c>
      <c r="AB230" s="41"/>
      <c r="AC230" s="41">
        <f>ROUND((AC225-AC226)*AC228,0)</f>
        <v>0</v>
      </c>
      <c r="AD230" s="41"/>
      <c r="AE230" s="41">
        <f>ROUND((AE225-AE226)*AE228,0)</f>
        <v>0</v>
      </c>
      <c r="AF230" s="41"/>
      <c r="AG230" s="41">
        <f>ROUND((AG225-AG226)*AG228,0)</f>
        <v>0</v>
      </c>
      <c r="AH230" s="41"/>
      <c r="AI230" s="41">
        <f>ROUND((AI225-AI226)*AI228,0)</f>
        <v>0</v>
      </c>
      <c r="AJ230" s="3"/>
      <c r="AK230" s="41">
        <f>ROUND((AK225-AK226)*AK228,0)</f>
        <v>0</v>
      </c>
      <c r="AL230" s="3"/>
      <c r="AM230" s="41">
        <f>ROUND((AM225-AM226)*AM228,0)</f>
        <v>0</v>
      </c>
      <c r="AN230" s="3"/>
      <c r="AO230" s="41">
        <f>ROUND((AO225-AO226)*AO228,0)</f>
        <v>0</v>
      </c>
      <c r="AP230" s="3"/>
      <c r="AQ230" s="41">
        <f>ROUND((AQ225-AQ226)*AQ228,0)</f>
        <v>0</v>
      </c>
      <c r="AR230" s="3"/>
      <c r="AS230" s="3"/>
      <c r="AT230" s="3"/>
      <c r="AU230" s="3"/>
      <c r="AV230" s="3"/>
    </row>
    <row r="231" spans="1:51">
      <c r="A231" s="3"/>
      <c r="B231" s="14" t="s">
        <v>194</v>
      </c>
      <c r="C231" s="3"/>
      <c r="D231" s="3"/>
      <c r="E231" s="5">
        <f>IF(E$110=$B224,E226,0)</f>
        <v>0</v>
      </c>
      <c r="F231" s="41"/>
      <c r="G231" s="5">
        <f>IF(G$110=$B224,G226,0)</f>
        <v>0</v>
      </c>
      <c r="I231" s="5">
        <f>IF(I$110=$B224,I226,0)</f>
        <v>0</v>
      </c>
      <c r="K231" s="5">
        <f>IF(K$110=$B224,K226,0)</f>
        <v>0</v>
      </c>
      <c r="L231" s="41"/>
      <c r="M231" s="5">
        <f>IF(M$110=$B224,M226,0)</f>
        <v>0</v>
      </c>
      <c r="N231" s="41"/>
      <c r="O231" s="5">
        <f>IF(O$110=$B224,O226,0)</f>
        <v>0</v>
      </c>
      <c r="P231" s="41"/>
      <c r="Q231" s="5">
        <f>IF(Q$110=$B224,Q226,0)</f>
        <v>0</v>
      </c>
      <c r="R231" s="41"/>
      <c r="S231" s="5">
        <f>IF(S$110=$B224,S226,0)</f>
        <v>0</v>
      </c>
      <c r="T231" s="41"/>
      <c r="U231" s="5">
        <f>IF(U$110=$B224,U226,0)</f>
        <v>0</v>
      </c>
      <c r="V231" s="41"/>
      <c r="W231" s="5">
        <f>IF(W$110=$B224,W226,0)</f>
        <v>0</v>
      </c>
      <c r="X231" s="41"/>
      <c r="Y231" s="5">
        <f>IF(Y$110=$B224,Y226,0)</f>
        <v>1753975</v>
      </c>
      <c r="Z231" s="41"/>
      <c r="AA231" s="5">
        <f>IF(AA$110=$B224,AA226,0)</f>
        <v>0</v>
      </c>
      <c r="AB231" s="41"/>
      <c r="AC231" s="5">
        <f>IF(AC$110=$B224,AC226,0)</f>
        <v>0</v>
      </c>
      <c r="AD231" s="41"/>
      <c r="AE231" s="5">
        <f>IF(AE$110=$B224,AE226,0)</f>
        <v>0</v>
      </c>
      <c r="AF231" s="41"/>
      <c r="AG231" s="5">
        <f>IF(AG$110=$B224,AG226,0)</f>
        <v>0</v>
      </c>
      <c r="AH231" s="41"/>
      <c r="AI231" s="5">
        <f>IF(AI$110=$B224,AI226,0)</f>
        <v>0</v>
      </c>
      <c r="AJ231" s="3"/>
      <c r="AK231" s="5">
        <f>IF(AK$110=$B224,AK226,0)</f>
        <v>0</v>
      </c>
      <c r="AL231" s="3"/>
      <c r="AM231" s="5">
        <f>IF(AM$110=$B224,AM226,0)</f>
        <v>0</v>
      </c>
      <c r="AN231" s="3"/>
      <c r="AO231" s="5">
        <f>IF(AO$110=$B224,AO226,0)</f>
        <v>0</v>
      </c>
      <c r="AP231" s="3"/>
      <c r="AQ231" s="5">
        <f>IF(AQ$110=$B224,AQ226,0)</f>
        <v>0</v>
      </c>
      <c r="AR231" s="3"/>
      <c r="AS231" s="3"/>
      <c r="AT231" s="3"/>
      <c r="AU231" s="3"/>
      <c r="AV231" s="3"/>
    </row>
    <row r="232" spans="1:51" ht="13.8" thickBot="1">
      <c r="A232" s="3"/>
      <c r="B232" s="14" t="str">
        <f>"Total Tax Depreciation  -  "&amp;B224</f>
        <v>Total Tax Depreciation  -  2011</v>
      </c>
      <c r="C232" s="3"/>
      <c r="D232" s="3"/>
      <c r="E232" s="47">
        <f>E230+E231</f>
        <v>22786</v>
      </c>
      <c r="F232" s="41"/>
      <c r="G232" s="47">
        <f>G230+G231</f>
        <v>92892</v>
      </c>
      <c r="I232" s="47">
        <f>I230+I231</f>
        <v>10300</v>
      </c>
      <c r="K232" s="47">
        <f>K230+K231</f>
        <v>19641</v>
      </c>
      <c r="L232" s="41"/>
      <c r="M232" s="47">
        <f>M230+M231</f>
        <v>729302</v>
      </c>
      <c r="N232" s="41"/>
      <c r="O232" s="47">
        <f>O230+O231</f>
        <v>527886</v>
      </c>
      <c r="P232" s="41"/>
      <c r="Q232" s="47">
        <f>Q230+Q231</f>
        <v>12276083</v>
      </c>
      <c r="R232" s="41"/>
      <c r="S232" s="47">
        <f>S230+S231</f>
        <v>351281</v>
      </c>
      <c r="T232" s="41"/>
      <c r="U232" s="47">
        <f>U230+U231</f>
        <v>165449</v>
      </c>
      <c r="V232" s="41"/>
      <c r="W232" s="47">
        <f>W230+W231</f>
        <v>87724</v>
      </c>
      <c r="X232" s="41"/>
      <c r="Y232" s="47">
        <f>Y230+Y231</f>
        <v>1753975</v>
      </c>
      <c r="Z232" s="41"/>
      <c r="AA232" s="47">
        <f>AA230+AA231</f>
        <v>0</v>
      </c>
      <c r="AB232" s="41"/>
      <c r="AC232" s="47">
        <f>AC230+AC231</f>
        <v>0</v>
      </c>
      <c r="AD232" s="41"/>
      <c r="AE232" s="47">
        <f>AE230+AE231</f>
        <v>0</v>
      </c>
      <c r="AF232" s="41"/>
      <c r="AG232" s="47">
        <f>AG230+AG231</f>
        <v>0</v>
      </c>
      <c r="AH232" s="41"/>
      <c r="AI232" s="47">
        <f>AI230+AI231</f>
        <v>0</v>
      </c>
      <c r="AJ232" s="3"/>
      <c r="AK232" s="47">
        <f>AK230+AK231</f>
        <v>0</v>
      </c>
      <c r="AL232" s="3"/>
      <c r="AM232" s="47">
        <f>AM230+AM231</f>
        <v>0</v>
      </c>
      <c r="AN232" s="3"/>
      <c r="AO232" s="47">
        <f>AO230+AO231</f>
        <v>0</v>
      </c>
      <c r="AP232" s="3"/>
      <c r="AQ232" s="47">
        <f>AQ230+AQ231</f>
        <v>0</v>
      </c>
      <c r="AR232" s="3"/>
      <c r="AS232" s="3"/>
      <c r="AT232" s="3"/>
      <c r="AU232" s="3"/>
      <c r="AV232" s="3"/>
      <c r="AW232" s="48"/>
    </row>
    <row r="233" spans="1:51" ht="13.8" thickTop="1">
      <c r="A233" s="3"/>
      <c r="B233" s="3"/>
      <c r="C233" s="3"/>
      <c r="D233" s="3"/>
      <c r="E233" s="46"/>
      <c r="F233" s="41"/>
      <c r="G233" s="46"/>
      <c r="I233" s="46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3"/>
      <c r="AK233" s="41"/>
      <c r="AL233" s="3"/>
      <c r="AM233" s="41"/>
      <c r="AN233" s="3"/>
      <c r="AO233" s="41"/>
      <c r="AP233" s="3"/>
      <c r="AQ233" s="41"/>
      <c r="AR233" s="3"/>
      <c r="AS233" s="3"/>
      <c r="AT233" s="3"/>
      <c r="AU233" s="3"/>
      <c r="AV233" s="3"/>
    </row>
    <row r="234" spans="1:51">
      <c r="A234" s="3"/>
      <c r="B234" s="3"/>
      <c r="C234" s="3"/>
      <c r="D234" s="3"/>
      <c r="E234" s="46"/>
      <c r="F234" s="41"/>
      <c r="G234" s="46"/>
      <c r="I234" s="46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3"/>
      <c r="AK234" s="41"/>
      <c r="AL234" s="3"/>
      <c r="AM234" s="41"/>
      <c r="AN234" s="3"/>
      <c r="AO234" s="41"/>
      <c r="AP234" s="3"/>
      <c r="AQ234" s="41"/>
      <c r="AR234" s="3"/>
      <c r="AS234" s="3"/>
      <c r="AT234" s="3"/>
      <c r="AU234" s="3"/>
      <c r="AV234" s="3"/>
    </row>
    <row r="235" spans="1:51">
      <c r="A235" s="3"/>
      <c r="B235" s="40">
        <v>2012</v>
      </c>
      <c r="C235" s="3"/>
      <c r="D235" s="3"/>
      <c r="E235" s="50"/>
      <c r="F235" s="41"/>
      <c r="G235" s="50"/>
      <c r="I235" s="50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3"/>
      <c r="AK235" s="41"/>
      <c r="AL235" s="3"/>
      <c r="AM235" s="41"/>
      <c r="AN235" s="3"/>
      <c r="AO235" s="41"/>
      <c r="AP235" s="3"/>
      <c r="AQ235" s="41"/>
      <c r="AR235" s="3"/>
      <c r="AS235" s="3"/>
      <c r="AT235" s="3"/>
      <c r="AU235" s="3"/>
      <c r="AV235" s="3"/>
    </row>
    <row r="236" spans="1:51">
      <c r="A236" s="3"/>
      <c r="B236" s="14" t="s">
        <v>167</v>
      </c>
      <c r="C236" s="3"/>
      <c r="D236" s="3"/>
      <c r="E236" s="41">
        <f>IF(E$110&lt;=$B235,E$25,0)</f>
        <v>510665.11</v>
      </c>
      <c r="F236" s="41"/>
      <c r="G236" s="41">
        <f>IF(G$110&lt;=$B235,G$25,0)</f>
        <v>2082311.7650000001</v>
      </c>
      <c r="I236" s="41">
        <f>IF(I$110&lt;=$B235,I$25,0)</f>
        <v>329777.47000000003</v>
      </c>
      <c r="K236" s="41">
        <f>IF(K$110&lt;=$B235,K$25,0)</f>
        <v>620501.30999999971</v>
      </c>
      <c r="L236" s="41"/>
      <c r="M236" s="41">
        <f>IF(M$110&lt;=$B235,M$25,0)</f>
        <v>14920259.805000002</v>
      </c>
      <c r="N236" s="41"/>
      <c r="O236" s="41">
        <f>IF(O$110&lt;=$B235,O$25,0)</f>
        <v>9988375.7000000011</v>
      </c>
      <c r="P236" s="41"/>
      <c r="Q236" s="41">
        <f>IF(Q$110&lt;=$B235,Q$25,0)</f>
        <v>214879808.19000003</v>
      </c>
      <c r="R236" s="41"/>
      <c r="S236" s="41">
        <f>IF(S$110&lt;=$B235,S$25,0)</f>
        <v>11373829.760000002</v>
      </c>
      <c r="T236" s="41"/>
      <c r="U236" s="41">
        <f>IF(U$110&lt;=$B235,U$25,0)</f>
        <v>4955799.3949999996</v>
      </c>
      <c r="V236" s="41"/>
      <c r="W236" s="41">
        <f>IF(W$110&lt;=$B235,W$25,0)</f>
        <v>2430372.75</v>
      </c>
      <c r="X236" s="41"/>
      <c r="Y236" s="41">
        <f>IF(Y$110&lt;=$B235,Y$25,0)</f>
        <v>1753974.9050000003</v>
      </c>
      <c r="Z236" s="41"/>
      <c r="AA236" s="41">
        <f>IF(AA$110&lt;=$B235,AA$25,0)</f>
        <v>3232441.9049999993</v>
      </c>
      <c r="AB236" s="41"/>
      <c r="AC236" s="41">
        <f>IF(AC$110&lt;=$B235,AC$25,0)</f>
        <v>0</v>
      </c>
      <c r="AD236" s="41"/>
      <c r="AE236" s="41">
        <f>IF(AE$110&lt;=$B235,AE$25,0)</f>
        <v>0</v>
      </c>
      <c r="AF236" s="41"/>
      <c r="AG236" s="41">
        <f>IF(AG$110&lt;=$B235,AG$25,0)</f>
        <v>0</v>
      </c>
      <c r="AH236" s="41"/>
      <c r="AI236" s="41">
        <f>IF(AI$110&lt;=$B235,AI$25,0)</f>
        <v>0</v>
      </c>
      <c r="AJ236" s="3"/>
      <c r="AK236" s="41">
        <f>IF(AK$110&lt;=$B235,AK$25,0)</f>
        <v>0</v>
      </c>
      <c r="AL236" s="3"/>
      <c r="AM236" s="41">
        <f>IF(AM$110&lt;=$B235,AM$25,0)</f>
        <v>0</v>
      </c>
      <c r="AN236" s="3"/>
      <c r="AO236" s="41">
        <f>IF(AO$110&lt;=$B235,AO$25,0)</f>
        <v>0</v>
      </c>
      <c r="AP236" s="3"/>
      <c r="AQ236" s="41">
        <f>IF(AQ$110&lt;=$B235,AQ$25,0)</f>
        <v>0</v>
      </c>
      <c r="AR236" s="3"/>
      <c r="AS236" s="3"/>
      <c r="AT236" s="3"/>
      <c r="AU236" s="3"/>
      <c r="AV236" s="3"/>
    </row>
    <row r="237" spans="1:51">
      <c r="A237" s="3"/>
      <c r="B237" s="14" t="s">
        <v>190</v>
      </c>
      <c r="C237" s="3"/>
      <c r="D237" s="3"/>
      <c r="E237" s="42">
        <f>ROUND(E236*E$13,0)</f>
        <v>0</v>
      </c>
      <c r="F237" s="41"/>
      <c r="G237" s="42">
        <f>ROUND(G236*G$13,0)</f>
        <v>0</v>
      </c>
      <c r="I237" s="42">
        <f>ROUND(I236*I$13,0)</f>
        <v>98933</v>
      </c>
      <c r="K237" s="42">
        <f>ROUND(K236*K$13,0)</f>
        <v>186150</v>
      </c>
      <c r="L237" s="41"/>
      <c r="M237" s="42">
        <f>ROUND(M236*M$13,0)</f>
        <v>0</v>
      </c>
      <c r="N237" s="41"/>
      <c r="O237" s="42">
        <f>ROUND(O236*O$13,0)</f>
        <v>0</v>
      </c>
      <c r="P237" s="41"/>
      <c r="Q237" s="42">
        <f>ROUND(Q236*Q$13,0)</f>
        <v>0</v>
      </c>
      <c r="R237" s="41"/>
      <c r="S237" s="42">
        <f>ROUND(S236*S$13,0)</f>
        <v>5686915</v>
      </c>
      <c r="T237" s="41"/>
      <c r="U237" s="42">
        <f>ROUND(U236*U$13,0)</f>
        <v>2477900</v>
      </c>
      <c r="V237" s="41"/>
      <c r="W237" s="42">
        <f>ROUND(W236*W$13,0)</f>
        <v>1215186</v>
      </c>
      <c r="X237" s="41"/>
      <c r="Y237" s="42">
        <f>ROUND(Y236*Y$13,0)</f>
        <v>1753975</v>
      </c>
      <c r="Z237" s="41"/>
      <c r="AA237" s="42">
        <f>ROUND(AA236*AA$13,0)</f>
        <v>1616221</v>
      </c>
      <c r="AB237" s="41"/>
      <c r="AC237" s="42">
        <f>ROUND(AC236*AC$13,0)</f>
        <v>0</v>
      </c>
      <c r="AD237" s="41"/>
      <c r="AE237" s="42">
        <f>ROUND(AE236*AE$13,0)</f>
        <v>0</v>
      </c>
      <c r="AF237" s="41"/>
      <c r="AG237" s="42">
        <f>ROUND(AG236*AG$13,0)</f>
        <v>0</v>
      </c>
      <c r="AH237" s="41"/>
      <c r="AI237" s="42">
        <f>ROUND(AI236*AI$13,0)</f>
        <v>0</v>
      </c>
      <c r="AJ237" s="3"/>
      <c r="AK237" s="42">
        <f>ROUND(AK236*AK$13,0)</f>
        <v>0</v>
      </c>
      <c r="AL237" s="3"/>
      <c r="AM237" s="42">
        <f>ROUND(AM236*AM$13,0)</f>
        <v>0</v>
      </c>
      <c r="AN237" s="3"/>
      <c r="AO237" s="42">
        <f>ROUND(AO236*AO$13,0)</f>
        <v>0</v>
      </c>
      <c r="AP237" s="3"/>
      <c r="AQ237" s="42">
        <f>ROUND(AQ236*AQ$13,0)</f>
        <v>0</v>
      </c>
      <c r="AR237" s="3"/>
      <c r="AS237" s="3"/>
      <c r="AT237" s="3"/>
      <c r="AU237" s="3"/>
      <c r="AV237" s="3"/>
    </row>
    <row r="238" spans="1:51">
      <c r="A238" s="3"/>
      <c r="B238" s="14" t="s">
        <v>191</v>
      </c>
      <c r="C238" s="3"/>
      <c r="D238" s="3"/>
      <c r="E238" s="41">
        <f>E236-E237</f>
        <v>510665.11</v>
      </c>
      <c r="F238" s="41"/>
      <c r="G238" s="41">
        <f>G236-G237</f>
        <v>2082311.7650000001</v>
      </c>
      <c r="I238" s="41">
        <f>I236-I237</f>
        <v>230844.47000000003</v>
      </c>
      <c r="K238" s="41">
        <f>K236-K237</f>
        <v>434351.30999999971</v>
      </c>
      <c r="L238" s="41"/>
      <c r="M238" s="41">
        <f>M236-M237</f>
        <v>14920259.805000002</v>
      </c>
      <c r="N238" s="41"/>
      <c r="O238" s="41">
        <f>O236-O237</f>
        <v>9988375.7000000011</v>
      </c>
      <c r="P238" s="41"/>
      <c r="Q238" s="41">
        <f>Q236-Q237</f>
        <v>214879808.19000003</v>
      </c>
      <c r="R238" s="41"/>
      <c r="S238" s="41">
        <f>S236-S237</f>
        <v>5686914.7600000016</v>
      </c>
      <c r="T238" s="41"/>
      <c r="U238" s="41">
        <f>U236-U237</f>
        <v>2477899.3949999996</v>
      </c>
      <c r="V238" s="41"/>
      <c r="W238" s="41">
        <f>W236-W237</f>
        <v>1215186.75</v>
      </c>
      <c r="X238" s="41"/>
      <c r="Y238" s="41">
        <f>Y236-Y237</f>
        <v>-9.4999999739229679E-2</v>
      </c>
      <c r="Z238" s="41"/>
      <c r="AA238" s="41">
        <f>AA236-AA237</f>
        <v>1616220.9049999993</v>
      </c>
      <c r="AB238" s="41"/>
      <c r="AC238" s="41">
        <f>AC236-AC237</f>
        <v>0</v>
      </c>
      <c r="AD238" s="41"/>
      <c r="AE238" s="41">
        <f>AE236-AE237</f>
        <v>0</v>
      </c>
      <c r="AF238" s="41"/>
      <c r="AG238" s="41">
        <f>AG236-AG237</f>
        <v>0</v>
      </c>
      <c r="AH238" s="41"/>
      <c r="AI238" s="41">
        <f>AI236-AI237</f>
        <v>0</v>
      </c>
      <c r="AJ238" s="3"/>
      <c r="AK238" s="41">
        <f>AK236-AK237</f>
        <v>0</v>
      </c>
      <c r="AL238" s="3"/>
      <c r="AM238" s="41">
        <f>AM236-AM237</f>
        <v>0</v>
      </c>
      <c r="AN238" s="3"/>
      <c r="AO238" s="41">
        <f>AO236-AO237</f>
        <v>0</v>
      </c>
      <c r="AP238" s="3"/>
      <c r="AQ238" s="41">
        <f>AQ236-AQ237</f>
        <v>0</v>
      </c>
      <c r="AR238" s="3"/>
      <c r="AS238" s="3"/>
      <c r="AT238" s="3"/>
      <c r="AU238" s="3"/>
      <c r="AV238" s="3"/>
    </row>
    <row r="239" spans="1:51" s="176" customFormat="1">
      <c r="A239" s="32"/>
      <c r="B239" s="43" t="s">
        <v>192</v>
      </c>
      <c r="C239" s="32"/>
      <c r="D239" s="32"/>
      <c r="E239" s="44">
        <f>IF($B235-E$9&lt;0,0,LOOKUP($B235-(E$9-1),$C$343:$C$364,$E$343:$E$364))</f>
        <v>4.4609999999999997E-2</v>
      </c>
      <c r="F239" s="32"/>
      <c r="G239" s="44">
        <f>IF($B235-G$9&lt;0,0,LOOKUP($B235-(G$9-1),$C$343:$C$364,$E$343:$E$364))</f>
        <v>4.462E-2</v>
      </c>
      <c r="H239" s="45"/>
      <c r="I239" s="44">
        <f>IF($B235-I$9&lt;0,0,LOOKUP($B235-(I$9-1),$C$343:$C$364,$E$343:$E$364))</f>
        <v>4.4609999999999997E-2</v>
      </c>
      <c r="J239" s="45"/>
      <c r="K239" s="44">
        <f>IF($B235-K$9&lt;0,0,LOOKUP($B235-(K$9-1),$C$343:$C$364,$E$343:$E$364))</f>
        <v>4.462E-2</v>
      </c>
      <c r="L239" s="45"/>
      <c r="M239" s="44">
        <f>IF($B235-M$9&lt;0,0,LOOKUP($B235-(M$9-1),$C$343:$C$364,$E$343:$E$364))</f>
        <v>4.5220000000000003E-2</v>
      </c>
      <c r="N239" s="32"/>
      <c r="O239" s="44">
        <f>IF($B235-O$9&lt;0,0,LOOKUP($B235-(O$9-1),$C$343:$C$364,$E$343:$E$364))</f>
        <v>4.888E-2</v>
      </c>
      <c r="P239" s="45"/>
      <c r="Q239" s="44">
        <f>IF($B235-Q$9&lt;0,0,LOOKUP($B235-(Q$9-1),$C$343:$C$364,$E$343:$E$364))</f>
        <v>5.2850000000000001E-2</v>
      </c>
      <c r="R239" s="45"/>
      <c r="S239" s="44">
        <f>IF($B235-S$9&lt;0,0,LOOKUP($B235-(S$9-1),$C$343:$C$364,$E$343:$E$364))</f>
        <v>5.713E-2</v>
      </c>
      <c r="T239" s="45"/>
      <c r="U239" s="44">
        <f>IF($B235-U$9&lt;0,0,LOOKUP($B235-(U$9-1),$C$343:$C$364,$E$343:$E$364))</f>
        <v>6.1769999999999999E-2</v>
      </c>
      <c r="V239" s="45"/>
      <c r="W239" s="44">
        <f>IF($B235-W$9&lt;0,0,LOOKUP($B235-(W$9-1),$C$343:$C$364,$E$343:$E$364))</f>
        <v>6.6769999999999996E-2</v>
      </c>
      <c r="X239" s="32"/>
      <c r="Y239" s="44">
        <f>IF($B235-Y$9&lt;0,0,LOOKUP($B235-(Y$9-1),$C$343:$C$364,$E$343:$E$364))</f>
        <v>7.2190000000000004E-2</v>
      </c>
      <c r="Z239" s="45"/>
      <c r="AA239" s="44">
        <f>IF($B235-AA$9&lt;0,0,LOOKUP($B235-(AA$9-1),$C$343:$C$364,$E$343:$E$364))</f>
        <v>3.7499999999999999E-2</v>
      </c>
      <c r="AB239" s="45"/>
      <c r="AC239" s="44">
        <f>IF($B235-AC$9&lt;0,0,LOOKUP($B235-(AC$9-1),$C$343:$C$364,$E$343:$E$364))</f>
        <v>0</v>
      </c>
      <c r="AD239" s="45"/>
      <c r="AE239" s="44">
        <f>IF($B235-AE$9&lt;0,0,LOOKUP($B235-(AE$9-1),$C$343:$C$364,$E$343:$E$364))</f>
        <v>0</v>
      </c>
      <c r="AF239" s="45"/>
      <c r="AG239" s="44">
        <f>IF($B235-AG$9&lt;0,0,LOOKUP($B235-(AG$9-1),$C$343:$C$364,$E$343:$E$364))</f>
        <v>0</v>
      </c>
      <c r="AH239" s="32"/>
      <c r="AI239" s="44">
        <f>IF($B235-AI$9&lt;0,0,LOOKUP($B235-(AI$9-1),$C$343:$C$364,$E$343:$E$364))</f>
        <v>0</v>
      </c>
      <c r="AJ239" s="32"/>
      <c r="AK239" s="44">
        <f>IF($B235-AK$9&lt;0,0,LOOKUP($B235-(AK$9-1),$C$343:$C$364,$E$343:$E$364))</f>
        <v>0</v>
      </c>
      <c r="AL239" s="32"/>
      <c r="AM239" s="44">
        <f>IF($B235-AM$9&lt;0,0,LOOKUP($B235-(AM$9-1),$C$343:$C$364,$E$343:$E$364))</f>
        <v>0</v>
      </c>
      <c r="AN239" s="32"/>
      <c r="AO239" s="44">
        <f>IF($B235-AO$9&lt;0,0,LOOKUP($B235-(AO$9-1),$C$343:$C$364,$E$343:$E$364))</f>
        <v>0</v>
      </c>
      <c r="AP239" s="32"/>
      <c r="AQ239" s="44">
        <f>IF($B235-AQ$9&lt;0,0,LOOKUP($B235-(AQ$9-1),$C$343:$C$364,$E$343:$E$364))</f>
        <v>0</v>
      </c>
      <c r="AR239" s="32"/>
      <c r="AS239" s="32"/>
      <c r="AT239" s="32"/>
      <c r="AU239" s="32"/>
      <c r="AV239" s="32"/>
      <c r="AW239" s="45"/>
      <c r="AX239" s="45"/>
      <c r="AY239" s="45"/>
    </row>
    <row r="240" spans="1:51">
      <c r="A240" s="3"/>
      <c r="B240" s="3"/>
      <c r="C240" s="3"/>
      <c r="D240" s="3"/>
      <c r="E240" s="46"/>
      <c r="F240" s="41"/>
      <c r="G240" s="46"/>
      <c r="I240" s="46"/>
      <c r="K240" s="46"/>
      <c r="L240" s="41"/>
      <c r="M240" s="46"/>
      <c r="N240" s="41"/>
      <c r="O240" s="46"/>
      <c r="P240" s="41"/>
      <c r="Q240" s="46"/>
      <c r="R240" s="41"/>
      <c r="S240" s="46"/>
      <c r="T240" s="41"/>
      <c r="U240" s="46"/>
      <c r="V240" s="41"/>
      <c r="W240" s="46"/>
      <c r="X240" s="41"/>
      <c r="Y240" s="46"/>
      <c r="Z240" s="41"/>
      <c r="AA240" s="46"/>
      <c r="AB240" s="41"/>
      <c r="AC240" s="46"/>
      <c r="AD240" s="41"/>
      <c r="AE240" s="46"/>
      <c r="AF240" s="41"/>
      <c r="AG240" s="46"/>
      <c r="AH240" s="41"/>
      <c r="AI240" s="46"/>
      <c r="AJ240" s="3"/>
      <c r="AK240" s="46"/>
      <c r="AL240" s="3"/>
      <c r="AM240" s="46"/>
      <c r="AN240" s="3"/>
      <c r="AO240" s="46"/>
      <c r="AP240" s="3"/>
      <c r="AQ240" s="46"/>
      <c r="AR240" s="3"/>
      <c r="AS240" s="3"/>
      <c r="AT240" s="3"/>
      <c r="AU240" s="3"/>
      <c r="AV240" s="3"/>
    </row>
    <row r="241" spans="1:51">
      <c r="A241" s="3"/>
      <c r="B241" s="14" t="s">
        <v>193</v>
      </c>
      <c r="C241" s="3"/>
      <c r="D241" s="3"/>
      <c r="E241" s="41">
        <f>ROUND((E236-E237)*E239,0)</f>
        <v>22781</v>
      </c>
      <c r="F241" s="41"/>
      <c r="G241" s="41">
        <f>ROUND((G236-G237)*G239,0)</f>
        <v>92913</v>
      </c>
      <c r="I241" s="41">
        <f>ROUND((I236-I237)*I239,0)</f>
        <v>10298</v>
      </c>
      <c r="K241" s="41">
        <f>ROUND((K236-K237)*K239,0)</f>
        <v>19381</v>
      </c>
      <c r="L241" s="41"/>
      <c r="M241" s="41">
        <f>ROUND((M236-M237)*M239,0)</f>
        <v>674694</v>
      </c>
      <c r="N241" s="41"/>
      <c r="O241" s="41">
        <f>ROUND((O236-O237)*O239,0)</f>
        <v>488232</v>
      </c>
      <c r="P241" s="41"/>
      <c r="Q241" s="41">
        <f>ROUND((Q236-Q237)*Q239,0)</f>
        <v>11356398</v>
      </c>
      <c r="R241" s="41"/>
      <c r="S241" s="41">
        <f>ROUND((S236-S237)*S239,0)</f>
        <v>324893</v>
      </c>
      <c r="T241" s="41"/>
      <c r="U241" s="41">
        <f>ROUND((U236-U237)*U239,0)</f>
        <v>153060</v>
      </c>
      <c r="V241" s="41"/>
      <c r="W241" s="41">
        <f>ROUND((W236-W237)*W239,0)</f>
        <v>81138</v>
      </c>
      <c r="X241" s="41"/>
      <c r="Y241" s="41">
        <f>ROUND((Y236-Y237)*Y239,0)</f>
        <v>0</v>
      </c>
      <c r="Z241" s="41"/>
      <c r="AA241" s="41">
        <f>ROUND((AA236-AA237)*AA239,0)</f>
        <v>60608</v>
      </c>
      <c r="AB241" s="41"/>
      <c r="AC241" s="41">
        <f>ROUND((AC236-AC237)*AC239,0)</f>
        <v>0</v>
      </c>
      <c r="AD241" s="41"/>
      <c r="AE241" s="41">
        <f>ROUND((AE236-AE237)*AE239,0)</f>
        <v>0</v>
      </c>
      <c r="AF241" s="41"/>
      <c r="AG241" s="41">
        <f>ROUND((AG236-AG237)*AG239,0)</f>
        <v>0</v>
      </c>
      <c r="AH241" s="41"/>
      <c r="AI241" s="41">
        <f>ROUND((AI236-AI237)*AI239,0)</f>
        <v>0</v>
      </c>
      <c r="AJ241" s="3"/>
      <c r="AK241" s="41">
        <f>ROUND((AK236-AK237)*AK239,0)</f>
        <v>0</v>
      </c>
      <c r="AL241" s="3"/>
      <c r="AM241" s="41">
        <f>ROUND((AM236-AM237)*AM239,0)</f>
        <v>0</v>
      </c>
      <c r="AN241" s="3"/>
      <c r="AO241" s="41">
        <f>ROUND((AO236-AO237)*AO239,0)</f>
        <v>0</v>
      </c>
      <c r="AP241" s="3"/>
      <c r="AQ241" s="41">
        <f>ROUND((AQ236-AQ237)*AQ239,0)</f>
        <v>0</v>
      </c>
      <c r="AR241" s="3"/>
      <c r="AS241" s="3"/>
      <c r="AT241" s="3"/>
      <c r="AU241" s="3"/>
      <c r="AV241" s="3"/>
    </row>
    <row r="242" spans="1:51">
      <c r="A242" s="3"/>
      <c r="B242" s="14" t="s">
        <v>194</v>
      </c>
      <c r="C242" s="3"/>
      <c r="D242" s="3"/>
      <c r="E242" s="5">
        <f>IF(E$110=$B235,E237,0)</f>
        <v>0</v>
      </c>
      <c r="F242" s="41"/>
      <c r="G242" s="5">
        <f>IF(G$110=$B235,G237,0)</f>
        <v>0</v>
      </c>
      <c r="I242" s="5">
        <f>IF(I$110=$B235,I237,0)</f>
        <v>0</v>
      </c>
      <c r="K242" s="5">
        <f>IF(K$110=$B235,K237,0)</f>
        <v>0</v>
      </c>
      <c r="L242" s="41"/>
      <c r="M242" s="5">
        <f>IF(M$110=$B235,M237,0)</f>
        <v>0</v>
      </c>
      <c r="N242" s="41"/>
      <c r="O242" s="5">
        <f>IF(O$110=$B235,O237,0)</f>
        <v>0</v>
      </c>
      <c r="P242" s="41"/>
      <c r="Q242" s="5">
        <f>IF(Q$110=$B235,Q237,0)</f>
        <v>0</v>
      </c>
      <c r="R242" s="41"/>
      <c r="S242" s="5">
        <f>IF(S$110=$B235,S237,0)</f>
        <v>0</v>
      </c>
      <c r="T242" s="41"/>
      <c r="U242" s="5">
        <f>IF(U$110=$B235,U237,0)</f>
        <v>0</v>
      </c>
      <c r="V242" s="41"/>
      <c r="W242" s="5">
        <f>IF(W$110=$B235,W237,0)</f>
        <v>0</v>
      </c>
      <c r="X242" s="41"/>
      <c r="Y242" s="5">
        <f>IF(Y$110=$B235,Y237,0)</f>
        <v>0</v>
      </c>
      <c r="Z242" s="41"/>
      <c r="AA242" s="5">
        <f>IF(AA$110=$B235,AA237,0)</f>
        <v>1616221</v>
      </c>
      <c r="AB242" s="41"/>
      <c r="AC242" s="5">
        <f>IF(AC$110=$B235,AC237,0)</f>
        <v>0</v>
      </c>
      <c r="AD242" s="41"/>
      <c r="AE242" s="5">
        <f>IF(AE$110=$B235,AE237,0)</f>
        <v>0</v>
      </c>
      <c r="AF242" s="41"/>
      <c r="AG242" s="5">
        <f>IF(AG$110=$B235,AG237,0)</f>
        <v>0</v>
      </c>
      <c r="AH242" s="41"/>
      <c r="AI242" s="5">
        <f>IF(AI$110=$B235,AI237,0)</f>
        <v>0</v>
      </c>
      <c r="AJ242" s="3"/>
      <c r="AK242" s="5">
        <f>IF(AK$110=$B235,AK237,0)</f>
        <v>0</v>
      </c>
      <c r="AL242" s="3"/>
      <c r="AM242" s="5">
        <f>IF(AM$110=$B235,AM237,0)</f>
        <v>0</v>
      </c>
      <c r="AN242" s="3"/>
      <c r="AO242" s="5">
        <f>IF(AO$110=$B235,AO237,0)</f>
        <v>0</v>
      </c>
      <c r="AP242" s="3"/>
      <c r="AQ242" s="5">
        <f>IF(AQ$110=$B235,AQ237,0)</f>
        <v>0</v>
      </c>
      <c r="AR242" s="3"/>
      <c r="AS242" s="3"/>
      <c r="AT242" s="3"/>
      <c r="AU242" s="3"/>
      <c r="AV242" s="3"/>
    </row>
    <row r="243" spans="1:51" ht="13.8" thickBot="1">
      <c r="A243" s="3"/>
      <c r="B243" s="14" t="str">
        <f>"Total Tax Depreciation  -  "&amp;B235</f>
        <v>Total Tax Depreciation  -  2012</v>
      </c>
      <c r="C243" s="3"/>
      <c r="D243" s="3"/>
      <c r="E243" s="47">
        <f>E241+E242</f>
        <v>22781</v>
      </c>
      <c r="F243" s="41"/>
      <c r="G243" s="47">
        <f>G241+G242</f>
        <v>92913</v>
      </c>
      <c r="I243" s="47">
        <f>I241+I242</f>
        <v>10298</v>
      </c>
      <c r="K243" s="47">
        <f>K241+K242</f>
        <v>19381</v>
      </c>
      <c r="L243" s="41"/>
      <c r="M243" s="47">
        <f>M241+M242</f>
        <v>674694</v>
      </c>
      <c r="N243" s="41"/>
      <c r="O243" s="47">
        <f>O241+O242</f>
        <v>488232</v>
      </c>
      <c r="P243" s="41"/>
      <c r="Q243" s="47">
        <f>Q241+Q242</f>
        <v>11356398</v>
      </c>
      <c r="R243" s="41"/>
      <c r="S243" s="47">
        <f>S241+S242</f>
        <v>324893</v>
      </c>
      <c r="T243" s="41"/>
      <c r="U243" s="47">
        <f>U241+U242</f>
        <v>153060</v>
      </c>
      <c r="V243" s="41"/>
      <c r="W243" s="47">
        <f>W241+W242</f>
        <v>81138</v>
      </c>
      <c r="X243" s="41"/>
      <c r="Y243" s="47">
        <f>Y241+Y242</f>
        <v>0</v>
      </c>
      <c r="Z243" s="41"/>
      <c r="AA243" s="47">
        <f>AA241+AA242</f>
        <v>1676829</v>
      </c>
      <c r="AB243" s="41"/>
      <c r="AC243" s="47">
        <f>AC241+AC242</f>
        <v>0</v>
      </c>
      <c r="AD243" s="41"/>
      <c r="AE243" s="47">
        <f>AE241+AE242</f>
        <v>0</v>
      </c>
      <c r="AF243" s="41"/>
      <c r="AG243" s="47">
        <f>AG241+AG242</f>
        <v>0</v>
      </c>
      <c r="AH243" s="41"/>
      <c r="AI243" s="47">
        <f>AI241+AI242</f>
        <v>0</v>
      </c>
      <c r="AJ243" s="3"/>
      <c r="AK243" s="47">
        <f>AK241+AK242</f>
        <v>0</v>
      </c>
      <c r="AL243" s="3"/>
      <c r="AM243" s="47">
        <f>AM241+AM242</f>
        <v>0</v>
      </c>
      <c r="AN243" s="3"/>
      <c r="AO243" s="47">
        <f>AO241+AO242</f>
        <v>0</v>
      </c>
      <c r="AP243" s="3"/>
      <c r="AQ243" s="47">
        <f>AQ241+AQ242</f>
        <v>0</v>
      </c>
      <c r="AR243" s="3"/>
      <c r="AS243" s="3"/>
      <c r="AT243" s="3"/>
      <c r="AU243" s="3"/>
      <c r="AV243" s="3"/>
      <c r="AW243" s="48"/>
    </row>
    <row r="244" spans="1:51" ht="13.8" thickTop="1">
      <c r="A244" s="3"/>
      <c r="B244" s="3"/>
      <c r="C244" s="3"/>
      <c r="D244" s="3"/>
      <c r="E244" s="46"/>
      <c r="F244" s="41"/>
      <c r="G244" s="46"/>
      <c r="I244" s="46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3"/>
      <c r="AK244" s="41"/>
      <c r="AL244" s="3"/>
      <c r="AM244" s="41"/>
      <c r="AN244" s="3"/>
      <c r="AO244" s="41"/>
      <c r="AP244" s="3"/>
      <c r="AQ244" s="41"/>
      <c r="AR244" s="3"/>
      <c r="AS244" s="3"/>
      <c r="AT244" s="3"/>
      <c r="AU244" s="3"/>
      <c r="AV244" s="3"/>
    </row>
    <row r="245" spans="1:51">
      <c r="A245" s="3"/>
      <c r="B245" s="3"/>
      <c r="C245" s="3"/>
      <c r="D245" s="3"/>
      <c r="E245" s="46"/>
      <c r="F245" s="41"/>
      <c r="G245" s="46"/>
      <c r="I245" s="46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3"/>
      <c r="AK245" s="41"/>
      <c r="AL245" s="3"/>
      <c r="AM245" s="41"/>
      <c r="AN245" s="3"/>
      <c r="AO245" s="41"/>
      <c r="AP245" s="3"/>
      <c r="AQ245" s="41"/>
      <c r="AR245" s="3"/>
      <c r="AS245" s="3"/>
      <c r="AT245" s="3"/>
      <c r="AU245" s="3"/>
      <c r="AV245" s="3"/>
    </row>
    <row r="246" spans="1:51">
      <c r="A246" s="3"/>
      <c r="B246" s="40">
        <v>2013</v>
      </c>
      <c r="C246" s="3"/>
      <c r="D246" s="3"/>
      <c r="E246" s="50"/>
      <c r="F246" s="41"/>
      <c r="G246" s="50"/>
      <c r="I246" s="50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3"/>
      <c r="AK246" s="41"/>
      <c r="AL246" s="3"/>
      <c r="AM246" s="41"/>
      <c r="AN246" s="3"/>
      <c r="AO246" s="41"/>
      <c r="AP246" s="3"/>
      <c r="AQ246" s="41"/>
      <c r="AR246" s="3"/>
      <c r="AS246" s="3"/>
      <c r="AT246" s="3"/>
      <c r="AU246" s="3"/>
      <c r="AV246" s="3"/>
    </row>
    <row r="247" spans="1:51">
      <c r="A247" s="3"/>
      <c r="B247" s="14" t="s">
        <v>167</v>
      </c>
      <c r="C247" s="3"/>
      <c r="D247" s="3"/>
      <c r="E247" s="41">
        <f>IF(E$110&lt;=$B246,E$25,0)</f>
        <v>510665.11</v>
      </c>
      <c r="F247" s="41"/>
      <c r="G247" s="41">
        <f>IF(G$110&lt;=$B246,G$25,0)</f>
        <v>2082311.7650000001</v>
      </c>
      <c r="I247" s="41">
        <f>IF(I$110&lt;=$B246,I$25,0)</f>
        <v>329777.47000000003</v>
      </c>
      <c r="K247" s="41">
        <f>IF(K$110&lt;=$B246,K$25,0)</f>
        <v>620501.30999999971</v>
      </c>
      <c r="L247" s="41"/>
      <c r="M247" s="41">
        <f>IF(M$110&lt;=$B246,M$25,0)</f>
        <v>14920259.805000002</v>
      </c>
      <c r="N247" s="41"/>
      <c r="O247" s="41">
        <f>IF(O$110&lt;=$B246,O$25,0)</f>
        <v>9988375.7000000011</v>
      </c>
      <c r="P247" s="41"/>
      <c r="Q247" s="41">
        <f>IF(Q$110&lt;=$B246,Q$25,0)</f>
        <v>214879808.19000003</v>
      </c>
      <c r="R247" s="41"/>
      <c r="S247" s="41">
        <f>IF(S$110&lt;=$B246,S$25,0)</f>
        <v>11373829.760000002</v>
      </c>
      <c r="T247" s="41"/>
      <c r="U247" s="41">
        <f>IF(U$110&lt;=$B246,U$25,0)</f>
        <v>4955799.3949999996</v>
      </c>
      <c r="V247" s="41"/>
      <c r="W247" s="41">
        <f>IF(W$110&lt;=$B246,W$25,0)</f>
        <v>2430372.75</v>
      </c>
      <c r="X247" s="41"/>
      <c r="Y247" s="41">
        <f>IF(Y$110&lt;=$B246,Y$25,0)</f>
        <v>1753974.9050000003</v>
      </c>
      <c r="Z247" s="41"/>
      <c r="AA247" s="41">
        <f>IF(AA$110&lt;=$B246,AA$25,0)</f>
        <v>3232441.9049999993</v>
      </c>
      <c r="AB247" s="41"/>
      <c r="AC247" s="41">
        <f>IF(AC$110&lt;=$B246,AC$25,0)</f>
        <v>2735390.790000001</v>
      </c>
      <c r="AD247" s="41"/>
      <c r="AE247" s="41">
        <f>IF(AE$110&lt;=$B246,AE$25,0)</f>
        <v>0</v>
      </c>
      <c r="AF247" s="41"/>
      <c r="AG247" s="41">
        <f>IF(AG$110&lt;=$B246,AG$25,0)</f>
        <v>0</v>
      </c>
      <c r="AH247" s="41"/>
      <c r="AI247" s="41">
        <f>IF(AI$110&lt;=$B246,AI$25,0)</f>
        <v>0</v>
      </c>
      <c r="AJ247" s="3"/>
      <c r="AK247" s="41">
        <f>IF(AK$110&lt;=$B246,AK$25,0)</f>
        <v>0</v>
      </c>
      <c r="AL247" s="3"/>
      <c r="AM247" s="41">
        <f>IF(AM$110&lt;=$B246,AM$25,0)</f>
        <v>0</v>
      </c>
      <c r="AN247" s="3"/>
      <c r="AO247" s="41">
        <f>IF(AO$110&lt;=$B246,AO$25,0)</f>
        <v>0</v>
      </c>
      <c r="AP247" s="3"/>
      <c r="AQ247" s="41">
        <f>IF(AQ$110&lt;=$B246,AQ$25,0)</f>
        <v>0</v>
      </c>
      <c r="AR247" s="3"/>
      <c r="AS247" s="3"/>
      <c r="AT247" s="3"/>
      <c r="AU247" s="3"/>
      <c r="AV247" s="3"/>
    </row>
    <row r="248" spans="1:51">
      <c r="A248" s="3"/>
      <c r="B248" s="14" t="s">
        <v>190</v>
      </c>
      <c r="C248" s="3"/>
      <c r="D248" s="3"/>
      <c r="E248" s="42">
        <f>ROUND(E247*E$13,0)</f>
        <v>0</v>
      </c>
      <c r="F248" s="41"/>
      <c r="G248" s="42">
        <f>ROUND(G247*G$13,0)</f>
        <v>0</v>
      </c>
      <c r="I248" s="42">
        <f>ROUND(I247*I$13,0)</f>
        <v>98933</v>
      </c>
      <c r="K248" s="42">
        <f>ROUND(K247*K$13,0)</f>
        <v>186150</v>
      </c>
      <c r="L248" s="41"/>
      <c r="M248" s="42">
        <f>ROUND(M247*M$13,0)</f>
        <v>0</v>
      </c>
      <c r="N248" s="41"/>
      <c r="O248" s="42">
        <f>ROUND(O247*O$13,0)</f>
        <v>0</v>
      </c>
      <c r="P248" s="41"/>
      <c r="Q248" s="42">
        <f>ROUND(Q247*Q$13,0)</f>
        <v>0</v>
      </c>
      <c r="R248" s="41"/>
      <c r="S248" s="42">
        <f>ROUND(S247*S$13,0)</f>
        <v>5686915</v>
      </c>
      <c r="T248" s="41"/>
      <c r="U248" s="42">
        <f>ROUND(U247*U$13,0)</f>
        <v>2477900</v>
      </c>
      <c r="V248" s="41"/>
      <c r="W248" s="42">
        <f>ROUND(W247*W$13,0)</f>
        <v>1215186</v>
      </c>
      <c r="X248" s="41"/>
      <c r="Y248" s="42">
        <f>ROUND(Y247*Y$13,0)</f>
        <v>1753975</v>
      </c>
      <c r="Z248" s="41"/>
      <c r="AA248" s="42">
        <f>ROUND(AA247*AA$13,0)</f>
        <v>1616221</v>
      </c>
      <c r="AB248" s="41"/>
      <c r="AC248" s="42">
        <f>ROUND(AC247*AC$13,0)</f>
        <v>1367695</v>
      </c>
      <c r="AD248" s="41"/>
      <c r="AE248" s="42">
        <f>ROUND(AE247*AE$13,0)</f>
        <v>0</v>
      </c>
      <c r="AF248" s="41"/>
      <c r="AG248" s="42">
        <f>ROUND(AG247*AG$13,0)</f>
        <v>0</v>
      </c>
      <c r="AH248" s="41"/>
      <c r="AI248" s="42">
        <f>ROUND(AI247*AI$13,0)</f>
        <v>0</v>
      </c>
      <c r="AJ248" s="3"/>
      <c r="AK248" s="42">
        <f>ROUND(AK247*AK$13,0)</f>
        <v>0</v>
      </c>
      <c r="AL248" s="3"/>
      <c r="AM248" s="42">
        <f>ROUND(AM247*AM$13,0)</f>
        <v>0</v>
      </c>
      <c r="AN248" s="3"/>
      <c r="AO248" s="42">
        <f>ROUND(AO247*AO$13,0)</f>
        <v>0</v>
      </c>
      <c r="AP248" s="3"/>
      <c r="AQ248" s="42">
        <f>ROUND(AQ247*AQ$13,0)</f>
        <v>0</v>
      </c>
      <c r="AR248" s="3"/>
      <c r="AS248" s="3"/>
      <c r="AT248" s="3"/>
      <c r="AU248" s="3"/>
      <c r="AV248" s="3"/>
    </row>
    <row r="249" spans="1:51">
      <c r="A249" s="3"/>
      <c r="B249" s="14" t="s">
        <v>191</v>
      </c>
      <c r="C249" s="3"/>
      <c r="D249" s="3"/>
      <c r="E249" s="41">
        <f>E247-E248</f>
        <v>510665.11</v>
      </c>
      <c r="F249" s="41"/>
      <c r="G249" s="41">
        <f>G247-G248</f>
        <v>2082311.7650000001</v>
      </c>
      <c r="I249" s="41">
        <f>I247-I248</f>
        <v>230844.47000000003</v>
      </c>
      <c r="K249" s="41">
        <f>K247-K248</f>
        <v>434351.30999999971</v>
      </c>
      <c r="L249" s="41"/>
      <c r="M249" s="41">
        <f>M247-M248</f>
        <v>14920259.805000002</v>
      </c>
      <c r="N249" s="41"/>
      <c r="O249" s="41">
        <f>O247-O248</f>
        <v>9988375.7000000011</v>
      </c>
      <c r="P249" s="41"/>
      <c r="Q249" s="41">
        <f>Q247-Q248</f>
        <v>214879808.19000003</v>
      </c>
      <c r="R249" s="41"/>
      <c r="S249" s="41">
        <f>S247-S248</f>
        <v>5686914.7600000016</v>
      </c>
      <c r="T249" s="41"/>
      <c r="U249" s="41">
        <f>U247-U248</f>
        <v>2477899.3949999996</v>
      </c>
      <c r="V249" s="41"/>
      <c r="W249" s="41">
        <f>W247-W248</f>
        <v>1215186.75</v>
      </c>
      <c r="X249" s="41"/>
      <c r="Y249" s="41">
        <f>Y247-Y248</f>
        <v>-9.4999999739229679E-2</v>
      </c>
      <c r="Z249" s="41"/>
      <c r="AA249" s="41">
        <f>AA247-AA248</f>
        <v>1616220.9049999993</v>
      </c>
      <c r="AB249" s="41"/>
      <c r="AC249" s="41">
        <f>AC247-AC248</f>
        <v>1367695.790000001</v>
      </c>
      <c r="AD249" s="41"/>
      <c r="AE249" s="41">
        <f>AE247-AE248</f>
        <v>0</v>
      </c>
      <c r="AF249" s="41"/>
      <c r="AG249" s="41">
        <f>AG247-AG248</f>
        <v>0</v>
      </c>
      <c r="AH249" s="41"/>
      <c r="AI249" s="41">
        <f>AI247-AI248</f>
        <v>0</v>
      </c>
      <c r="AJ249" s="3"/>
      <c r="AK249" s="41">
        <f>AK247-AK248</f>
        <v>0</v>
      </c>
      <c r="AL249" s="3"/>
      <c r="AM249" s="41">
        <f>AM247-AM248</f>
        <v>0</v>
      </c>
      <c r="AN249" s="3"/>
      <c r="AO249" s="41">
        <f>AO247-AO248</f>
        <v>0</v>
      </c>
      <c r="AP249" s="3"/>
      <c r="AQ249" s="41">
        <f>AQ247-AQ248</f>
        <v>0</v>
      </c>
      <c r="AR249" s="3"/>
      <c r="AS249" s="3"/>
      <c r="AT249" s="3"/>
      <c r="AU249" s="3"/>
      <c r="AV249" s="3"/>
    </row>
    <row r="250" spans="1:51" s="176" customFormat="1">
      <c r="A250" s="32"/>
      <c r="B250" s="43" t="s">
        <v>192</v>
      </c>
      <c r="C250" s="32"/>
      <c r="D250" s="32"/>
      <c r="E250" s="44">
        <f>IF($B246-E$9&lt;0,0,LOOKUP($B246-(E$9-1),$C$343:$C$364,$E$343:$E$364))</f>
        <v>4.462E-2</v>
      </c>
      <c r="F250" s="32"/>
      <c r="G250" s="44">
        <f>IF($B246-G$9&lt;0,0,LOOKUP($B246-(G$9-1),$C$343:$C$364,$E$343:$E$364))</f>
        <v>4.4609999999999997E-2</v>
      </c>
      <c r="H250" s="45"/>
      <c r="I250" s="44">
        <f>IF($B246-I$9&lt;0,0,LOOKUP($B246-(I$9-1),$C$343:$C$364,$E$343:$E$364))</f>
        <v>4.462E-2</v>
      </c>
      <c r="J250" s="45"/>
      <c r="K250" s="44">
        <f>IF($B246-K$9&lt;0,0,LOOKUP($B246-(K$9-1),$C$343:$C$364,$E$343:$E$364))</f>
        <v>4.4609999999999997E-2</v>
      </c>
      <c r="L250" s="45"/>
      <c r="M250" s="44">
        <f>IF($B246-M$9&lt;0,0,LOOKUP($B246-(M$9-1),$C$343:$C$364,$E$343:$E$364))</f>
        <v>4.462E-2</v>
      </c>
      <c r="N250" s="32"/>
      <c r="O250" s="44">
        <f>IF($B246-O$9&lt;0,0,LOOKUP($B246-(O$9-1),$C$343:$C$364,$E$343:$E$364))</f>
        <v>4.5220000000000003E-2</v>
      </c>
      <c r="P250" s="45"/>
      <c r="Q250" s="44">
        <f>IF($B246-Q$9&lt;0,0,LOOKUP($B246-(Q$9-1),$C$343:$C$364,$E$343:$E$364))</f>
        <v>4.888E-2</v>
      </c>
      <c r="R250" s="45"/>
      <c r="S250" s="44">
        <f>IF($B246-S$9&lt;0,0,LOOKUP($B246-(S$9-1),$C$343:$C$364,$E$343:$E$364))</f>
        <v>5.2850000000000001E-2</v>
      </c>
      <c r="T250" s="45"/>
      <c r="U250" s="44">
        <f>IF($B246-U$9&lt;0,0,LOOKUP($B246-(U$9-1),$C$343:$C$364,$E$343:$E$364))</f>
        <v>5.713E-2</v>
      </c>
      <c r="V250" s="45"/>
      <c r="W250" s="44">
        <f>IF($B246-W$9&lt;0,0,LOOKUP($B246-(W$9-1),$C$343:$C$364,$E$343:$E$364))</f>
        <v>6.1769999999999999E-2</v>
      </c>
      <c r="X250" s="32"/>
      <c r="Y250" s="44">
        <f>IF($B246-Y$9&lt;0,0,LOOKUP($B246-(Y$9-1),$C$343:$C$364,$E$343:$E$364))</f>
        <v>6.6769999999999996E-2</v>
      </c>
      <c r="Z250" s="45"/>
      <c r="AA250" s="44">
        <f>IF($B246-AA$9&lt;0,0,LOOKUP($B246-(AA$9-1),$C$343:$C$364,$E$343:$E$364))</f>
        <v>7.2190000000000004E-2</v>
      </c>
      <c r="AB250" s="45"/>
      <c r="AC250" s="44">
        <f>IF($B246-AC$9&lt;0,0,LOOKUP($B246-(AC$9-1),$C$343:$C$364,$E$343:$E$364))</f>
        <v>3.7499999999999999E-2</v>
      </c>
      <c r="AD250" s="45"/>
      <c r="AE250" s="44">
        <f>IF($B246-AE$9&lt;0,0,LOOKUP($B246-(AE$9-1),$C$343:$C$364,$E$343:$E$364))</f>
        <v>0</v>
      </c>
      <c r="AF250" s="45"/>
      <c r="AG250" s="44">
        <f>IF($B246-AG$9&lt;0,0,LOOKUP($B246-(AG$9-1),$C$343:$C$364,$E$343:$E$364))</f>
        <v>0</v>
      </c>
      <c r="AH250" s="32"/>
      <c r="AI250" s="44">
        <f>IF($B246-AI$9&lt;0,0,LOOKUP($B246-(AI$9-1),$C$343:$C$364,$E$343:$E$364))</f>
        <v>0</v>
      </c>
      <c r="AJ250" s="32"/>
      <c r="AK250" s="44">
        <f>IF($B246-AK$9&lt;0,0,LOOKUP($B246-(AK$9-1),$C$343:$C$364,$E$343:$E$364))</f>
        <v>0</v>
      </c>
      <c r="AL250" s="32"/>
      <c r="AM250" s="44">
        <f>IF($B246-AM$9&lt;0,0,LOOKUP($B246-(AM$9-1),$C$343:$C$364,$E$343:$E$364))</f>
        <v>0</v>
      </c>
      <c r="AN250" s="32"/>
      <c r="AO250" s="44">
        <f>IF($B246-AO$9&lt;0,0,LOOKUP($B246-(AO$9-1),$C$343:$C$364,$E$343:$E$364))</f>
        <v>0</v>
      </c>
      <c r="AP250" s="32"/>
      <c r="AQ250" s="44">
        <f>IF($B246-AQ$9&lt;0,0,LOOKUP($B246-(AQ$9-1),$C$343:$C$364,$E$343:$E$364))</f>
        <v>0</v>
      </c>
      <c r="AR250" s="32"/>
      <c r="AS250" s="32"/>
      <c r="AT250" s="32"/>
      <c r="AU250" s="32"/>
      <c r="AV250" s="32"/>
      <c r="AW250" s="45"/>
      <c r="AX250" s="45"/>
      <c r="AY250" s="45"/>
    </row>
    <row r="251" spans="1:51">
      <c r="A251" s="3"/>
      <c r="B251" s="3"/>
      <c r="C251" s="3"/>
      <c r="D251" s="3"/>
      <c r="E251" s="46"/>
      <c r="F251" s="41"/>
      <c r="G251" s="46"/>
      <c r="I251" s="46"/>
      <c r="K251" s="46"/>
      <c r="L251" s="41"/>
      <c r="M251" s="46"/>
      <c r="N251" s="41"/>
      <c r="O251" s="46"/>
      <c r="P251" s="41"/>
      <c r="Q251" s="46"/>
      <c r="R251" s="41"/>
      <c r="S251" s="46"/>
      <c r="T251" s="41"/>
      <c r="U251" s="46"/>
      <c r="V251" s="41"/>
      <c r="W251" s="46"/>
      <c r="X251" s="41"/>
      <c r="Y251" s="46"/>
      <c r="Z251" s="41"/>
      <c r="AA251" s="46"/>
      <c r="AB251" s="41"/>
      <c r="AC251" s="46"/>
      <c r="AD251" s="41"/>
      <c r="AE251" s="46"/>
      <c r="AF251" s="41"/>
      <c r="AG251" s="46"/>
      <c r="AH251" s="41"/>
      <c r="AI251" s="46"/>
      <c r="AJ251" s="3"/>
      <c r="AK251" s="46"/>
      <c r="AL251" s="3"/>
      <c r="AM251" s="46"/>
      <c r="AN251" s="3"/>
      <c r="AO251" s="46"/>
      <c r="AP251" s="3"/>
      <c r="AQ251" s="46"/>
      <c r="AR251" s="3"/>
      <c r="AS251" s="3"/>
      <c r="AT251" s="3"/>
      <c r="AU251" s="3"/>
      <c r="AV251" s="3"/>
    </row>
    <row r="252" spans="1:51">
      <c r="A252" s="3"/>
      <c r="B252" s="14" t="s">
        <v>193</v>
      </c>
      <c r="C252" s="3"/>
      <c r="D252" s="3"/>
      <c r="E252" s="41">
        <f>ROUND((E247-E248)*E250,0)</f>
        <v>22786</v>
      </c>
      <c r="F252" s="41"/>
      <c r="G252" s="41">
        <f>ROUND((G247-G248)*G250,0)</f>
        <v>92892</v>
      </c>
      <c r="I252" s="41">
        <f>ROUND((I247-I248)*I250,0)</f>
        <v>10300</v>
      </c>
      <c r="K252" s="41">
        <f>ROUND((K247-K248)*K250,0)</f>
        <v>19376</v>
      </c>
      <c r="L252" s="41"/>
      <c r="M252" s="41">
        <f>ROUND((M247-M248)*M250,0)</f>
        <v>665742</v>
      </c>
      <c r="N252" s="41"/>
      <c r="O252" s="41">
        <f>ROUND((O247-O248)*O250,0)</f>
        <v>451674</v>
      </c>
      <c r="P252" s="41"/>
      <c r="Q252" s="41">
        <f>ROUND((Q247-Q248)*Q250,0)</f>
        <v>10503325</v>
      </c>
      <c r="R252" s="41"/>
      <c r="S252" s="41">
        <f>ROUND((S247-S248)*S250,0)</f>
        <v>300553</v>
      </c>
      <c r="T252" s="41"/>
      <c r="U252" s="41">
        <f>ROUND((U247-U248)*U250,0)</f>
        <v>141562</v>
      </c>
      <c r="V252" s="41"/>
      <c r="W252" s="41">
        <f>ROUND((W247-W248)*W250,0)</f>
        <v>75062</v>
      </c>
      <c r="X252" s="41"/>
      <c r="Y252" s="41">
        <f>ROUND((Y247-Y248)*Y250,0)</f>
        <v>0</v>
      </c>
      <c r="Z252" s="41"/>
      <c r="AA252" s="41">
        <f>ROUND((AA247-AA248)*AA250,0)</f>
        <v>116675</v>
      </c>
      <c r="AB252" s="41"/>
      <c r="AC252" s="41">
        <f>ROUND((AC247-AC248)*AC250,0)</f>
        <v>51289</v>
      </c>
      <c r="AD252" s="41"/>
      <c r="AE252" s="41">
        <f>ROUND((AE247-AE248)*AE250,0)</f>
        <v>0</v>
      </c>
      <c r="AF252" s="41"/>
      <c r="AG252" s="41">
        <f>ROUND((AG247-AG248)*AG250,0)</f>
        <v>0</v>
      </c>
      <c r="AH252" s="41"/>
      <c r="AI252" s="41">
        <f>ROUND((AI247-AI248)*AI250,0)</f>
        <v>0</v>
      </c>
      <c r="AJ252" s="3"/>
      <c r="AK252" s="41">
        <f>ROUND((AK247-AK248)*AK250,0)</f>
        <v>0</v>
      </c>
      <c r="AL252" s="3"/>
      <c r="AM252" s="41">
        <f>ROUND((AM247-AM248)*AM250,0)</f>
        <v>0</v>
      </c>
      <c r="AN252" s="3"/>
      <c r="AO252" s="41">
        <f>ROUND((AO247-AO248)*AO250,0)</f>
        <v>0</v>
      </c>
      <c r="AP252" s="3"/>
      <c r="AQ252" s="41">
        <f>ROUND((AQ247-AQ248)*AQ250,0)</f>
        <v>0</v>
      </c>
      <c r="AR252" s="3"/>
      <c r="AS252" s="3"/>
      <c r="AT252" s="3"/>
      <c r="AU252" s="3"/>
      <c r="AV252" s="3"/>
    </row>
    <row r="253" spans="1:51">
      <c r="A253" s="3"/>
      <c r="B253" s="14" t="s">
        <v>194</v>
      </c>
      <c r="C253" s="3"/>
      <c r="D253" s="3"/>
      <c r="E253" s="5">
        <f>IF(E$110=$B246,E248,0)</f>
        <v>0</v>
      </c>
      <c r="F253" s="41"/>
      <c r="G253" s="5">
        <f>IF(G$110=$B246,G248,0)</f>
        <v>0</v>
      </c>
      <c r="I253" s="5">
        <f>IF(I$110=$B246,I248,0)</f>
        <v>0</v>
      </c>
      <c r="K253" s="5">
        <f>IF(K$110=$B246,K248,0)</f>
        <v>0</v>
      </c>
      <c r="L253" s="41"/>
      <c r="M253" s="5">
        <f>IF(M$110=$B246,M248,0)</f>
        <v>0</v>
      </c>
      <c r="N253" s="41"/>
      <c r="O253" s="5">
        <f>IF(O$110=$B246,O248,0)</f>
        <v>0</v>
      </c>
      <c r="P253" s="41"/>
      <c r="Q253" s="5">
        <f>IF(Q$110=$B246,Q248,0)</f>
        <v>0</v>
      </c>
      <c r="R253" s="41"/>
      <c r="S253" s="5">
        <f>IF(S$110=$B246,S248,0)</f>
        <v>0</v>
      </c>
      <c r="T253" s="41"/>
      <c r="U253" s="5">
        <f>IF(U$110=$B246,U248,0)</f>
        <v>0</v>
      </c>
      <c r="V253" s="41"/>
      <c r="W253" s="5">
        <f>IF(W$110=$B246,W248,0)</f>
        <v>0</v>
      </c>
      <c r="X253" s="41"/>
      <c r="Y253" s="5">
        <f>IF(Y$110=$B246,Y248,0)</f>
        <v>0</v>
      </c>
      <c r="Z253" s="41"/>
      <c r="AA253" s="5">
        <f>IF(AA$110=$B246,AA248,0)</f>
        <v>0</v>
      </c>
      <c r="AB253" s="41"/>
      <c r="AC253" s="5">
        <f>IF(AC$110=$B246,AC248,0)</f>
        <v>1367695</v>
      </c>
      <c r="AD253" s="41"/>
      <c r="AE253" s="5">
        <f>IF(AE$110=$B246,AE248,0)</f>
        <v>0</v>
      </c>
      <c r="AF253" s="41"/>
      <c r="AG253" s="5">
        <f>IF(AG$110=$B246,AG248,0)</f>
        <v>0</v>
      </c>
      <c r="AH253" s="41"/>
      <c r="AI253" s="5">
        <f>IF(AI$110=$B246,AI248,0)</f>
        <v>0</v>
      </c>
      <c r="AJ253" s="3"/>
      <c r="AK253" s="5">
        <f>IF(AK$110=$B246,AK248,0)</f>
        <v>0</v>
      </c>
      <c r="AL253" s="3"/>
      <c r="AM253" s="5">
        <f>IF(AM$110=$B246,AM248,0)</f>
        <v>0</v>
      </c>
      <c r="AN253" s="3"/>
      <c r="AO253" s="5">
        <f>IF(AO$110=$B246,AO248,0)</f>
        <v>0</v>
      </c>
      <c r="AP253" s="3"/>
      <c r="AQ253" s="5">
        <f>IF(AQ$110=$B246,AQ248,0)</f>
        <v>0</v>
      </c>
      <c r="AR253" s="3"/>
      <c r="AS253" s="3"/>
      <c r="AT253" s="3"/>
      <c r="AU253" s="3"/>
      <c r="AV253" s="3"/>
    </row>
    <row r="254" spans="1:51" ht="13.8" thickBot="1">
      <c r="A254" s="3"/>
      <c r="B254" s="14" t="str">
        <f>"Total Tax Depreciation  -  "&amp;B246</f>
        <v>Total Tax Depreciation  -  2013</v>
      </c>
      <c r="C254" s="3"/>
      <c r="D254" s="3"/>
      <c r="E254" s="47">
        <f>E252+E253</f>
        <v>22786</v>
      </c>
      <c r="F254" s="41"/>
      <c r="G254" s="47">
        <f>G252+G253</f>
        <v>92892</v>
      </c>
      <c r="I254" s="47">
        <f>I252+I253</f>
        <v>10300</v>
      </c>
      <c r="K254" s="47">
        <f>K252+K253</f>
        <v>19376</v>
      </c>
      <c r="L254" s="41"/>
      <c r="M254" s="47">
        <f>M252+M253</f>
        <v>665742</v>
      </c>
      <c r="N254" s="41"/>
      <c r="O254" s="47">
        <f>O252+O253</f>
        <v>451674</v>
      </c>
      <c r="P254" s="41"/>
      <c r="Q254" s="47">
        <f>Q252+Q253</f>
        <v>10503325</v>
      </c>
      <c r="R254" s="41"/>
      <c r="S254" s="47">
        <f>S252+S253</f>
        <v>300553</v>
      </c>
      <c r="T254" s="41"/>
      <c r="U254" s="47">
        <f>U252+U253</f>
        <v>141562</v>
      </c>
      <c r="V254" s="41"/>
      <c r="W254" s="47">
        <f>W252+W253</f>
        <v>75062</v>
      </c>
      <c r="X254" s="41"/>
      <c r="Y254" s="47">
        <f>Y252+Y253</f>
        <v>0</v>
      </c>
      <c r="Z254" s="41"/>
      <c r="AA254" s="47">
        <f>AA252+AA253</f>
        <v>116675</v>
      </c>
      <c r="AB254" s="41"/>
      <c r="AC254" s="47">
        <f>AC252+AC253</f>
        <v>1418984</v>
      </c>
      <c r="AD254" s="41"/>
      <c r="AE254" s="47">
        <f>AE252+AE253</f>
        <v>0</v>
      </c>
      <c r="AF254" s="41"/>
      <c r="AG254" s="47">
        <f>AG252+AG253</f>
        <v>0</v>
      </c>
      <c r="AH254" s="41"/>
      <c r="AI254" s="47">
        <f>AI252+AI253</f>
        <v>0</v>
      </c>
      <c r="AJ254" s="3"/>
      <c r="AK254" s="47">
        <f>AK252+AK253</f>
        <v>0</v>
      </c>
      <c r="AL254" s="3"/>
      <c r="AM254" s="47">
        <f>AM252+AM253</f>
        <v>0</v>
      </c>
      <c r="AN254" s="3"/>
      <c r="AO254" s="47">
        <f>AO252+AO253</f>
        <v>0</v>
      </c>
      <c r="AP254" s="3"/>
      <c r="AQ254" s="47">
        <f>AQ252+AQ253</f>
        <v>0</v>
      </c>
      <c r="AR254" s="3"/>
      <c r="AS254" s="3"/>
      <c r="AT254" s="3"/>
      <c r="AU254" s="3"/>
      <c r="AV254" s="3"/>
      <c r="AW254" s="48"/>
    </row>
    <row r="255" spans="1:51" ht="13.8" thickTop="1">
      <c r="A255" s="3"/>
      <c r="B255" s="3"/>
      <c r="C255" s="3"/>
      <c r="D255" s="3"/>
      <c r="E255" s="46"/>
      <c r="F255" s="41"/>
      <c r="G255" s="46"/>
      <c r="I255" s="46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3"/>
      <c r="AK255" s="41"/>
      <c r="AL255" s="3"/>
      <c r="AM255" s="41"/>
      <c r="AN255" s="3"/>
      <c r="AO255" s="41"/>
      <c r="AP255" s="3"/>
      <c r="AQ255" s="41"/>
      <c r="AR255" s="3"/>
      <c r="AS255" s="3"/>
      <c r="AT255" s="3"/>
      <c r="AU255" s="3"/>
      <c r="AV255" s="3"/>
    </row>
    <row r="256" spans="1:51">
      <c r="A256" s="3"/>
      <c r="B256" s="3"/>
      <c r="C256" s="3"/>
      <c r="D256" s="3"/>
      <c r="E256" s="46"/>
      <c r="F256" s="41"/>
      <c r="G256" s="46"/>
      <c r="I256" s="46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3"/>
      <c r="AK256" s="41"/>
      <c r="AL256" s="3"/>
      <c r="AM256" s="41"/>
      <c r="AN256" s="3"/>
      <c r="AO256" s="41"/>
      <c r="AP256" s="3"/>
      <c r="AQ256" s="41"/>
      <c r="AR256" s="3"/>
      <c r="AS256" s="3"/>
      <c r="AT256" s="3"/>
      <c r="AU256" s="3"/>
      <c r="AV256" s="3"/>
    </row>
    <row r="257" spans="1:51">
      <c r="A257" s="3"/>
      <c r="B257" s="40">
        <v>2014</v>
      </c>
      <c r="C257" s="3"/>
      <c r="D257" s="3"/>
      <c r="E257" s="50"/>
      <c r="F257" s="41"/>
      <c r="G257" s="50"/>
      <c r="I257" s="50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3"/>
      <c r="AK257" s="41"/>
      <c r="AL257" s="3"/>
      <c r="AM257" s="41"/>
      <c r="AN257" s="3"/>
      <c r="AO257" s="41"/>
      <c r="AP257" s="3"/>
      <c r="AQ257" s="41"/>
      <c r="AR257" s="3"/>
      <c r="AS257" s="3"/>
      <c r="AT257" s="3"/>
      <c r="AU257" s="3"/>
      <c r="AV257" s="3"/>
    </row>
    <row r="258" spans="1:51">
      <c r="A258" s="3"/>
      <c r="B258" s="14" t="s">
        <v>167</v>
      </c>
      <c r="C258" s="3"/>
      <c r="D258" s="3"/>
      <c r="E258" s="41">
        <f>IF(E$110&lt;=$B257,E$25,0)</f>
        <v>510665.11</v>
      </c>
      <c r="F258" s="41"/>
      <c r="G258" s="41">
        <f>IF(G$110&lt;=$B257,G$25,0)</f>
        <v>2082311.7650000001</v>
      </c>
      <c r="I258" s="41">
        <f>IF(I$110&lt;=$B257,I$25,0)</f>
        <v>329777.47000000003</v>
      </c>
      <c r="K258" s="41">
        <f>IF(K$110&lt;=$B257,K$25,0)</f>
        <v>620501.30999999971</v>
      </c>
      <c r="L258" s="41"/>
      <c r="M258" s="41">
        <f>IF(M$110&lt;=$B257,M$25,0)</f>
        <v>14920259.805000002</v>
      </c>
      <c r="N258" s="41"/>
      <c r="O258" s="41">
        <f>IF(O$110&lt;=$B257,O$25,0)</f>
        <v>9988375.7000000011</v>
      </c>
      <c r="P258" s="41"/>
      <c r="Q258" s="41">
        <f>IF(Q$110&lt;=$B257,Q$25,0)</f>
        <v>214879808.19000003</v>
      </c>
      <c r="R258" s="41"/>
      <c r="S258" s="41">
        <f>IF(S$110&lt;=$B257,S$25,0)</f>
        <v>11373829.760000002</v>
      </c>
      <c r="T258" s="41"/>
      <c r="U258" s="41">
        <f>IF(U$110&lt;=$B257,U$25,0)</f>
        <v>4955799.3949999996</v>
      </c>
      <c r="V258" s="41"/>
      <c r="W258" s="41">
        <f>IF(W$110&lt;=$B257,W$25,0)</f>
        <v>2430372.75</v>
      </c>
      <c r="X258" s="41"/>
      <c r="Y258" s="41">
        <f>IF(Y$110&lt;=$B257,Y$25,0)</f>
        <v>1753974.9050000003</v>
      </c>
      <c r="Z258" s="41"/>
      <c r="AA258" s="41">
        <f>IF(AA$110&lt;=$B257,AA$25,0)</f>
        <v>3232441.9049999993</v>
      </c>
      <c r="AB258" s="41"/>
      <c r="AC258" s="41">
        <f>IF(AC$110&lt;=$B257,AC$25,0)</f>
        <v>2735390.790000001</v>
      </c>
      <c r="AD258" s="41"/>
      <c r="AE258" s="41">
        <f>IF(AE$110&lt;=$B257,AE$25,0)</f>
        <v>97282430.489999995</v>
      </c>
      <c r="AF258" s="41"/>
      <c r="AG258" s="41">
        <f>IF(AG$110&lt;=$B257,AG$25,0)</f>
        <v>0</v>
      </c>
      <c r="AH258" s="41"/>
      <c r="AI258" s="41">
        <f>IF(AI$110&lt;=$B257,AI$25,0)</f>
        <v>0</v>
      </c>
      <c r="AJ258" s="3"/>
      <c r="AK258" s="41">
        <f>IF(AK$110&lt;=$B257,AK$25,0)</f>
        <v>0</v>
      </c>
      <c r="AL258" s="3"/>
      <c r="AM258" s="41">
        <f>IF(AM$110&lt;=$B257,AM$25,0)</f>
        <v>0</v>
      </c>
      <c r="AN258" s="3"/>
      <c r="AO258" s="41">
        <f>IF(AO$110&lt;=$B257,AO$25,0)</f>
        <v>0</v>
      </c>
      <c r="AP258" s="3"/>
      <c r="AQ258" s="41">
        <f>IF(AQ$110&lt;=$B257,AQ$25,0)</f>
        <v>0</v>
      </c>
      <c r="AR258" s="3"/>
      <c r="AS258" s="3"/>
      <c r="AT258" s="3"/>
      <c r="AU258" s="3"/>
      <c r="AV258" s="3"/>
    </row>
    <row r="259" spans="1:51">
      <c r="A259" s="3"/>
      <c r="B259" s="14" t="s">
        <v>190</v>
      </c>
      <c r="C259" s="3"/>
      <c r="D259" s="3"/>
      <c r="E259" s="42">
        <f>ROUND(E258*E$13,0)</f>
        <v>0</v>
      </c>
      <c r="F259" s="41"/>
      <c r="G259" s="42">
        <f>ROUND(G258*G$13,0)</f>
        <v>0</v>
      </c>
      <c r="I259" s="42">
        <f>ROUND(I258*I$13,0)</f>
        <v>98933</v>
      </c>
      <c r="K259" s="42">
        <f>ROUND(K258*K$13,0)</f>
        <v>186150</v>
      </c>
      <c r="L259" s="41"/>
      <c r="M259" s="42">
        <f>ROUND(M258*M$13,0)</f>
        <v>0</v>
      </c>
      <c r="N259" s="41"/>
      <c r="O259" s="42">
        <f>ROUND(O258*O$13,0)</f>
        <v>0</v>
      </c>
      <c r="P259" s="41"/>
      <c r="Q259" s="42">
        <f>ROUND(Q258*Q$13,0)</f>
        <v>0</v>
      </c>
      <c r="R259" s="41"/>
      <c r="S259" s="42">
        <f>ROUND(S258*S$13,0)</f>
        <v>5686915</v>
      </c>
      <c r="T259" s="41"/>
      <c r="U259" s="42">
        <f>ROUND(U258*U$13,0)</f>
        <v>2477900</v>
      </c>
      <c r="V259" s="41"/>
      <c r="W259" s="42">
        <f>ROUND(W258*W$13,0)</f>
        <v>1215186</v>
      </c>
      <c r="X259" s="41"/>
      <c r="Y259" s="42">
        <f>ROUND(Y258*Y$13,0)</f>
        <v>1753975</v>
      </c>
      <c r="Z259" s="41"/>
      <c r="AA259" s="42">
        <f>ROUND(AA258*AA$13,0)</f>
        <v>1616221</v>
      </c>
      <c r="AB259" s="41"/>
      <c r="AC259" s="42">
        <f>ROUND(AC258*AC$13,0)</f>
        <v>1367695</v>
      </c>
      <c r="AD259" s="41"/>
      <c r="AE259" s="42">
        <f>ROUND(AE258*AE$13,0)</f>
        <v>48641215</v>
      </c>
      <c r="AF259" s="41"/>
      <c r="AG259" s="42">
        <f>ROUND(AG258*AG$13,0)</f>
        <v>0</v>
      </c>
      <c r="AH259" s="41"/>
      <c r="AI259" s="42">
        <f>ROUND(AI258*AI$13,0)</f>
        <v>0</v>
      </c>
      <c r="AJ259" s="3"/>
      <c r="AK259" s="42">
        <f>ROUND(AK258*AK$13,0)</f>
        <v>0</v>
      </c>
      <c r="AL259" s="3"/>
      <c r="AM259" s="42">
        <f>ROUND(AM258*AM$13,0)</f>
        <v>0</v>
      </c>
      <c r="AN259" s="3"/>
      <c r="AO259" s="42">
        <f>ROUND(AO258*AO$13,0)</f>
        <v>0</v>
      </c>
      <c r="AP259" s="3"/>
      <c r="AQ259" s="42">
        <f>ROUND(AQ258*AQ$13,0)</f>
        <v>0</v>
      </c>
      <c r="AR259" s="3"/>
      <c r="AS259" s="3"/>
      <c r="AT259" s="3"/>
      <c r="AU259" s="3"/>
      <c r="AV259" s="3"/>
    </row>
    <row r="260" spans="1:51">
      <c r="A260" s="3"/>
      <c r="B260" s="14" t="s">
        <v>191</v>
      </c>
      <c r="C260" s="3"/>
      <c r="D260" s="3"/>
      <c r="E260" s="41">
        <f>E258-E259</f>
        <v>510665.11</v>
      </c>
      <c r="F260" s="41"/>
      <c r="G260" s="41">
        <f>G258-G259</f>
        <v>2082311.7650000001</v>
      </c>
      <c r="I260" s="41">
        <f>I258-I259</f>
        <v>230844.47000000003</v>
      </c>
      <c r="K260" s="41">
        <f>K258-K259</f>
        <v>434351.30999999971</v>
      </c>
      <c r="L260" s="41"/>
      <c r="M260" s="41">
        <f>M258-M259</f>
        <v>14920259.805000002</v>
      </c>
      <c r="N260" s="41"/>
      <c r="O260" s="41">
        <f>O258-O259</f>
        <v>9988375.7000000011</v>
      </c>
      <c r="P260" s="41"/>
      <c r="Q260" s="41">
        <f>Q258-Q259</f>
        <v>214879808.19000003</v>
      </c>
      <c r="R260" s="41"/>
      <c r="S260" s="41">
        <f>S258-S259</f>
        <v>5686914.7600000016</v>
      </c>
      <c r="T260" s="41"/>
      <c r="U260" s="41">
        <f>U258-U259</f>
        <v>2477899.3949999996</v>
      </c>
      <c r="V260" s="41"/>
      <c r="W260" s="41">
        <f>W258-W259</f>
        <v>1215186.75</v>
      </c>
      <c r="X260" s="41"/>
      <c r="Y260" s="41">
        <f>Y258-Y259</f>
        <v>-9.4999999739229679E-2</v>
      </c>
      <c r="Z260" s="41"/>
      <c r="AA260" s="41">
        <f>AA258-AA259</f>
        <v>1616220.9049999993</v>
      </c>
      <c r="AB260" s="41"/>
      <c r="AC260" s="41">
        <f>AC258-AC259</f>
        <v>1367695.790000001</v>
      </c>
      <c r="AD260" s="41"/>
      <c r="AE260" s="41">
        <f>AE258-AE259</f>
        <v>48641215.489999995</v>
      </c>
      <c r="AF260" s="41"/>
      <c r="AG260" s="41">
        <f>AG258-AG259</f>
        <v>0</v>
      </c>
      <c r="AH260" s="41"/>
      <c r="AI260" s="41">
        <f>AI258-AI259</f>
        <v>0</v>
      </c>
      <c r="AJ260" s="3"/>
      <c r="AK260" s="41">
        <f>AK258-AK259</f>
        <v>0</v>
      </c>
      <c r="AL260" s="3"/>
      <c r="AM260" s="41">
        <f>AM258-AM259</f>
        <v>0</v>
      </c>
      <c r="AN260" s="3"/>
      <c r="AO260" s="41">
        <f>AO258-AO259</f>
        <v>0</v>
      </c>
      <c r="AP260" s="3"/>
      <c r="AQ260" s="41">
        <f>AQ258-AQ259</f>
        <v>0</v>
      </c>
      <c r="AR260" s="3"/>
      <c r="AS260" s="3"/>
      <c r="AT260" s="3"/>
      <c r="AU260" s="3"/>
      <c r="AV260" s="3"/>
    </row>
    <row r="261" spans="1:51" s="176" customFormat="1">
      <c r="A261" s="32"/>
      <c r="B261" s="43" t="s">
        <v>192</v>
      </c>
      <c r="C261" s="32"/>
      <c r="D261" s="32"/>
      <c r="E261" s="44">
        <f>IF($B257-E$9&lt;0,0,LOOKUP($B257-(E$9-1),$C$343:$C$364,$E$343:$E$364))</f>
        <v>4.4609999999999997E-2</v>
      </c>
      <c r="F261" s="32"/>
      <c r="G261" s="44">
        <f>IF($B257-G$9&lt;0,0,LOOKUP($B257-(G$9-1),$C$343:$C$364,$E$343:$E$364))</f>
        <v>4.462E-2</v>
      </c>
      <c r="H261" s="45"/>
      <c r="I261" s="44">
        <f>IF($B257-I$9&lt;0,0,LOOKUP($B257-(I$9-1),$C$343:$C$364,$E$343:$E$364))</f>
        <v>4.4609999999999997E-2</v>
      </c>
      <c r="J261" s="45"/>
      <c r="K261" s="44">
        <f>IF($B257-K$9&lt;0,0,LOOKUP($B257-(K$9-1),$C$343:$C$364,$E$343:$E$364))</f>
        <v>4.462E-2</v>
      </c>
      <c r="L261" s="45"/>
      <c r="M261" s="44">
        <f>IF($B257-M$9&lt;0,0,LOOKUP($B257-(M$9-1),$C$343:$C$364,$E$343:$E$364))</f>
        <v>4.4609999999999997E-2</v>
      </c>
      <c r="N261" s="32"/>
      <c r="O261" s="44">
        <f>IF($B257-O$9&lt;0,0,LOOKUP($B257-(O$9-1),$C$343:$C$364,$E$343:$E$364))</f>
        <v>4.462E-2</v>
      </c>
      <c r="P261" s="45"/>
      <c r="Q261" s="44">
        <f>IF($B257-Q$9&lt;0,0,LOOKUP($B257-(Q$9-1),$C$343:$C$364,$E$343:$E$364))</f>
        <v>4.5220000000000003E-2</v>
      </c>
      <c r="R261" s="45"/>
      <c r="S261" s="44">
        <f>IF($B257-S$9&lt;0,0,LOOKUP($B257-(S$9-1),$C$343:$C$364,$E$343:$E$364))</f>
        <v>4.888E-2</v>
      </c>
      <c r="T261" s="45"/>
      <c r="U261" s="44">
        <f>IF($B257-U$9&lt;0,0,LOOKUP($B257-(U$9-1),$C$343:$C$364,$E$343:$E$364))</f>
        <v>5.2850000000000001E-2</v>
      </c>
      <c r="V261" s="45"/>
      <c r="W261" s="44">
        <f>IF($B257-W$9&lt;0,0,LOOKUP($B257-(W$9-1),$C$343:$C$364,$E$343:$E$364))</f>
        <v>5.713E-2</v>
      </c>
      <c r="X261" s="32"/>
      <c r="Y261" s="44">
        <f>IF($B257-Y$9&lt;0,0,LOOKUP($B257-(Y$9-1),$C$343:$C$364,$E$343:$E$364))</f>
        <v>6.1769999999999999E-2</v>
      </c>
      <c r="Z261" s="45"/>
      <c r="AA261" s="44">
        <f>IF($B257-AA$9&lt;0,0,LOOKUP($B257-(AA$9-1),$C$343:$C$364,$E$343:$E$364))</f>
        <v>6.6769999999999996E-2</v>
      </c>
      <c r="AB261" s="45"/>
      <c r="AC261" s="44">
        <f>IF($B257-AC$9&lt;0,0,LOOKUP($B257-(AC$9-1),$C$343:$C$364,$E$343:$E$364))</f>
        <v>7.2190000000000004E-2</v>
      </c>
      <c r="AD261" s="45"/>
      <c r="AE261" s="44">
        <f>IF($B257-AE$9&lt;0,0,LOOKUP($B257-(AE$9-1),$C$343:$C$364,$E$343:$E$364))</f>
        <v>3.7499999999999999E-2</v>
      </c>
      <c r="AF261" s="45"/>
      <c r="AG261" s="44">
        <f>IF($B257-AG$9&lt;0,0,LOOKUP($B257-(AG$9-1),$C$343:$C$364,$E$343:$E$364))</f>
        <v>0</v>
      </c>
      <c r="AH261" s="32"/>
      <c r="AI261" s="44">
        <f>IF($B257-AI$9&lt;0,0,LOOKUP($B257-(AI$9-1),$C$343:$C$364,$E$343:$E$364))</f>
        <v>0</v>
      </c>
      <c r="AJ261" s="32"/>
      <c r="AK261" s="44">
        <f>IF($B257-AK$9&lt;0,0,LOOKUP($B257-(AK$9-1),$C$343:$C$364,$E$343:$E$364))</f>
        <v>0</v>
      </c>
      <c r="AL261" s="32"/>
      <c r="AM261" s="44">
        <f>IF($B257-AM$9&lt;0,0,LOOKUP($B257-(AM$9-1),$C$343:$C$364,$E$343:$E$364))</f>
        <v>0</v>
      </c>
      <c r="AN261" s="32"/>
      <c r="AO261" s="44">
        <f>IF($B257-AO$9&lt;0,0,LOOKUP($B257-(AO$9-1),$C$343:$C$364,$E$343:$E$364))</f>
        <v>0</v>
      </c>
      <c r="AP261" s="32"/>
      <c r="AQ261" s="44">
        <f>IF($B257-AQ$9&lt;0,0,LOOKUP($B257-(AQ$9-1),$C$343:$C$364,$E$343:$E$364))</f>
        <v>0</v>
      </c>
      <c r="AR261" s="32"/>
      <c r="AS261" s="32"/>
      <c r="AT261" s="32"/>
      <c r="AU261" s="32"/>
      <c r="AV261" s="32"/>
      <c r="AW261" s="45"/>
      <c r="AX261" s="45"/>
      <c r="AY261" s="45"/>
    </row>
    <row r="262" spans="1:51">
      <c r="A262" s="3"/>
      <c r="B262" s="3"/>
      <c r="C262" s="3"/>
      <c r="D262" s="3"/>
      <c r="E262" s="46"/>
      <c r="F262" s="41"/>
      <c r="G262" s="46"/>
      <c r="I262" s="46"/>
      <c r="K262" s="46"/>
      <c r="L262" s="41"/>
      <c r="M262" s="46"/>
      <c r="N262" s="41"/>
      <c r="O262" s="46"/>
      <c r="P262" s="41"/>
      <c r="Q262" s="46"/>
      <c r="R262" s="41"/>
      <c r="S262" s="46"/>
      <c r="T262" s="41"/>
      <c r="U262" s="46"/>
      <c r="V262" s="41"/>
      <c r="W262" s="46"/>
      <c r="X262" s="41"/>
      <c r="Y262" s="46"/>
      <c r="Z262" s="41"/>
      <c r="AA262" s="46"/>
      <c r="AB262" s="41"/>
      <c r="AC262" s="46"/>
      <c r="AD262" s="41"/>
      <c r="AE262" s="46"/>
      <c r="AF262" s="41"/>
      <c r="AG262" s="46"/>
      <c r="AH262" s="41"/>
      <c r="AI262" s="46"/>
      <c r="AJ262" s="3"/>
      <c r="AK262" s="46"/>
      <c r="AL262" s="3"/>
      <c r="AM262" s="46"/>
      <c r="AN262" s="3"/>
      <c r="AO262" s="46"/>
      <c r="AP262" s="3"/>
      <c r="AQ262" s="46"/>
      <c r="AR262" s="3"/>
      <c r="AS262" s="3"/>
      <c r="AT262" s="3"/>
      <c r="AU262" s="3"/>
      <c r="AV262" s="3"/>
    </row>
    <row r="263" spans="1:51">
      <c r="A263" s="3"/>
      <c r="B263" s="14" t="s">
        <v>193</v>
      </c>
      <c r="C263" s="3"/>
      <c r="D263" s="3"/>
      <c r="E263" s="41">
        <f>ROUND((E258-E259)*E261,0)</f>
        <v>22781</v>
      </c>
      <c r="F263" s="41"/>
      <c r="G263" s="41">
        <f>ROUND((G258-G259)*G261,0)</f>
        <v>92913</v>
      </c>
      <c r="I263" s="41">
        <f>ROUND((I258-I259)*I261,0)</f>
        <v>10298</v>
      </c>
      <c r="K263" s="41">
        <f>ROUND((K258-K259)*K261,0)</f>
        <v>19381</v>
      </c>
      <c r="L263" s="41"/>
      <c r="M263" s="41">
        <f>ROUND((M258-M259)*M261,0)</f>
        <v>665593</v>
      </c>
      <c r="N263" s="41"/>
      <c r="O263" s="41">
        <f>ROUND((O258-O259)*O261,0)</f>
        <v>445681</v>
      </c>
      <c r="P263" s="41"/>
      <c r="Q263" s="41">
        <f>ROUND((Q258-Q259)*Q261,0)</f>
        <v>9716865</v>
      </c>
      <c r="R263" s="41"/>
      <c r="S263" s="41">
        <f>ROUND((S258-S259)*S261,0)</f>
        <v>277976</v>
      </c>
      <c r="T263" s="41"/>
      <c r="U263" s="41">
        <f>ROUND((U258-U259)*U261,0)</f>
        <v>130957</v>
      </c>
      <c r="V263" s="41"/>
      <c r="W263" s="41">
        <f>ROUND((W258-W259)*W261,0)</f>
        <v>69424</v>
      </c>
      <c r="X263" s="41"/>
      <c r="Y263" s="41">
        <f>ROUND((Y258-Y259)*Y261,0)</f>
        <v>0</v>
      </c>
      <c r="Z263" s="41"/>
      <c r="AA263" s="41">
        <f>ROUND((AA258-AA259)*AA261,0)</f>
        <v>107915</v>
      </c>
      <c r="AB263" s="41"/>
      <c r="AC263" s="41">
        <f>ROUND((AC258-AC259)*AC261,0)</f>
        <v>98734</v>
      </c>
      <c r="AD263" s="41"/>
      <c r="AE263" s="41">
        <f>ROUND((AE258-AE259)*AE261,0)</f>
        <v>1824046</v>
      </c>
      <c r="AF263" s="41"/>
      <c r="AG263" s="41">
        <f>ROUND((AG258-AG259)*AG261,0)</f>
        <v>0</v>
      </c>
      <c r="AH263" s="41"/>
      <c r="AI263" s="41">
        <f>ROUND((AI258-AI259)*AI261,0)</f>
        <v>0</v>
      </c>
      <c r="AJ263" s="3"/>
      <c r="AK263" s="41">
        <f>ROUND((AK258-AK259)*AK261,0)</f>
        <v>0</v>
      </c>
      <c r="AL263" s="3"/>
      <c r="AM263" s="41">
        <f>ROUND((AM258-AM259)*AM261,0)</f>
        <v>0</v>
      </c>
      <c r="AN263" s="3"/>
      <c r="AO263" s="41">
        <f>ROUND((AO258-AO259)*AO261,0)</f>
        <v>0</v>
      </c>
      <c r="AP263" s="3"/>
      <c r="AQ263" s="41">
        <f>ROUND((AQ258-AQ259)*AQ261,0)</f>
        <v>0</v>
      </c>
      <c r="AR263" s="3"/>
      <c r="AS263" s="3"/>
      <c r="AT263" s="3"/>
      <c r="AU263" s="3"/>
      <c r="AV263" s="3"/>
    </row>
    <row r="264" spans="1:51">
      <c r="A264" s="3"/>
      <c r="B264" s="14" t="s">
        <v>194</v>
      </c>
      <c r="C264" s="3"/>
      <c r="D264" s="3"/>
      <c r="E264" s="5">
        <f>IF(E$110=$B257,E259,0)</f>
        <v>0</v>
      </c>
      <c r="F264" s="41"/>
      <c r="G264" s="5">
        <f>IF(G$110=$B257,G259,0)</f>
        <v>0</v>
      </c>
      <c r="I264" s="5">
        <f>IF(I$110=$B257,I259,0)</f>
        <v>0</v>
      </c>
      <c r="K264" s="5">
        <f>IF(K$110=$B257,K259,0)</f>
        <v>0</v>
      </c>
      <c r="L264" s="41"/>
      <c r="M264" s="5">
        <f>IF(M$110=$B257,M259,0)</f>
        <v>0</v>
      </c>
      <c r="N264" s="41"/>
      <c r="O264" s="5">
        <f>IF(O$110=$B257,O259,0)</f>
        <v>0</v>
      </c>
      <c r="P264" s="41"/>
      <c r="Q264" s="5">
        <f>IF(Q$110=$B257,Q259,0)</f>
        <v>0</v>
      </c>
      <c r="R264" s="41"/>
      <c r="S264" s="5">
        <f>IF(S$110=$B257,S259,0)</f>
        <v>0</v>
      </c>
      <c r="T264" s="41"/>
      <c r="U264" s="5">
        <f>IF(U$110=$B257,U259,0)</f>
        <v>0</v>
      </c>
      <c r="V264" s="41"/>
      <c r="W264" s="5">
        <f>IF(W$110=$B257,W259,0)</f>
        <v>0</v>
      </c>
      <c r="X264" s="41"/>
      <c r="Y264" s="5">
        <f>IF(Y$110=$B257,Y259,0)</f>
        <v>0</v>
      </c>
      <c r="Z264" s="41"/>
      <c r="AA264" s="5">
        <f>IF(AA$110=$B257,AA259,0)</f>
        <v>0</v>
      </c>
      <c r="AB264" s="41"/>
      <c r="AC264" s="5">
        <f>IF(AC$110=$B257,AC259,0)</f>
        <v>0</v>
      </c>
      <c r="AD264" s="41"/>
      <c r="AE264" s="5">
        <f>IF(AE$110=$B257,AE259,0)</f>
        <v>48641215</v>
      </c>
      <c r="AF264" s="41"/>
      <c r="AG264" s="5">
        <f>IF(AG$110=$B257,AG259,0)</f>
        <v>0</v>
      </c>
      <c r="AH264" s="41"/>
      <c r="AI264" s="5">
        <f>IF(AI$110=$B257,AI259,0)</f>
        <v>0</v>
      </c>
      <c r="AJ264" s="3"/>
      <c r="AK264" s="5">
        <f>IF(AK$110=$B257,AK259,0)</f>
        <v>0</v>
      </c>
      <c r="AL264" s="3"/>
      <c r="AM264" s="5">
        <f>IF(AM$110=$B257,AM259,0)</f>
        <v>0</v>
      </c>
      <c r="AN264" s="3"/>
      <c r="AO264" s="5">
        <f>IF(AO$110=$B257,AO259,0)</f>
        <v>0</v>
      </c>
      <c r="AP264" s="3"/>
      <c r="AQ264" s="5">
        <f>IF(AQ$110=$B257,AQ259,0)</f>
        <v>0</v>
      </c>
      <c r="AR264" s="3"/>
      <c r="AS264" s="3"/>
      <c r="AT264" s="3"/>
      <c r="AU264" s="3"/>
      <c r="AV264" s="3"/>
    </row>
    <row r="265" spans="1:51" ht="13.8" thickBot="1">
      <c r="A265" s="3"/>
      <c r="B265" s="14" t="str">
        <f>"Total Tax Depreciation  -  "&amp;B257</f>
        <v>Total Tax Depreciation  -  2014</v>
      </c>
      <c r="C265" s="3"/>
      <c r="D265" s="3"/>
      <c r="E265" s="47">
        <f>E263+E264</f>
        <v>22781</v>
      </c>
      <c r="F265" s="41"/>
      <c r="G265" s="47">
        <f>G263+G264</f>
        <v>92913</v>
      </c>
      <c r="I265" s="47">
        <f>I263+I264</f>
        <v>10298</v>
      </c>
      <c r="K265" s="47">
        <f>K263+K264</f>
        <v>19381</v>
      </c>
      <c r="L265" s="41"/>
      <c r="M265" s="47">
        <f>M263+M264</f>
        <v>665593</v>
      </c>
      <c r="N265" s="41"/>
      <c r="O265" s="47">
        <f>O263+O264</f>
        <v>445681</v>
      </c>
      <c r="P265" s="41"/>
      <c r="Q265" s="47">
        <f>Q263+Q264</f>
        <v>9716865</v>
      </c>
      <c r="R265" s="41"/>
      <c r="S265" s="47">
        <f>S263+S264</f>
        <v>277976</v>
      </c>
      <c r="T265" s="41"/>
      <c r="U265" s="47">
        <f>U263+U264</f>
        <v>130957</v>
      </c>
      <c r="V265" s="41"/>
      <c r="W265" s="47">
        <f>W263+W264</f>
        <v>69424</v>
      </c>
      <c r="X265" s="41"/>
      <c r="Y265" s="47">
        <f>Y263+Y264</f>
        <v>0</v>
      </c>
      <c r="Z265" s="41"/>
      <c r="AA265" s="47">
        <f>AA263+AA264</f>
        <v>107915</v>
      </c>
      <c r="AB265" s="41"/>
      <c r="AC265" s="47">
        <f>AC263+AC264</f>
        <v>98734</v>
      </c>
      <c r="AD265" s="41"/>
      <c r="AE265" s="47">
        <f>AE263+AE264</f>
        <v>50465261</v>
      </c>
      <c r="AF265" s="41"/>
      <c r="AG265" s="47">
        <f>AG263+AG264</f>
        <v>0</v>
      </c>
      <c r="AH265" s="41"/>
      <c r="AI265" s="47">
        <f>AI263+AI264</f>
        <v>0</v>
      </c>
      <c r="AJ265" s="3"/>
      <c r="AK265" s="47">
        <f>AK263+AK264</f>
        <v>0</v>
      </c>
      <c r="AL265" s="3"/>
      <c r="AM265" s="47">
        <f>AM263+AM264</f>
        <v>0</v>
      </c>
      <c r="AN265" s="3"/>
      <c r="AO265" s="47">
        <f>AO263+AO264</f>
        <v>0</v>
      </c>
      <c r="AP265" s="3"/>
      <c r="AQ265" s="47">
        <f>AQ263+AQ264</f>
        <v>0</v>
      </c>
      <c r="AR265" s="3"/>
      <c r="AS265" s="3"/>
      <c r="AT265" s="3"/>
      <c r="AU265" s="3"/>
      <c r="AV265" s="3"/>
      <c r="AW265" s="48"/>
    </row>
    <row r="266" spans="1:51" ht="13.8" thickTop="1">
      <c r="A266" s="3"/>
      <c r="B266" s="3"/>
      <c r="C266" s="3"/>
      <c r="D266" s="3"/>
      <c r="E266" s="46"/>
      <c r="F266" s="41"/>
      <c r="G266" s="46"/>
      <c r="I266" s="46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3"/>
      <c r="AK266" s="41"/>
      <c r="AL266" s="3"/>
      <c r="AM266" s="41"/>
      <c r="AN266" s="3"/>
      <c r="AO266" s="41"/>
      <c r="AP266" s="3"/>
      <c r="AQ266" s="41"/>
      <c r="AR266" s="3"/>
      <c r="AS266" s="3"/>
      <c r="AT266" s="3"/>
      <c r="AU266" s="3"/>
      <c r="AV266" s="3"/>
    </row>
    <row r="267" spans="1:51">
      <c r="A267" s="3"/>
      <c r="B267" s="3"/>
      <c r="C267" s="3"/>
      <c r="D267" s="3"/>
      <c r="E267" s="46"/>
      <c r="F267" s="41"/>
      <c r="G267" s="46"/>
      <c r="I267" s="46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3"/>
      <c r="AK267" s="41"/>
      <c r="AL267" s="3"/>
      <c r="AM267" s="41"/>
      <c r="AN267" s="3"/>
      <c r="AO267" s="41"/>
      <c r="AP267" s="3"/>
      <c r="AQ267" s="41"/>
      <c r="AR267" s="3"/>
      <c r="AS267" s="3"/>
      <c r="AT267" s="3"/>
      <c r="AU267" s="3"/>
      <c r="AV267" s="3"/>
    </row>
    <row r="268" spans="1:51">
      <c r="A268" s="3"/>
      <c r="B268" s="40">
        <v>2015</v>
      </c>
      <c r="C268" s="3"/>
      <c r="D268" s="3"/>
      <c r="E268" s="50"/>
      <c r="F268" s="41"/>
      <c r="G268" s="50"/>
      <c r="I268" s="50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3"/>
      <c r="AK268" s="41"/>
      <c r="AL268" s="3"/>
      <c r="AM268" s="41"/>
      <c r="AN268" s="3"/>
      <c r="AO268" s="41"/>
      <c r="AP268" s="3"/>
      <c r="AQ268" s="41"/>
      <c r="AR268" s="3"/>
      <c r="AS268" s="3"/>
      <c r="AT268" s="3"/>
      <c r="AU268" s="3"/>
      <c r="AV268" s="3"/>
    </row>
    <row r="269" spans="1:51">
      <c r="A269" s="3"/>
      <c r="B269" s="14" t="s">
        <v>167</v>
      </c>
      <c r="C269" s="3"/>
      <c r="D269" s="3"/>
      <c r="E269" s="41">
        <f>IF(E$110&lt;=$B268,E$25,0)</f>
        <v>510665.11</v>
      </c>
      <c r="F269" s="41"/>
      <c r="G269" s="41">
        <f>IF(G$110&lt;=$B268,G$25,0)</f>
        <v>2082311.7650000001</v>
      </c>
      <c r="I269" s="41">
        <f>IF(I$110&lt;=$B268,I$25,0)</f>
        <v>329777.47000000003</v>
      </c>
      <c r="K269" s="41">
        <f>IF(K$110&lt;=$B268,K$25,0)</f>
        <v>620501.30999999971</v>
      </c>
      <c r="L269" s="41"/>
      <c r="M269" s="41">
        <f>IF(M$110&lt;=$B268,M$25,0)</f>
        <v>14920259.805000002</v>
      </c>
      <c r="N269" s="41"/>
      <c r="O269" s="41">
        <f>IF(O$110&lt;=$B268,O$25,0)</f>
        <v>9988375.7000000011</v>
      </c>
      <c r="P269" s="41"/>
      <c r="Q269" s="41">
        <f>IF(Q$110&lt;=$B268,Q$25,0)</f>
        <v>214879808.19000003</v>
      </c>
      <c r="R269" s="41"/>
      <c r="S269" s="41">
        <f>IF(S$110&lt;=$B268,S$25,0)</f>
        <v>11373829.760000002</v>
      </c>
      <c r="T269" s="41"/>
      <c r="U269" s="41">
        <f>IF(U$110&lt;=$B268,U$25,0)</f>
        <v>4955799.3949999996</v>
      </c>
      <c r="V269" s="41"/>
      <c r="W269" s="41">
        <f>IF(W$110&lt;=$B268,W$25,0)</f>
        <v>2430372.75</v>
      </c>
      <c r="X269" s="41"/>
      <c r="Y269" s="41">
        <f>IF(Y$110&lt;=$B268,Y$25,0)</f>
        <v>1753974.9050000003</v>
      </c>
      <c r="Z269" s="41"/>
      <c r="AA269" s="41">
        <f>IF(AA$110&lt;=$B268,AA$25,0)</f>
        <v>3232441.9049999993</v>
      </c>
      <c r="AB269" s="41"/>
      <c r="AC269" s="41">
        <f>IF(AC$110&lt;=$B268,AC$25,0)</f>
        <v>2735390.790000001</v>
      </c>
      <c r="AD269" s="41"/>
      <c r="AE269" s="41">
        <f>IF(AE$110&lt;=$B268,AE$25,0)</f>
        <v>97282430.489999995</v>
      </c>
      <c r="AF269" s="41"/>
      <c r="AG269" s="41">
        <f>IF(AG$110&lt;=$B268,AG$25,0)</f>
        <v>9462688.1500000004</v>
      </c>
      <c r="AH269" s="41"/>
      <c r="AI269" s="41">
        <f>IF(AI$110&lt;=$B268,AI$25,0)</f>
        <v>0</v>
      </c>
      <c r="AJ269" s="3"/>
      <c r="AK269" s="41">
        <f>IF(AK$110&lt;=$B268,AK$25,0)</f>
        <v>0</v>
      </c>
      <c r="AL269" s="3"/>
      <c r="AM269" s="41">
        <f>IF(AM$110&lt;=$B268,AM$25,0)</f>
        <v>0</v>
      </c>
      <c r="AN269" s="3"/>
      <c r="AO269" s="41">
        <f>IF(AO$110&lt;=$B268,AO$25,0)</f>
        <v>0</v>
      </c>
      <c r="AP269" s="3"/>
      <c r="AQ269" s="41">
        <f>IF(AQ$110&lt;=$B268,AQ$25,0)</f>
        <v>0</v>
      </c>
      <c r="AR269" s="3"/>
      <c r="AS269" s="3"/>
      <c r="AT269" s="3"/>
      <c r="AU269" s="3"/>
      <c r="AV269" s="3"/>
    </row>
    <row r="270" spans="1:51">
      <c r="A270" s="3"/>
      <c r="B270" s="14" t="s">
        <v>190</v>
      </c>
      <c r="C270" s="3"/>
      <c r="D270" s="3"/>
      <c r="E270" s="42">
        <f>ROUND(E269*E$13,0)</f>
        <v>0</v>
      </c>
      <c r="F270" s="41"/>
      <c r="G270" s="42">
        <f>ROUND(G269*G$13,0)</f>
        <v>0</v>
      </c>
      <c r="I270" s="42">
        <f>ROUND(I269*I$13,0)</f>
        <v>98933</v>
      </c>
      <c r="K270" s="42">
        <f>ROUND(K269*K$13,0)</f>
        <v>186150</v>
      </c>
      <c r="L270" s="41"/>
      <c r="M270" s="42">
        <f>ROUND(M269*M$13,0)</f>
        <v>0</v>
      </c>
      <c r="N270" s="41"/>
      <c r="O270" s="42">
        <f>ROUND(O269*O$13,0)</f>
        <v>0</v>
      </c>
      <c r="P270" s="41"/>
      <c r="Q270" s="42">
        <f>ROUND(Q269*Q$13,0)</f>
        <v>0</v>
      </c>
      <c r="R270" s="41"/>
      <c r="S270" s="42">
        <f>ROUND(S269*S$13,0)</f>
        <v>5686915</v>
      </c>
      <c r="T270" s="41"/>
      <c r="U270" s="42">
        <f>ROUND(U269*U$13,0)</f>
        <v>2477900</v>
      </c>
      <c r="V270" s="41"/>
      <c r="W270" s="42">
        <f>ROUND(W269*W$13,0)</f>
        <v>1215186</v>
      </c>
      <c r="X270" s="41"/>
      <c r="Y270" s="42">
        <f>ROUND(Y269*Y$13,0)</f>
        <v>1753975</v>
      </c>
      <c r="Z270" s="41"/>
      <c r="AA270" s="42">
        <f>ROUND(AA269*AA$13,0)</f>
        <v>1616221</v>
      </c>
      <c r="AB270" s="41"/>
      <c r="AC270" s="42">
        <f>ROUND(AC269*AC$13,0)</f>
        <v>1367695</v>
      </c>
      <c r="AD270" s="41"/>
      <c r="AE270" s="42">
        <f>ROUND(AE269*AE$13,0)</f>
        <v>48641215</v>
      </c>
      <c r="AF270" s="41"/>
      <c r="AG270" s="42">
        <f>ROUND(AG269*AG$13,0)</f>
        <v>4731344</v>
      </c>
      <c r="AH270" s="41"/>
      <c r="AI270" s="42">
        <f>ROUND(AI269*AI$13,0)</f>
        <v>0</v>
      </c>
      <c r="AJ270" s="3"/>
      <c r="AK270" s="42">
        <f>ROUND(AK269*AK$13,0)</f>
        <v>0</v>
      </c>
      <c r="AL270" s="3"/>
      <c r="AM270" s="42">
        <f>ROUND(AM269*AM$13,0)</f>
        <v>0</v>
      </c>
      <c r="AN270" s="3"/>
      <c r="AO270" s="42">
        <f>ROUND(AO269*AO$13,0)</f>
        <v>0</v>
      </c>
      <c r="AP270" s="3"/>
      <c r="AQ270" s="42">
        <f>ROUND(AQ269*AQ$13,0)</f>
        <v>0</v>
      </c>
      <c r="AR270" s="3"/>
      <c r="AS270" s="3"/>
      <c r="AT270" s="3"/>
      <c r="AU270" s="3"/>
      <c r="AV270" s="3"/>
    </row>
    <row r="271" spans="1:51">
      <c r="A271" s="3"/>
      <c r="B271" s="14" t="s">
        <v>191</v>
      </c>
      <c r="C271" s="3"/>
      <c r="D271" s="3"/>
      <c r="E271" s="41">
        <f>E269-E270</f>
        <v>510665.11</v>
      </c>
      <c r="F271" s="41"/>
      <c r="G271" s="41">
        <f>G269-G270</f>
        <v>2082311.7650000001</v>
      </c>
      <c r="I271" s="41">
        <f>I269-I270</f>
        <v>230844.47000000003</v>
      </c>
      <c r="K271" s="41">
        <f>K269-K270</f>
        <v>434351.30999999971</v>
      </c>
      <c r="L271" s="41"/>
      <c r="M271" s="41">
        <f>M269-M270</f>
        <v>14920259.805000002</v>
      </c>
      <c r="N271" s="41"/>
      <c r="O271" s="41">
        <f>O269-O270</f>
        <v>9988375.7000000011</v>
      </c>
      <c r="P271" s="41"/>
      <c r="Q271" s="41">
        <f>Q269-Q270</f>
        <v>214879808.19000003</v>
      </c>
      <c r="R271" s="41"/>
      <c r="S271" s="41">
        <f>S269-S270</f>
        <v>5686914.7600000016</v>
      </c>
      <c r="T271" s="41"/>
      <c r="U271" s="41">
        <f>U269-U270</f>
        <v>2477899.3949999996</v>
      </c>
      <c r="V271" s="41"/>
      <c r="W271" s="41">
        <f>W269-W270</f>
        <v>1215186.75</v>
      </c>
      <c r="X271" s="41"/>
      <c r="Y271" s="41">
        <f>Y269-Y270</f>
        <v>-9.4999999739229679E-2</v>
      </c>
      <c r="Z271" s="41"/>
      <c r="AA271" s="41">
        <f>AA269-AA270</f>
        <v>1616220.9049999993</v>
      </c>
      <c r="AB271" s="41"/>
      <c r="AC271" s="41">
        <f>AC269-AC270</f>
        <v>1367695.790000001</v>
      </c>
      <c r="AD271" s="41"/>
      <c r="AE271" s="41">
        <f>AE269-AE270</f>
        <v>48641215.489999995</v>
      </c>
      <c r="AF271" s="41"/>
      <c r="AG271" s="41">
        <f>AG269-AG270</f>
        <v>4731344.1500000004</v>
      </c>
      <c r="AH271" s="41"/>
      <c r="AI271" s="41">
        <f>AI269-AI270</f>
        <v>0</v>
      </c>
      <c r="AJ271" s="3"/>
      <c r="AK271" s="41">
        <f>AK269-AK270</f>
        <v>0</v>
      </c>
      <c r="AL271" s="3"/>
      <c r="AM271" s="41">
        <f>AM269-AM270</f>
        <v>0</v>
      </c>
      <c r="AN271" s="3"/>
      <c r="AO271" s="41">
        <f>AO269-AO270</f>
        <v>0</v>
      </c>
      <c r="AP271" s="3"/>
      <c r="AQ271" s="41">
        <f>AQ269-AQ270</f>
        <v>0</v>
      </c>
      <c r="AR271" s="3"/>
      <c r="AS271" s="3"/>
      <c r="AT271" s="3"/>
      <c r="AU271" s="3"/>
      <c r="AV271" s="3"/>
    </row>
    <row r="272" spans="1:51" s="176" customFormat="1">
      <c r="A272" s="32"/>
      <c r="B272" s="43" t="s">
        <v>192</v>
      </c>
      <c r="C272" s="32"/>
      <c r="D272" s="32"/>
      <c r="E272" s="44">
        <f>IF($B268-E$9&lt;0,0,LOOKUP($B268-(E$9-1),$C$343:$C$364,$E$343:$E$364))</f>
        <v>4.462E-2</v>
      </c>
      <c r="F272" s="32"/>
      <c r="G272" s="44">
        <f>IF($B268-G$9&lt;0,0,LOOKUP($B268-(G$9-1),$C$343:$C$364,$E$343:$E$364))</f>
        <v>4.4609999999999997E-2</v>
      </c>
      <c r="H272" s="45"/>
      <c r="I272" s="44">
        <f>IF($B268-I$9&lt;0,0,LOOKUP($B268-(I$9-1),$C$343:$C$364,$E$343:$E$364))</f>
        <v>4.462E-2</v>
      </c>
      <c r="J272" s="45"/>
      <c r="K272" s="44">
        <f>IF($B268-K$9&lt;0,0,LOOKUP($B268-(K$9-1),$C$343:$C$364,$E$343:$E$364))</f>
        <v>4.4609999999999997E-2</v>
      </c>
      <c r="L272" s="45"/>
      <c r="M272" s="44">
        <f>IF($B268-M$9&lt;0,0,LOOKUP($B268-(M$9-1),$C$343:$C$364,$E$343:$E$364))</f>
        <v>4.462E-2</v>
      </c>
      <c r="N272" s="32"/>
      <c r="O272" s="44">
        <f>IF($B268-O$9&lt;0,0,LOOKUP($B268-(O$9-1),$C$343:$C$364,$E$343:$E$364))</f>
        <v>4.4609999999999997E-2</v>
      </c>
      <c r="P272" s="45"/>
      <c r="Q272" s="44">
        <f>IF($B268-Q$9&lt;0,0,LOOKUP($B268-(Q$9-1),$C$343:$C$364,$E$343:$E$364))</f>
        <v>4.462E-2</v>
      </c>
      <c r="R272" s="45"/>
      <c r="S272" s="44">
        <f>IF($B268-S$9&lt;0,0,LOOKUP($B268-(S$9-1),$C$343:$C$364,$E$343:$E$364))</f>
        <v>4.5220000000000003E-2</v>
      </c>
      <c r="T272" s="45"/>
      <c r="U272" s="44">
        <f>IF($B268-U$9&lt;0,0,LOOKUP($B268-(U$9-1),$C$343:$C$364,$E$343:$E$364))</f>
        <v>4.888E-2</v>
      </c>
      <c r="V272" s="45"/>
      <c r="W272" s="44">
        <f>IF($B268-W$9&lt;0,0,LOOKUP($B268-(W$9-1),$C$343:$C$364,$E$343:$E$364))</f>
        <v>5.2850000000000001E-2</v>
      </c>
      <c r="X272" s="32"/>
      <c r="Y272" s="44">
        <f>IF($B268-Y$9&lt;0,0,LOOKUP($B268-(Y$9-1),$C$343:$C$364,$E$343:$E$364))</f>
        <v>5.713E-2</v>
      </c>
      <c r="Z272" s="45"/>
      <c r="AA272" s="44">
        <f>IF($B268-AA$9&lt;0,0,LOOKUP($B268-(AA$9-1),$C$343:$C$364,$E$343:$E$364))</f>
        <v>6.1769999999999999E-2</v>
      </c>
      <c r="AB272" s="45"/>
      <c r="AC272" s="44">
        <f>IF($B268-AC$9&lt;0,0,LOOKUP($B268-(AC$9-1),$C$343:$C$364,$E$343:$E$364))</f>
        <v>6.6769999999999996E-2</v>
      </c>
      <c r="AD272" s="45"/>
      <c r="AE272" s="44">
        <f>IF($B268-AE$9&lt;0,0,LOOKUP($B268-(AE$9-1),$C$343:$C$364,$E$343:$E$364))</f>
        <v>7.2190000000000004E-2</v>
      </c>
      <c r="AF272" s="45"/>
      <c r="AG272" s="44">
        <f>IF($B268-AG$9&lt;0,0,LOOKUP($B268-(AG$9-1),$C$343:$C$364,$E$343:$E$364))</f>
        <v>3.7499999999999999E-2</v>
      </c>
      <c r="AH272" s="32"/>
      <c r="AI272" s="44">
        <f>IF($B268-AI$9&lt;0,0,LOOKUP($B268-(AI$9-1),$C$343:$C$364,$E$343:$E$364))</f>
        <v>0</v>
      </c>
      <c r="AJ272" s="32"/>
      <c r="AK272" s="44">
        <f>IF($B268-AK$9&lt;0,0,LOOKUP($B268-(AK$9-1),$C$343:$C$364,$E$343:$E$364))</f>
        <v>0</v>
      </c>
      <c r="AL272" s="32"/>
      <c r="AM272" s="44">
        <f>IF($B268-AM$9&lt;0,0,LOOKUP($B268-(AM$9-1),$C$343:$C$364,$E$343:$E$364))</f>
        <v>0</v>
      </c>
      <c r="AN272" s="32"/>
      <c r="AO272" s="44">
        <f>IF($B268-AO$9&lt;0,0,LOOKUP($B268-(AO$9-1),$C$343:$C$364,$E$343:$E$364))</f>
        <v>0</v>
      </c>
      <c r="AP272" s="32"/>
      <c r="AQ272" s="44">
        <f>IF($B268-AQ$9&lt;0,0,LOOKUP($B268-(AQ$9-1),$C$343:$C$364,$E$343:$E$364))</f>
        <v>0</v>
      </c>
      <c r="AR272" s="32"/>
      <c r="AS272" s="32"/>
      <c r="AT272" s="32"/>
      <c r="AU272" s="32"/>
      <c r="AV272" s="32"/>
      <c r="AW272" s="45"/>
      <c r="AX272" s="45"/>
      <c r="AY272" s="45"/>
    </row>
    <row r="273" spans="1:51">
      <c r="A273" s="3"/>
      <c r="B273" s="3"/>
      <c r="C273" s="3"/>
      <c r="D273" s="3"/>
      <c r="E273" s="46"/>
      <c r="F273" s="41"/>
      <c r="G273" s="46"/>
      <c r="I273" s="46"/>
      <c r="K273" s="46"/>
      <c r="L273" s="41"/>
      <c r="M273" s="46"/>
      <c r="N273" s="41"/>
      <c r="O273" s="46"/>
      <c r="P273" s="41"/>
      <c r="Q273" s="46"/>
      <c r="R273" s="41"/>
      <c r="S273" s="46"/>
      <c r="T273" s="41"/>
      <c r="U273" s="46"/>
      <c r="V273" s="41"/>
      <c r="W273" s="46"/>
      <c r="X273" s="41"/>
      <c r="Y273" s="46"/>
      <c r="Z273" s="41"/>
      <c r="AA273" s="46"/>
      <c r="AB273" s="41"/>
      <c r="AC273" s="46"/>
      <c r="AD273" s="41"/>
      <c r="AE273" s="46"/>
      <c r="AF273" s="41"/>
      <c r="AG273" s="46"/>
      <c r="AH273" s="41"/>
      <c r="AI273" s="46"/>
      <c r="AJ273" s="3"/>
      <c r="AK273" s="46"/>
      <c r="AL273" s="3"/>
      <c r="AM273" s="46"/>
      <c r="AN273" s="3"/>
      <c r="AO273" s="46"/>
      <c r="AP273" s="3"/>
      <c r="AQ273" s="46"/>
      <c r="AR273" s="3"/>
      <c r="AS273" s="3"/>
      <c r="AT273" s="3"/>
      <c r="AU273" s="3"/>
      <c r="AV273" s="3"/>
    </row>
    <row r="274" spans="1:51">
      <c r="A274" s="3"/>
      <c r="B274" s="14" t="s">
        <v>193</v>
      </c>
      <c r="C274" s="3"/>
      <c r="D274" s="3"/>
      <c r="E274" s="41">
        <f>ROUND((E269-E270)*E272,0)</f>
        <v>22786</v>
      </c>
      <c r="F274" s="41"/>
      <c r="G274" s="41">
        <f>ROUND((G269-G270)*G272,0)</f>
        <v>92892</v>
      </c>
      <c r="I274" s="41">
        <f>ROUND((I269-I270)*I272,0)</f>
        <v>10300</v>
      </c>
      <c r="K274" s="41">
        <f>ROUND((K269-K270)*K272,0)</f>
        <v>19376</v>
      </c>
      <c r="L274" s="41"/>
      <c r="M274" s="41">
        <f>ROUND((M269-M270)*M272,0)</f>
        <v>665742</v>
      </c>
      <c r="N274" s="41"/>
      <c r="O274" s="41">
        <f>ROUND((O269-O270)*O272,0)</f>
        <v>445581</v>
      </c>
      <c r="P274" s="41"/>
      <c r="Q274" s="41">
        <f>ROUND((Q269-Q270)*Q272,0)</f>
        <v>9587937</v>
      </c>
      <c r="R274" s="41"/>
      <c r="S274" s="41">
        <f>ROUND((S269-S270)*S272,0)</f>
        <v>257162</v>
      </c>
      <c r="T274" s="41"/>
      <c r="U274" s="41">
        <f>ROUND((U269-U270)*U272,0)</f>
        <v>121120</v>
      </c>
      <c r="V274" s="41"/>
      <c r="W274" s="41">
        <f>ROUND((W269-W270)*W272,0)</f>
        <v>64223</v>
      </c>
      <c r="X274" s="41"/>
      <c r="Y274" s="41">
        <f>ROUND((Y269-Y270)*Y272,0)</f>
        <v>0</v>
      </c>
      <c r="Z274" s="41"/>
      <c r="AA274" s="41">
        <f>ROUND((AA269-AA270)*AA272,0)</f>
        <v>99834</v>
      </c>
      <c r="AB274" s="41"/>
      <c r="AC274" s="41">
        <f>ROUND((AC269-AC270)*AC272,0)</f>
        <v>91321</v>
      </c>
      <c r="AD274" s="41"/>
      <c r="AE274" s="41">
        <f>ROUND((AE269-AE270)*AE272,0)</f>
        <v>3511409</v>
      </c>
      <c r="AF274" s="41"/>
      <c r="AG274" s="41">
        <f>ROUND((AG269-AG270)*AG272,0)</f>
        <v>177425</v>
      </c>
      <c r="AH274" s="41"/>
      <c r="AI274" s="41">
        <f>ROUND((AI269-AI270)*AI272,0)</f>
        <v>0</v>
      </c>
      <c r="AJ274" s="3"/>
      <c r="AK274" s="41">
        <f>ROUND((AK269-AK270)*AK272,0)</f>
        <v>0</v>
      </c>
      <c r="AL274" s="3"/>
      <c r="AM274" s="41">
        <f>ROUND((AM269-AM270)*AM272,0)</f>
        <v>0</v>
      </c>
      <c r="AN274" s="3"/>
      <c r="AO274" s="41">
        <f>ROUND((AO269-AO270)*AO272,0)</f>
        <v>0</v>
      </c>
      <c r="AP274" s="3"/>
      <c r="AQ274" s="41">
        <f>ROUND((AQ269-AQ270)*AQ272,0)</f>
        <v>0</v>
      </c>
      <c r="AR274" s="3"/>
      <c r="AS274" s="3"/>
      <c r="AT274" s="3"/>
      <c r="AU274" s="3"/>
      <c r="AV274" s="3"/>
    </row>
    <row r="275" spans="1:51">
      <c r="A275" s="3"/>
      <c r="B275" s="14" t="s">
        <v>194</v>
      </c>
      <c r="C275" s="3"/>
      <c r="D275" s="3"/>
      <c r="E275" s="5">
        <f>IF(E$110=$B268,E270,0)</f>
        <v>0</v>
      </c>
      <c r="F275" s="41"/>
      <c r="G275" s="5">
        <f>IF(G$110=$B268,G270,0)</f>
        <v>0</v>
      </c>
      <c r="I275" s="5">
        <f>IF(I$110=$B268,I270,0)</f>
        <v>0</v>
      </c>
      <c r="K275" s="5">
        <f>IF(K$110=$B268,K270,0)</f>
        <v>0</v>
      </c>
      <c r="L275" s="41"/>
      <c r="M275" s="5">
        <f>IF(M$110=$B268,M270,0)</f>
        <v>0</v>
      </c>
      <c r="N275" s="41"/>
      <c r="O275" s="5">
        <f>IF(O$110=$B268,O270,0)</f>
        <v>0</v>
      </c>
      <c r="P275" s="41"/>
      <c r="Q275" s="5">
        <f>IF(Q$110=$B268,Q270,0)</f>
        <v>0</v>
      </c>
      <c r="R275" s="41"/>
      <c r="S275" s="5">
        <f>IF(S$110=$B268,S270,0)</f>
        <v>0</v>
      </c>
      <c r="T275" s="41"/>
      <c r="U275" s="5">
        <f>IF(U$110=$B268,U270,0)</f>
        <v>0</v>
      </c>
      <c r="V275" s="41"/>
      <c r="W275" s="5">
        <f>IF(W$110=$B268,W270,0)</f>
        <v>0</v>
      </c>
      <c r="X275" s="41"/>
      <c r="Y275" s="5">
        <f>IF(Y$110=$B268,Y270,0)</f>
        <v>0</v>
      </c>
      <c r="Z275" s="41"/>
      <c r="AA275" s="5">
        <f>IF(AA$110=$B268,AA270,0)</f>
        <v>0</v>
      </c>
      <c r="AB275" s="41"/>
      <c r="AC275" s="5">
        <f>IF(AC$110=$B268,AC270,0)</f>
        <v>0</v>
      </c>
      <c r="AD275" s="41"/>
      <c r="AE275" s="5">
        <f>IF(AE$110=$B268,AE270,0)</f>
        <v>0</v>
      </c>
      <c r="AF275" s="41"/>
      <c r="AG275" s="5">
        <f>IF(AG$110=$B268,AG270,0)</f>
        <v>4731344</v>
      </c>
      <c r="AH275" s="41"/>
      <c r="AI275" s="5">
        <f>IF(AI$110=$B268,AI270,0)</f>
        <v>0</v>
      </c>
      <c r="AJ275" s="3"/>
      <c r="AK275" s="5">
        <f>IF(AK$110=$B268,AK270,0)</f>
        <v>0</v>
      </c>
      <c r="AL275" s="3"/>
      <c r="AM275" s="5">
        <f>IF(AM$110=$B268,AM270,0)</f>
        <v>0</v>
      </c>
      <c r="AN275" s="3"/>
      <c r="AO275" s="5">
        <f>IF(AO$110=$B268,AO270,0)</f>
        <v>0</v>
      </c>
      <c r="AP275" s="3"/>
      <c r="AQ275" s="5">
        <f>IF(AQ$110=$B268,AQ270,0)</f>
        <v>0</v>
      </c>
      <c r="AR275" s="3"/>
      <c r="AS275" s="3"/>
      <c r="AT275" s="3"/>
      <c r="AU275" s="3"/>
      <c r="AV275" s="3"/>
    </row>
    <row r="276" spans="1:51" ht="13.8" thickBot="1">
      <c r="A276" s="3"/>
      <c r="B276" s="14" t="str">
        <f>"Total Tax Depreciation  -  "&amp;B268</f>
        <v>Total Tax Depreciation  -  2015</v>
      </c>
      <c r="C276" s="3"/>
      <c r="D276" s="3"/>
      <c r="E276" s="47">
        <f>E274+E275</f>
        <v>22786</v>
      </c>
      <c r="F276" s="41"/>
      <c r="G276" s="47">
        <f>G274+G275</f>
        <v>92892</v>
      </c>
      <c r="I276" s="47">
        <f>I274+I275</f>
        <v>10300</v>
      </c>
      <c r="K276" s="47">
        <f>K274+K275</f>
        <v>19376</v>
      </c>
      <c r="L276" s="41"/>
      <c r="M276" s="47">
        <f>M274+M275</f>
        <v>665742</v>
      </c>
      <c r="N276" s="41"/>
      <c r="O276" s="47">
        <f>O274+O275</f>
        <v>445581</v>
      </c>
      <c r="P276" s="41"/>
      <c r="Q276" s="47">
        <f>Q274+Q275</f>
        <v>9587937</v>
      </c>
      <c r="R276" s="41"/>
      <c r="S276" s="47">
        <f>S274+S275</f>
        <v>257162</v>
      </c>
      <c r="T276" s="41"/>
      <c r="U276" s="47">
        <f>U274+U275</f>
        <v>121120</v>
      </c>
      <c r="V276" s="41"/>
      <c r="W276" s="47">
        <f>W274+W275</f>
        <v>64223</v>
      </c>
      <c r="X276" s="41"/>
      <c r="Y276" s="47">
        <f>Y274+Y275</f>
        <v>0</v>
      </c>
      <c r="Z276" s="41"/>
      <c r="AA276" s="47">
        <f>AA274+AA275</f>
        <v>99834</v>
      </c>
      <c r="AB276" s="41"/>
      <c r="AC276" s="47">
        <f>AC274+AC275</f>
        <v>91321</v>
      </c>
      <c r="AD276" s="41"/>
      <c r="AE276" s="47">
        <f>AE274+AE275</f>
        <v>3511409</v>
      </c>
      <c r="AF276" s="41"/>
      <c r="AG276" s="47">
        <f>AG274+AG275</f>
        <v>4908769</v>
      </c>
      <c r="AH276" s="41"/>
      <c r="AI276" s="47">
        <f>AI274+AI275</f>
        <v>0</v>
      </c>
      <c r="AJ276" s="3"/>
      <c r="AK276" s="47">
        <f>AK274+AK275</f>
        <v>0</v>
      </c>
      <c r="AL276" s="3"/>
      <c r="AM276" s="47">
        <f>AM274+AM275</f>
        <v>0</v>
      </c>
      <c r="AN276" s="3"/>
      <c r="AO276" s="47">
        <f>AO274+AO275</f>
        <v>0</v>
      </c>
      <c r="AP276" s="3"/>
      <c r="AQ276" s="47">
        <f>AQ274+AQ275</f>
        <v>0</v>
      </c>
      <c r="AR276" s="3"/>
      <c r="AS276" s="3"/>
      <c r="AT276" s="3"/>
      <c r="AU276" s="3"/>
      <c r="AV276" s="3"/>
      <c r="AW276" s="48"/>
    </row>
    <row r="277" spans="1:51" ht="13.8" thickTop="1">
      <c r="A277" s="3"/>
      <c r="B277" s="3"/>
      <c r="C277" s="3"/>
      <c r="D277" s="3"/>
      <c r="E277" s="46"/>
      <c r="F277" s="41"/>
      <c r="G277" s="46"/>
      <c r="I277" s="46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3"/>
      <c r="AK277" s="41"/>
      <c r="AL277" s="3"/>
      <c r="AM277" s="41"/>
      <c r="AN277" s="3"/>
      <c r="AO277" s="41"/>
      <c r="AP277" s="3"/>
      <c r="AQ277" s="41"/>
      <c r="AR277" s="3"/>
      <c r="AS277" s="3"/>
      <c r="AT277" s="3"/>
      <c r="AU277" s="3"/>
      <c r="AV277" s="3"/>
    </row>
    <row r="278" spans="1:51">
      <c r="A278" s="3"/>
      <c r="B278" s="3"/>
      <c r="C278" s="3"/>
      <c r="D278" s="3"/>
      <c r="E278" s="46"/>
      <c r="F278" s="41"/>
      <c r="G278" s="46"/>
      <c r="I278" s="46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3"/>
      <c r="AK278" s="41"/>
      <c r="AL278" s="3"/>
      <c r="AM278" s="41"/>
      <c r="AN278" s="3"/>
      <c r="AO278" s="41"/>
      <c r="AP278" s="3"/>
      <c r="AQ278" s="41"/>
      <c r="AR278" s="3"/>
      <c r="AS278" s="3"/>
      <c r="AT278" s="3"/>
      <c r="AU278" s="3"/>
      <c r="AV278" s="3"/>
    </row>
    <row r="279" spans="1:51">
      <c r="A279" s="3"/>
      <c r="B279" s="40">
        <v>2016</v>
      </c>
      <c r="C279" s="3"/>
      <c r="D279" s="3"/>
      <c r="E279" s="50"/>
      <c r="F279" s="41"/>
      <c r="G279" s="50"/>
      <c r="I279" s="50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3"/>
      <c r="AK279" s="41"/>
      <c r="AL279" s="3"/>
      <c r="AM279" s="41"/>
      <c r="AN279" s="3"/>
      <c r="AO279" s="41"/>
      <c r="AP279" s="3"/>
      <c r="AQ279" s="41"/>
      <c r="AR279" s="3"/>
      <c r="AS279" s="3"/>
      <c r="AT279" s="3"/>
      <c r="AU279" s="3"/>
      <c r="AV279" s="3"/>
    </row>
    <row r="280" spans="1:51">
      <c r="A280" s="3"/>
      <c r="B280" s="14" t="s">
        <v>167</v>
      </c>
      <c r="C280" s="3"/>
      <c r="D280" s="3"/>
      <c r="E280" s="41">
        <f>IF(E$110&lt;=$B279,E$25,0)</f>
        <v>510665.11</v>
      </c>
      <c r="F280" s="41"/>
      <c r="G280" s="41">
        <f>IF(G$110&lt;=$B279,G$25,0)</f>
        <v>2082311.7650000001</v>
      </c>
      <c r="I280" s="41">
        <f>IF(I$110&lt;=$B279,I$25,0)</f>
        <v>329777.47000000003</v>
      </c>
      <c r="K280" s="41">
        <f>IF(K$110&lt;=$B279,K$25,0)</f>
        <v>620501.30999999971</v>
      </c>
      <c r="L280" s="41"/>
      <c r="M280" s="41">
        <f>IF(M$110&lt;=$B279,M$25,0)</f>
        <v>14920259.805000002</v>
      </c>
      <c r="N280" s="41"/>
      <c r="O280" s="41">
        <f>IF(O$110&lt;=$B279,O$25,0)</f>
        <v>9988375.7000000011</v>
      </c>
      <c r="P280" s="41"/>
      <c r="Q280" s="41">
        <f>IF(Q$110&lt;=$B279,Q$25,0)</f>
        <v>214879808.19000003</v>
      </c>
      <c r="R280" s="41"/>
      <c r="S280" s="41">
        <f>IF(S$110&lt;=$B279,S$25,0)</f>
        <v>11373829.760000002</v>
      </c>
      <c r="T280" s="41"/>
      <c r="U280" s="41">
        <f>IF(U$110&lt;=$B279,U$25,0)</f>
        <v>4955799.3949999996</v>
      </c>
      <c r="V280" s="41"/>
      <c r="W280" s="41">
        <f>IF(W$110&lt;=$B279,W$25,0)</f>
        <v>2430372.75</v>
      </c>
      <c r="X280" s="41"/>
      <c r="Y280" s="41">
        <f>IF(Y$110&lt;=$B279,Y$25,0)</f>
        <v>1753974.9050000003</v>
      </c>
      <c r="Z280" s="41"/>
      <c r="AA280" s="41">
        <f>IF(AA$110&lt;=$B279,AA$25,0)</f>
        <v>3232441.9049999993</v>
      </c>
      <c r="AB280" s="41"/>
      <c r="AC280" s="41">
        <f>IF(AC$110&lt;=$B279,AC$25,0)</f>
        <v>2735390.790000001</v>
      </c>
      <c r="AD280" s="41"/>
      <c r="AE280" s="41">
        <f>IF(AE$110&lt;=$B279,AE$25,0)</f>
        <v>97282430.489999995</v>
      </c>
      <c r="AF280" s="41"/>
      <c r="AG280" s="41">
        <f>IF(AG$110&lt;=$B279,AG$25,0)</f>
        <v>9462688.1500000004</v>
      </c>
      <c r="AH280" s="41"/>
      <c r="AI280" s="41">
        <f>IF(AI$110&lt;=$B279,AI$25,0)</f>
        <v>1440963.16</v>
      </c>
      <c r="AJ280" s="3"/>
      <c r="AK280" s="41">
        <f>IF(AK$110&lt;=$B279,AK$25,0)</f>
        <v>0</v>
      </c>
      <c r="AL280" s="3"/>
      <c r="AM280" s="41">
        <f>IF(AM$110&lt;=$B279,AM$25,0)</f>
        <v>0</v>
      </c>
      <c r="AN280" s="3"/>
      <c r="AO280" s="41">
        <f>IF(AO$110&lt;=$B279,AO$25,0)</f>
        <v>0</v>
      </c>
      <c r="AP280" s="3"/>
      <c r="AQ280" s="41">
        <f>IF(AQ$110&lt;=$B279,AQ$25,0)</f>
        <v>0</v>
      </c>
      <c r="AR280" s="3"/>
      <c r="AS280" s="3"/>
      <c r="AT280" s="3"/>
      <c r="AU280" s="3"/>
      <c r="AV280" s="3"/>
    </row>
    <row r="281" spans="1:51">
      <c r="A281" s="3"/>
      <c r="B281" s="14" t="s">
        <v>190</v>
      </c>
      <c r="C281" s="3"/>
      <c r="D281" s="3"/>
      <c r="E281" s="42">
        <f>ROUND(E280*E$13,0)</f>
        <v>0</v>
      </c>
      <c r="F281" s="41"/>
      <c r="G281" s="42">
        <f>ROUND(G280*G$13,0)</f>
        <v>0</v>
      </c>
      <c r="I281" s="42">
        <f>ROUND(I280*I$13,0)</f>
        <v>98933</v>
      </c>
      <c r="K281" s="42">
        <f>ROUND(K280*K$13,0)</f>
        <v>186150</v>
      </c>
      <c r="L281" s="41"/>
      <c r="M281" s="42">
        <f>ROUND(M280*M$13,0)</f>
        <v>0</v>
      </c>
      <c r="N281" s="41"/>
      <c r="O281" s="42">
        <f>ROUND(O280*O$13,0)</f>
        <v>0</v>
      </c>
      <c r="P281" s="41"/>
      <c r="Q281" s="42">
        <f>ROUND(Q280*Q$13,0)</f>
        <v>0</v>
      </c>
      <c r="R281" s="41"/>
      <c r="S281" s="42">
        <f>ROUND(S280*S$13,0)</f>
        <v>5686915</v>
      </c>
      <c r="T281" s="41"/>
      <c r="U281" s="42">
        <f>ROUND(U280*U$13,0)</f>
        <v>2477900</v>
      </c>
      <c r="V281" s="41"/>
      <c r="W281" s="42">
        <f>ROUND(W280*W$13,0)</f>
        <v>1215186</v>
      </c>
      <c r="X281" s="41"/>
      <c r="Y281" s="42">
        <f>ROUND(Y280*Y$13,0)</f>
        <v>1753975</v>
      </c>
      <c r="Z281" s="41"/>
      <c r="AA281" s="42">
        <f>ROUND(AA280*AA$13,0)</f>
        <v>1616221</v>
      </c>
      <c r="AB281" s="41"/>
      <c r="AC281" s="42">
        <f>ROUND(AC280*AC$13,0)</f>
        <v>1367695</v>
      </c>
      <c r="AD281" s="41"/>
      <c r="AE281" s="42">
        <f>ROUND(AE280*AE$13,0)</f>
        <v>48641215</v>
      </c>
      <c r="AF281" s="41"/>
      <c r="AG281" s="42">
        <f>ROUND(AG280*AG$13,0)</f>
        <v>4731344</v>
      </c>
      <c r="AH281" s="41"/>
      <c r="AI281" s="42">
        <f>ROUND(AI280*AI$13,0)</f>
        <v>720482</v>
      </c>
      <c r="AJ281" s="3"/>
      <c r="AK281" s="42">
        <f>ROUND(AK280*AK$13,0)</f>
        <v>0</v>
      </c>
      <c r="AL281" s="3"/>
      <c r="AM281" s="42">
        <f>ROUND(AM280*AM$13,0)</f>
        <v>0</v>
      </c>
      <c r="AN281" s="3"/>
      <c r="AO281" s="42">
        <f>ROUND(AO280*AO$13,0)</f>
        <v>0</v>
      </c>
      <c r="AP281" s="3"/>
      <c r="AQ281" s="42">
        <f>ROUND(AQ280*AQ$13,0)</f>
        <v>0</v>
      </c>
      <c r="AR281" s="3"/>
      <c r="AS281" s="3"/>
      <c r="AT281" s="3"/>
      <c r="AU281" s="3"/>
      <c r="AV281" s="3"/>
    </row>
    <row r="282" spans="1:51">
      <c r="A282" s="3"/>
      <c r="B282" s="14" t="s">
        <v>191</v>
      </c>
      <c r="C282" s="3"/>
      <c r="D282" s="3"/>
      <c r="E282" s="41">
        <f>E280-E281</f>
        <v>510665.11</v>
      </c>
      <c r="F282" s="41"/>
      <c r="G282" s="41">
        <f>G280-G281</f>
        <v>2082311.7650000001</v>
      </c>
      <c r="I282" s="41">
        <f>I280-I281</f>
        <v>230844.47000000003</v>
      </c>
      <c r="K282" s="41">
        <f>K280-K281</f>
        <v>434351.30999999971</v>
      </c>
      <c r="L282" s="41"/>
      <c r="M282" s="41">
        <f>M280-M281</f>
        <v>14920259.805000002</v>
      </c>
      <c r="N282" s="41"/>
      <c r="O282" s="41">
        <f>O280-O281</f>
        <v>9988375.7000000011</v>
      </c>
      <c r="P282" s="41"/>
      <c r="Q282" s="41">
        <f>Q280-Q281</f>
        <v>214879808.19000003</v>
      </c>
      <c r="R282" s="41"/>
      <c r="S282" s="41">
        <f>S280-S281</f>
        <v>5686914.7600000016</v>
      </c>
      <c r="T282" s="41"/>
      <c r="U282" s="41">
        <f>U280-U281</f>
        <v>2477899.3949999996</v>
      </c>
      <c r="V282" s="41"/>
      <c r="W282" s="41">
        <f>W280-W281</f>
        <v>1215186.75</v>
      </c>
      <c r="X282" s="41"/>
      <c r="Y282" s="41">
        <f>Y280-Y281</f>
        <v>-9.4999999739229679E-2</v>
      </c>
      <c r="Z282" s="41"/>
      <c r="AA282" s="41">
        <f>AA280-AA281</f>
        <v>1616220.9049999993</v>
      </c>
      <c r="AB282" s="41"/>
      <c r="AC282" s="41">
        <f>AC280-AC281</f>
        <v>1367695.790000001</v>
      </c>
      <c r="AD282" s="41"/>
      <c r="AE282" s="41">
        <f>AE280-AE281</f>
        <v>48641215.489999995</v>
      </c>
      <c r="AF282" s="41"/>
      <c r="AG282" s="41">
        <f>AG280-AG281</f>
        <v>4731344.1500000004</v>
      </c>
      <c r="AH282" s="41"/>
      <c r="AI282" s="41">
        <f>AI280-AI281</f>
        <v>720481.15999999992</v>
      </c>
      <c r="AJ282" s="3"/>
      <c r="AK282" s="41">
        <f>AK280-AK281</f>
        <v>0</v>
      </c>
      <c r="AL282" s="3"/>
      <c r="AM282" s="41">
        <f>AM280-AM281</f>
        <v>0</v>
      </c>
      <c r="AN282" s="3"/>
      <c r="AO282" s="41">
        <f>AO280-AO281</f>
        <v>0</v>
      </c>
      <c r="AP282" s="3"/>
      <c r="AQ282" s="41">
        <f>AQ280-AQ281</f>
        <v>0</v>
      </c>
      <c r="AR282" s="3"/>
      <c r="AS282" s="3"/>
      <c r="AT282" s="3"/>
      <c r="AU282" s="3"/>
      <c r="AV282" s="3"/>
    </row>
    <row r="283" spans="1:51" s="176" customFormat="1">
      <c r="A283" s="45"/>
      <c r="B283" s="43" t="s">
        <v>192</v>
      </c>
      <c r="C283" s="32"/>
      <c r="D283" s="32"/>
      <c r="E283" s="44">
        <f>IF($B279-E$9&lt;0,0,LOOKUP($B279-(E$9-1),$C$343:$C$364,$E$343:$E$364))</f>
        <v>4.4609999999999997E-2</v>
      </c>
      <c r="F283" s="32"/>
      <c r="G283" s="44">
        <f>IF($B279-G$9&lt;0,0,LOOKUP($B279-(G$9-1),$C$343:$C$364,$E$343:$E$364))</f>
        <v>4.462E-2</v>
      </c>
      <c r="H283" s="45"/>
      <c r="I283" s="44">
        <f>IF($B279-I$9&lt;0,0,LOOKUP($B279-(I$9-1),$C$343:$C$364,$E$343:$E$364))</f>
        <v>4.4609999999999997E-2</v>
      </c>
      <c r="J283" s="45"/>
      <c r="K283" s="44">
        <f>IF($B279-K$9&lt;0,0,LOOKUP($B279-(K$9-1),$C$343:$C$364,$E$343:$E$364))</f>
        <v>4.462E-2</v>
      </c>
      <c r="L283" s="45"/>
      <c r="M283" s="44">
        <f>IF($B279-M$9&lt;0,0,LOOKUP($B279-(M$9-1),$C$343:$C$364,$E$343:$E$364))</f>
        <v>4.4609999999999997E-2</v>
      </c>
      <c r="N283" s="32"/>
      <c r="O283" s="44">
        <f>IF($B279-O$9&lt;0,0,LOOKUP($B279-(O$9-1),$C$343:$C$364,$E$343:$E$364))</f>
        <v>4.462E-2</v>
      </c>
      <c r="P283" s="45"/>
      <c r="Q283" s="44">
        <f>IF($B279-Q$9&lt;0,0,LOOKUP($B279-(Q$9-1),$C$343:$C$364,$E$343:$E$364))</f>
        <v>4.4609999999999997E-2</v>
      </c>
      <c r="R283" s="45"/>
      <c r="S283" s="44">
        <f>IF($B279-S$9&lt;0,0,LOOKUP($B279-(S$9-1),$C$343:$C$364,$E$343:$E$364))</f>
        <v>4.462E-2</v>
      </c>
      <c r="T283" s="45"/>
      <c r="U283" s="44">
        <f>IF($B279-U$9&lt;0,0,LOOKUP($B279-(U$9-1),$C$343:$C$364,$E$343:$E$364))</f>
        <v>4.5220000000000003E-2</v>
      </c>
      <c r="V283" s="45"/>
      <c r="W283" s="44">
        <f>IF($B279-W$9&lt;0,0,LOOKUP($B279-(W$9-1),$C$343:$C$364,$E$343:$E$364))</f>
        <v>4.888E-2</v>
      </c>
      <c r="X283" s="32"/>
      <c r="Y283" s="44">
        <f>IF($B279-Y$9&lt;0,0,LOOKUP($B279-(Y$9-1),$C$343:$C$364,$E$343:$E$364))</f>
        <v>5.2850000000000001E-2</v>
      </c>
      <c r="Z283" s="45"/>
      <c r="AA283" s="44">
        <f>IF($B279-AA$9&lt;0,0,LOOKUP($B279-(AA$9-1),$C$343:$C$364,$E$343:$E$364))</f>
        <v>5.713E-2</v>
      </c>
      <c r="AB283" s="45"/>
      <c r="AC283" s="44">
        <f>IF($B279-AC$9&lt;0,0,LOOKUP($B279-(AC$9-1),$C$343:$C$364,$E$343:$E$364))</f>
        <v>6.1769999999999999E-2</v>
      </c>
      <c r="AD283" s="45"/>
      <c r="AE283" s="44">
        <f>IF($B279-AE$9&lt;0,0,LOOKUP($B279-(AE$9-1),$C$343:$C$364,$E$343:$E$364))</f>
        <v>6.6769999999999996E-2</v>
      </c>
      <c r="AF283" s="45"/>
      <c r="AG283" s="44">
        <f>IF($B279-AG$9&lt;0,0,LOOKUP($B279-(AG$9-1),$C$343:$C$364,$E$343:$E$364))</f>
        <v>7.2190000000000004E-2</v>
      </c>
      <c r="AH283" s="45"/>
      <c r="AI283" s="44">
        <f>IF($B279-AI$9&lt;0,0,LOOKUP($B279-(AI$9-1),$C$343:$C$364,$E$343:$E$364))</f>
        <v>3.7499999999999999E-2</v>
      </c>
      <c r="AJ283" s="45"/>
      <c r="AK283" s="44">
        <f>IF($B279-AK$9&lt;0,0,LOOKUP($B279-(AK$9-1),$C$343:$C$364,$E$343:$E$364))</f>
        <v>0</v>
      </c>
      <c r="AL283" s="45"/>
      <c r="AM283" s="44">
        <f>IF($B279-AM$9&lt;0,0,LOOKUP($B279-(AM$9-1),$C$343:$C$364,$E$343:$E$364))</f>
        <v>0</v>
      </c>
      <c r="AN283" s="45"/>
      <c r="AO283" s="44">
        <f>IF($B279-AO$9&lt;0,0,LOOKUP($B279-(AO$9-1),$C$343:$C$364,$E$343:$E$364))</f>
        <v>0</v>
      </c>
      <c r="AP283" s="45"/>
      <c r="AQ283" s="44">
        <f>IF($B279-AQ$9&lt;0,0,LOOKUP($B279-(AQ$9-1),$C$343:$C$364,$E$343:$E$364))</f>
        <v>0</v>
      </c>
      <c r="AR283" s="45"/>
      <c r="AS283" s="45"/>
      <c r="AT283" s="45"/>
      <c r="AU283" s="45"/>
      <c r="AV283" s="45"/>
      <c r="AW283" s="45"/>
      <c r="AX283" s="45"/>
      <c r="AY283" s="45"/>
    </row>
    <row r="284" spans="1:51">
      <c r="B284" s="3"/>
      <c r="C284" s="3"/>
      <c r="D284" s="3"/>
      <c r="E284" s="46"/>
      <c r="F284" s="41"/>
      <c r="G284" s="46"/>
      <c r="I284" s="46"/>
      <c r="K284" s="46"/>
      <c r="L284" s="41"/>
      <c r="M284" s="46"/>
      <c r="N284" s="41"/>
      <c r="O284" s="46"/>
      <c r="P284" s="41"/>
      <c r="Q284" s="46"/>
      <c r="R284" s="41"/>
      <c r="S284" s="46"/>
      <c r="T284" s="41"/>
      <c r="U284" s="46"/>
      <c r="V284" s="41"/>
      <c r="W284" s="46"/>
      <c r="X284" s="41"/>
      <c r="Y284" s="46"/>
      <c r="Z284" s="41"/>
      <c r="AA284" s="46"/>
      <c r="AB284" s="41"/>
      <c r="AC284" s="46"/>
      <c r="AD284" s="41"/>
      <c r="AE284" s="46"/>
      <c r="AF284" s="41"/>
      <c r="AG284" s="46"/>
      <c r="AI284" s="46"/>
      <c r="AK284" s="46"/>
      <c r="AM284" s="46"/>
      <c r="AO284" s="46"/>
      <c r="AQ284" s="46"/>
    </row>
    <row r="285" spans="1:51">
      <c r="B285" s="14" t="s">
        <v>193</v>
      </c>
      <c r="C285" s="3"/>
      <c r="D285" s="3"/>
      <c r="E285" s="41">
        <f>ROUND((E280-E281)*E283,0)</f>
        <v>22781</v>
      </c>
      <c r="F285" s="41"/>
      <c r="G285" s="41">
        <f>ROUND((G280-G281)*G283,0)</f>
        <v>92913</v>
      </c>
      <c r="I285" s="41">
        <f>ROUND((I280-I281)*I283,0)</f>
        <v>10298</v>
      </c>
      <c r="K285" s="41">
        <f>ROUND((K280-K281)*K283,0)</f>
        <v>19381</v>
      </c>
      <c r="L285" s="41"/>
      <c r="M285" s="41">
        <f>ROUND((M280-M281)*M283,0)</f>
        <v>665593</v>
      </c>
      <c r="N285" s="41"/>
      <c r="O285" s="41">
        <f>ROUND((O280-O281)*O283,0)</f>
        <v>445681</v>
      </c>
      <c r="P285" s="41"/>
      <c r="Q285" s="41">
        <f>ROUND((Q280-Q281)*Q283,0)</f>
        <v>9585788</v>
      </c>
      <c r="R285" s="41"/>
      <c r="S285" s="41">
        <f>ROUND((S280-S281)*S283,0)</f>
        <v>253750</v>
      </c>
      <c r="T285" s="41"/>
      <c r="U285" s="41">
        <f>ROUND((U280-U281)*U283,0)</f>
        <v>112051</v>
      </c>
      <c r="V285" s="41"/>
      <c r="W285" s="41">
        <f>ROUND((W280-W281)*W283,0)</f>
        <v>59398</v>
      </c>
      <c r="X285" s="41"/>
      <c r="Y285" s="41">
        <f>ROUND((Y280-Y281)*Y283,0)</f>
        <v>0</v>
      </c>
      <c r="Z285" s="41"/>
      <c r="AA285" s="41">
        <f>ROUND((AA280-AA281)*AA283,0)</f>
        <v>92335</v>
      </c>
      <c r="AB285" s="41"/>
      <c r="AC285" s="41">
        <f>ROUND((AC280-AC281)*AC283,0)</f>
        <v>84483</v>
      </c>
      <c r="AD285" s="41"/>
      <c r="AE285" s="41">
        <f>ROUND((AE280-AE281)*AE283,0)</f>
        <v>3247774</v>
      </c>
      <c r="AF285" s="41"/>
      <c r="AG285" s="41">
        <f>ROUND((AG280-AG281)*AG283,0)</f>
        <v>341556</v>
      </c>
      <c r="AI285" s="41">
        <f>ROUND((AI280-AI281)*AI283,0)</f>
        <v>27018</v>
      </c>
      <c r="AK285" s="41">
        <f>ROUND((AK280-AK281)*AK283,0)</f>
        <v>0</v>
      </c>
      <c r="AM285" s="41">
        <f>ROUND((AM280-AM281)*AM283,0)</f>
        <v>0</v>
      </c>
      <c r="AO285" s="41">
        <f>ROUND((AO280-AO281)*AO283,0)</f>
        <v>0</v>
      </c>
      <c r="AQ285" s="41">
        <f>ROUND((AQ280-AQ281)*AQ283,0)</f>
        <v>0</v>
      </c>
    </row>
    <row r="286" spans="1:51">
      <c r="B286" s="14" t="s">
        <v>194</v>
      </c>
      <c r="C286" s="3"/>
      <c r="D286" s="3"/>
      <c r="E286" s="5">
        <f>IF(E$110=$B279,E281,0)</f>
        <v>0</v>
      </c>
      <c r="F286" s="41"/>
      <c r="G286" s="5">
        <f>IF(G$110=$B279,G281,0)</f>
        <v>0</v>
      </c>
      <c r="I286" s="5">
        <f>IF(I$110=$B279,I281,0)</f>
        <v>0</v>
      </c>
      <c r="K286" s="5">
        <f>IF(K$110=$B279,K281,0)</f>
        <v>0</v>
      </c>
      <c r="L286" s="41"/>
      <c r="M286" s="5">
        <f>IF(M$110=$B279,M281,0)</f>
        <v>0</v>
      </c>
      <c r="N286" s="41"/>
      <c r="O286" s="5">
        <f>IF(O$110=$B279,O281,0)</f>
        <v>0</v>
      </c>
      <c r="P286" s="41"/>
      <c r="Q286" s="5">
        <f>IF(Q$110=$B279,Q281,0)</f>
        <v>0</v>
      </c>
      <c r="R286" s="41"/>
      <c r="S286" s="5">
        <f>IF(S$110=$B279,S281,0)</f>
        <v>0</v>
      </c>
      <c r="T286" s="41"/>
      <c r="U286" s="5">
        <f>IF(U$110=$B279,U281,0)</f>
        <v>0</v>
      </c>
      <c r="V286" s="41"/>
      <c r="W286" s="5">
        <f>IF(W$110=$B279,W281,0)</f>
        <v>0</v>
      </c>
      <c r="X286" s="41"/>
      <c r="Y286" s="5">
        <f>IF(Y$110=$B279,Y281,0)</f>
        <v>0</v>
      </c>
      <c r="Z286" s="41"/>
      <c r="AA286" s="5">
        <f>IF(AA$110=$B279,AA281,0)</f>
        <v>0</v>
      </c>
      <c r="AB286" s="41"/>
      <c r="AC286" s="5">
        <f>IF(AC$110=$B279,AC281,0)</f>
        <v>0</v>
      </c>
      <c r="AD286" s="41"/>
      <c r="AE286" s="5">
        <f>IF(AE$110=$B279,AE281,0)</f>
        <v>0</v>
      </c>
      <c r="AF286" s="41"/>
      <c r="AG286" s="5">
        <f>IF(AG$110=$B279,AG281,0)</f>
        <v>0</v>
      </c>
      <c r="AI286" s="5">
        <f>IF(AI$110=$B279,AI281,0)</f>
        <v>720482</v>
      </c>
      <c r="AK286" s="5">
        <f>IF(AK$110=$B279,AK281,0)</f>
        <v>0</v>
      </c>
      <c r="AM286" s="5">
        <f>IF(AM$110=$B279,AM281,0)</f>
        <v>0</v>
      </c>
      <c r="AO286" s="5">
        <f>IF(AO$110=$B279,AO281,0)</f>
        <v>0</v>
      </c>
      <c r="AQ286" s="5">
        <f>IF(AQ$110=$B279,AQ281,0)</f>
        <v>0</v>
      </c>
    </row>
    <row r="287" spans="1:51" ht="13.8" thickBot="1">
      <c r="B287" s="14" t="str">
        <f>"Total Tax Depreciation  -  "&amp;B279</f>
        <v>Total Tax Depreciation  -  2016</v>
      </c>
      <c r="C287" s="3"/>
      <c r="D287" s="3"/>
      <c r="E287" s="47">
        <f>E285+E286</f>
        <v>22781</v>
      </c>
      <c r="F287" s="41"/>
      <c r="G287" s="47">
        <f>G285+G286</f>
        <v>92913</v>
      </c>
      <c r="I287" s="47">
        <f>I285+I286</f>
        <v>10298</v>
      </c>
      <c r="K287" s="47">
        <f>K285+K286</f>
        <v>19381</v>
      </c>
      <c r="L287" s="41"/>
      <c r="M287" s="47">
        <f>M285+M286</f>
        <v>665593</v>
      </c>
      <c r="N287" s="41"/>
      <c r="O287" s="47">
        <f>O285+O286</f>
        <v>445681</v>
      </c>
      <c r="P287" s="41"/>
      <c r="Q287" s="47">
        <f>Q285+Q286</f>
        <v>9585788</v>
      </c>
      <c r="R287" s="41"/>
      <c r="S287" s="47">
        <f>S285+S286</f>
        <v>253750</v>
      </c>
      <c r="T287" s="41"/>
      <c r="U287" s="47">
        <f>U285+U286</f>
        <v>112051</v>
      </c>
      <c r="V287" s="41"/>
      <c r="W287" s="47">
        <f>W285+W286</f>
        <v>59398</v>
      </c>
      <c r="X287" s="41"/>
      <c r="Y287" s="47">
        <f>Y285+Y286</f>
        <v>0</v>
      </c>
      <c r="Z287" s="41"/>
      <c r="AA287" s="47">
        <f>AA285+AA286</f>
        <v>92335</v>
      </c>
      <c r="AB287" s="41"/>
      <c r="AC287" s="47">
        <f>AC285+AC286</f>
        <v>84483</v>
      </c>
      <c r="AD287" s="41"/>
      <c r="AE287" s="47">
        <f>AE285+AE286</f>
        <v>3247774</v>
      </c>
      <c r="AF287" s="41"/>
      <c r="AG287" s="47">
        <f>AG285+AG286</f>
        <v>341556</v>
      </c>
      <c r="AI287" s="47">
        <f>AI285+AI286</f>
        <v>747500</v>
      </c>
      <c r="AK287" s="47">
        <f>AK285+AK286</f>
        <v>0</v>
      </c>
      <c r="AM287" s="47">
        <f>AM285+AM286</f>
        <v>0</v>
      </c>
      <c r="AO287" s="47">
        <f>AO285+AO286</f>
        <v>0</v>
      </c>
      <c r="AQ287" s="47">
        <f>AQ285+AQ286</f>
        <v>0</v>
      </c>
    </row>
    <row r="288" spans="1:51" ht="13.8" thickTop="1">
      <c r="B288" s="3"/>
      <c r="C288" s="3"/>
      <c r="D288" s="3"/>
      <c r="E288" s="46"/>
      <c r="F288" s="41"/>
      <c r="G288" s="46"/>
      <c r="I288" s="46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3"/>
      <c r="AK288" s="41"/>
      <c r="AM288" s="41"/>
      <c r="AO288" s="41"/>
      <c r="AQ288" s="41"/>
    </row>
    <row r="289" spans="1:51">
      <c r="B289" s="3"/>
      <c r="C289" s="3"/>
      <c r="D289" s="3"/>
      <c r="E289" s="46"/>
      <c r="F289" s="41"/>
      <c r="G289" s="46"/>
      <c r="I289" s="46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3"/>
      <c r="AK289" s="41"/>
      <c r="AM289" s="41"/>
      <c r="AO289" s="41"/>
      <c r="AQ289" s="41"/>
    </row>
    <row r="290" spans="1:51">
      <c r="B290" s="40">
        <v>2017</v>
      </c>
      <c r="C290" s="3"/>
      <c r="D290" s="3"/>
      <c r="E290" s="50"/>
      <c r="F290" s="41"/>
      <c r="G290" s="50"/>
      <c r="I290" s="50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3"/>
      <c r="AK290" s="41"/>
      <c r="AM290" s="41"/>
      <c r="AO290" s="41"/>
      <c r="AQ290" s="41"/>
    </row>
    <row r="291" spans="1:51">
      <c r="A291" s="11"/>
      <c r="B291" s="14" t="s">
        <v>167</v>
      </c>
      <c r="C291" s="3"/>
      <c r="D291" s="3"/>
      <c r="E291" s="41">
        <f>IF(E$110&lt;=$B290,E$25,0)</f>
        <v>510665.11</v>
      </c>
      <c r="F291" s="41"/>
      <c r="G291" s="41">
        <f>IF(G$110&lt;=$B290,G$25,0)</f>
        <v>2082311.7650000001</v>
      </c>
      <c r="I291" s="41">
        <f>IF(I$110&lt;=$B290,I$25,0)</f>
        <v>329777.47000000003</v>
      </c>
      <c r="K291" s="41">
        <f>IF(K$110&lt;=$B290,K$25,0)</f>
        <v>620501.30999999971</v>
      </c>
      <c r="L291" s="41"/>
      <c r="M291" s="41">
        <f>IF(M$110&lt;=$B290,M$25,0)</f>
        <v>14920259.805000002</v>
      </c>
      <c r="N291" s="41"/>
      <c r="O291" s="41">
        <f>IF(O$110&lt;=$B290,O$25,0)</f>
        <v>9988375.7000000011</v>
      </c>
      <c r="P291" s="41"/>
      <c r="Q291" s="41">
        <f>IF(Q$110&lt;=$B290,Q$25,0)</f>
        <v>214879808.19000003</v>
      </c>
      <c r="R291" s="41"/>
      <c r="S291" s="41">
        <f>IF(S$110&lt;=$B290,S$25,0)</f>
        <v>11373829.760000002</v>
      </c>
      <c r="T291" s="41"/>
      <c r="U291" s="41">
        <f>IF(U$110&lt;=$B290,U$25,0)</f>
        <v>4955799.3949999996</v>
      </c>
      <c r="V291" s="41"/>
      <c r="W291" s="41">
        <f>IF(W$110&lt;=$B290,W$25,0)</f>
        <v>2430372.75</v>
      </c>
      <c r="X291" s="41"/>
      <c r="Y291" s="41">
        <f>IF(Y$110&lt;=$B290,Y$25,0)</f>
        <v>1753974.9050000003</v>
      </c>
      <c r="Z291" s="41"/>
      <c r="AA291" s="41">
        <f>IF(AA$110&lt;=$B290,AA$25,0)</f>
        <v>3232441.9049999993</v>
      </c>
      <c r="AB291" s="41"/>
      <c r="AC291" s="41">
        <f>IF(AC$110&lt;=$B290,AC$25,0)</f>
        <v>2735390.790000001</v>
      </c>
      <c r="AD291" s="41"/>
      <c r="AE291" s="41">
        <f>IF(AE$110&lt;=$B290,AE$25,0)</f>
        <v>97282430.489999995</v>
      </c>
      <c r="AF291" s="41"/>
      <c r="AG291" s="41">
        <f>IF(AG$110&lt;=$B290,AG$25,0)</f>
        <v>9462688.1500000004</v>
      </c>
      <c r="AH291" s="41"/>
      <c r="AI291" s="41">
        <f>IF(AI$110&lt;=$B290,AI$25,0)</f>
        <v>1440963.16</v>
      </c>
      <c r="AJ291" s="3"/>
      <c r="AK291" s="41">
        <f>IF(AK$110&lt;=$B290,AK$25,0)</f>
        <v>875112.65</v>
      </c>
      <c r="AL291" s="11"/>
      <c r="AM291" s="41">
        <f>IF(AM$110&lt;=$B290,AM$25,0)</f>
        <v>0</v>
      </c>
      <c r="AN291" s="11"/>
      <c r="AO291" s="41">
        <f>IF(AO$110&lt;=$B290,AO$25,0)</f>
        <v>0</v>
      </c>
      <c r="AP291" s="11"/>
      <c r="AQ291" s="41">
        <f>IF(AQ$110&lt;=$B290,AQ$25,0)</f>
        <v>0</v>
      </c>
      <c r="AR291" s="11"/>
      <c r="AS291" s="11"/>
      <c r="AT291" s="11"/>
      <c r="AU291" s="11"/>
      <c r="AV291" s="11"/>
      <c r="AW291" s="11"/>
      <c r="AX291" s="11"/>
      <c r="AY291" s="11"/>
    </row>
    <row r="292" spans="1:51">
      <c r="B292" s="14" t="s">
        <v>190</v>
      </c>
      <c r="C292" s="3"/>
      <c r="D292" s="3"/>
      <c r="E292" s="42">
        <f>ROUND(E291*E$13,0)</f>
        <v>0</v>
      </c>
      <c r="F292" s="41"/>
      <c r="G292" s="42">
        <f>ROUND(G291*G$13,0)</f>
        <v>0</v>
      </c>
      <c r="I292" s="42">
        <f>ROUND(I291*I$13,0)</f>
        <v>98933</v>
      </c>
      <c r="K292" s="42">
        <f>ROUND(K291*K$13,0)</f>
        <v>186150</v>
      </c>
      <c r="L292" s="41"/>
      <c r="M292" s="42">
        <f>ROUND(M291*M$13,0)</f>
        <v>0</v>
      </c>
      <c r="N292" s="41"/>
      <c r="O292" s="42">
        <f>ROUND(O291*O$13,0)</f>
        <v>0</v>
      </c>
      <c r="P292" s="41"/>
      <c r="Q292" s="42">
        <f>ROUND(Q291*Q$13,0)</f>
        <v>0</v>
      </c>
      <c r="R292" s="41"/>
      <c r="S292" s="42">
        <f>ROUND(S291*S$13,0)</f>
        <v>5686915</v>
      </c>
      <c r="T292" s="41"/>
      <c r="U292" s="42">
        <f>ROUND(U291*U$13,0)</f>
        <v>2477900</v>
      </c>
      <c r="V292" s="41"/>
      <c r="W292" s="42">
        <f>ROUND(W291*W$13,0)</f>
        <v>1215186</v>
      </c>
      <c r="X292" s="41"/>
      <c r="Y292" s="42">
        <f>ROUND(Y291*Y$13,0)</f>
        <v>1753975</v>
      </c>
      <c r="Z292" s="41"/>
      <c r="AA292" s="42">
        <f>ROUND(AA291*AA$13,0)</f>
        <v>1616221</v>
      </c>
      <c r="AB292" s="41"/>
      <c r="AC292" s="42">
        <f>ROUND(AC291*AC$13,0)</f>
        <v>1367695</v>
      </c>
      <c r="AD292" s="41"/>
      <c r="AE292" s="42">
        <f>ROUND(AE291*AE$13,0)</f>
        <v>48641215</v>
      </c>
      <c r="AF292" s="41"/>
      <c r="AG292" s="42">
        <f>ROUND(AG291*AG$13,0)</f>
        <v>4731344</v>
      </c>
      <c r="AH292" s="41"/>
      <c r="AI292" s="42">
        <f>ROUND(AI291*AI$13,0)</f>
        <v>720482</v>
      </c>
      <c r="AJ292" s="3"/>
      <c r="AK292" s="42">
        <f>ROUND(AK291*AK$13,0)</f>
        <v>437556</v>
      </c>
      <c r="AM292" s="42">
        <f>ROUND(AM291*AM$13,0)</f>
        <v>0</v>
      </c>
      <c r="AO292" s="42">
        <f>ROUND(AO291*AO$13,0)</f>
        <v>0</v>
      </c>
      <c r="AQ292" s="42">
        <f>ROUND(AQ291*AQ$13,0)</f>
        <v>0</v>
      </c>
    </row>
    <row r="293" spans="1:51">
      <c r="B293" s="14" t="s">
        <v>191</v>
      </c>
      <c r="C293" s="3"/>
      <c r="D293" s="3"/>
      <c r="E293" s="41">
        <f>E291-E292</f>
        <v>510665.11</v>
      </c>
      <c r="F293" s="41"/>
      <c r="G293" s="41">
        <f>G291-G292</f>
        <v>2082311.7650000001</v>
      </c>
      <c r="I293" s="41">
        <f>I291-I292</f>
        <v>230844.47000000003</v>
      </c>
      <c r="K293" s="41">
        <f>K291-K292</f>
        <v>434351.30999999971</v>
      </c>
      <c r="L293" s="41"/>
      <c r="M293" s="41">
        <f>M291-M292</f>
        <v>14920259.805000002</v>
      </c>
      <c r="N293" s="41"/>
      <c r="O293" s="41">
        <f>O291-O292</f>
        <v>9988375.7000000011</v>
      </c>
      <c r="P293" s="41"/>
      <c r="Q293" s="41">
        <f>Q291-Q292</f>
        <v>214879808.19000003</v>
      </c>
      <c r="R293" s="41"/>
      <c r="S293" s="41">
        <f>S291-S292</f>
        <v>5686914.7600000016</v>
      </c>
      <c r="T293" s="41"/>
      <c r="U293" s="41">
        <f>U291-U292</f>
        <v>2477899.3949999996</v>
      </c>
      <c r="V293" s="41"/>
      <c r="W293" s="41">
        <f>W291-W292</f>
        <v>1215186.75</v>
      </c>
      <c r="X293" s="41"/>
      <c r="Y293" s="41">
        <f>Y291-Y292</f>
        <v>-9.4999999739229679E-2</v>
      </c>
      <c r="Z293" s="41"/>
      <c r="AA293" s="41">
        <f>AA291-AA292</f>
        <v>1616220.9049999993</v>
      </c>
      <c r="AB293" s="41"/>
      <c r="AC293" s="41">
        <f>AC291-AC292</f>
        <v>1367695.790000001</v>
      </c>
      <c r="AD293" s="41"/>
      <c r="AE293" s="41">
        <f>AE291-AE292</f>
        <v>48641215.489999995</v>
      </c>
      <c r="AF293" s="41"/>
      <c r="AG293" s="41">
        <f>AG291-AG292</f>
        <v>4731344.1500000004</v>
      </c>
      <c r="AH293" s="41"/>
      <c r="AI293" s="41">
        <f>AI291-AI292</f>
        <v>720481.15999999992</v>
      </c>
      <c r="AJ293" s="3"/>
      <c r="AK293" s="41">
        <f>AK291-AK292</f>
        <v>437556.65</v>
      </c>
      <c r="AM293" s="41">
        <f>AM291-AM292</f>
        <v>0</v>
      </c>
      <c r="AO293" s="41">
        <f>AO291-AO292</f>
        <v>0</v>
      </c>
      <c r="AQ293" s="41">
        <f>AQ291-AQ292</f>
        <v>0</v>
      </c>
    </row>
    <row r="294" spans="1:51">
      <c r="B294" s="43" t="s">
        <v>192</v>
      </c>
      <c r="C294" s="32"/>
      <c r="D294" s="32"/>
      <c r="E294" s="44">
        <f>IF($B290-E$9&lt;0,0,LOOKUP($B290-(E$9-1),$C$343:$C$364,$E$343:$E$364))</f>
        <v>4.462E-2</v>
      </c>
      <c r="F294" s="32"/>
      <c r="G294" s="44">
        <f>IF($B290-G$9&lt;0,0,LOOKUP($B290-(G$9-1),$C$343:$C$364,$E$343:$E$364))</f>
        <v>4.4609999999999997E-2</v>
      </c>
      <c r="H294" s="45"/>
      <c r="I294" s="44">
        <f>IF($B290-I$9&lt;0,0,LOOKUP($B290-(I$9-1),$C$343:$C$364,$E$343:$E$364))</f>
        <v>4.462E-2</v>
      </c>
      <c r="J294" s="45"/>
      <c r="K294" s="44">
        <f>IF($B290-K$9&lt;0,0,LOOKUP($B290-(K$9-1),$C$343:$C$364,$E$343:$E$364))</f>
        <v>4.4609999999999997E-2</v>
      </c>
      <c r="L294" s="45"/>
      <c r="M294" s="44">
        <f>IF($B290-M$9&lt;0,0,LOOKUP($B290-(M$9-1),$C$343:$C$364,$E$343:$E$364))</f>
        <v>4.462E-2</v>
      </c>
      <c r="N294" s="32"/>
      <c r="O294" s="44">
        <f>IF($B290-O$9&lt;0,0,LOOKUP($B290-(O$9-1),$C$343:$C$364,$E$343:$E$364))</f>
        <v>4.4609999999999997E-2</v>
      </c>
      <c r="P294" s="45"/>
      <c r="Q294" s="44">
        <f>IF($B290-Q$9&lt;0,0,LOOKUP($B290-(Q$9-1),$C$343:$C$364,$E$343:$E$364))</f>
        <v>4.462E-2</v>
      </c>
      <c r="R294" s="45"/>
      <c r="S294" s="44">
        <f>IF($B290-S$9&lt;0,0,LOOKUP($B290-(S$9-1),$C$343:$C$364,$E$343:$E$364))</f>
        <v>4.4609999999999997E-2</v>
      </c>
      <c r="T294" s="45"/>
      <c r="U294" s="44">
        <f>IF($B290-U$9&lt;0,0,LOOKUP($B290-(U$9-1),$C$343:$C$364,$E$343:$E$364))</f>
        <v>4.462E-2</v>
      </c>
      <c r="V294" s="45"/>
      <c r="W294" s="44">
        <f>IF($B290-W$9&lt;0,0,LOOKUP($B290-(W$9-1),$C$343:$C$364,$E$343:$E$364))</f>
        <v>4.5220000000000003E-2</v>
      </c>
      <c r="X294" s="32"/>
      <c r="Y294" s="44">
        <f>IF($B290-Y$9&lt;0,0,LOOKUP($B290-(Y$9-1),$C$343:$C$364,$E$343:$E$364))</f>
        <v>4.888E-2</v>
      </c>
      <c r="Z294" s="45"/>
      <c r="AA294" s="44">
        <f>IF($B290-AA$9&lt;0,0,LOOKUP($B290-(AA$9-1),$C$343:$C$364,$E$343:$E$364))</f>
        <v>5.2850000000000001E-2</v>
      </c>
      <c r="AB294" s="45"/>
      <c r="AC294" s="44">
        <f>IF($B290-AC$9&lt;0,0,LOOKUP($B290-(AC$9-1),$C$343:$C$364,$E$343:$E$364))</f>
        <v>5.713E-2</v>
      </c>
      <c r="AD294" s="45"/>
      <c r="AE294" s="44">
        <f>IF($B290-AE$9&lt;0,0,LOOKUP($B290-(AE$9-1),$C$343:$C$364,$E$343:$E$364))</f>
        <v>6.1769999999999999E-2</v>
      </c>
      <c r="AF294" s="45"/>
      <c r="AG294" s="44">
        <f>IF($B290-AG$9&lt;0,0,LOOKUP($B290-(AG$9-1),$C$343:$C$364,$E$343:$E$364))</f>
        <v>6.6769999999999996E-2</v>
      </c>
      <c r="AH294" s="45"/>
      <c r="AI294" s="44">
        <f>IF($B290-AI$9&lt;0,0,LOOKUP($B290-(AI$9-1),$C$343:$C$364,$E$343:$E$364))</f>
        <v>7.2190000000000004E-2</v>
      </c>
      <c r="AJ294" s="45"/>
      <c r="AK294" s="44">
        <f>IF($B290-AK$9&lt;0,0,LOOKUP($B290-(AK$9-1),$C$343:$C$364,$E$343:$E$364))</f>
        <v>3.7499999999999999E-2</v>
      </c>
      <c r="AM294" s="44">
        <f>IF($B290-AM$9&lt;0,0,LOOKUP($B290-(AM$9-1),$C$343:$C$364,$E$343:$E$364))</f>
        <v>0</v>
      </c>
      <c r="AO294" s="44">
        <f>IF($B290-AO$9&lt;0,0,LOOKUP($B290-(AO$9-1),$C$343:$C$364,$E$343:$E$364))</f>
        <v>0</v>
      </c>
      <c r="AQ294" s="44">
        <f>IF($B290-AQ$9&lt;0,0,LOOKUP($B290-(AQ$9-1),$C$343:$C$364,$E$343:$E$364))</f>
        <v>0</v>
      </c>
    </row>
    <row r="295" spans="1:51">
      <c r="B295" s="3"/>
      <c r="C295" s="3"/>
      <c r="D295" s="3"/>
      <c r="E295" s="46"/>
      <c r="F295" s="41"/>
      <c r="G295" s="46"/>
      <c r="I295" s="46"/>
      <c r="K295" s="46"/>
      <c r="L295" s="41"/>
      <c r="M295" s="46"/>
      <c r="N295" s="41"/>
      <c r="O295" s="46"/>
      <c r="P295" s="41"/>
      <c r="Q295" s="46"/>
      <c r="R295" s="41"/>
      <c r="S295" s="46"/>
      <c r="T295" s="41"/>
      <c r="U295" s="46"/>
      <c r="V295" s="41"/>
      <c r="W295" s="46"/>
      <c r="X295" s="41"/>
      <c r="Y295" s="46"/>
      <c r="Z295" s="41"/>
      <c r="AA295" s="46"/>
      <c r="AB295" s="41"/>
      <c r="AC295" s="46"/>
      <c r="AD295" s="41"/>
      <c r="AE295" s="46"/>
      <c r="AF295" s="41"/>
      <c r="AG295" s="46"/>
      <c r="AI295" s="46"/>
      <c r="AK295" s="46"/>
      <c r="AM295" s="46"/>
      <c r="AO295" s="46"/>
      <c r="AQ295" s="46"/>
    </row>
    <row r="296" spans="1:51">
      <c r="B296" s="14" t="s">
        <v>193</v>
      </c>
      <c r="C296" s="3"/>
      <c r="D296" s="3"/>
      <c r="E296" s="41">
        <f>ROUND((E291-E292)*E294,0)</f>
        <v>22786</v>
      </c>
      <c r="F296" s="41"/>
      <c r="G296" s="41">
        <f>ROUND((G291-G292)*G294,0)</f>
        <v>92892</v>
      </c>
      <c r="I296" s="41">
        <f>ROUND((I291-I292)*I294,0)</f>
        <v>10300</v>
      </c>
      <c r="K296" s="41">
        <f>ROUND((K291-K292)*K294,0)</f>
        <v>19376</v>
      </c>
      <c r="L296" s="41"/>
      <c r="M296" s="41">
        <f>ROUND((M291-M292)*M294,0)</f>
        <v>665742</v>
      </c>
      <c r="N296" s="41"/>
      <c r="O296" s="41">
        <f>ROUND((O291-O292)*O294,0)</f>
        <v>445581</v>
      </c>
      <c r="P296" s="41"/>
      <c r="Q296" s="41">
        <f>ROUND((Q291-Q292)*Q294,0)</f>
        <v>9587937</v>
      </c>
      <c r="R296" s="41"/>
      <c r="S296" s="41">
        <f>ROUND((S291-S292)*S294,0)</f>
        <v>253693</v>
      </c>
      <c r="T296" s="41"/>
      <c r="U296" s="41">
        <f>ROUND((U291-U292)*U294,0)</f>
        <v>110564</v>
      </c>
      <c r="V296" s="41"/>
      <c r="W296" s="41">
        <f>ROUND((W291-W292)*W294,0)</f>
        <v>54951</v>
      </c>
      <c r="X296" s="41"/>
      <c r="Y296" s="41">
        <f>ROUND((Y291-Y292)*Y294,0)</f>
        <v>0</v>
      </c>
      <c r="Z296" s="41"/>
      <c r="AA296" s="41">
        <f>ROUND((AA291-AA292)*AA294,0)</f>
        <v>85417</v>
      </c>
      <c r="AB296" s="41"/>
      <c r="AC296" s="41">
        <f>ROUND((AC291-AC292)*AC294,0)</f>
        <v>78136</v>
      </c>
      <c r="AD296" s="41"/>
      <c r="AE296" s="41">
        <f>ROUND((AE291-AE292)*AE294,0)</f>
        <v>3004568</v>
      </c>
      <c r="AF296" s="41"/>
      <c r="AG296" s="41">
        <f>ROUND((AG291-AG292)*AG294,0)</f>
        <v>315912</v>
      </c>
      <c r="AI296" s="41">
        <f>ROUND((AI291-AI292)*AI294,0)</f>
        <v>52012</v>
      </c>
      <c r="AK296" s="41">
        <f>ROUND((AK291-AK292)*AK294,0)</f>
        <v>16408</v>
      </c>
      <c r="AM296" s="41">
        <f>ROUND((AM291-AM292)*AM294,0)</f>
        <v>0</v>
      </c>
      <c r="AO296" s="41">
        <f>ROUND((AO291-AO292)*AO294,0)</f>
        <v>0</v>
      </c>
      <c r="AQ296" s="41">
        <f>ROUND((AQ291-AQ292)*AQ294,0)</f>
        <v>0</v>
      </c>
    </row>
    <row r="297" spans="1:51">
      <c r="B297" s="14" t="s">
        <v>194</v>
      </c>
      <c r="C297" s="3"/>
      <c r="D297" s="3"/>
      <c r="E297" s="5">
        <f>IF(E$110=$B290,E292,0)</f>
        <v>0</v>
      </c>
      <c r="F297" s="41"/>
      <c r="G297" s="5">
        <f>IF(G$110=$B290,G292,0)</f>
        <v>0</v>
      </c>
      <c r="I297" s="5">
        <f>IF(I$110=$B290,I292,0)</f>
        <v>0</v>
      </c>
      <c r="K297" s="5">
        <f>IF(K$110=$B290,K292,0)</f>
        <v>0</v>
      </c>
      <c r="L297" s="41"/>
      <c r="M297" s="5">
        <f>IF(M$110=$B290,M292,0)</f>
        <v>0</v>
      </c>
      <c r="N297" s="41"/>
      <c r="O297" s="5">
        <f>IF(O$110=$B290,O292,0)</f>
        <v>0</v>
      </c>
      <c r="P297" s="41"/>
      <c r="Q297" s="5">
        <f>IF(Q$110=$B290,Q292,0)</f>
        <v>0</v>
      </c>
      <c r="R297" s="41"/>
      <c r="S297" s="5">
        <f>IF(S$110=$B290,S292,0)</f>
        <v>0</v>
      </c>
      <c r="T297" s="41"/>
      <c r="U297" s="5">
        <f>IF(U$110=$B290,U292,0)</f>
        <v>0</v>
      </c>
      <c r="V297" s="41"/>
      <c r="W297" s="5">
        <f>IF(W$110=$B290,W292,0)</f>
        <v>0</v>
      </c>
      <c r="X297" s="41"/>
      <c r="Y297" s="5">
        <f>IF(Y$110=$B290,Y292,0)</f>
        <v>0</v>
      </c>
      <c r="Z297" s="41"/>
      <c r="AA297" s="5">
        <f>IF(AA$110=$B290,AA292,0)</f>
        <v>0</v>
      </c>
      <c r="AB297" s="41"/>
      <c r="AC297" s="5">
        <f>IF(AC$110=$B290,AC292,0)</f>
        <v>0</v>
      </c>
      <c r="AD297" s="41"/>
      <c r="AE297" s="5">
        <f>IF(AE$110=$B290,AE292,0)</f>
        <v>0</v>
      </c>
      <c r="AF297" s="41"/>
      <c r="AG297" s="5">
        <f>IF(AG$110=$B290,AG292,0)</f>
        <v>0</v>
      </c>
      <c r="AI297" s="5">
        <f>IF(AI$110=$B290,AI292,0)</f>
        <v>0</v>
      </c>
      <c r="AK297" s="5">
        <f>IF(AK$110=$B290,AK292,0)</f>
        <v>437556</v>
      </c>
      <c r="AM297" s="5">
        <f>IF(AM$110=$B290,AM292,0)</f>
        <v>0</v>
      </c>
      <c r="AO297" s="5">
        <f>IF(AO$110=$B290,AO292,0)</f>
        <v>0</v>
      </c>
      <c r="AQ297" s="5">
        <f>IF(AQ$110=$B290,AQ292,0)</f>
        <v>0</v>
      </c>
    </row>
    <row r="298" spans="1:51" ht="13.8" thickBot="1">
      <c r="B298" s="14" t="str">
        <f>"Total Tax Depreciation  -  "&amp;B290</f>
        <v>Total Tax Depreciation  -  2017</v>
      </c>
      <c r="C298" s="3"/>
      <c r="D298" s="3"/>
      <c r="E298" s="47">
        <f>E296+E297</f>
        <v>22786</v>
      </c>
      <c r="F298" s="41"/>
      <c r="G298" s="47">
        <f>G296+G297</f>
        <v>92892</v>
      </c>
      <c r="I298" s="47">
        <f>I296+I297</f>
        <v>10300</v>
      </c>
      <c r="K298" s="47">
        <f>K296+K297</f>
        <v>19376</v>
      </c>
      <c r="L298" s="41"/>
      <c r="M298" s="47">
        <f>M296+M297</f>
        <v>665742</v>
      </c>
      <c r="N298" s="41"/>
      <c r="O298" s="47">
        <f>O296+O297</f>
        <v>445581</v>
      </c>
      <c r="P298" s="41"/>
      <c r="Q298" s="47">
        <f>Q296+Q297</f>
        <v>9587937</v>
      </c>
      <c r="R298" s="41"/>
      <c r="S298" s="47">
        <f>S296+S297</f>
        <v>253693</v>
      </c>
      <c r="T298" s="41"/>
      <c r="U298" s="47">
        <f>U296+U297</f>
        <v>110564</v>
      </c>
      <c r="V298" s="41"/>
      <c r="W298" s="47">
        <f>W296+W297</f>
        <v>54951</v>
      </c>
      <c r="X298" s="41"/>
      <c r="Y298" s="47">
        <f>Y296+Y297</f>
        <v>0</v>
      </c>
      <c r="Z298" s="41"/>
      <c r="AA298" s="47">
        <f>AA296+AA297</f>
        <v>85417</v>
      </c>
      <c r="AB298" s="41"/>
      <c r="AC298" s="47">
        <f>AC296+AC297</f>
        <v>78136</v>
      </c>
      <c r="AD298" s="41"/>
      <c r="AE298" s="47">
        <f>AE296+AE297</f>
        <v>3004568</v>
      </c>
      <c r="AF298" s="41"/>
      <c r="AG298" s="47">
        <f>AG296+AG297</f>
        <v>315912</v>
      </c>
      <c r="AI298" s="47">
        <f>AI296+AI297</f>
        <v>52012</v>
      </c>
      <c r="AK298" s="47">
        <f>AK296+AK297</f>
        <v>453964</v>
      </c>
      <c r="AM298" s="47">
        <f>AM296+AM297</f>
        <v>0</v>
      </c>
      <c r="AO298" s="47">
        <f>AO296+AO297</f>
        <v>0</v>
      </c>
      <c r="AQ298" s="47">
        <f>AQ296+AQ297</f>
        <v>0</v>
      </c>
    </row>
    <row r="299" spans="1:51" ht="13.8" thickTop="1"/>
    <row r="301" spans="1:51">
      <c r="B301" s="40">
        <v>2018</v>
      </c>
      <c r="C301" s="3"/>
      <c r="D301" s="3"/>
      <c r="E301" s="50"/>
      <c r="F301" s="41"/>
      <c r="G301" s="50"/>
      <c r="I301" s="50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3"/>
      <c r="AK301" s="41"/>
      <c r="AM301" s="41"/>
      <c r="AO301" s="41"/>
      <c r="AQ301" s="41"/>
    </row>
    <row r="302" spans="1:51">
      <c r="B302" s="14" t="s">
        <v>167</v>
      </c>
      <c r="C302" s="3"/>
      <c r="D302" s="3"/>
      <c r="E302" s="41">
        <f>IF(E$110&lt;=$B301,E$25,0)</f>
        <v>510665.11</v>
      </c>
      <c r="F302" s="41"/>
      <c r="G302" s="41">
        <f>IF(G$110&lt;=$B301,G$25,0)</f>
        <v>2082311.7650000001</v>
      </c>
      <c r="I302" s="41">
        <f>IF(I$110&lt;=$B301,I$25,0)</f>
        <v>329777.47000000003</v>
      </c>
      <c r="K302" s="41">
        <f>IF(K$110&lt;=$B301,K$25,0)</f>
        <v>620501.30999999971</v>
      </c>
      <c r="L302" s="41"/>
      <c r="M302" s="41">
        <f>IF(M$110&lt;=$B301,M$25,0)</f>
        <v>14920259.805000002</v>
      </c>
      <c r="N302" s="41"/>
      <c r="O302" s="41">
        <f>IF(O$110&lt;=$B301,O$25,0)</f>
        <v>9988375.7000000011</v>
      </c>
      <c r="P302" s="41"/>
      <c r="Q302" s="41">
        <f>IF(Q$110&lt;=$B301,Q$25,0)</f>
        <v>214879808.19000003</v>
      </c>
      <c r="R302" s="41"/>
      <c r="S302" s="41">
        <f>IF(S$110&lt;=$B301,S$25,0)</f>
        <v>11373829.760000002</v>
      </c>
      <c r="T302" s="41"/>
      <c r="U302" s="41">
        <f>IF(U$110&lt;=$B301,U$25,0)</f>
        <v>4955799.3949999996</v>
      </c>
      <c r="V302" s="41"/>
      <c r="W302" s="41">
        <f>IF(W$110&lt;=$B301,W$25,0)</f>
        <v>2430372.75</v>
      </c>
      <c r="X302" s="41"/>
      <c r="Y302" s="41">
        <f>IF(Y$110&lt;=$B301,Y$25,0)</f>
        <v>1753974.9050000003</v>
      </c>
      <c r="Z302" s="41"/>
      <c r="AA302" s="41">
        <f>IF(AA$110&lt;=$B301,AA$25,0)</f>
        <v>3232441.9049999993</v>
      </c>
      <c r="AB302" s="41"/>
      <c r="AC302" s="41">
        <f>IF(AC$110&lt;=$B301,AC$25,0)</f>
        <v>2735390.790000001</v>
      </c>
      <c r="AD302" s="41"/>
      <c r="AE302" s="41">
        <f>IF(AE$110&lt;=$B301,AE$25,0)</f>
        <v>97282430.489999995</v>
      </c>
      <c r="AF302" s="41"/>
      <c r="AG302" s="41">
        <f>IF(AG$110&lt;=$B301,AG$25,0)</f>
        <v>9462688.1500000004</v>
      </c>
      <c r="AH302" s="41"/>
      <c r="AI302" s="41">
        <f>IF(AI$110&lt;=$B301,AI$25,0)</f>
        <v>1440963.16</v>
      </c>
      <c r="AJ302" s="3"/>
      <c r="AK302" s="41">
        <f>IF(AK$110&lt;=$B301,AK$25,0)</f>
        <v>875112.65</v>
      </c>
      <c r="AL302" s="11"/>
      <c r="AM302" s="41">
        <f>IF(AM$110&lt;=$B301,AM$25,0)</f>
        <v>309801.64999999985</v>
      </c>
      <c r="AN302" s="11"/>
      <c r="AO302" s="41">
        <f>IF(AO$110&lt;=$B301,AO$25,0)</f>
        <v>0</v>
      </c>
      <c r="AQ302" s="41">
        <f>IF(AQ$110&lt;=$B301,AQ$25,0)</f>
        <v>0</v>
      </c>
    </row>
    <row r="303" spans="1:51">
      <c r="B303" s="14" t="s">
        <v>190</v>
      </c>
      <c r="C303" s="3"/>
      <c r="D303" s="3"/>
      <c r="E303" s="42">
        <f>ROUND(E302*E$13,0)</f>
        <v>0</v>
      </c>
      <c r="F303" s="41"/>
      <c r="G303" s="42">
        <f>ROUND(G302*G$13,0)</f>
        <v>0</v>
      </c>
      <c r="I303" s="42">
        <f>ROUND(I302*I$13,0)</f>
        <v>98933</v>
      </c>
      <c r="K303" s="42">
        <f>ROUND(K302*K$13,0)</f>
        <v>186150</v>
      </c>
      <c r="L303" s="41"/>
      <c r="M303" s="42">
        <f>ROUND(M302*M$13,0)</f>
        <v>0</v>
      </c>
      <c r="N303" s="41"/>
      <c r="O303" s="42">
        <f>ROUND(O302*O$13,0)</f>
        <v>0</v>
      </c>
      <c r="P303" s="41"/>
      <c r="Q303" s="42">
        <f>ROUND(Q302*Q$13,0)</f>
        <v>0</v>
      </c>
      <c r="R303" s="41"/>
      <c r="S303" s="42">
        <f>ROUND(S302*S$13,0)</f>
        <v>5686915</v>
      </c>
      <c r="T303" s="41"/>
      <c r="U303" s="42">
        <f>ROUND(U302*U$13,0)</f>
        <v>2477900</v>
      </c>
      <c r="V303" s="41"/>
      <c r="W303" s="42">
        <f>ROUND(W302*W$13,0)</f>
        <v>1215186</v>
      </c>
      <c r="X303" s="41"/>
      <c r="Y303" s="42">
        <f>ROUND(Y302*Y$13,0)</f>
        <v>1753975</v>
      </c>
      <c r="Z303" s="41"/>
      <c r="AA303" s="42">
        <f>ROUND(AA302*AA$13,0)</f>
        <v>1616221</v>
      </c>
      <c r="AB303" s="41"/>
      <c r="AC303" s="42">
        <f>ROUND(AC302*AC$13,0)</f>
        <v>1367695</v>
      </c>
      <c r="AD303" s="41"/>
      <c r="AE303" s="42">
        <f>ROUND(AE302*AE$13,0)</f>
        <v>48641215</v>
      </c>
      <c r="AF303" s="41"/>
      <c r="AG303" s="42">
        <f>ROUND(AG302*AG$13,0)</f>
        <v>4731344</v>
      </c>
      <c r="AH303" s="41"/>
      <c r="AI303" s="42">
        <f>ROUND(AI302*AI$13,0)</f>
        <v>720482</v>
      </c>
      <c r="AJ303" s="3"/>
      <c r="AK303" s="42">
        <f>ROUND(AK302*AK$13,0)</f>
        <v>437556</v>
      </c>
      <c r="AM303" s="42">
        <f>ROUND(AM302*AM$13,0)</f>
        <v>0</v>
      </c>
      <c r="AO303" s="42">
        <f>ROUND(AO302*AO$13,0)</f>
        <v>0</v>
      </c>
      <c r="AQ303" s="42">
        <f>ROUND(AQ302*AQ$13,0)</f>
        <v>0</v>
      </c>
    </row>
    <row r="304" spans="1:51">
      <c r="B304" s="14" t="s">
        <v>191</v>
      </c>
      <c r="C304" s="3"/>
      <c r="D304" s="3"/>
      <c r="E304" s="41">
        <f>E302-E303</f>
        <v>510665.11</v>
      </c>
      <c r="F304" s="41"/>
      <c r="G304" s="41">
        <f>G302-G303</f>
        <v>2082311.7650000001</v>
      </c>
      <c r="I304" s="41">
        <f>I302-I303</f>
        <v>230844.47000000003</v>
      </c>
      <c r="K304" s="41">
        <f>K302-K303</f>
        <v>434351.30999999971</v>
      </c>
      <c r="L304" s="41"/>
      <c r="M304" s="41">
        <f>M302-M303</f>
        <v>14920259.805000002</v>
      </c>
      <c r="N304" s="41"/>
      <c r="O304" s="41">
        <f>O302-O303</f>
        <v>9988375.7000000011</v>
      </c>
      <c r="P304" s="41"/>
      <c r="Q304" s="41">
        <f>Q302-Q303</f>
        <v>214879808.19000003</v>
      </c>
      <c r="R304" s="41"/>
      <c r="S304" s="41">
        <f>S302-S303</f>
        <v>5686914.7600000016</v>
      </c>
      <c r="T304" s="41"/>
      <c r="U304" s="41">
        <f>U302-U303</f>
        <v>2477899.3949999996</v>
      </c>
      <c r="V304" s="41"/>
      <c r="W304" s="41">
        <f>W302-W303</f>
        <v>1215186.75</v>
      </c>
      <c r="X304" s="41"/>
      <c r="Y304" s="41">
        <f>Y302-Y303</f>
        <v>-9.4999999739229679E-2</v>
      </c>
      <c r="Z304" s="41"/>
      <c r="AA304" s="41">
        <f>AA302-AA303</f>
        <v>1616220.9049999993</v>
      </c>
      <c r="AB304" s="41"/>
      <c r="AC304" s="41">
        <f>AC302-AC303</f>
        <v>1367695.790000001</v>
      </c>
      <c r="AD304" s="41"/>
      <c r="AE304" s="41">
        <f>AE302-AE303</f>
        <v>48641215.489999995</v>
      </c>
      <c r="AF304" s="41"/>
      <c r="AG304" s="41">
        <f>AG302-AG303</f>
        <v>4731344.1500000004</v>
      </c>
      <c r="AH304" s="41"/>
      <c r="AI304" s="41">
        <f>AI302-AI303</f>
        <v>720481.15999999992</v>
      </c>
      <c r="AJ304" s="3"/>
      <c r="AK304" s="41">
        <f>AK302-AK303</f>
        <v>437556.65</v>
      </c>
      <c r="AM304" s="41">
        <f>AM302-AM303</f>
        <v>309801.64999999985</v>
      </c>
      <c r="AO304" s="41">
        <f>AO302-AO303</f>
        <v>0</v>
      </c>
      <c r="AQ304" s="41">
        <f>AQ302-AQ303</f>
        <v>0</v>
      </c>
    </row>
    <row r="305" spans="2:43">
      <c r="B305" s="43" t="s">
        <v>192</v>
      </c>
      <c r="C305" s="32"/>
      <c r="D305" s="32"/>
      <c r="E305" s="44">
        <f>IF($B301-E$9&lt;0,0,LOOKUP($B301-(E$9-1),$C$343:$C$364,$E$343:$E$364))</f>
        <v>4.4609999999999997E-2</v>
      </c>
      <c r="F305" s="32"/>
      <c r="G305" s="44">
        <f>IF($B301-G$9&lt;0,0,LOOKUP($B301-(G$9-1),$C$343:$C$364,$E$343:$E$364))</f>
        <v>4.462E-2</v>
      </c>
      <c r="H305" s="45"/>
      <c r="I305" s="44">
        <f>IF($B301-I$9&lt;0,0,LOOKUP($B301-(I$9-1),$C$343:$C$364,$E$343:$E$364))</f>
        <v>4.4609999999999997E-2</v>
      </c>
      <c r="J305" s="45"/>
      <c r="K305" s="44">
        <f>IF($B301-K$9&lt;0,0,LOOKUP($B301-(K$9-1),$C$343:$C$364,$E$343:$E$364))</f>
        <v>4.462E-2</v>
      </c>
      <c r="L305" s="45"/>
      <c r="M305" s="44">
        <f>IF($B301-M$9&lt;0,0,LOOKUP($B301-(M$9-1),$C$343:$C$364,$E$343:$E$364))</f>
        <v>4.4609999999999997E-2</v>
      </c>
      <c r="N305" s="32"/>
      <c r="O305" s="44">
        <f>IF($B301-O$9&lt;0,0,LOOKUP($B301-(O$9-1),$C$343:$C$364,$E$343:$E$364))</f>
        <v>4.462E-2</v>
      </c>
      <c r="P305" s="45"/>
      <c r="Q305" s="44">
        <f>IF($B301-Q$9&lt;0,0,LOOKUP($B301-(Q$9-1),$C$343:$C$364,$E$343:$E$364))</f>
        <v>4.4609999999999997E-2</v>
      </c>
      <c r="R305" s="45"/>
      <c r="S305" s="44">
        <f>IF($B301-S$9&lt;0,0,LOOKUP($B301-(S$9-1),$C$343:$C$364,$E$343:$E$364))</f>
        <v>4.462E-2</v>
      </c>
      <c r="T305" s="45"/>
      <c r="U305" s="44">
        <f>IF($B301-U$9&lt;0,0,LOOKUP($B301-(U$9-1),$C$343:$C$364,$E$343:$E$364))</f>
        <v>4.4609999999999997E-2</v>
      </c>
      <c r="V305" s="45"/>
      <c r="W305" s="44">
        <f>IF($B301-W$9&lt;0,0,LOOKUP($B301-(W$9-1),$C$343:$C$364,$E$343:$E$364))</f>
        <v>4.462E-2</v>
      </c>
      <c r="X305" s="32"/>
      <c r="Y305" s="44">
        <f>IF($B301-Y$9&lt;0,0,LOOKUP($B301-(Y$9-1),$C$343:$C$364,$E$343:$E$364))</f>
        <v>4.5220000000000003E-2</v>
      </c>
      <c r="Z305" s="45"/>
      <c r="AA305" s="44">
        <f>IF($B301-AA$9&lt;0,0,LOOKUP($B301-(AA$9-1),$C$343:$C$364,$E$343:$E$364))</f>
        <v>4.888E-2</v>
      </c>
      <c r="AB305" s="45"/>
      <c r="AC305" s="44">
        <f>IF($B301-AC$9&lt;0,0,LOOKUP($B301-(AC$9-1),$C$343:$C$364,$E$343:$E$364))</f>
        <v>5.2850000000000001E-2</v>
      </c>
      <c r="AD305" s="45"/>
      <c r="AE305" s="44">
        <f>IF($B301-AE$9&lt;0,0,LOOKUP($B301-(AE$9-1),$C$343:$C$364,$E$343:$E$364))</f>
        <v>5.713E-2</v>
      </c>
      <c r="AF305" s="45"/>
      <c r="AG305" s="44">
        <f>IF($B301-AG$9&lt;0,0,LOOKUP($B301-(AG$9-1),$C$343:$C$364,$E$343:$E$364))</f>
        <v>6.1769999999999999E-2</v>
      </c>
      <c r="AH305" s="45"/>
      <c r="AI305" s="44">
        <f>IF($B301-AI$9&lt;0,0,LOOKUP($B301-(AI$9-1),$C$343:$C$364,$E$343:$E$364))</f>
        <v>6.6769999999999996E-2</v>
      </c>
      <c r="AJ305" s="45"/>
      <c r="AK305" s="44">
        <f>IF($B301-AK$9&lt;0,0,LOOKUP($B301-(AK$9-1),$C$343:$C$364,$E$343:$E$364))</f>
        <v>7.2190000000000004E-2</v>
      </c>
      <c r="AM305" s="44">
        <f>IF($B301-AM$9&lt;0,0,LOOKUP($B301-(AM$9-1),$C$343:$C$364,$E$343:$E$364))</f>
        <v>3.7499999999999999E-2</v>
      </c>
      <c r="AO305" s="44">
        <f>IF($B301-AO$9&lt;0,0,LOOKUP($B301-(AO$9-1),$C$343:$C$364,$E$343:$E$364))</f>
        <v>0</v>
      </c>
      <c r="AQ305" s="44">
        <f>IF($B301-AQ$9&lt;0,0,LOOKUP($B301-(AQ$9-1),$C$343:$C$364,$E$343:$E$364))</f>
        <v>0</v>
      </c>
    </row>
    <row r="306" spans="2:43">
      <c r="B306" s="3"/>
      <c r="C306" s="3"/>
      <c r="D306" s="3"/>
      <c r="E306" s="46"/>
      <c r="F306" s="41"/>
      <c r="G306" s="46"/>
      <c r="I306" s="46"/>
      <c r="K306" s="46"/>
      <c r="L306" s="41"/>
      <c r="M306" s="46"/>
      <c r="N306" s="41"/>
      <c r="O306" s="46"/>
      <c r="P306" s="41"/>
      <c r="Q306" s="46"/>
      <c r="R306" s="41"/>
      <c r="S306" s="46"/>
      <c r="T306" s="41"/>
      <c r="U306" s="46"/>
      <c r="V306" s="41"/>
      <c r="W306" s="46"/>
      <c r="X306" s="41"/>
      <c r="Y306" s="46"/>
      <c r="Z306" s="41"/>
      <c r="AA306" s="46"/>
      <c r="AB306" s="41"/>
      <c r="AC306" s="46"/>
      <c r="AD306" s="41"/>
      <c r="AE306" s="46"/>
      <c r="AF306" s="41"/>
      <c r="AG306" s="46"/>
      <c r="AI306" s="46"/>
      <c r="AK306" s="46"/>
      <c r="AM306" s="46"/>
      <c r="AO306" s="46"/>
      <c r="AQ306" s="46"/>
    </row>
    <row r="307" spans="2:43">
      <c r="B307" s="14" t="s">
        <v>193</v>
      </c>
      <c r="C307" s="3"/>
      <c r="D307" s="3"/>
      <c r="E307" s="41">
        <f>ROUND((E302-E303)*E305,0)</f>
        <v>22781</v>
      </c>
      <c r="F307" s="41"/>
      <c r="G307" s="41">
        <f>ROUND((G302-G303)*G305,0)</f>
        <v>92913</v>
      </c>
      <c r="I307" s="41">
        <f>ROUND((I302-I303)*I305,0)</f>
        <v>10298</v>
      </c>
      <c r="K307" s="41">
        <f>ROUND((K302-K303)*K305,0)</f>
        <v>19381</v>
      </c>
      <c r="L307" s="41"/>
      <c r="M307" s="41">
        <f>ROUND((M302-M303)*M305,0)</f>
        <v>665593</v>
      </c>
      <c r="N307" s="41"/>
      <c r="O307" s="41">
        <f>ROUND((O302-O303)*O305,0)</f>
        <v>445681</v>
      </c>
      <c r="P307" s="41"/>
      <c r="Q307" s="41">
        <f>ROUND((Q302-Q303)*Q305,0)</f>
        <v>9585788</v>
      </c>
      <c r="R307" s="41"/>
      <c r="S307" s="41">
        <f>ROUND((S302-S303)*S305,0)</f>
        <v>253750</v>
      </c>
      <c r="T307" s="41"/>
      <c r="U307" s="41">
        <f>ROUND((U302-U303)*U305,0)</f>
        <v>110539</v>
      </c>
      <c r="V307" s="41"/>
      <c r="W307" s="41">
        <f>ROUND((W302-W303)*W305,0)</f>
        <v>54222</v>
      </c>
      <c r="X307" s="41"/>
      <c r="Y307" s="41">
        <f>ROUND((Y302-Y303)*Y305,0)</f>
        <v>0</v>
      </c>
      <c r="Z307" s="41"/>
      <c r="AA307" s="41">
        <f>ROUND((AA302-AA303)*AA305,0)</f>
        <v>79001</v>
      </c>
      <c r="AB307" s="41"/>
      <c r="AC307" s="41">
        <f>ROUND((AC302-AC303)*AC305,0)</f>
        <v>72283</v>
      </c>
      <c r="AD307" s="41"/>
      <c r="AE307" s="41">
        <f>ROUND((AE302-AE303)*AE305,0)</f>
        <v>2778873</v>
      </c>
      <c r="AF307" s="41"/>
      <c r="AG307" s="41">
        <f>ROUND((AG302-AG303)*AG305,0)</f>
        <v>292255</v>
      </c>
      <c r="AI307" s="41">
        <f>ROUND((AI302-AI303)*AI305,0)</f>
        <v>48107</v>
      </c>
      <c r="AK307" s="41">
        <f>ROUND((AK302-AK303)*AK305,0)</f>
        <v>31587</v>
      </c>
      <c r="AM307" s="41">
        <f>ROUND((AM302-AM303)*AM305,0)</f>
        <v>11618</v>
      </c>
      <c r="AO307" s="41">
        <f>ROUND((AO302-AO303)*AO305,0)</f>
        <v>0</v>
      </c>
      <c r="AQ307" s="41">
        <f>ROUND((AQ302-AQ303)*AQ305,0)</f>
        <v>0</v>
      </c>
    </row>
    <row r="308" spans="2:43">
      <c r="B308" s="14" t="s">
        <v>194</v>
      </c>
      <c r="C308" s="3"/>
      <c r="D308" s="3"/>
      <c r="E308" s="5">
        <f>IF(E$110=$B301,E303,0)</f>
        <v>0</v>
      </c>
      <c r="F308" s="41"/>
      <c r="G308" s="5">
        <f>IF(G$110=$B301,G303,0)</f>
        <v>0</v>
      </c>
      <c r="I308" s="5">
        <f>IF(I$110=$B301,I303,0)</f>
        <v>0</v>
      </c>
      <c r="K308" s="5">
        <f>IF(K$110=$B301,K303,0)</f>
        <v>0</v>
      </c>
      <c r="L308" s="41"/>
      <c r="M308" s="5">
        <f>IF(M$110=$B301,M303,0)</f>
        <v>0</v>
      </c>
      <c r="N308" s="41"/>
      <c r="O308" s="5">
        <f>IF(O$110=$B301,O303,0)</f>
        <v>0</v>
      </c>
      <c r="P308" s="41"/>
      <c r="Q308" s="5">
        <f>IF(Q$110=$B301,Q303,0)</f>
        <v>0</v>
      </c>
      <c r="R308" s="41"/>
      <c r="S308" s="5">
        <f>IF(S$110=$B301,S303,0)</f>
        <v>0</v>
      </c>
      <c r="T308" s="41"/>
      <c r="U308" s="5">
        <f>IF(U$110=$B301,U303,0)</f>
        <v>0</v>
      </c>
      <c r="V308" s="41"/>
      <c r="W308" s="5">
        <f>IF(W$110=$B301,W303,0)</f>
        <v>0</v>
      </c>
      <c r="X308" s="41"/>
      <c r="Y308" s="5">
        <f>IF(Y$110=$B301,Y303,0)</f>
        <v>0</v>
      </c>
      <c r="Z308" s="41"/>
      <c r="AA308" s="5">
        <f>IF(AA$110=$B301,AA303,0)</f>
        <v>0</v>
      </c>
      <c r="AB308" s="41"/>
      <c r="AC308" s="5">
        <f>IF(AC$110=$B301,AC303,0)</f>
        <v>0</v>
      </c>
      <c r="AD308" s="41"/>
      <c r="AE308" s="5">
        <f>IF(AE$110=$B301,AE303,0)</f>
        <v>0</v>
      </c>
      <c r="AF308" s="41"/>
      <c r="AG308" s="5">
        <f>IF(AG$110=$B301,AG303,0)</f>
        <v>0</v>
      </c>
      <c r="AI308" s="5">
        <f>IF(AI$110=$B301,AI303,0)</f>
        <v>0</v>
      </c>
      <c r="AK308" s="5">
        <f>IF(AK$110=$B301,AK303,0)</f>
        <v>0</v>
      </c>
      <c r="AM308" s="5">
        <f>IF(AM$110=$B301,AM303,0)</f>
        <v>0</v>
      </c>
      <c r="AO308" s="5">
        <f>IF(AO$110=$B301,AO303,0)</f>
        <v>0</v>
      </c>
      <c r="AQ308" s="5">
        <f>IF(AQ$110=$B301,AQ303,0)</f>
        <v>0</v>
      </c>
    </row>
    <row r="309" spans="2:43" ht="13.8" thickBot="1">
      <c r="B309" s="14" t="str">
        <f>"Total Tax Depreciation  -  "&amp;B301</f>
        <v>Total Tax Depreciation  -  2018</v>
      </c>
      <c r="C309" s="3"/>
      <c r="D309" s="3"/>
      <c r="E309" s="47">
        <f>E307+E308</f>
        <v>22781</v>
      </c>
      <c r="F309" s="41"/>
      <c r="G309" s="47">
        <f>G307+G308</f>
        <v>92913</v>
      </c>
      <c r="I309" s="47">
        <f>I307+I308</f>
        <v>10298</v>
      </c>
      <c r="K309" s="47">
        <f>K307+K308</f>
        <v>19381</v>
      </c>
      <c r="L309" s="41"/>
      <c r="M309" s="47">
        <f>M307+M308</f>
        <v>665593</v>
      </c>
      <c r="N309" s="41"/>
      <c r="O309" s="47">
        <f>O307+O308</f>
        <v>445681</v>
      </c>
      <c r="P309" s="41"/>
      <c r="Q309" s="47">
        <f>Q307+Q308</f>
        <v>9585788</v>
      </c>
      <c r="R309" s="41"/>
      <c r="S309" s="47">
        <f>S307+S308</f>
        <v>253750</v>
      </c>
      <c r="T309" s="41"/>
      <c r="U309" s="47">
        <f>U307+U308</f>
        <v>110539</v>
      </c>
      <c r="V309" s="41"/>
      <c r="W309" s="47">
        <f>W307+W308</f>
        <v>54222</v>
      </c>
      <c r="X309" s="41"/>
      <c r="Y309" s="47">
        <f>Y307+Y308</f>
        <v>0</v>
      </c>
      <c r="Z309" s="41"/>
      <c r="AA309" s="47">
        <f>AA307+AA308</f>
        <v>79001</v>
      </c>
      <c r="AB309" s="41"/>
      <c r="AC309" s="47">
        <f>AC307+AC308</f>
        <v>72283</v>
      </c>
      <c r="AD309" s="41"/>
      <c r="AE309" s="47">
        <f>AE307+AE308</f>
        <v>2778873</v>
      </c>
      <c r="AF309" s="41"/>
      <c r="AG309" s="47">
        <f>AG307+AG308</f>
        <v>292255</v>
      </c>
      <c r="AI309" s="47">
        <f>AI307+AI308</f>
        <v>48107</v>
      </c>
      <c r="AK309" s="47">
        <f>AK307+AK308</f>
        <v>31587</v>
      </c>
      <c r="AM309" s="47">
        <f>AM307+AM308</f>
        <v>11618</v>
      </c>
      <c r="AO309" s="47">
        <f>AO307+AO308</f>
        <v>0</v>
      </c>
      <c r="AQ309" s="47">
        <f>AQ307+AQ308</f>
        <v>0</v>
      </c>
    </row>
    <row r="310" spans="2:43" ht="13.8" thickTop="1"/>
    <row r="312" spans="2:43">
      <c r="B312" s="40">
        <v>2019</v>
      </c>
      <c r="C312" s="3"/>
      <c r="D312" s="3"/>
      <c r="E312" s="50"/>
      <c r="F312" s="41"/>
      <c r="G312" s="50"/>
      <c r="I312" s="50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3"/>
      <c r="AK312" s="41"/>
      <c r="AM312" s="41"/>
      <c r="AO312" s="41"/>
      <c r="AQ312" s="41"/>
    </row>
    <row r="313" spans="2:43">
      <c r="B313" s="14" t="s">
        <v>167</v>
      </c>
      <c r="C313" s="3"/>
      <c r="D313" s="3"/>
      <c r="E313" s="41">
        <f>IF(E$110&lt;=$B312,E$25,0)</f>
        <v>510665.11</v>
      </c>
      <c r="F313" s="41"/>
      <c r="G313" s="41">
        <f>IF(G$110&lt;=$B312,G$25,0)</f>
        <v>2082311.7650000001</v>
      </c>
      <c r="I313" s="41">
        <f>IF(I$110&lt;=$B312,I$25,0)</f>
        <v>329777.47000000003</v>
      </c>
      <c r="K313" s="41">
        <f>IF(K$110&lt;=$B312,K$25,0)</f>
        <v>620501.30999999971</v>
      </c>
      <c r="L313" s="41"/>
      <c r="M313" s="41">
        <f>IF(M$110&lt;=$B312,M$25,0)</f>
        <v>14920259.805000002</v>
      </c>
      <c r="N313" s="41"/>
      <c r="O313" s="41">
        <f>IF(O$110&lt;=$B312,O$25,0)</f>
        <v>9988375.7000000011</v>
      </c>
      <c r="P313" s="41"/>
      <c r="Q313" s="41">
        <f>IF(Q$110&lt;=$B312,Q$25,0)</f>
        <v>214879808.19000003</v>
      </c>
      <c r="R313" s="41"/>
      <c r="S313" s="41">
        <f>IF(S$110&lt;=$B312,S$25,0)</f>
        <v>11373829.760000002</v>
      </c>
      <c r="T313" s="41"/>
      <c r="U313" s="41">
        <f>IF(U$110&lt;=$B312,U$25,0)</f>
        <v>4955799.3949999996</v>
      </c>
      <c r="V313" s="41"/>
      <c r="W313" s="41">
        <f>IF(W$110&lt;=$B312,W$25,0)</f>
        <v>2430372.75</v>
      </c>
      <c r="X313" s="41"/>
      <c r="Y313" s="41">
        <f>IF(Y$110&lt;=$B312,Y$25,0)</f>
        <v>1753974.9050000003</v>
      </c>
      <c r="Z313" s="41"/>
      <c r="AA313" s="41">
        <f>IF(AA$110&lt;=$B312,AA$25,0)</f>
        <v>3232441.9049999993</v>
      </c>
      <c r="AB313" s="41"/>
      <c r="AC313" s="41">
        <f>IF(AC$110&lt;=$B312,AC$25,0)</f>
        <v>2735390.790000001</v>
      </c>
      <c r="AD313" s="41"/>
      <c r="AE313" s="41">
        <f>IF(AE$110&lt;=$B312,AE$25,0)</f>
        <v>97282430.489999995</v>
      </c>
      <c r="AF313" s="41"/>
      <c r="AG313" s="41">
        <f>IF(AG$110&lt;=$B312,AG$25,0)</f>
        <v>9462688.1500000004</v>
      </c>
      <c r="AH313" s="41"/>
      <c r="AI313" s="41">
        <f>IF(AI$110&lt;=$B312,AI$25,0)</f>
        <v>1440963.16</v>
      </c>
      <c r="AJ313" s="3"/>
      <c r="AK313" s="41">
        <f>IF(AK$110&lt;=$B312,AK$25,0)</f>
        <v>875112.65</v>
      </c>
      <c r="AL313" s="11"/>
      <c r="AM313" s="41">
        <f>IF(AM$110&lt;=$B312,AM$25,0)</f>
        <v>309801.64999999985</v>
      </c>
      <c r="AN313" s="11"/>
      <c r="AO313" s="41">
        <f>IF(AO$110&lt;=$B312,AO$25,0)</f>
        <v>13084364.68</v>
      </c>
      <c r="AQ313" s="41">
        <f>IF(AQ$110&lt;=$B312,AQ$25,0)</f>
        <v>0</v>
      </c>
    </row>
    <row r="314" spans="2:43">
      <c r="B314" s="14" t="s">
        <v>190</v>
      </c>
      <c r="C314" s="3"/>
      <c r="D314" s="3"/>
      <c r="E314" s="42">
        <f>ROUND(E313*E$13,0)</f>
        <v>0</v>
      </c>
      <c r="F314" s="41"/>
      <c r="G314" s="42">
        <f>ROUND(G313*G$13,0)</f>
        <v>0</v>
      </c>
      <c r="I314" s="42">
        <f>ROUND(I313*I$13,0)</f>
        <v>98933</v>
      </c>
      <c r="K314" s="42">
        <f>ROUND(K313*K$13,0)</f>
        <v>186150</v>
      </c>
      <c r="L314" s="41"/>
      <c r="M314" s="42">
        <f>ROUND(M313*M$13,0)</f>
        <v>0</v>
      </c>
      <c r="N314" s="41"/>
      <c r="O314" s="42">
        <f>ROUND(O313*O$13,0)</f>
        <v>0</v>
      </c>
      <c r="P314" s="41"/>
      <c r="Q314" s="42">
        <f>ROUND(Q313*Q$13,0)</f>
        <v>0</v>
      </c>
      <c r="R314" s="41"/>
      <c r="S314" s="42">
        <f>ROUND(S313*S$13,0)</f>
        <v>5686915</v>
      </c>
      <c r="T314" s="41"/>
      <c r="U314" s="42">
        <f>ROUND(U313*U$13,0)</f>
        <v>2477900</v>
      </c>
      <c r="V314" s="41"/>
      <c r="W314" s="42">
        <f>ROUND(W313*W$13,0)</f>
        <v>1215186</v>
      </c>
      <c r="X314" s="41"/>
      <c r="Y314" s="42">
        <f>ROUND(Y313*Y$13,0)</f>
        <v>1753975</v>
      </c>
      <c r="Z314" s="41"/>
      <c r="AA314" s="42">
        <f>ROUND(AA313*AA$13,0)</f>
        <v>1616221</v>
      </c>
      <c r="AB314" s="41"/>
      <c r="AC314" s="42">
        <f>ROUND(AC313*AC$13,0)</f>
        <v>1367695</v>
      </c>
      <c r="AD314" s="41"/>
      <c r="AE314" s="42">
        <f>ROUND(AE313*AE$13,0)</f>
        <v>48641215</v>
      </c>
      <c r="AF314" s="41"/>
      <c r="AG314" s="42">
        <f>ROUND(AG313*AG$13,0)</f>
        <v>4731344</v>
      </c>
      <c r="AH314" s="41"/>
      <c r="AI314" s="42">
        <f>ROUND(AI313*AI$13,0)</f>
        <v>720482</v>
      </c>
      <c r="AJ314" s="3"/>
      <c r="AK314" s="42">
        <f>ROUND(AK313*AK$13,0)</f>
        <v>437556</v>
      </c>
      <c r="AM314" s="42">
        <f>ROUND(AM313*AM$13,0)</f>
        <v>0</v>
      </c>
      <c r="AO314" s="42">
        <f>ROUND(AO313*AO$13,0)</f>
        <v>5233746</v>
      </c>
      <c r="AQ314" s="42">
        <f>ROUND(AQ313*AQ$13,0)</f>
        <v>0</v>
      </c>
    </row>
    <row r="315" spans="2:43">
      <c r="B315" s="14" t="s">
        <v>191</v>
      </c>
      <c r="C315" s="3"/>
      <c r="D315" s="3"/>
      <c r="E315" s="41">
        <f>E313-E314</f>
        <v>510665.11</v>
      </c>
      <c r="F315" s="41"/>
      <c r="G315" s="41">
        <f>G313-G314</f>
        <v>2082311.7650000001</v>
      </c>
      <c r="I315" s="41">
        <f>I313-I314</f>
        <v>230844.47000000003</v>
      </c>
      <c r="K315" s="41">
        <f>K313-K314</f>
        <v>434351.30999999971</v>
      </c>
      <c r="L315" s="41"/>
      <c r="M315" s="41">
        <f>M313-M314</f>
        <v>14920259.805000002</v>
      </c>
      <c r="N315" s="41"/>
      <c r="O315" s="41">
        <f>O313-O314</f>
        <v>9988375.7000000011</v>
      </c>
      <c r="P315" s="41"/>
      <c r="Q315" s="41">
        <f>Q313-Q314</f>
        <v>214879808.19000003</v>
      </c>
      <c r="R315" s="41"/>
      <c r="S315" s="41">
        <f>S313-S314</f>
        <v>5686914.7600000016</v>
      </c>
      <c r="T315" s="41"/>
      <c r="U315" s="41">
        <f>U313-U314</f>
        <v>2477899.3949999996</v>
      </c>
      <c r="V315" s="41"/>
      <c r="W315" s="41">
        <f>W313-W314</f>
        <v>1215186.75</v>
      </c>
      <c r="X315" s="41"/>
      <c r="Y315" s="41">
        <f>Y313-Y314</f>
        <v>-9.4999999739229679E-2</v>
      </c>
      <c r="Z315" s="41"/>
      <c r="AA315" s="41">
        <f>AA313-AA314</f>
        <v>1616220.9049999993</v>
      </c>
      <c r="AB315" s="41"/>
      <c r="AC315" s="41">
        <f>AC313-AC314</f>
        <v>1367695.790000001</v>
      </c>
      <c r="AD315" s="41"/>
      <c r="AE315" s="41">
        <f>AE313-AE314</f>
        <v>48641215.489999995</v>
      </c>
      <c r="AF315" s="41"/>
      <c r="AG315" s="41">
        <f>AG313-AG314</f>
        <v>4731344.1500000004</v>
      </c>
      <c r="AH315" s="41"/>
      <c r="AI315" s="41">
        <f>AI313-AI314</f>
        <v>720481.15999999992</v>
      </c>
      <c r="AJ315" s="3"/>
      <c r="AK315" s="41">
        <f>AK313-AK314</f>
        <v>437556.65</v>
      </c>
      <c r="AM315" s="41">
        <f>AM313-AM314</f>
        <v>309801.64999999985</v>
      </c>
      <c r="AO315" s="41">
        <f>AO313-AO314</f>
        <v>7850618.6799999997</v>
      </c>
      <c r="AQ315" s="41">
        <f>AQ313-AQ314</f>
        <v>0</v>
      </c>
    </row>
    <row r="316" spans="2:43">
      <c r="B316" s="43" t="s">
        <v>192</v>
      </c>
      <c r="C316" s="32"/>
      <c r="D316" s="32"/>
      <c r="E316" s="44">
        <f>IF($B312-E$9&lt;0,0,LOOKUP($B312-(E$9-1),$C$343:$C$364,$E$343:$E$364))</f>
        <v>4.462E-2</v>
      </c>
      <c r="F316" s="32"/>
      <c r="G316" s="44">
        <f>IF($B312-G$9&lt;0,0,LOOKUP($B312-(G$9-1),$C$343:$C$364,$E$343:$E$364))</f>
        <v>4.4609999999999997E-2</v>
      </c>
      <c r="H316" s="45"/>
      <c r="I316" s="44">
        <f>IF($B312-I$9&lt;0,0,LOOKUP($B312-(I$9-1),$C$343:$C$364,$E$343:$E$364))</f>
        <v>4.462E-2</v>
      </c>
      <c r="J316" s="45"/>
      <c r="K316" s="44">
        <f>IF($B312-K$9&lt;0,0,LOOKUP($B312-(K$9-1),$C$343:$C$364,$E$343:$E$364))</f>
        <v>4.4609999999999997E-2</v>
      </c>
      <c r="L316" s="45"/>
      <c r="M316" s="44">
        <f>IF($B312-M$9&lt;0,0,LOOKUP($B312-(M$9-1),$C$343:$C$364,$E$343:$E$364))</f>
        <v>4.462E-2</v>
      </c>
      <c r="N316" s="32"/>
      <c r="O316" s="44">
        <f>IF($B312-O$9&lt;0,0,LOOKUP($B312-(O$9-1),$C$343:$C$364,$E$343:$E$364))</f>
        <v>4.4609999999999997E-2</v>
      </c>
      <c r="P316" s="45"/>
      <c r="Q316" s="44">
        <f>IF($B312-Q$9&lt;0,0,LOOKUP($B312-(Q$9-1),$C$343:$C$364,$E$343:$E$364))</f>
        <v>4.462E-2</v>
      </c>
      <c r="R316" s="45"/>
      <c r="S316" s="44">
        <f>IF($B312-S$9&lt;0,0,LOOKUP($B312-(S$9-1),$C$343:$C$364,$E$343:$E$364))</f>
        <v>4.4609999999999997E-2</v>
      </c>
      <c r="T316" s="45"/>
      <c r="U316" s="44">
        <f>IF($B312-U$9&lt;0,0,LOOKUP($B312-(U$9-1),$C$343:$C$364,$E$343:$E$364))</f>
        <v>4.462E-2</v>
      </c>
      <c r="V316" s="45"/>
      <c r="W316" s="44">
        <f>IF($B312-W$9&lt;0,0,LOOKUP($B312-(W$9-1),$C$343:$C$364,$E$343:$E$364))</f>
        <v>4.4609999999999997E-2</v>
      </c>
      <c r="X316" s="32"/>
      <c r="Y316" s="44">
        <f>IF($B312-Y$9&lt;0,0,LOOKUP($B312-(Y$9-1),$C$343:$C$364,$E$343:$E$364))</f>
        <v>4.462E-2</v>
      </c>
      <c r="Z316" s="45"/>
      <c r="AA316" s="44">
        <f>IF($B312-AA$9&lt;0,0,LOOKUP($B312-(AA$9-1),$C$343:$C$364,$E$343:$E$364))</f>
        <v>4.5220000000000003E-2</v>
      </c>
      <c r="AB316" s="45"/>
      <c r="AC316" s="44">
        <f>IF($B312-AC$9&lt;0,0,LOOKUP($B312-(AC$9-1),$C$343:$C$364,$E$343:$E$364))</f>
        <v>4.888E-2</v>
      </c>
      <c r="AD316" s="45"/>
      <c r="AE316" s="44">
        <f>IF($B312-AE$9&lt;0,0,LOOKUP($B312-(AE$9-1),$C$343:$C$364,$E$343:$E$364))</f>
        <v>5.2850000000000001E-2</v>
      </c>
      <c r="AF316" s="45"/>
      <c r="AG316" s="44">
        <f>IF($B312-AG$9&lt;0,0,LOOKUP($B312-(AG$9-1),$C$343:$C$364,$E$343:$E$364))</f>
        <v>5.713E-2</v>
      </c>
      <c r="AH316" s="45"/>
      <c r="AI316" s="44">
        <f>IF($B312-AI$9&lt;0,0,LOOKUP($B312-(AI$9-1),$C$343:$C$364,$E$343:$E$364))</f>
        <v>6.1769999999999999E-2</v>
      </c>
      <c r="AJ316" s="45"/>
      <c r="AK316" s="44">
        <f>IF($B312-AK$9&lt;0,0,LOOKUP($B312-(AK$9-1),$C$343:$C$364,$E$343:$E$364))</f>
        <v>6.6769999999999996E-2</v>
      </c>
      <c r="AM316" s="44">
        <f>IF($B312-AM$9&lt;0,0,LOOKUP($B312-(AM$9-1),$C$343:$C$364,$E$343:$E$364))</f>
        <v>7.2190000000000004E-2</v>
      </c>
      <c r="AO316" s="44">
        <f>IF($B312-AO$9&lt;0,0,LOOKUP($B312-(AO$9-1),$C$343:$C$364,$E$343:$E$364))</f>
        <v>3.7499999999999999E-2</v>
      </c>
      <c r="AQ316" s="44">
        <f>IF($B312-AQ$9&lt;0,0,LOOKUP($B312-(AQ$9-1),$C$343:$C$364,$E$343:$E$364))</f>
        <v>0</v>
      </c>
    </row>
    <row r="317" spans="2:43">
      <c r="B317" s="3"/>
      <c r="C317" s="3"/>
      <c r="D317" s="3"/>
      <c r="E317" s="46"/>
      <c r="F317" s="41"/>
      <c r="G317" s="46"/>
      <c r="I317" s="46"/>
      <c r="K317" s="46"/>
      <c r="L317" s="41"/>
      <c r="M317" s="46"/>
      <c r="N317" s="41"/>
      <c r="O317" s="46"/>
      <c r="P317" s="41"/>
      <c r="Q317" s="46"/>
      <c r="R317" s="41"/>
      <c r="S317" s="46"/>
      <c r="T317" s="41"/>
      <c r="U317" s="46"/>
      <c r="V317" s="41"/>
      <c r="W317" s="46"/>
      <c r="X317" s="41"/>
      <c r="Y317" s="46"/>
      <c r="Z317" s="41"/>
      <c r="AA317" s="46"/>
      <c r="AB317" s="41"/>
      <c r="AC317" s="46"/>
      <c r="AD317" s="41"/>
      <c r="AE317" s="46"/>
      <c r="AF317" s="41"/>
      <c r="AG317" s="46"/>
      <c r="AI317" s="46"/>
      <c r="AK317" s="46"/>
      <c r="AM317" s="46"/>
      <c r="AO317" s="46"/>
      <c r="AQ317" s="46"/>
    </row>
    <row r="318" spans="2:43">
      <c r="B318" s="14" t="s">
        <v>193</v>
      </c>
      <c r="C318" s="3"/>
      <c r="D318" s="3"/>
      <c r="E318" s="41">
        <f>ROUND((E313-E314)*E316,0)</f>
        <v>22786</v>
      </c>
      <c r="F318" s="41"/>
      <c r="G318" s="41">
        <f>ROUND((G313-G314)*G316,0)</f>
        <v>92892</v>
      </c>
      <c r="I318" s="41">
        <f>ROUND((I313-I314)*I316,0)</f>
        <v>10300</v>
      </c>
      <c r="K318" s="41">
        <f>ROUND((K313-K314)*K316,0)</f>
        <v>19376</v>
      </c>
      <c r="L318" s="41"/>
      <c r="M318" s="41">
        <f>ROUND((M313-M314)*M316,0)</f>
        <v>665742</v>
      </c>
      <c r="N318" s="41"/>
      <c r="O318" s="41">
        <f>ROUND((O313-O314)*O316,0)</f>
        <v>445581</v>
      </c>
      <c r="P318" s="41"/>
      <c r="Q318" s="41">
        <f>ROUND((Q313-Q314)*Q316,0)</f>
        <v>9587937</v>
      </c>
      <c r="R318" s="41"/>
      <c r="S318" s="41">
        <f>ROUND((S313-S314)*S316,0)</f>
        <v>253693</v>
      </c>
      <c r="T318" s="41"/>
      <c r="U318" s="41">
        <f>ROUND((U313-U314)*U316,0)</f>
        <v>110564</v>
      </c>
      <c r="V318" s="41"/>
      <c r="W318" s="41">
        <f>ROUND((W313-W314)*W316,0)</f>
        <v>54209</v>
      </c>
      <c r="X318" s="41"/>
      <c r="Y318" s="41">
        <f>ROUND((Y313-Y314)*Y316,0)</f>
        <v>0</v>
      </c>
      <c r="Z318" s="41"/>
      <c r="AA318" s="41">
        <f>ROUND((AA313-AA314)*AA316,0)</f>
        <v>73086</v>
      </c>
      <c r="AB318" s="41"/>
      <c r="AC318" s="41">
        <f>ROUND((AC313-AC314)*AC316,0)</f>
        <v>66853</v>
      </c>
      <c r="AD318" s="41"/>
      <c r="AE318" s="41">
        <f>ROUND((AE313-AE314)*AE316,0)</f>
        <v>2570688</v>
      </c>
      <c r="AF318" s="41"/>
      <c r="AG318" s="41">
        <f>ROUND((AG313-AG314)*AG316,0)</f>
        <v>270302</v>
      </c>
      <c r="AI318" s="41">
        <f>ROUND((AI313-AI314)*AI316,0)</f>
        <v>44504</v>
      </c>
      <c r="AK318" s="41">
        <f>ROUND((AK313-AK314)*AK316,0)</f>
        <v>29216</v>
      </c>
      <c r="AM318" s="41">
        <f>ROUND((AM313-AM314)*AM316,0)</f>
        <v>22365</v>
      </c>
      <c r="AO318" s="41">
        <f>ROUND((AO313-AO314)*AO316,0)</f>
        <v>294398</v>
      </c>
      <c r="AQ318" s="41">
        <f>ROUND((AQ313-AQ314)*AQ316,0)</f>
        <v>0</v>
      </c>
    </row>
    <row r="319" spans="2:43">
      <c r="B319" s="14" t="s">
        <v>194</v>
      </c>
      <c r="C319" s="3"/>
      <c r="D319" s="3"/>
      <c r="E319" s="5">
        <f>IF(E$110=$B312,E314,0)</f>
        <v>0</v>
      </c>
      <c r="F319" s="41"/>
      <c r="G319" s="5">
        <f>IF(G$110=$B312,G314,0)</f>
        <v>0</v>
      </c>
      <c r="I319" s="5">
        <f>IF(I$110=$B312,I314,0)</f>
        <v>0</v>
      </c>
      <c r="K319" s="5">
        <f>IF(K$110=$B312,K314,0)</f>
        <v>0</v>
      </c>
      <c r="L319" s="41"/>
      <c r="M319" s="5">
        <f>IF(M$110=$B312,M314,0)</f>
        <v>0</v>
      </c>
      <c r="N319" s="41"/>
      <c r="O319" s="5">
        <f>IF(O$110=$B312,O314,0)</f>
        <v>0</v>
      </c>
      <c r="P319" s="41"/>
      <c r="Q319" s="5">
        <f>IF(Q$110=$B312,Q314,0)</f>
        <v>0</v>
      </c>
      <c r="R319" s="41"/>
      <c r="S319" s="5">
        <f>IF(S$110=$B312,S314,0)</f>
        <v>0</v>
      </c>
      <c r="T319" s="41"/>
      <c r="U319" s="5">
        <f>IF(U$110=$B312,U314,0)</f>
        <v>0</v>
      </c>
      <c r="V319" s="41"/>
      <c r="W319" s="5">
        <f>IF(W$110=$B312,W314,0)</f>
        <v>0</v>
      </c>
      <c r="X319" s="41"/>
      <c r="Y319" s="5">
        <f>IF(Y$110=$B312,Y314,0)</f>
        <v>0</v>
      </c>
      <c r="Z319" s="41"/>
      <c r="AA319" s="5">
        <f>IF(AA$110=$B312,AA314,0)</f>
        <v>0</v>
      </c>
      <c r="AB319" s="41"/>
      <c r="AC319" s="5">
        <f>IF(AC$110=$B312,AC314,0)</f>
        <v>0</v>
      </c>
      <c r="AD319" s="41"/>
      <c r="AE319" s="5">
        <f>IF(AE$110=$B312,AE314,0)</f>
        <v>0</v>
      </c>
      <c r="AF319" s="41"/>
      <c r="AG319" s="5">
        <f>IF(AG$110=$B312,AG314,0)</f>
        <v>0</v>
      </c>
      <c r="AI319" s="5">
        <f>IF(AI$110=$B312,AI314,0)</f>
        <v>0</v>
      </c>
      <c r="AK319" s="5">
        <f>IF(AK$110=$B312,AK314,0)</f>
        <v>0</v>
      </c>
      <c r="AM319" s="5">
        <f>IF(AM$110=$B312,AM314,0)</f>
        <v>0</v>
      </c>
      <c r="AO319" s="5">
        <f>IF(AO$110=$B312,AO314,0)</f>
        <v>5233746</v>
      </c>
      <c r="AQ319" s="5">
        <f>IF(AQ$110=$B312,AQ314,0)</f>
        <v>0</v>
      </c>
    </row>
    <row r="320" spans="2:43" ht="13.8" thickBot="1">
      <c r="B320" s="14" t="str">
        <f>"Total Tax Depreciation  -  "&amp;B312</f>
        <v>Total Tax Depreciation  -  2019</v>
      </c>
      <c r="C320" s="3"/>
      <c r="D320" s="3"/>
      <c r="E320" s="47">
        <f>E318+E319</f>
        <v>22786</v>
      </c>
      <c r="F320" s="41"/>
      <c r="G320" s="47">
        <f>G318+G319</f>
        <v>92892</v>
      </c>
      <c r="I320" s="47">
        <f>I318+I319</f>
        <v>10300</v>
      </c>
      <c r="K320" s="47">
        <f>K318+K319</f>
        <v>19376</v>
      </c>
      <c r="L320" s="41"/>
      <c r="M320" s="47">
        <f>M318+M319</f>
        <v>665742</v>
      </c>
      <c r="N320" s="41"/>
      <c r="O320" s="47">
        <f>O318+O319</f>
        <v>445581</v>
      </c>
      <c r="P320" s="41"/>
      <c r="Q320" s="47">
        <f>Q318+Q319</f>
        <v>9587937</v>
      </c>
      <c r="R320" s="41"/>
      <c r="S320" s="47">
        <f>S318+S319</f>
        <v>253693</v>
      </c>
      <c r="T320" s="41"/>
      <c r="U320" s="47">
        <f>U318+U319</f>
        <v>110564</v>
      </c>
      <c r="V320" s="41"/>
      <c r="W320" s="47">
        <f>W318+W319</f>
        <v>54209</v>
      </c>
      <c r="X320" s="41"/>
      <c r="Y320" s="47">
        <f>Y318+Y319</f>
        <v>0</v>
      </c>
      <c r="Z320" s="41"/>
      <c r="AA320" s="47">
        <f>AA318+AA319</f>
        <v>73086</v>
      </c>
      <c r="AB320" s="41"/>
      <c r="AC320" s="47">
        <f>AC318+AC319</f>
        <v>66853</v>
      </c>
      <c r="AD320" s="41"/>
      <c r="AE320" s="47">
        <f>AE318+AE319</f>
        <v>2570688</v>
      </c>
      <c r="AF320" s="41"/>
      <c r="AG320" s="47">
        <f>AG318+AG319</f>
        <v>270302</v>
      </c>
      <c r="AI320" s="47">
        <f>AI318+AI319</f>
        <v>44504</v>
      </c>
      <c r="AK320" s="47">
        <f>AK318+AK319</f>
        <v>29216</v>
      </c>
      <c r="AM320" s="47">
        <f>AM318+AM319</f>
        <v>22365</v>
      </c>
      <c r="AO320" s="47">
        <f>AO318+AO319</f>
        <v>5528144</v>
      </c>
      <c r="AQ320" s="47">
        <f>AQ318+AQ319</f>
        <v>0</v>
      </c>
    </row>
    <row r="321" spans="1:43" ht="13.8" thickTop="1"/>
    <row r="323" spans="1:43">
      <c r="B323" s="40">
        <v>2020</v>
      </c>
      <c r="C323" s="3"/>
      <c r="D323" s="3"/>
      <c r="E323" s="50"/>
      <c r="F323" s="41"/>
      <c r="G323" s="50"/>
      <c r="I323" s="50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3"/>
      <c r="AK323" s="41"/>
      <c r="AM323" s="41"/>
      <c r="AO323" s="41"/>
      <c r="AQ323" s="41"/>
    </row>
    <row r="324" spans="1:43">
      <c r="B324" s="14" t="s">
        <v>167</v>
      </c>
      <c r="C324" s="3"/>
      <c r="D324" s="3"/>
      <c r="E324" s="41">
        <f>IF(E$110&lt;=$B323,E$25,0)</f>
        <v>510665.11</v>
      </c>
      <c r="F324" s="41"/>
      <c r="G324" s="41">
        <f>IF(G$110&lt;=$B323,G$25,0)</f>
        <v>2082311.7650000001</v>
      </c>
      <c r="I324" s="41">
        <f>IF(I$110&lt;=$B323,I$25,0)</f>
        <v>329777.47000000003</v>
      </c>
      <c r="K324" s="41">
        <f>IF(K$110&lt;=$B323,K$25,0)</f>
        <v>620501.30999999971</v>
      </c>
      <c r="L324" s="41"/>
      <c r="M324" s="41">
        <f>IF(M$110&lt;=$B323,M$25,0)</f>
        <v>14920259.805000002</v>
      </c>
      <c r="N324" s="41"/>
      <c r="O324" s="41">
        <f>IF(O$110&lt;=$B323,O$25,0)</f>
        <v>9988375.7000000011</v>
      </c>
      <c r="P324" s="41"/>
      <c r="Q324" s="41">
        <f>IF(Q$110&lt;=$B323,Q$25,0)</f>
        <v>214879808.19000003</v>
      </c>
      <c r="R324" s="41"/>
      <c r="S324" s="41">
        <f>IF(S$110&lt;=$B323,S$25,0)</f>
        <v>11373829.760000002</v>
      </c>
      <c r="T324" s="41"/>
      <c r="U324" s="41">
        <f>IF(U$110&lt;=$B323,U$25,0)</f>
        <v>4955799.3949999996</v>
      </c>
      <c r="V324" s="41"/>
      <c r="W324" s="41">
        <f>IF(W$110&lt;=$B323,W$25,0)</f>
        <v>2430372.75</v>
      </c>
      <c r="X324" s="41"/>
      <c r="Y324" s="41">
        <f>IF(Y$110&lt;=$B323,Y$25,0)</f>
        <v>1753974.9050000003</v>
      </c>
      <c r="Z324" s="41"/>
      <c r="AA324" s="41">
        <f>IF(AA$110&lt;=$B323,AA$25,0)</f>
        <v>3232441.9049999993</v>
      </c>
      <c r="AB324" s="41"/>
      <c r="AC324" s="41">
        <f>IF(AC$110&lt;=$B323,AC$25,0)</f>
        <v>2735390.790000001</v>
      </c>
      <c r="AD324" s="41"/>
      <c r="AE324" s="41">
        <f>IF(AE$110&lt;=$B323,AE$25,0)</f>
        <v>97282430.489999995</v>
      </c>
      <c r="AF324" s="41"/>
      <c r="AG324" s="41">
        <f>IF(AG$110&lt;=$B323,AG$25,0)</f>
        <v>9462688.1500000004</v>
      </c>
      <c r="AH324" s="41"/>
      <c r="AI324" s="41">
        <f>IF(AI$110&lt;=$B323,AI$25,0)</f>
        <v>1440963.16</v>
      </c>
      <c r="AJ324" s="3"/>
      <c r="AK324" s="41">
        <f>IF(AK$110&lt;=$B323,AK$25,0)</f>
        <v>875112.65</v>
      </c>
      <c r="AL324" s="11"/>
      <c r="AM324" s="41">
        <f>IF(AM$110&lt;=$B323,AM$25,0)</f>
        <v>309801.64999999985</v>
      </c>
      <c r="AN324" s="11"/>
      <c r="AO324" s="41">
        <f>IF(AO$110&lt;=$B323,AO$25,0)</f>
        <v>13084364.68</v>
      </c>
      <c r="AQ324" s="41">
        <f>IF(AQ$110&lt;=$B323,AQ$25,0)</f>
        <v>0</v>
      </c>
    </row>
    <row r="325" spans="1:43">
      <c r="A325" s="3"/>
      <c r="B325" s="14" t="s">
        <v>190</v>
      </c>
      <c r="C325" s="3"/>
      <c r="D325" s="3"/>
      <c r="E325" s="42">
        <f>ROUND(E324*E$13,0)</f>
        <v>0</v>
      </c>
      <c r="F325" s="41"/>
      <c r="G325" s="42">
        <f>ROUND(G324*G$13,0)</f>
        <v>0</v>
      </c>
      <c r="I325" s="42">
        <f>ROUND(I324*I$13,0)</f>
        <v>98933</v>
      </c>
      <c r="K325" s="42">
        <f>ROUND(K324*K$13,0)</f>
        <v>186150</v>
      </c>
      <c r="L325" s="41"/>
      <c r="M325" s="42">
        <f>ROUND(M324*M$13,0)</f>
        <v>0</v>
      </c>
      <c r="N325" s="41"/>
      <c r="O325" s="42">
        <f>ROUND(O324*O$13,0)</f>
        <v>0</v>
      </c>
      <c r="P325" s="41"/>
      <c r="Q325" s="42">
        <f>ROUND(Q324*Q$13,0)</f>
        <v>0</v>
      </c>
      <c r="R325" s="41"/>
      <c r="S325" s="42">
        <f>ROUND(S324*S$13,0)</f>
        <v>5686915</v>
      </c>
      <c r="T325" s="41"/>
      <c r="U325" s="42">
        <f>ROUND(U324*U$13,0)</f>
        <v>2477900</v>
      </c>
      <c r="V325" s="41"/>
      <c r="W325" s="42">
        <f>ROUND(W324*W$13,0)</f>
        <v>1215186</v>
      </c>
      <c r="X325" s="41"/>
      <c r="Y325" s="42">
        <f>ROUND(Y324*Y$13,0)</f>
        <v>1753975</v>
      </c>
      <c r="Z325" s="41"/>
      <c r="AA325" s="42">
        <f>ROUND(AA324*AA$13,0)</f>
        <v>1616221</v>
      </c>
      <c r="AB325" s="41"/>
      <c r="AC325" s="42">
        <f>ROUND(AC324*AC$13,0)</f>
        <v>1367695</v>
      </c>
      <c r="AD325" s="41"/>
      <c r="AE325" s="42">
        <f>ROUND(AE324*AE$13,0)</f>
        <v>48641215</v>
      </c>
      <c r="AF325" s="41"/>
      <c r="AG325" s="42">
        <f>ROUND(AG324*AG$13,0)</f>
        <v>4731344</v>
      </c>
      <c r="AH325" s="41"/>
      <c r="AI325" s="42">
        <f>ROUND(AI324*AI$13,0)</f>
        <v>720482</v>
      </c>
      <c r="AJ325" s="3"/>
      <c r="AK325" s="42">
        <f>ROUND(AK324*AK$13,0)</f>
        <v>437556</v>
      </c>
      <c r="AM325" s="42">
        <f>ROUND(AM324*AM$13,0)</f>
        <v>0</v>
      </c>
      <c r="AO325" s="42">
        <f>ROUND(AO324*AO$13,0)</f>
        <v>5233746</v>
      </c>
      <c r="AQ325" s="42">
        <f>ROUND(AQ324*AQ$13,0)</f>
        <v>0</v>
      </c>
    </row>
    <row r="326" spans="1:43">
      <c r="A326" s="3"/>
      <c r="B326" s="14" t="s">
        <v>191</v>
      </c>
      <c r="C326" s="3"/>
      <c r="D326" s="3"/>
      <c r="E326" s="41">
        <f>E324-E325</f>
        <v>510665.11</v>
      </c>
      <c r="F326" s="41"/>
      <c r="G326" s="41">
        <f>G324-G325</f>
        <v>2082311.7650000001</v>
      </c>
      <c r="I326" s="41">
        <f>I324-I325</f>
        <v>230844.47000000003</v>
      </c>
      <c r="K326" s="41">
        <f>K324-K325</f>
        <v>434351.30999999971</v>
      </c>
      <c r="L326" s="41"/>
      <c r="M326" s="41">
        <f>M324-M325</f>
        <v>14920259.805000002</v>
      </c>
      <c r="N326" s="41"/>
      <c r="O326" s="41">
        <f>O324-O325</f>
        <v>9988375.7000000011</v>
      </c>
      <c r="P326" s="41"/>
      <c r="Q326" s="41">
        <f>Q324-Q325</f>
        <v>214879808.19000003</v>
      </c>
      <c r="R326" s="41"/>
      <c r="S326" s="41">
        <f>S324-S325</f>
        <v>5686914.7600000016</v>
      </c>
      <c r="T326" s="41"/>
      <c r="U326" s="41">
        <f>U324-U325</f>
        <v>2477899.3949999996</v>
      </c>
      <c r="V326" s="41"/>
      <c r="W326" s="41">
        <f>W324-W325</f>
        <v>1215186.75</v>
      </c>
      <c r="X326" s="41"/>
      <c r="Y326" s="41">
        <f>Y324-Y325</f>
        <v>-9.4999999739229679E-2</v>
      </c>
      <c r="Z326" s="41"/>
      <c r="AA326" s="41">
        <f>AA324-AA325</f>
        <v>1616220.9049999993</v>
      </c>
      <c r="AB326" s="41"/>
      <c r="AC326" s="41">
        <f>AC324-AC325</f>
        <v>1367695.790000001</v>
      </c>
      <c r="AD326" s="41"/>
      <c r="AE326" s="41">
        <f>AE324-AE325</f>
        <v>48641215.489999995</v>
      </c>
      <c r="AF326" s="41"/>
      <c r="AG326" s="41">
        <f>AG324-AG325</f>
        <v>4731344.1500000004</v>
      </c>
      <c r="AH326" s="41"/>
      <c r="AI326" s="41">
        <f>AI324-AI325</f>
        <v>720481.15999999992</v>
      </c>
      <c r="AJ326" s="3"/>
      <c r="AK326" s="41">
        <f>AK324-AK325</f>
        <v>437556.65</v>
      </c>
      <c r="AM326" s="41">
        <f>AM324-AM325</f>
        <v>309801.64999999985</v>
      </c>
      <c r="AO326" s="41">
        <f>AO324-AO325</f>
        <v>7850618.6799999997</v>
      </c>
      <c r="AQ326" s="41">
        <f>AQ324-AQ325</f>
        <v>0</v>
      </c>
    </row>
    <row r="327" spans="1:43">
      <c r="A327" s="3"/>
      <c r="B327" s="43" t="s">
        <v>192</v>
      </c>
      <c r="C327" s="32"/>
      <c r="D327" s="32"/>
      <c r="E327" s="44">
        <f>IF($B323-E$9&lt;0,0,LOOKUP($B323-(E$9-1),$C$343:$C$364,$E$343:$E$364))</f>
        <v>4.4609999999999997E-2</v>
      </c>
      <c r="F327" s="32"/>
      <c r="G327" s="44">
        <f>IF($B323-G$9&lt;0,0,LOOKUP($B323-(G$9-1),$C$343:$C$364,$E$343:$E$364))</f>
        <v>4.462E-2</v>
      </c>
      <c r="H327" s="45"/>
      <c r="I327" s="44">
        <f>IF($B323-I$9&lt;0,0,LOOKUP($B323-(I$9-1),$C$343:$C$364,$E$343:$E$364))</f>
        <v>4.4609999999999997E-2</v>
      </c>
      <c r="J327" s="45"/>
      <c r="K327" s="44">
        <f>IF($B323-K$9&lt;0,0,LOOKUP($B323-(K$9-1),$C$343:$C$364,$E$343:$E$364))</f>
        <v>4.462E-2</v>
      </c>
      <c r="L327" s="45"/>
      <c r="M327" s="44">
        <f>IF($B323-M$9&lt;0,0,LOOKUP($B323-(M$9-1),$C$343:$C$364,$E$343:$E$364))</f>
        <v>4.4609999999999997E-2</v>
      </c>
      <c r="N327" s="32"/>
      <c r="O327" s="44">
        <f>IF($B323-O$9&lt;0,0,LOOKUP($B323-(O$9-1),$C$343:$C$364,$E$343:$E$364))</f>
        <v>4.462E-2</v>
      </c>
      <c r="P327" s="45"/>
      <c r="Q327" s="44">
        <f>IF($B323-Q$9&lt;0,0,LOOKUP($B323-(Q$9-1),$C$343:$C$364,$E$343:$E$364))</f>
        <v>4.4609999999999997E-2</v>
      </c>
      <c r="R327" s="45"/>
      <c r="S327" s="44">
        <f>IF($B323-S$9&lt;0,0,LOOKUP($B323-(S$9-1),$C$343:$C$364,$E$343:$E$364))</f>
        <v>4.462E-2</v>
      </c>
      <c r="T327" s="45"/>
      <c r="U327" s="44">
        <f>IF($B323-U$9&lt;0,0,LOOKUP($B323-(U$9-1),$C$343:$C$364,$E$343:$E$364))</f>
        <v>4.4609999999999997E-2</v>
      </c>
      <c r="V327" s="45"/>
      <c r="W327" s="44">
        <f>IF($B323-W$9&lt;0,0,LOOKUP($B323-(W$9-1),$C$343:$C$364,$E$343:$E$364))</f>
        <v>4.462E-2</v>
      </c>
      <c r="X327" s="32"/>
      <c r="Y327" s="44">
        <f>IF($B323-Y$9&lt;0,0,LOOKUP($B323-(Y$9-1),$C$343:$C$364,$E$343:$E$364))</f>
        <v>4.4609999999999997E-2</v>
      </c>
      <c r="Z327" s="45"/>
      <c r="AA327" s="44">
        <f>IF($B323-AA$9&lt;0,0,LOOKUP($B323-(AA$9-1),$C$343:$C$364,$E$343:$E$364))</f>
        <v>4.462E-2</v>
      </c>
      <c r="AB327" s="45"/>
      <c r="AC327" s="44">
        <f>IF($B323-AC$9&lt;0,0,LOOKUP($B323-(AC$9-1),$C$343:$C$364,$E$343:$E$364))</f>
        <v>4.5220000000000003E-2</v>
      </c>
      <c r="AD327" s="45"/>
      <c r="AE327" s="44">
        <f>IF($B323-AE$9&lt;0,0,LOOKUP($B323-(AE$9-1),$C$343:$C$364,$E$343:$E$364))</f>
        <v>4.888E-2</v>
      </c>
      <c r="AF327" s="45"/>
      <c r="AG327" s="44">
        <f>IF($B323-AG$9&lt;0,0,LOOKUP($B323-(AG$9-1),$C$343:$C$364,$E$343:$E$364))</f>
        <v>5.2850000000000001E-2</v>
      </c>
      <c r="AH327" s="45"/>
      <c r="AI327" s="44">
        <f>IF($B323-AI$9&lt;0,0,LOOKUP($B323-(AI$9-1),$C$343:$C$364,$E$343:$E$364))</f>
        <v>5.713E-2</v>
      </c>
      <c r="AJ327" s="45"/>
      <c r="AK327" s="44">
        <f>IF($B323-AK$9&lt;0,0,LOOKUP($B323-(AK$9-1),$C$343:$C$364,$E$343:$E$364))</f>
        <v>6.1769999999999999E-2</v>
      </c>
      <c r="AM327" s="44">
        <f>IF($B323-AM$9&lt;0,0,LOOKUP($B323-(AM$9-1),$C$343:$C$364,$E$343:$E$364))</f>
        <v>6.6769999999999996E-2</v>
      </c>
      <c r="AO327" s="44">
        <f>IF($B323-AO$9&lt;0,0,LOOKUP($B323-(AO$9-1),$C$343:$C$364,$E$343:$E$364))</f>
        <v>7.2190000000000004E-2</v>
      </c>
      <c r="AQ327" s="44">
        <f>IF($B323-AQ$9&lt;0,0,LOOKUP($B323-(AQ$9-1),$C$343:$C$364,$E$343:$E$364))</f>
        <v>3.7499999999999999E-2</v>
      </c>
    </row>
    <row r="328" spans="1:43">
      <c r="A328" s="3"/>
      <c r="B328" s="3"/>
      <c r="C328" s="3"/>
      <c r="D328" s="3"/>
      <c r="E328" s="46"/>
      <c r="F328" s="41"/>
      <c r="G328" s="46"/>
      <c r="I328" s="46"/>
      <c r="K328" s="46"/>
      <c r="L328" s="41"/>
      <c r="M328" s="46"/>
      <c r="N328" s="41"/>
      <c r="O328" s="46"/>
      <c r="P328" s="41"/>
      <c r="Q328" s="46"/>
      <c r="R328" s="41"/>
      <c r="S328" s="46"/>
      <c r="T328" s="41"/>
      <c r="U328" s="46"/>
      <c r="V328" s="41"/>
      <c r="W328" s="46"/>
      <c r="X328" s="41"/>
      <c r="Y328" s="46"/>
      <c r="Z328" s="41"/>
      <c r="AA328" s="46"/>
      <c r="AB328" s="41"/>
      <c r="AC328" s="46"/>
      <c r="AD328" s="41"/>
      <c r="AE328" s="46"/>
      <c r="AF328" s="41"/>
      <c r="AG328" s="46"/>
      <c r="AI328" s="46"/>
      <c r="AK328" s="46"/>
      <c r="AM328" s="46"/>
      <c r="AO328" s="46"/>
      <c r="AQ328" s="46"/>
    </row>
    <row r="329" spans="1:43">
      <c r="B329" s="14" t="s">
        <v>193</v>
      </c>
      <c r="C329" s="3"/>
      <c r="D329" s="3"/>
      <c r="E329" s="41">
        <f>ROUND((E324-E325)*E327,0)</f>
        <v>22781</v>
      </c>
      <c r="F329" s="41"/>
      <c r="G329" s="41">
        <f>ROUND((G324-G325)*G327,0)</f>
        <v>92913</v>
      </c>
      <c r="I329" s="41">
        <f>ROUND((I324-I325)*I327,0)</f>
        <v>10298</v>
      </c>
      <c r="K329" s="41">
        <f>ROUND((K324-K325)*K327,0)</f>
        <v>19381</v>
      </c>
      <c r="L329" s="41"/>
      <c r="M329" s="41">
        <f>ROUND((M324-M325)*M327,0)</f>
        <v>665593</v>
      </c>
      <c r="N329" s="41"/>
      <c r="O329" s="41">
        <f>ROUND((O324-O325)*O327,0)</f>
        <v>445681</v>
      </c>
      <c r="P329" s="41"/>
      <c r="Q329" s="41">
        <f>ROUND((Q324-Q325)*Q327,0)</f>
        <v>9585788</v>
      </c>
      <c r="R329" s="41"/>
      <c r="S329" s="41">
        <f>ROUND((S324-S325)*S327,0)</f>
        <v>253750</v>
      </c>
      <c r="T329" s="41"/>
      <c r="U329" s="41">
        <f>ROUND((U324-U325)*U327,0)</f>
        <v>110539</v>
      </c>
      <c r="V329" s="41"/>
      <c r="W329" s="41">
        <f>ROUND((W324-W325)*W327,0)</f>
        <v>54222</v>
      </c>
      <c r="X329" s="41"/>
      <c r="Y329" s="41">
        <f>ROUND((Y324-Y325)*Y327,0)</f>
        <v>0</v>
      </c>
      <c r="Z329" s="41"/>
      <c r="AA329" s="41">
        <f>ROUND((AA324-AA325)*AA327,0)</f>
        <v>72116</v>
      </c>
      <c r="AB329" s="41"/>
      <c r="AC329" s="41">
        <f>ROUND((AC324-AC325)*AC327,0)</f>
        <v>61847</v>
      </c>
      <c r="AD329" s="41"/>
      <c r="AE329" s="41">
        <f>ROUND((AE324-AE325)*AE327,0)</f>
        <v>2377583</v>
      </c>
      <c r="AF329" s="41"/>
      <c r="AG329" s="41">
        <f>ROUND((AG324-AG325)*AG327,0)</f>
        <v>250052</v>
      </c>
      <c r="AI329" s="41">
        <f>ROUND((AI324-AI325)*AI327,0)</f>
        <v>41161</v>
      </c>
      <c r="AK329" s="41">
        <f>ROUND((AK324-AK325)*AK327,0)</f>
        <v>27028</v>
      </c>
      <c r="AM329" s="41">
        <f>ROUND((AM324-AM325)*AM327,0)</f>
        <v>20685</v>
      </c>
      <c r="AO329" s="41">
        <f>ROUND((AO324-AO325)*AO327,0)</f>
        <v>566736</v>
      </c>
      <c r="AQ329" s="41">
        <f>ROUND((AQ324-AQ325)*AQ327,0)</f>
        <v>0</v>
      </c>
    </row>
    <row r="330" spans="1:43">
      <c r="B330" s="14" t="s">
        <v>194</v>
      </c>
      <c r="C330" s="3"/>
      <c r="D330" s="3"/>
      <c r="E330" s="5">
        <f>IF(E$110=$B323,E325,0)</f>
        <v>0</v>
      </c>
      <c r="F330" s="41"/>
      <c r="G330" s="5">
        <f>IF(G$110=$B323,G325,0)</f>
        <v>0</v>
      </c>
      <c r="I330" s="5">
        <f>IF(I$110=$B323,I325,0)</f>
        <v>0</v>
      </c>
      <c r="K330" s="5">
        <f>IF(K$110=$B323,K325,0)</f>
        <v>0</v>
      </c>
      <c r="L330" s="41"/>
      <c r="M330" s="5">
        <f>IF(M$110=$B323,M325,0)</f>
        <v>0</v>
      </c>
      <c r="N330" s="41"/>
      <c r="O330" s="5">
        <f>IF(O$110=$B323,O325,0)</f>
        <v>0</v>
      </c>
      <c r="P330" s="41"/>
      <c r="Q330" s="5">
        <f>IF(Q$110=$B323,Q325,0)</f>
        <v>0</v>
      </c>
      <c r="R330" s="41"/>
      <c r="S330" s="5">
        <f>IF(S$110=$B323,S325,0)</f>
        <v>0</v>
      </c>
      <c r="T330" s="41"/>
      <c r="U330" s="5">
        <f>IF(U$110=$B323,U325,0)</f>
        <v>0</v>
      </c>
      <c r="V330" s="41"/>
      <c r="W330" s="5">
        <f>IF(W$110=$B323,W325,0)</f>
        <v>0</v>
      </c>
      <c r="X330" s="41"/>
      <c r="Y330" s="5">
        <f>IF(Y$110=$B323,Y325,0)</f>
        <v>0</v>
      </c>
      <c r="Z330" s="41"/>
      <c r="AA330" s="5">
        <f>IF(AA$110=$B323,AA325,0)</f>
        <v>0</v>
      </c>
      <c r="AB330" s="41"/>
      <c r="AC330" s="5">
        <f>IF(AC$110=$B323,AC325,0)</f>
        <v>0</v>
      </c>
      <c r="AD330" s="41"/>
      <c r="AE330" s="5">
        <f>IF(AE$110=$B323,AE325,0)</f>
        <v>0</v>
      </c>
      <c r="AF330" s="41"/>
      <c r="AG330" s="5">
        <f>IF(AG$110=$B323,AG325,0)</f>
        <v>0</v>
      </c>
      <c r="AI330" s="5">
        <f>IF(AI$110=$B323,AI325,0)</f>
        <v>0</v>
      </c>
      <c r="AK330" s="5">
        <f>IF(AK$110=$B323,AK325,0)</f>
        <v>0</v>
      </c>
      <c r="AM330" s="5">
        <f>IF(AM$110=$B323,AM325,0)</f>
        <v>0</v>
      </c>
      <c r="AO330" s="5">
        <f>IF(AO$110=$B323,AO325,0)</f>
        <v>0</v>
      </c>
      <c r="AQ330" s="5">
        <f>IF(AQ$110=$B323,AQ325,0)</f>
        <v>0</v>
      </c>
    </row>
    <row r="331" spans="1:43" ht="13.8" thickBot="1">
      <c r="B331" s="14" t="str">
        <f>"Total Tax Depreciation  -  "&amp;B323</f>
        <v>Total Tax Depreciation  -  2020</v>
      </c>
      <c r="C331" s="3"/>
      <c r="D331" s="3"/>
      <c r="E331" s="47">
        <f>E329+E330</f>
        <v>22781</v>
      </c>
      <c r="F331" s="41"/>
      <c r="G331" s="47">
        <f>G329+G330</f>
        <v>92913</v>
      </c>
      <c r="I331" s="47">
        <f>I329+I330</f>
        <v>10298</v>
      </c>
      <c r="K331" s="47">
        <f>K329+K330</f>
        <v>19381</v>
      </c>
      <c r="L331" s="41"/>
      <c r="M331" s="47">
        <f>M329+M330</f>
        <v>665593</v>
      </c>
      <c r="N331" s="41"/>
      <c r="O331" s="47">
        <f>O329+O330</f>
        <v>445681</v>
      </c>
      <c r="P331" s="41"/>
      <c r="Q331" s="47">
        <f>Q329+Q330</f>
        <v>9585788</v>
      </c>
      <c r="R331" s="41"/>
      <c r="S331" s="47">
        <f>S329+S330</f>
        <v>253750</v>
      </c>
      <c r="T331" s="41"/>
      <c r="U331" s="47">
        <f>U329+U330</f>
        <v>110539</v>
      </c>
      <c r="V331" s="41"/>
      <c r="W331" s="47">
        <f>W329+W330</f>
        <v>54222</v>
      </c>
      <c r="X331" s="41"/>
      <c r="Y331" s="47">
        <f>Y329+Y330</f>
        <v>0</v>
      </c>
      <c r="Z331" s="41"/>
      <c r="AA331" s="47">
        <f>AA329+AA330</f>
        <v>72116</v>
      </c>
      <c r="AB331" s="41"/>
      <c r="AC331" s="47">
        <f>AC329+AC330</f>
        <v>61847</v>
      </c>
      <c r="AD331" s="41"/>
      <c r="AE331" s="47">
        <f>AE329+AE330</f>
        <v>2377583</v>
      </c>
      <c r="AF331" s="41"/>
      <c r="AG331" s="47">
        <f>AG329+AG330</f>
        <v>250052</v>
      </c>
      <c r="AI331" s="47">
        <f>AI329+AI330</f>
        <v>41161</v>
      </c>
      <c r="AK331" s="47">
        <f>AK329+AK330</f>
        <v>27028</v>
      </c>
      <c r="AM331" s="47">
        <f>AM329+AM330</f>
        <v>20685</v>
      </c>
      <c r="AO331" s="47">
        <f>AO329+AO330</f>
        <v>566736</v>
      </c>
      <c r="AQ331" s="47">
        <f>AQ329+AQ330</f>
        <v>0</v>
      </c>
    </row>
    <row r="332" spans="1:43" ht="13.8" thickTop="1"/>
    <row r="343" spans="2:6">
      <c r="B343" s="51" t="s">
        <v>195</v>
      </c>
      <c r="C343" s="52">
        <v>1</v>
      </c>
      <c r="D343" s="53"/>
      <c r="E343" s="177">
        <v>3.7499999999999999E-2</v>
      </c>
      <c r="F343" s="53"/>
    </row>
    <row r="344" spans="2:6">
      <c r="B344" s="53"/>
      <c r="C344" s="52">
        <v>2</v>
      </c>
      <c r="D344" s="53"/>
      <c r="E344" s="177">
        <v>7.2190000000000004E-2</v>
      </c>
      <c r="F344" s="53"/>
    </row>
    <row r="345" spans="2:6">
      <c r="B345" s="54"/>
      <c r="C345" s="55">
        <v>3</v>
      </c>
      <c r="D345" s="54"/>
      <c r="E345" s="177">
        <v>6.6769999999999996E-2</v>
      </c>
      <c r="F345" s="54"/>
    </row>
    <row r="346" spans="2:6">
      <c r="B346" s="54"/>
      <c r="C346" s="55">
        <v>4</v>
      </c>
      <c r="D346" s="54"/>
      <c r="E346" s="177">
        <v>6.1769999999999999E-2</v>
      </c>
      <c r="F346" s="54"/>
    </row>
    <row r="347" spans="2:6">
      <c r="B347" s="54"/>
      <c r="C347" s="55">
        <v>5</v>
      </c>
      <c r="D347" s="54"/>
      <c r="E347" s="177">
        <v>5.713E-2</v>
      </c>
      <c r="F347" s="54"/>
    </row>
    <row r="348" spans="2:6">
      <c r="B348" s="54"/>
      <c r="C348" s="55">
        <v>6</v>
      </c>
      <c r="D348" s="54"/>
      <c r="E348" s="177">
        <v>5.2850000000000001E-2</v>
      </c>
      <c r="F348" s="54"/>
    </row>
    <row r="349" spans="2:6">
      <c r="B349" s="54"/>
      <c r="C349" s="55">
        <v>7</v>
      </c>
      <c r="D349" s="54"/>
      <c r="E349" s="177">
        <v>4.888E-2</v>
      </c>
      <c r="F349" s="54"/>
    </row>
    <row r="350" spans="2:6">
      <c r="B350" s="54"/>
      <c r="C350" s="55">
        <v>8</v>
      </c>
      <c r="D350" s="54"/>
      <c r="E350" s="177">
        <v>4.5220000000000003E-2</v>
      </c>
      <c r="F350" s="54"/>
    </row>
    <row r="351" spans="2:6">
      <c r="B351" s="54"/>
      <c r="C351" s="55">
        <v>9</v>
      </c>
      <c r="D351" s="54"/>
      <c r="E351" s="177">
        <v>4.462E-2</v>
      </c>
      <c r="F351" s="54"/>
    </row>
    <row r="352" spans="2:6">
      <c r="B352" s="54"/>
      <c r="C352" s="55">
        <v>10</v>
      </c>
      <c r="D352" s="54"/>
      <c r="E352" s="177">
        <v>4.4609999999999997E-2</v>
      </c>
      <c r="F352" s="54"/>
    </row>
    <row r="353" spans="2:6">
      <c r="B353" s="54"/>
      <c r="C353" s="55">
        <v>11</v>
      </c>
      <c r="D353" s="54"/>
      <c r="E353" s="177">
        <v>4.462E-2</v>
      </c>
      <c r="F353" s="54"/>
    </row>
    <row r="354" spans="2:6">
      <c r="B354" s="54"/>
      <c r="C354" s="55">
        <v>12</v>
      </c>
      <c r="D354" s="54"/>
      <c r="E354" s="177">
        <v>4.4609999999999997E-2</v>
      </c>
      <c r="F354" s="54"/>
    </row>
    <row r="355" spans="2:6">
      <c r="B355" s="54"/>
      <c r="C355" s="55">
        <v>13</v>
      </c>
      <c r="D355" s="54"/>
      <c r="E355" s="177">
        <v>4.462E-2</v>
      </c>
      <c r="F355" s="54"/>
    </row>
    <row r="356" spans="2:6">
      <c r="B356" s="54"/>
      <c r="C356" s="55">
        <v>14</v>
      </c>
      <c r="D356" s="54"/>
      <c r="E356" s="177">
        <v>4.4609999999999997E-2</v>
      </c>
      <c r="F356" s="54"/>
    </row>
    <row r="357" spans="2:6">
      <c r="B357" s="54"/>
      <c r="C357" s="55">
        <v>15</v>
      </c>
      <c r="D357" s="54"/>
      <c r="E357" s="177">
        <v>4.462E-2</v>
      </c>
      <c r="F357" s="54"/>
    </row>
    <row r="358" spans="2:6">
      <c r="B358" s="54"/>
      <c r="C358" s="55">
        <v>16</v>
      </c>
      <c r="D358" s="54"/>
      <c r="E358" s="177">
        <v>4.4609999999999997E-2</v>
      </c>
      <c r="F358" s="54"/>
    </row>
    <row r="359" spans="2:6">
      <c r="B359" s="54"/>
      <c r="C359" s="55">
        <v>17</v>
      </c>
      <c r="D359" s="54"/>
      <c r="E359" s="177">
        <v>4.462E-2</v>
      </c>
      <c r="F359" s="54"/>
    </row>
    <row r="360" spans="2:6">
      <c r="B360" s="54"/>
      <c r="C360" s="55">
        <v>18</v>
      </c>
      <c r="D360" s="54"/>
      <c r="E360" s="177">
        <v>4.4609999999999997E-2</v>
      </c>
      <c r="F360" s="54"/>
    </row>
    <row r="361" spans="2:6">
      <c r="B361" s="54"/>
      <c r="C361" s="55">
        <v>19</v>
      </c>
      <c r="D361" s="54"/>
      <c r="E361" s="177">
        <v>4.462E-2</v>
      </c>
      <c r="F361" s="54"/>
    </row>
    <row r="362" spans="2:6">
      <c r="B362" s="54"/>
      <c r="C362" s="55">
        <v>20</v>
      </c>
      <c r="D362" s="54"/>
      <c r="E362" s="177">
        <v>4.4609999999999997E-2</v>
      </c>
      <c r="F362" s="54"/>
    </row>
    <row r="363" spans="2:6">
      <c r="B363" s="54"/>
      <c r="C363" s="55">
        <v>21</v>
      </c>
      <c r="D363" s="54"/>
      <c r="E363" s="177">
        <v>2.231E-2</v>
      </c>
      <c r="F363" s="54"/>
    </row>
    <row r="364" spans="2:6">
      <c r="B364" s="54"/>
      <c r="C364" s="55">
        <v>22</v>
      </c>
      <c r="D364" s="54"/>
      <c r="E364" s="177">
        <v>0</v>
      </c>
      <c r="F364" s="54"/>
    </row>
  </sheetData>
  <conditionalFormatting sqref="W187">
    <cfRule type="cellIs" dxfId="843" priority="308" operator="equal">
      <formula>0</formula>
    </cfRule>
  </conditionalFormatting>
  <conditionalFormatting sqref="Y187">
    <cfRule type="cellIs" dxfId="842" priority="307" operator="equal">
      <formula>0</formula>
    </cfRule>
  </conditionalFormatting>
  <conditionalFormatting sqref="AC187">
    <cfRule type="cellIs" dxfId="841" priority="305" operator="equal">
      <formula>0</formula>
    </cfRule>
  </conditionalFormatting>
  <conditionalFormatting sqref="AE187">
    <cfRule type="cellIs" dxfId="840" priority="304" operator="equal">
      <formula>0</formula>
    </cfRule>
  </conditionalFormatting>
  <conditionalFormatting sqref="AG187">
    <cfRule type="cellIs" dxfId="839" priority="303" operator="equal">
      <formula>0</formula>
    </cfRule>
  </conditionalFormatting>
  <conditionalFormatting sqref="G198">
    <cfRule type="cellIs" dxfId="838" priority="301" operator="equal">
      <formula>0</formula>
    </cfRule>
  </conditionalFormatting>
  <conditionalFormatting sqref="K198">
    <cfRule type="cellIs" dxfId="837" priority="299" operator="equal">
      <formula>0</formula>
    </cfRule>
  </conditionalFormatting>
  <conditionalFormatting sqref="M198">
    <cfRule type="cellIs" dxfId="836" priority="298" operator="equal">
      <formula>0</formula>
    </cfRule>
  </conditionalFormatting>
  <conditionalFormatting sqref="O198">
    <cfRule type="cellIs" dxfId="835" priority="297" operator="equal">
      <formula>0</formula>
    </cfRule>
  </conditionalFormatting>
  <conditionalFormatting sqref="Q198">
    <cfRule type="cellIs" dxfId="834" priority="296" operator="equal">
      <formula>0</formula>
    </cfRule>
  </conditionalFormatting>
  <conditionalFormatting sqref="U198">
    <cfRule type="cellIs" dxfId="833" priority="294" operator="equal">
      <formula>0</formula>
    </cfRule>
  </conditionalFormatting>
  <conditionalFormatting sqref="W198">
    <cfRule type="cellIs" dxfId="832" priority="293" operator="equal">
      <formula>0</formula>
    </cfRule>
  </conditionalFormatting>
  <conditionalFormatting sqref="Y198">
    <cfRule type="cellIs" dxfId="831" priority="292" operator="equal">
      <formula>0</formula>
    </cfRule>
  </conditionalFormatting>
  <conditionalFormatting sqref="AA198">
    <cfRule type="cellIs" dxfId="830" priority="291" operator="equal">
      <formula>0</formula>
    </cfRule>
  </conditionalFormatting>
  <conditionalFormatting sqref="AC198">
    <cfRule type="cellIs" dxfId="829" priority="290" operator="equal">
      <formula>0</formula>
    </cfRule>
  </conditionalFormatting>
  <conditionalFormatting sqref="AE198">
    <cfRule type="cellIs" dxfId="828" priority="289" operator="equal">
      <formula>0</formula>
    </cfRule>
  </conditionalFormatting>
  <conditionalFormatting sqref="AG198">
    <cfRule type="cellIs" dxfId="827" priority="288" operator="equal">
      <formula>0</formula>
    </cfRule>
  </conditionalFormatting>
  <conditionalFormatting sqref="E209">
    <cfRule type="cellIs" dxfId="826" priority="286" operator="equal">
      <formula>0</formula>
    </cfRule>
  </conditionalFormatting>
  <conditionalFormatting sqref="G209">
    <cfRule type="cellIs" dxfId="825" priority="285" operator="equal">
      <formula>0</formula>
    </cfRule>
  </conditionalFormatting>
  <conditionalFormatting sqref="I209">
    <cfRule type="cellIs" dxfId="824" priority="284" operator="equal">
      <formula>0</formula>
    </cfRule>
  </conditionalFormatting>
  <conditionalFormatting sqref="K209">
    <cfRule type="cellIs" dxfId="823" priority="283" operator="equal">
      <formula>0</formula>
    </cfRule>
  </conditionalFormatting>
  <conditionalFormatting sqref="M209">
    <cfRule type="cellIs" dxfId="822" priority="282" operator="equal">
      <formula>0</formula>
    </cfRule>
  </conditionalFormatting>
  <conditionalFormatting sqref="O209">
    <cfRule type="cellIs" dxfId="821" priority="281" operator="equal">
      <formula>0</formula>
    </cfRule>
  </conditionalFormatting>
  <conditionalFormatting sqref="Q209">
    <cfRule type="cellIs" dxfId="820" priority="280" operator="equal">
      <formula>0</formula>
    </cfRule>
  </conditionalFormatting>
  <conditionalFormatting sqref="S209">
    <cfRule type="cellIs" dxfId="819" priority="279" operator="equal">
      <formula>0</formula>
    </cfRule>
  </conditionalFormatting>
  <conditionalFormatting sqref="W209">
    <cfRule type="cellIs" dxfId="818" priority="277" operator="equal">
      <formula>0</formula>
    </cfRule>
  </conditionalFormatting>
  <conditionalFormatting sqref="Y209">
    <cfRule type="cellIs" dxfId="817" priority="276" operator="equal">
      <formula>0</formula>
    </cfRule>
  </conditionalFormatting>
  <conditionalFormatting sqref="AA209">
    <cfRule type="cellIs" dxfId="816" priority="275" operator="equal">
      <formula>0</formula>
    </cfRule>
  </conditionalFormatting>
  <conditionalFormatting sqref="U231">
    <cfRule type="cellIs" dxfId="815" priority="247" operator="equal">
      <formula>0</formula>
    </cfRule>
  </conditionalFormatting>
  <conditionalFormatting sqref="W231">
    <cfRule type="cellIs" dxfId="814" priority="246" operator="equal">
      <formula>0</formula>
    </cfRule>
  </conditionalFormatting>
  <conditionalFormatting sqref="Y231">
    <cfRule type="cellIs" dxfId="813" priority="245" operator="equal">
      <formula>0</formula>
    </cfRule>
  </conditionalFormatting>
  <conditionalFormatting sqref="AA231">
    <cfRule type="cellIs" dxfId="812" priority="244" operator="equal">
      <formula>0</formula>
    </cfRule>
  </conditionalFormatting>
  <conditionalFormatting sqref="AC231">
    <cfRule type="cellIs" dxfId="811" priority="243" operator="equal">
      <formula>0</formula>
    </cfRule>
  </conditionalFormatting>
  <conditionalFormatting sqref="AE231">
    <cfRule type="cellIs" dxfId="810" priority="242" operator="equal">
      <formula>0</formula>
    </cfRule>
  </conditionalFormatting>
  <conditionalFormatting sqref="AG231">
    <cfRule type="cellIs" dxfId="809" priority="241" operator="equal">
      <formula>0</formula>
    </cfRule>
  </conditionalFormatting>
  <conditionalFormatting sqref="E242">
    <cfRule type="cellIs" dxfId="808" priority="240" operator="equal">
      <formula>0</formula>
    </cfRule>
  </conditionalFormatting>
  <conditionalFormatting sqref="G242">
    <cfRule type="cellIs" dxfId="807" priority="239" operator="equal">
      <formula>0</formula>
    </cfRule>
  </conditionalFormatting>
  <conditionalFormatting sqref="I242">
    <cfRule type="cellIs" dxfId="806" priority="238" operator="equal">
      <formula>0</formula>
    </cfRule>
  </conditionalFormatting>
  <conditionalFormatting sqref="K242">
    <cfRule type="cellIs" dxfId="805" priority="237" operator="equal">
      <formula>0</formula>
    </cfRule>
  </conditionalFormatting>
  <conditionalFormatting sqref="M242">
    <cfRule type="cellIs" dxfId="804" priority="236" operator="equal">
      <formula>0</formula>
    </cfRule>
  </conditionalFormatting>
  <conditionalFormatting sqref="O242">
    <cfRule type="cellIs" dxfId="803" priority="235" operator="equal">
      <formula>0</formula>
    </cfRule>
  </conditionalFormatting>
  <conditionalFormatting sqref="Q242">
    <cfRule type="cellIs" dxfId="802" priority="234" operator="equal">
      <formula>0</formula>
    </cfRule>
  </conditionalFormatting>
  <conditionalFormatting sqref="S242">
    <cfRule type="cellIs" dxfId="801" priority="233" operator="equal">
      <formula>0</formula>
    </cfRule>
  </conditionalFormatting>
  <conditionalFormatting sqref="U242">
    <cfRule type="cellIs" dxfId="800" priority="232" operator="equal">
      <formula>0</formula>
    </cfRule>
  </conditionalFormatting>
  <conditionalFormatting sqref="W242">
    <cfRule type="cellIs" dxfId="799" priority="231" operator="equal">
      <formula>0</formula>
    </cfRule>
  </conditionalFormatting>
  <conditionalFormatting sqref="Y242">
    <cfRule type="cellIs" dxfId="798" priority="230" operator="equal">
      <formula>0</formula>
    </cfRule>
  </conditionalFormatting>
  <conditionalFormatting sqref="AA242">
    <cfRule type="cellIs" dxfId="797" priority="229" operator="equal">
      <formula>0</formula>
    </cfRule>
  </conditionalFormatting>
  <conditionalFormatting sqref="AC242">
    <cfRule type="cellIs" dxfId="796" priority="228" operator="equal">
      <formula>0</formula>
    </cfRule>
  </conditionalFormatting>
  <conditionalFormatting sqref="AE242">
    <cfRule type="cellIs" dxfId="795" priority="227" operator="equal">
      <formula>0</formula>
    </cfRule>
  </conditionalFormatting>
  <conditionalFormatting sqref="E253">
    <cfRule type="cellIs" dxfId="794" priority="226" operator="equal">
      <formula>0</formula>
    </cfRule>
  </conditionalFormatting>
  <conditionalFormatting sqref="G253">
    <cfRule type="cellIs" dxfId="793" priority="225" operator="equal">
      <formula>0</formula>
    </cfRule>
  </conditionalFormatting>
  <conditionalFormatting sqref="I253">
    <cfRule type="cellIs" dxfId="792" priority="224" operator="equal">
      <formula>0</formula>
    </cfRule>
  </conditionalFormatting>
  <conditionalFormatting sqref="K253">
    <cfRule type="cellIs" dxfId="791" priority="223" operator="equal">
      <formula>0</formula>
    </cfRule>
  </conditionalFormatting>
  <conditionalFormatting sqref="M253">
    <cfRule type="cellIs" dxfId="790" priority="222" operator="equal">
      <formula>0</formula>
    </cfRule>
  </conditionalFormatting>
  <conditionalFormatting sqref="O253">
    <cfRule type="cellIs" dxfId="789" priority="221" operator="equal">
      <formula>0</formula>
    </cfRule>
  </conditionalFormatting>
  <conditionalFormatting sqref="Q253">
    <cfRule type="cellIs" dxfId="788" priority="220" operator="equal">
      <formula>0</formula>
    </cfRule>
  </conditionalFormatting>
  <conditionalFormatting sqref="S253">
    <cfRule type="cellIs" dxfId="787" priority="219" operator="equal">
      <formula>0</formula>
    </cfRule>
  </conditionalFormatting>
  <conditionalFormatting sqref="U253">
    <cfRule type="cellIs" dxfId="786" priority="218" operator="equal">
      <formula>0</formula>
    </cfRule>
  </conditionalFormatting>
  <conditionalFormatting sqref="W253">
    <cfRule type="cellIs" dxfId="785" priority="217" operator="equal">
      <formula>0</formula>
    </cfRule>
  </conditionalFormatting>
  <conditionalFormatting sqref="Y253">
    <cfRule type="cellIs" dxfId="784" priority="216" operator="equal">
      <formula>0</formula>
    </cfRule>
  </conditionalFormatting>
  <conditionalFormatting sqref="AA253">
    <cfRule type="cellIs" dxfId="783" priority="215" operator="equal">
      <formula>0</formula>
    </cfRule>
  </conditionalFormatting>
  <conditionalFormatting sqref="AC253">
    <cfRule type="cellIs" dxfId="782" priority="214" operator="equal">
      <formula>0</formula>
    </cfRule>
  </conditionalFormatting>
  <conditionalFormatting sqref="AE253">
    <cfRule type="cellIs" dxfId="781" priority="213" operator="equal">
      <formula>0</formula>
    </cfRule>
  </conditionalFormatting>
  <conditionalFormatting sqref="AG242">
    <cfRule type="cellIs" dxfId="780" priority="212" operator="equal">
      <formula>0</formula>
    </cfRule>
  </conditionalFormatting>
  <conditionalFormatting sqref="AG253">
    <cfRule type="cellIs" dxfId="779" priority="211" operator="equal">
      <formula>0</formula>
    </cfRule>
  </conditionalFormatting>
  <conditionalFormatting sqref="E264">
    <cfRule type="cellIs" dxfId="778" priority="210" operator="equal">
      <formula>0</formula>
    </cfRule>
  </conditionalFormatting>
  <conditionalFormatting sqref="G264">
    <cfRule type="cellIs" dxfId="777" priority="209" operator="equal">
      <formula>0</formula>
    </cfRule>
  </conditionalFormatting>
  <conditionalFormatting sqref="I264">
    <cfRule type="cellIs" dxfId="776" priority="208" operator="equal">
      <formula>0</formula>
    </cfRule>
  </conditionalFormatting>
  <conditionalFormatting sqref="K264">
    <cfRule type="cellIs" dxfId="775" priority="207" operator="equal">
      <formula>0</formula>
    </cfRule>
  </conditionalFormatting>
  <conditionalFormatting sqref="M264">
    <cfRule type="cellIs" dxfId="774" priority="206" operator="equal">
      <formula>0</formula>
    </cfRule>
  </conditionalFormatting>
  <conditionalFormatting sqref="O264">
    <cfRule type="cellIs" dxfId="773" priority="205" operator="equal">
      <formula>0</formula>
    </cfRule>
  </conditionalFormatting>
  <conditionalFormatting sqref="Q264">
    <cfRule type="cellIs" dxfId="772" priority="204" operator="equal">
      <formula>0</formula>
    </cfRule>
  </conditionalFormatting>
  <conditionalFormatting sqref="S264">
    <cfRule type="cellIs" dxfId="771" priority="203" operator="equal">
      <formula>0</formula>
    </cfRule>
  </conditionalFormatting>
  <conditionalFormatting sqref="U264">
    <cfRule type="cellIs" dxfId="770" priority="202" operator="equal">
      <formula>0</formula>
    </cfRule>
  </conditionalFormatting>
  <conditionalFormatting sqref="W264">
    <cfRule type="cellIs" dxfId="769" priority="201" operator="equal">
      <formula>0</formula>
    </cfRule>
  </conditionalFormatting>
  <conditionalFormatting sqref="Y264">
    <cfRule type="cellIs" dxfId="768" priority="200" operator="equal">
      <formula>0</formula>
    </cfRule>
  </conditionalFormatting>
  <conditionalFormatting sqref="AA264">
    <cfRule type="cellIs" dxfId="767" priority="199" operator="equal">
      <formula>0</formula>
    </cfRule>
  </conditionalFormatting>
  <conditionalFormatting sqref="AC264">
    <cfRule type="cellIs" dxfId="766" priority="198" operator="equal">
      <formula>0</formula>
    </cfRule>
  </conditionalFormatting>
  <conditionalFormatting sqref="AE264">
    <cfRule type="cellIs" dxfId="765" priority="197" operator="equal">
      <formula>0</formula>
    </cfRule>
  </conditionalFormatting>
  <conditionalFormatting sqref="AG264">
    <cfRule type="cellIs" dxfId="764" priority="196" operator="equal">
      <formula>0</formula>
    </cfRule>
  </conditionalFormatting>
  <conditionalFormatting sqref="E275">
    <cfRule type="cellIs" dxfId="763" priority="195" operator="equal">
      <formula>0</formula>
    </cfRule>
  </conditionalFormatting>
  <conditionalFormatting sqref="G275">
    <cfRule type="cellIs" dxfId="762" priority="194" operator="equal">
      <formula>0</formula>
    </cfRule>
  </conditionalFormatting>
  <conditionalFormatting sqref="I275">
    <cfRule type="cellIs" dxfId="761" priority="193" operator="equal">
      <formula>0</formula>
    </cfRule>
  </conditionalFormatting>
  <conditionalFormatting sqref="K275">
    <cfRule type="cellIs" dxfId="760" priority="192" operator="equal">
      <formula>0</formula>
    </cfRule>
  </conditionalFormatting>
  <conditionalFormatting sqref="M275">
    <cfRule type="cellIs" dxfId="759" priority="191" operator="equal">
      <formula>0</formula>
    </cfRule>
  </conditionalFormatting>
  <conditionalFormatting sqref="O275">
    <cfRule type="cellIs" dxfId="758" priority="190" operator="equal">
      <formula>0</formula>
    </cfRule>
  </conditionalFormatting>
  <conditionalFormatting sqref="Q275">
    <cfRule type="cellIs" dxfId="757" priority="189" operator="equal">
      <formula>0</formula>
    </cfRule>
  </conditionalFormatting>
  <conditionalFormatting sqref="S275">
    <cfRule type="cellIs" dxfId="756" priority="188" operator="equal">
      <formula>0</formula>
    </cfRule>
  </conditionalFormatting>
  <conditionalFormatting sqref="U275">
    <cfRule type="cellIs" dxfId="755" priority="187" operator="equal">
      <formula>0</formula>
    </cfRule>
  </conditionalFormatting>
  <conditionalFormatting sqref="W275">
    <cfRule type="cellIs" dxfId="754" priority="186" operator="equal">
      <formula>0</formula>
    </cfRule>
  </conditionalFormatting>
  <conditionalFormatting sqref="Y275">
    <cfRule type="cellIs" dxfId="753" priority="185" operator="equal">
      <formula>0</formula>
    </cfRule>
  </conditionalFormatting>
  <conditionalFormatting sqref="AA275">
    <cfRule type="cellIs" dxfId="752" priority="184" operator="equal">
      <formula>0</formula>
    </cfRule>
  </conditionalFormatting>
  <conditionalFormatting sqref="AC275">
    <cfRule type="cellIs" dxfId="751" priority="183" operator="equal">
      <formula>0</formula>
    </cfRule>
  </conditionalFormatting>
  <conditionalFormatting sqref="AE275">
    <cfRule type="cellIs" dxfId="750" priority="182" operator="equal">
      <formula>0</formula>
    </cfRule>
  </conditionalFormatting>
  <conditionalFormatting sqref="E286">
    <cfRule type="cellIs" dxfId="749" priority="180" operator="equal">
      <formula>0</formula>
    </cfRule>
  </conditionalFormatting>
  <conditionalFormatting sqref="G286">
    <cfRule type="cellIs" dxfId="748" priority="179" operator="equal">
      <formula>0</formula>
    </cfRule>
  </conditionalFormatting>
  <conditionalFormatting sqref="I286">
    <cfRule type="cellIs" dxfId="747" priority="178" operator="equal">
      <formula>0</formula>
    </cfRule>
  </conditionalFormatting>
  <conditionalFormatting sqref="K286">
    <cfRule type="cellIs" dxfId="746" priority="177" operator="equal">
      <formula>0</formula>
    </cfRule>
  </conditionalFormatting>
  <conditionalFormatting sqref="M286">
    <cfRule type="cellIs" dxfId="745" priority="176" operator="equal">
      <formula>0</formula>
    </cfRule>
  </conditionalFormatting>
  <conditionalFormatting sqref="O286">
    <cfRule type="cellIs" dxfId="744" priority="175" operator="equal">
      <formula>0</formula>
    </cfRule>
  </conditionalFormatting>
  <conditionalFormatting sqref="Q286">
    <cfRule type="cellIs" dxfId="743" priority="174" operator="equal">
      <formula>0</formula>
    </cfRule>
  </conditionalFormatting>
  <conditionalFormatting sqref="U286">
    <cfRule type="cellIs" dxfId="742" priority="172" operator="equal">
      <formula>0</formula>
    </cfRule>
  </conditionalFormatting>
  <conditionalFormatting sqref="W286">
    <cfRule type="cellIs" dxfId="741" priority="171" operator="equal">
      <formula>0</formula>
    </cfRule>
  </conditionalFormatting>
  <conditionalFormatting sqref="Y286">
    <cfRule type="cellIs" dxfId="740" priority="170" operator="equal">
      <formula>0</formula>
    </cfRule>
  </conditionalFormatting>
  <conditionalFormatting sqref="AA286">
    <cfRule type="cellIs" dxfId="739" priority="169" operator="equal">
      <formula>0</formula>
    </cfRule>
  </conditionalFormatting>
  <conditionalFormatting sqref="AC286">
    <cfRule type="cellIs" dxfId="738" priority="168" operator="equal">
      <formula>0</formula>
    </cfRule>
  </conditionalFormatting>
  <conditionalFormatting sqref="AE286">
    <cfRule type="cellIs" dxfId="737" priority="167" operator="equal">
      <formula>0</formula>
    </cfRule>
  </conditionalFormatting>
  <conditionalFormatting sqref="AG286">
    <cfRule type="cellIs" dxfId="736" priority="166" operator="equal">
      <formula>0</formula>
    </cfRule>
  </conditionalFormatting>
  <conditionalFormatting sqref="AI154">
    <cfRule type="cellIs" dxfId="735" priority="165" operator="equal">
      <formula>0</formula>
    </cfRule>
  </conditionalFormatting>
  <conditionalFormatting sqref="AI132">
    <cfRule type="cellIs" dxfId="734" priority="161" operator="equal">
      <formula>0</formula>
    </cfRule>
  </conditionalFormatting>
  <conditionalFormatting sqref="AI121">
    <cfRule type="cellIs" dxfId="733" priority="160" operator="equal">
      <formula>0</formula>
    </cfRule>
  </conditionalFormatting>
  <conditionalFormatting sqref="AI176">
    <cfRule type="cellIs" dxfId="732" priority="159" operator="equal">
      <formula>0</formula>
    </cfRule>
  </conditionalFormatting>
  <conditionalFormatting sqref="AI187">
    <cfRule type="cellIs" dxfId="731" priority="158" operator="equal">
      <formula>0</formula>
    </cfRule>
  </conditionalFormatting>
  <conditionalFormatting sqref="AI209">
    <cfRule type="cellIs" dxfId="730" priority="156" operator="equal">
      <formula>0</formula>
    </cfRule>
  </conditionalFormatting>
  <conditionalFormatting sqref="AI220">
    <cfRule type="cellIs" dxfId="729" priority="155" operator="equal">
      <formula>0</formula>
    </cfRule>
  </conditionalFormatting>
  <conditionalFormatting sqref="AI231">
    <cfRule type="cellIs" dxfId="728" priority="154" operator="equal">
      <formula>0</formula>
    </cfRule>
  </conditionalFormatting>
  <conditionalFormatting sqref="AI242">
    <cfRule type="cellIs" dxfId="727" priority="153" operator="equal">
      <formula>0</formula>
    </cfRule>
  </conditionalFormatting>
  <conditionalFormatting sqref="AI253">
    <cfRule type="cellIs" dxfId="726" priority="152" operator="equal">
      <formula>0</formula>
    </cfRule>
  </conditionalFormatting>
  <conditionalFormatting sqref="AI264">
    <cfRule type="cellIs" dxfId="725" priority="151" operator="equal">
      <formula>0</formula>
    </cfRule>
  </conditionalFormatting>
  <conditionalFormatting sqref="AI275">
    <cfRule type="cellIs" dxfId="724" priority="150" operator="equal">
      <formula>0</formula>
    </cfRule>
  </conditionalFormatting>
  <conditionalFormatting sqref="AI286">
    <cfRule type="cellIs" dxfId="723" priority="149" operator="equal">
      <formula>0</formula>
    </cfRule>
  </conditionalFormatting>
  <conditionalFormatting sqref="E297">
    <cfRule type="cellIs" dxfId="722" priority="148" operator="equal">
      <formula>0</formula>
    </cfRule>
  </conditionalFormatting>
  <conditionalFormatting sqref="G297">
    <cfRule type="cellIs" dxfId="721" priority="147" operator="equal">
      <formula>0</formula>
    </cfRule>
  </conditionalFormatting>
  <conditionalFormatting sqref="I297">
    <cfRule type="cellIs" dxfId="720" priority="146" operator="equal">
      <formula>0</formula>
    </cfRule>
  </conditionalFormatting>
  <conditionalFormatting sqref="K297">
    <cfRule type="cellIs" dxfId="719" priority="145" operator="equal">
      <formula>0</formula>
    </cfRule>
  </conditionalFormatting>
  <conditionalFormatting sqref="M297">
    <cfRule type="cellIs" dxfId="718" priority="144" operator="equal">
      <formula>0</formula>
    </cfRule>
  </conditionalFormatting>
  <conditionalFormatting sqref="O297">
    <cfRule type="cellIs" dxfId="717" priority="143" operator="equal">
      <formula>0</formula>
    </cfRule>
  </conditionalFormatting>
  <conditionalFormatting sqref="Q297">
    <cfRule type="cellIs" dxfId="716" priority="142" operator="equal">
      <formula>0</formula>
    </cfRule>
  </conditionalFormatting>
  <conditionalFormatting sqref="S297">
    <cfRule type="cellIs" dxfId="715" priority="141" operator="equal">
      <formula>0</formula>
    </cfRule>
  </conditionalFormatting>
  <conditionalFormatting sqref="U297">
    <cfRule type="cellIs" dxfId="714" priority="140" operator="equal">
      <formula>0</formula>
    </cfRule>
  </conditionalFormatting>
  <conditionalFormatting sqref="W297">
    <cfRule type="cellIs" dxfId="713" priority="139" operator="equal">
      <formula>0</formula>
    </cfRule>
  </conditionalFormatting>
  <conditionalFormatting sqref="Y297">
    <cfRule type="cellIs" dxfId="712" priority="138" operator="equal">
      <formula>0</formula>
    </cfRule>
  </conditionalFormatting>
  <conditionalFormatting sqref="AA297">
    <cfRule type="cellIs" dxfId="711" priority="137" operator="equal">
      <formula>0</formula>
    </cfRule>
  </conditionalFormatting>
  <conditionalFormatting sqref="AC297">
    <cfRule type="cellIs" dxfId="710" priority="136" operator="equal">
      <formula>0</formula>
    </cfRule>
  </conditionalFormatting>
  <conditionalFormatting sqref="AE297">
    <cfRule type="cellIs" dxfId="709" priority="135" operator="equal">
      <formula>0</formula>
    </cfRule>
  </conditionalFormatting>
  <conditionalFormatting sqref="AG297">
    <cfRule type="cellIs" dxfId="708" priority="134" operator="equal">
      <formula>0</formula>
    </cfRule>
  </conditionalFormatting>
  <conditionalFormatting sqref="AI297">
    <cfRule type="cellIs" dxfId="707" priority="133" operator="equal">
      <formula>0</formula>
    </cfRule>
  </conditionalFormatting>
  <conditionalFormatting sqref="AK154">
    <cfRule type="cellIs" dxfId="706" priority="132" operator="equal">
      <formula>0</formula>
    </cfRule>
  </conditionalFormatting>
  <conditionalFormatting sqref="AK165">
    <cfRule type="cellIs" dxfId="705" priority="131" operator="equal">
      <formula>0</formula>
    </cfRule>
  </conditionalFormatting>
  <conditionalFormatting sqref="AK132">
    <cfRule type="cellIs" dxfId="704" priority="128" operator="equal">
      <formula>0</formula>
    </cfRule>
  </conditionalFormatting>
  <conditionalFormatting sqref="AK121">
    <cfRule type="cellIs" dxfId="703" priority="127" operator="equal">
      <formula>0</formula>
    </cfRule>
  </conditionalFormatting>
  <conditionalFormatting sqref="AK176">
    <cfRule type="cellIs" dxfId="702" priority="126" operator="equal">
      <formula>0</formula>
    </cfRule>
  </conditionalFormatting>
  <conditionalFormatting sqref="AK187">
    <cfRule type="cellIs" dxfId="701" priority="125" operator="equal">
      <formula>0</formula>
    </cfRule>
  </conditionalFormatting>
  <conditionalFormatting sqref="AK198">
    <cfRule type="cellIs" dxfId="700" priority="124" operator="equal">
      <formula>0</formula>
    </cfRule>
  </conditionalFormatting>
  <conditionalFormatting sqref="AK209">
    <cfRule type="cellIs" dxfId="699" priority="123" operator="equal">
      <formula>0</formula>
    </cfRule>
  </conditionalFormatting>
  <conditionalFormatting sqref="AK220">
    <cfRule type="cellIs" dxfId="698" priority="122" operator="equal">
      <formula>0</formula>
    </cfRule>
  </conditionalFormatting>
  <conditionalFormatting sqref="AK231">
    <cfRule type="cellIs" dxfId="697" priority="121" operator="equal">
      <formula>0</formula>
    </cfRule>
  </conditionalFormatting>
  <conditionalFormatting sqref="AK242">
    <cfRule type="cellIs" dxfId="696" priority="120" operator="equal">
      <formula>0</formula>
    </cfRule>
  </conditionalFormatting>
  <conditionalFormatting sqref="AK253">
    <cfRule type="cellIs" dxfId="695" priority="119" operator="equal">
      <formula>0</formula>
    </cfRule>
  </conditionalFormatting>
  <conditionalFormatting sqref="AK264">
    <cfRule type="cellIs" dxfId="694" priority="118" operator="equal">
      <formula>0</formula>
    </cfRule>
  </conditionalFormatting>
  <conditionalFormatting sqref="AK275">
    <cfRule type="cellIs" dxfId="693" priority="117" operator="equal">
      <formula>0</formula>
    </cfRule>
  </conditionalFormatting>
  <conditionalFormatting sqref="AK286">
    <cfRule type="cellIs" dxfId="692" priority="116" operator="equal">
      <formula>0</formula>
    </cfRule>
  </conditionalFormatting>
  <conditionalFormatting sqref="AK297">
    <cfRule type="cellIs" dxfId="691" priority="115" operator="equal">
      <formula>0</formula>
    </cfRule>
  </conditionalFormatting>
  <conditionalFormatting sqref="AM154">
    <cfRule type="cellIs" dxfId="690" priority="114" operator="equal">
      <formula>0</formula>
    </cfRule>
  </conditionalFormatting>
  <conditionalFormatting sqref="AM165">
    <cfRule type="cellIs" dxfId="689" priority="113" operator="equal">
      <formula>0</formula>
    </cfRule>
  </conditionalFormatting>
  <conditionalFormatting sqref="AM132">
    <cfRule type="cellIs" dxfId="688" priority="110" operator="equal">
      <formula>0</formula>
    </cfRule>
  </conditionalFormatting>
  <conditionalFormatting sqref="AM121">
    <cfRule type="cellIs" dxfId="687" priority="109" operator="equal">
      <formula>0</formula>
    </cfRule>
  </conditionalFormatting>
  <conditionalFormatting sqref="AM176">
    <cfRule type="cellIs" dxfId="686" priority="108" operator="equal">
      <formula>0</formula>
    </cfRule>
  </conditionalFormatting>
  <conditionalFormatting sqref="AM187">
    <cfRule type="cellIs" dxfId="685" priority="107" operator="equal">
      <formula>0</formula>
    </cfRule>
  </conditionalFormatting>
  <conditionalFormatting sqref="AM198">
    <cfRule type="cellIs" dxfId="684" priority="106" operator="equal">
      <formula>0</formula>
    </cfRule>
  </conditionalFormatting>
  <conditionalFormatting sqref="AM209">
    <cfRule type="cellIs" dxfId="683" priority="105" operator="equal">
      <formula>0</formula>
    </cfRule>
  </conditionalFormatting>
  <conditionalFormatting sqref="AM220">
    <cfRule type="cellIs" dxfId="682" priority="104" operator="equal">
      <formula>0</formula>
    </cfRule>
  </conditionalFormatting>
  <conditionalFormatting sqref="AM231">
    <cfRule type="cellIs" dxfId="681" priority="103" operator="equal">
      <formula>0</formula>
    </cfRule>
  </conditionalFormatting>
  <conditionalFormatting sqref="AM242">
    <cfRule type="cellIs" dxfId="680" priority="102" operator="equal">
      <formula>0</formula>
    </cfRule>
  </conditionalFormatting>
  <conditionalFormatting sqref="AM253">
    <cfRule type="cellIs" dxfId="679" priority="101" operator="equal">
      <formula>0</formula>
    </cfRule>
  </conditionalFormatting>
  <conditionalFormatting sqref="AM264">
    <cfRule type="cellIs" dxfId="678" priority="100" operator="equal">
      <formula>0</formula>
    </cfRule>
  </conditionalFormatting>
  <conditionalFormatting sqref="AM275">
    <cfRule type="cellIs" dxfId="677" priority="99" operator="equal">
      <formula>0</formula>
    </cfRule>
  </conditionalFormatting>
  <conditionalFormatting sqref="AM286">
    <cfRule type="cellIs" dxfId="676" priority="98" operator="equal">
      <formula>0</formula>
    </cfRule>
  </conditionalFormatting>
  <conditionalFormatting sqref="AM297">
    <cfRule type="cellIs" dxfId="675" priority="97" operator="equal">
      <formula>0</formula>
    </cfRule>
  </conditionalFormatting>
  <conditionalFormatting sqref="E308">
    <cfRule type="cellIs" dxfId="674" priority="96" operator="equal">
      <formula>0</formula>
    </cfRule>
  </conditionalFormatting>
  <conditionalFormatting sqref="G308">
    <cfRule type="cellIs" dxfId="673" priority="95" operator="equal">
      <formula>0</formula>
    </cfRule>
  </conditionalFormatting>
  <conditionalFormatting sqref="I308">
    <cfRule type="cellIs" dxfId="672" priority="94" operator="equal">
      <formula>0</formula>
    </cfRule>
  </conditionalFormatting>
  <conditionalFormatting sqref="K308">
    <cfRule type="cellIs" dxfId="671" priority="93" operator="equal">
      <formula>0</formula>
    </cfRule>
  </conditionalFormatting>
  <conditionalFormatting sqref="M308">
    <cfRule type="cellIs" dxfId="670" priority="92" operator="equal">
      <formula>0</formula>
    </cfRule>
  </conditionalFormatting>
  <conditionalFormatting sqref="O308">
    <cfRule type="cellIs" dxfId="669" priority="91" operator="equal">
      <formula>0</formula>
    </cfRule>
  </conditionalFormatting>
  <conditionalFormatting sqref="Q308">
    <cfRule type="cellIs" dxfId="668" priority="90" operator="equal">
      <formula>0</formula>
    </cfRule>
  </conditionalFormatting>
  <conditionalFormatting sqref="S308">
    <cfRule type="cellIs" dxfId="667" priority="89" operator="equal">
      <formula>0</formula>
    </cfRule>
  </conditionalFormatting>
  <conditionalFormatting sqref="U308">
    <cfRule type="cellIs" dxfId="666" priority="88" operator="equal">
      <formula>0</formula>
    </cfRule>
  </conditionalFormatting>
  <conditionalFormatting sqref="W308">
    <cfRule type="cellIs" dxfId="665" priority="87" operator="equal">
      <formula>0</formula>
    </cfRule>
  </conditionalFormatting>
  <conditionalFormatting sqref="Y308">
    <cfRule type="cellIs" dxfId="664" priority="86" operator="equal">
      <formula>0</formula>
    </cfRule>
  </conditionalFormatting>
  <conditionalFormatting sqref="AA308">
    <cfRule type="cellIs" dxfId="663" priority="85" operator="equal">
      <formula>0</formula>
    </cfRule>
  </conditionalFormatting>
  <conditionalFormatting sqref="AC308">
    <cfRule type="cellIs" dxfId="662" priority="84" operator="equal">
      <formula>0</formula>
    </cfRule>
  </conditionalFormatting>
  <conditionalFormatting sqref="AE308">
    <cfRule type="cellIs" dxfId="661" priority="83" operator="equal">
      <formula>0</formula>
    </cfRule>
  </conditionalFormatting>
  <conditionalFormatting sqref="AG308">
    <cfRule type="cellIs" dxfId="660" priority="82" operator="equal">
      <formula>0</formula>
    </cfRule>
  </conditionalFormatting>
  <conditionalFormatting sqref="AI308">
    <cfRule type="cellIs" dxfId="659" priority="81" operator="equal">
      <formula>0</formula>
    </cfRule>
  </conditionalFormatting>
  <conditionalFormatting sqref="AK308">
    <cfRule type="cellIs" dxfId="658" priority="80" operator="equal">
      <formula>0</formula>
    </cfRule>
  </conditionalFormatting>
  <conditionalFormatting sqref="AM308">
    <cfRule type="cellIs" dxfId="657" priority="79" operator="equal">
      <formula>0</formula>
    </cfRule>
  </conditionalFormatting>
  <conditionalFormatting sqref="AO154">
    <cfRule type="cellIs" dxfId="656" priority="78" operator="equal">
      <formula>0</formula>
    </cfRule>
  </conditionalFormatting>
  <conditionalFormatting sqref="AO165">
    <cfRule type="cellIs" dxfId="655" priority="77" operator="equal">
      <formula>0</formula>
    </cfRule>
  </conditionalFormatting>
  <conditionalFormatting sqref="AO132">
    <cfRule type="cellIs" dxfId="654" priority="74" operator="equal">
      <formula>0</formula>
    </cfRule>
  </conditionalFormatting>
  <conditionalFormatting sqref="AO121">
    <cfRule type="cellIs" dxfId="653" priority="73" operator="equal">
      <formula>0</formula>
    </cfRule>
  </conditionalFormatting>
  <conditionalFormatting sqref="AO176">
    <cfRule type="cellIs" dxfId="652" priority="72" operator="equal">
      <formula>0</formula>
    </cfRule>
  </conditionalFormatting>
  <conditionalFormatting sqref="AO187">
    <cfRule type="cellIs" dxfId="651" priority="71" operator="equal">
      <formula>0</formula>
    </cfRule>
  </conditionalFormatting>
  <conditionalFormatting sqref="AO198">
    <cfRule type="cellIs" dxfId="650" priority="70" operator="equal">
      <formula>0</formula>
    </cfRule>
  </conditionalFormatting>
  <conditionalFormatting sqref="AO209">
    <cfRule type="cellIs" dxfId="649" priority="69" operator="equal">
      <formula>0</formula>
    </cfRule>
  </conditionalFormatting>
  <conditionalFormatting sqref="AO220">
    <cfRule type="cellIs" dxfId="648" priority="68" operator="equal">
      <formula>0</formula>
    </cfRule>
  </conditionalFormatting>
  <conditionalFormatting sqref="AO231">
    <cfRule type="cellIs" dxfId="647" priority="67" operator="equal">
      <formula>0</formula>
    </cfRule>
  </conditionalFormatting>
  <conditionalFormatting sqref="AO242">
    <cfRule type="cellIs" dxfId="646" priority="66" operator="equal">
      <formula>0</formula>
    </cfRule>
  </conditionalFormatting>
  <conditionalFormatting sqref="AO253">
    <cfRule type="cellIs" dxfId="645" priority="65" operator="equal">
      <formula>0</formula>
    </cfRule>
  </conditionalFormatting>
  <conditionalFormatting sqref="AO264">
    <cfRule type="cellIs" dxfId="644" priority="64" operator="equal">
      <formula>0</formula>
    </cfRule>
  </conditionalFormatting>
  <conditionalFormatting sqref="AO275">
    <cfRule type="cellIs" dxfId="643" priority="63" operator="equal">
      <formula>0</formula>
    </cfRule>
  </conditionalFormatting>
  <conditionalFormatting sqref="AO286">
    <cfRule type="cellIs" dxfId="642" priority="62" operator="equal">
      <formula>0</formula>
    </cfRule>
  </conditionalFormatting>
  <conditionalFormatting sqref="AO297">
    <cfRule type="cellIs" dxfId="641" priority="61" operator="equal">
      <formula>0</formula>
    </cfRule>
  </conditionalFormatting>
  <conditionalFormatting sqref="AO308">
    <cfRule type="cellIs" dxfId="640" priority="60" operator="equal">
      <formula>0</formula>
    </cfRule>
  </conditionalFormatting>
  <conditionalFormatting sqref="E319">
    <cfRule type="cellIs" dxfId="639" priority="59" operator="equal">
      <formula>0</formula>
    </cfRule>
  </conditionalFormatting>
  <conditionalFormatting sqref="G319">
    <cfRule type="cellIs" dxfId="638" priority="58" operator="equal">
      <formula>0</formula>
    </cfRule>
  </conditionalFormatting>
  <conditionalFormatting sqref="I319">
    <cfRule type="cellIs" dxfId="637" priority="57" operator="equal">
      <formula>0</formula>
    </cfRule>
  </conditionalFormatting>
  <conditionalFormatting sqref="K319">
    <cfRule type="cellIs" dxfId="636" priority="56" operator="equal">
      <formula>0</formula>
    </cfRule>
  </conditionalFormatting>
  <conditionalFormatting sqref="M319">
    <cfRule type="cellIs" dxfId="635" priority="55" operator="equal">
      <formula>0</formula>
    </cfRule>
  </conditionalFormatting>
  <conditionalFormatting sqref="O319">
    <cfRule type="cellIs" dxfId="634" priority="54" operator="equal">
      <formula>0</formula>
    </cfRule>
  </conditionalFormatting>
  <conditionalFormatting sqref="Q319">
    <cfRule type="cellIs" dxfId="633" priority="53" operator="equal">
      <formula>0</formula>
    </cfRule>
  </conditionalFormatting>
  <conditionalFormatting sqref="S319">
    <cfRule type="cellIs" dxfId="632" priority="52" operator="equal">
      <formula>0</formula>
    </cfRule>
  </conditionalFormatting>
  <conditionalFormatting sqref="U319">
    <cfRule type="cellIs" dxfId="631" priority="51" operator="equal">
      <formula>0</formula>
    </cfRule>
  </conditionalFormatting>
  <conditionalFormatting sqref="W319">
    <cfRule type="cellIs" dxfId="630" priority="50" operator="equal">
      <formula>0</formula>
    </cfRule>
  </conditionalFormatting>
  <conditionalFormatting sqref="AC319">
    <cfRule type="cellIs" dxfId="629" priority="47" operator="equal">
      <formula>0</formula>
    </cfRule>
  </conditionalFormatting>
  <conditionalFormatting sqref="AE319">
    <cfRule type="cellIs" dxfId="628" priority="46" operator="equal">
      <formula>0</formula>
    </cfRule>
  </conditionalFormatting>
  <conditionalFormatting sqref="AG319">
    <cfRule type="cellIs" dxfId="627" priority="45" operator="equal">
      <formula>0</formula>
    </cfRule>
  </conditionalFormatting>
  <conditionalFormatting sqref="AI319">
    <cfRule type="cellIs" dxfId="626" priority="44" operator="equal">
      <formula>0</formula>
    </cfRule>
  </conditionalFormatting>
  <conditionalFormatting sqref="AK319">
    <cfRule type="cellIs" dxfId="625" priority="43" operator="equal">
      <formula>0</formula>
    </cfRule>
  </conditionalFormatting>
  <conditionalFormatting sqref="AM319">
    <cfRule type="cellIs" dxfId="624" priority="42" operator="equal">
      <formula>0</formula>
    </cfRule>
  </conditionalFormatting>
  <conditionalFormatting sqref="AO319">
    <cfRule type="cellIs" dxfId="623" priority="41" operator="equal">
      <formula>0</formula>
    </cfRule>
  </conditionalFormatting>
  <conditionalFormatting sqref="E330">
    <cfRule type="cellIs" dxfId="622" priority="40" operator="equal">
      <formula>0</formula>
    </cfRule>
  </conditionalFormatting>
  <conditionalFormatting sqref="G330">
    <cfRule type="cellIs" dxfId="621" priority="39" operator="equal">
      <formula>0</formula>
    </cfRule>
  </conditionalFormatting>
  <conditionalFormatting sqref="I330">
    <cfRule type="cellIs" dxfId="620" priority="38" operator="equal">
      <formula>0</formula>
    </cfRule>
  </conditionalFormatting>
  <conditionalFormatting sqref="K330">
    <cfRule type="cellIs" dxfId="619" priority="37" operator="equal">
      <formula>0</formula>
    </cfRule>
  </conditionalFormatting>
  <conditionalFormatting sqref="M330">
    <cfRule type="cellIs" dxfId="618" priority="36" operator="equal">
      <formula>0</formula>
    </cfRule>
  </conditionalFormatting>
  <conditionalFormatting sqref="O330">
    <cfRule type="cellIs" dxfId="617" priority="35" operator="equal">
      <formula>0</formula>
    </cfRule>
  </conditionalFormatting>
  <conditionalFormatting sqref="Q330">
    <cfRule type="cellIs" dxfId="616" priority="34" operator="equal">
      <formula>0</formula>
    </cfRule>
  </conditionalFormatting>
  <conditionalFormatting sqref="S330">
    <cfRule type="cellIs" dxfId="615" priority="33" operator="equal">
      <formula>0</formula>
    </cfRule>
  </conditionalFormatting>
  <conditionalFormatting sqref="U330">
    <cfRule type="cellIs" dxfId="614" priority="32" operator="equal">
      <formula>0</formula>
    </cfRule>
  </conditionalFormatting>
  <conditionalFormatting sqref="W330">
    <cfRule type="cellIs" dxfId="613" priority="31" operator="equal">
      <formula>0</formula>
    </cfRule>
  </conditionalFormatting>
  <conditionalFormatting sqref="Y330">
    <cfRule type="cellIs" dxfId="612" priority="30" operator="equal">
      <formula>0</formula>
    </cfRule>
  </conditionalFormatting>
  <conditionalFormatting sqref="AA330">
    <cfRule type="cellIs" dxfId="611" priority="29" operator="equal">
      <formula>0</formula>
    </cfRule>
  </conditionalFormatting>
  <conditionalFormatting sqref="AC330">
    <cfRule type="cellIs" dxfId="610" priority="28" operator="equal">
      <formula>0</formula>
    </cfRule>
  </conditionalFormatting>
  <conditionalFormatting sqref="AE330">
    <cfRule type="cellIs" dxfId="609" priority="27" operator="equal">
      <formula>0</formula>
    </cfRule>
  </conditionalFormatting>
  <conditionalFormatting sqref="AG330">
    <cfRule type="cellIs" dxfId="608" priority="26" operator="equal">
      <formula>0</formula>
    </cfRule>
  </conditionalFormatting>
  <conditionalFormatting sqref="AI330">
    <cfRule type="cellIs" dxfId="607" priority="25" operator="equal">
      <formula>0</formula>
    </cfRule>
  </conditionalFormatting>
  <conditionalFormatting sqref="AK330">
    <cfRule type="cellIs" dxfId="606" priority="24" operator="equal">
      <formula>0</formula>
    </cfRule>
  </conditionalFormatting>
  <conditionalFormatting sqref="AM330">
    <cfRule type="cellIs" dxfId="605" priority="23" operator="equal">
      <formula>0</formula>
    </cfRule>
  </conditionalFormatting>
  <conditionalFormatting sqref="AO330">
    <cfRule type="cellIs" dxfId="604" priority="22" operator="equal">
      <formula>0</formula>
    </cfRule>
  </conditionalFormatting>
  <conditionalFormatting sqref="AQ154">
    <cfRule type="cellIs" dxfId="603" priority="21" operator="equal">
      <formula>0</formula>
    </cfRule>
  </conditionalFormatting>
  <conditionalFormatting sqref="AQ165">
    <cfRule type="cellIs" dxfId="602" priority="20" operator="equal">
      <formula>0</formula>
    </cfRule>
  </conditionalFormatting>
  <conditionalFormatting sqref="AQ132">
    <cfRule type="cellIs" dxfId="601" priority="17" operator="equal">
      <formula>0</formula>
    </cfRule>
  </conditionalFormatting>
  <conditionalFormatting sqref="AQ187">
    <cfRule type="cellIs" dxfId="600" priority="14" operator="equal">
      <formula>0</formula>
    </cfRule>
  </conditionalFormatting>
  <conditionalFormatting sqref="AQ198">
    <cfRule type="cellIs" dxfId="599" priority="13" operator="equal">
      <formula>0</formula>
    </cfRule>
  </conditionalFormatting>
  <conditionalFormatting sqref="AQ209">
    <cfRule type="cellIs" dxfId="598" priority="12" operator="equal">
      <formula>0</formula>
    </cfRule>
  </conditionalFormatting>
  <conditionalFormatting sqref="AQ220">
    <cfRule type="cellIs" dxfId="597" priority="11" operator="equal">
      <formula>0</formula>
    </cfRule>
  </conditionalFormatting>
  <conditionalFormatting sqref="AQ231">
    <cfRule type="cellIs" dxfId="596" priority="10" operator="equal">
      <formula>0</formula>
    </cfRule>
  </conditionalFormatting>
  <conditionalFormatting sqref="AQ242">
    <cfRule type="cellIs" dxfId="595" priority="9" operator="equal">
      <formula>0</formula>
    </cfRule>
  </conditionalFormatting>
  <conditionalFormatting sqref="AQ253">
    <cfRule type="cellIs" dxfId="594" priority="8" operator="equal">
      <formula>0</formula>
    </cfRule>
  </conditionalFormatting>
  <conditionalFormatting sqref="AQ264">
    <cfRule type="cellIs" dxfId="593" priority="7" operator="equal">
      <formula>0</formula>
    </cfRule>
  </conditionalFormatting>
  <conditionalFormatting sqref="AQ275">
    <cfRule type="cellIs" dxfId="592" priority="6" operator="equal">
      <formula>0</formula>
    </cfRule>
  </conditionalFormatting>
  <conditionalFormatting sqref="AQ286">
    <cfRule type="cellIs" dxfId="591" priority="5" operator="equal">
      <formula>0</formula>
    </cfRule>
  </conditionalFormatting>
  <conditionalFormatting sqref="AQ297">
    <cfRule type="cellIs" dxfId="590" priority="4" operator="equal">
      <formula>0</formula>
    </cfRule>
  </conditionalFormatting>
  <conditionalFormatting sqref="AQ308">
    <cfRule type="cellIs" dxfId="589" priority="3" operator="equal">
      <formula>0</formula>
    </cfRule>
  </conditionalFormatting>
  <conditionalFormatting sqref="AQ319">
    <cfRule type="cellIs" dxfId="588" priority="2" operator="equal">
      <formula>0</formula>
    </cfRule>
  </conditionalFormatting>
  <conditionalFormatting sqref="AQ330">
    <cfRule type="cellIs" dxfId="587" priority="1" operator="equal">
      <formula>0</formula>
    </cfRule>
  </conditionalFormatting>
  <conditionalFormatting sqref="G132">
    <cfRule type="cellIs" dxfId="586" priority="361" operator="equal">
      <formula>0</formula>
    </cfRule>
  </conditionalFormatting>
  <conditionalFormatting sqref="I132">
    <cfRule type="cellIs" dxfId="585" priority="360" operator="equal">
      <formula>0</formula>
    </cfRule>
  </conditionalFormatting>
  <conditionalFormatting sqref="K132">
    <cfRule type="cellIs" dxfId="584" priority="359" operator="equal">
      <formula>0</formula>
    </cfRule>
  </conditionalFormatting>
  <conditionalFormatting sqref="M132">
    <cfRule type="cellIs" dxfId="583" priority="358" operator="equal">
      <formula>0</formula>
    </cfRule>
  </conditionalFormatting>
  <conditionalFormatting sqref="O132">
    <cfRule type="cellIs" dxfId="582" priority="357" operator="equal">
      <formula>0</formula>
    </cfRule>
  </conditionalFormatting>
  <conditionalFormatting sqref="Q132">
    <cfRule type="cellIs" dxfId="581" priority="356" operator="equal">
      <formula>0</formula>
    </cfRule>
  </conditionalFormatting>
  <conditionalFormatting sqref="S132">
    <cfRule type="cellIs" dxfId="580" priority="355" operator="equal">
      <formula>0</formula>
    </cfRule>
  </conditionalFormatting>
  <conditionalFormatting sqref="U132">
    <cfRule type="cellIs" dxfId="579" priority="354" operator="equal">
      <formula>0</formula>
    </cfRule>
  </conditionalFormatting>
  <conditionalFormatting sqref="W132">
    <cfRule type="cellIs" dxfId="578" priority="353" operator="equal">
      <formula>0</formula>
    </cfRule>
  </conditionalFormatting>
  <conditionalFormatting sqref="Y132">
    <cfRule type="cellIs" dxfId="577" priority="352" operator="equal">
      <formula>0</formula>
    </cfRule>
  </conditionalFormatting>
  <conditionalFormatting sqref="AA132">
    <cfRule type="cellIs" dxfId="576" priority="351" operator="equal">
      <formula>0</formula>
    </cfRule>
  </conditionalFormatting>
  <conditionalFormatting sqref="W176">
    <cfRule type="cellIs" dxfId="575" priority="323" operator="equal">
      <formula>0</formula>
    </cfRule>
  </conditionalFormatting>
  <conditionalFormatting sqref="Y176">
    <cfRule type="cellIs" dxfId="574" priority="322" operator="equal">
      <formula>0</formula>
    </cfRule>
  </conditionalFormatting>
  <conditionalFormatting sqref="AA176">
    <cfRule type="cellIs" dxfId="573" priority="321" operator="equal">
      <formula>0</formula>
    </cfRule>
  </conditionalFormatting>
  <conditionalFormatting sqref="AC176">
    <cfRule type="cellIs" dxfId="572" priority="320" operator="equal">
      <formula>0</formula>
    </cfRule>
  </conditionalFormatting>
  <conditionalFormatting sqref="AE176">
    <cfRule type="cellIs" dxfId="571" priority="319" operator="equal">
      <formula>0</formula>
    </cfRule>
  </conditionalFormatting>
  <conditionalFormatting sqref="AG176">
    <cfRule type="cellIs" dxfId="570" priority="318" operator="equal">
      <formula>0</formula>
    </cfRule>
  </conditionalFormatting>
  <conditionalFormatting sqref="E187">
    <cfRule type="cellIs" dxfId="569" priority="317" operator="equal">
      <formula>0</formula>
    </cfRule>
  </conditionalFormatting>
  <conditionalFormatting sqref="G187">
    <cfRule type="cellIs" dxfId="568" priority="316" operator="equal">
      <formula>0</formula>
    </cfRule>
  </conditionalFormatting>
  <conditionalFormatting sqref="I187">
    <cfRule type="cellIs" dxfId="567" priority="315" operator="equal">
      <formula>0</formula>
    </cfRule>
  </conditionalFormatting>
  <conditionalFormatting sqref="K187">
    <cfRule type="cellIs" dxfId="566" priority="314" operator="equal">
      <formula>0</formula>
    </cfRule>
  </conditionalFormatting>
  <conditionalFormatting sqref="M187">
    <cfRule type="cellIs" dxfId="565" priority="313" operator="equal">
      <formula>0</formula>
    </cfRule>
  </conditionalFormatting>
  <conditionalFormatting sqref="O187">
    <cfRule type="cellIs" dxfId="564" priority="312" operator="equal">
      <formula>0</formula>
    </cfRule>
  </conditionalFormatting>
  <conditionalFormatting sqref="Q187">
    <cfRule type="cellIs" dxfId="563" priority="311" operator="equal">
      <formula>0</formula>
    </cfRule>
  </conditionalFormatting>
  <conditionalFormatting sqref="S187">
    <cfRule type="cellIs" dxfId="562" priority="310" operator="equal">
      <formula>0</formula>
    </cfRule>
  </conditionalFormatting>
  <conditionalFormatting sqref="U187">
    <cfRule type="cellIs" dxfId="561" priority="309" operator="equal">
      <formula>0</formula>
    </cfRule>
  </conditionalFormatting>
  <conditionalFormatting sqref="AA187">
    <cfRule type="cellIs" dxfId="560" priority="306" operator="equal">
      <formula>0</formula>
    </cfRule>
  </conditionalFormatting>
  <conditionalFormatting sqref="E198">
    <cfRule type="cellIs" dxfId="559" priority="302" operator="equal">
      <formula>0</formula>
    </cfRule>
  </conditionalFormatting>
  <conditionalFormatting sqref="I198">
    <cfRule type="cellIs" dxfId="558" priority="300" operator="equal">
      <formula>0</formula>
    </cfRule>
  </conditionalFormatting>
  <conditionalFormatting sqref="AC209">
    <cfRule type="cellIs" dxfId="557" priority="274" operator="equal">
      <formula>0</formula>
    </cfRule>
  </conditionalFormatting>
  <conditionalFormatting sqref="AE209">
    <cfRule type="cellIs" dxfId="556" priority="273" operator="equal">
      <formula>0</formula>
    </cfRule>
  </conditionalFormatting>
  <conditionalFormatting sqref="AG209">
    <cfRule type="cellIs" dxfId="555" priority="272" operator="equal">
      <formula>0</formula>
    </cfRule>
  </conditionalFormatting>
  <conditionalFormatting sqref="E220">
    <cfRule type="cellIs" dxfId="554" priority="270" operator="equal">
      <formula>0</formula>
    </cfRule>
  </conditionalFormatting>
  <conditionalFormatting sqref="G220">
    <cfRule type="cellIs" dxfId="553" priority="269" operator="equal">
      <formula>0</formula>
    </cfRule>
  </conditionalFormatting>
  <conditionalFormatting sqref="I220">
    <cfRule type="cellIs" dxfId="552" priority="268" operator="equal">
      <formula>0</formula>
    </cfRule>
  </conditionalFormatting>
  <conditionalFormatting sqref="K220">
    <cfRule type="cellIs" dxfId="551" priority="267" operator="equal">
      <formula>0</formula>
    </cfRule>
  </conditionalFormatting>
  <conditionalFormatting sqref="M220">
    <cfRule type="cellIs" dxfId="550" priority="266" operator="equal">
      <formula>0</formula>
    </cfRule>
  </conditionalFormatting>
  <conditionalFormatting sqref="O220">
    <cfRule type="cellIs" dxfId="549" priority="265" operator="equal">
      <formula>0</formula>
    </cfRule>
  </conditionalFormatting>
  <conditionalFormatting sqref="Q220">
    <cfRule type="cellIs" dxfId="548" priority="264" operator="equal">
      <formula>0</formula>
    </cfRule>
  </conditionalFormatting>
  <conditionalFormatting sqref="S220">
    <cfRule type="cellIs" dxfId="547" priority="263" operator="equal">
      <formula>0</formula>
    </cfRule>
  </conditionalFormatting>
  <conditionalFormatting sqref="U220">
    <cfRule type="cellIs" dxfId="546" priority="262" operator="equal">
      <formula>0</formula>
    </cfRule>
  </conditionalFormatting>
  <conditionalFormatting sqref="W220">
    <cfRule type="cellIs" dxfId="545" priority="261" operator="equal">
      <formula>0</formula>
    </cfRule>
  </conditionalFormatting>
  <conditionalFormatting sqref="Y220">
    <cfRule type="cellIs" dxfId="544" priority="260" operator="equal">
      <formula>0</formula>
    </cfRule>
  </conditionalFormatting>
  <conditionalFormatting sqref="AA220">
    <cfRule type="cellIs" dxfId="543" priority="259" operator="equal">
      <formula>0</formula>
    </cfRule>
  </conditionalFormatting>
  <conditionalFormatting sqref="AC220">
    <cfRule type="cellIs" dxfId="542" priority="258" operator="equal">
      <formula>0</formula>
    </cfRule>
  </conditionalFormatting>
  <conditionalFormatting sqref="AG220">
    <cfRule type="cellIs" dxfId="541" priority="256" operator="equal">
      <formula>0</formula>
    </cfRule>
  </conditionalFormatting>
  <conditionalFormatting sqref="E231">
    <cfRule type="cellIs" dxfId="540" priority="255" operator="equal">
      <formula>0</formula>
    </cfRule>
  </conditionalFormatting>
  <conditionalFormatting sqref="G231">
    <cfRule type="cellIs" dxfId="539" priority="254" operator="equal">
      <formula>0</formula>
    </cfRule>
  </conditionalFormatting>
  <conditionalFormatting sqref="I231">
    <cfRule type="cellIs" dxfId="538" priority="253" operator="equal">
      <formula>0</formula>
    </cfRule>
  </conditionalFormatting>
  <conditionalFormatting sqref="K231">
    <cfRule type="cellIs" dxfId="537" priority="252" operator="equal">
      <formula>0</formula>
    </cfRule>
  </conditionalFormatting>
  <conditionalFormatting sqref="M231">
    <cfRule type="cellIs" dxfId="536" priority="251" operator="equal">
      <formula>0</formula>
    </cfRule>
  </conditionalFormatting>
  <conditionalFormatting sqref="O231">
    <cfRule type="cellIs" dxfId="535" priority="250" operator="equal">
      <formula>0</formula>
    </cfRule>
  </conditionalFormatting>
  <conditionalFormatting sqref="S231">
    <cfRule type="cellIs" dxfId="534" priority="248" operator="equal">
      <formula>0</formula>
    </cfRule>
  </conditionalFormatting>
  <conditionalFormatting sqref="AG275">
    <cfRule type="cellIs" dxfId="533" priority="181" operator="equal">
      <formula>0</formula>
    </cfRule>
  </conditionalFormatting>
  <conditionalFormatting sqref="S286">
    <cfRule type="cellIs" dxfId="532" priority="173" operator="equal">
      <formula>0</formula>
    </cfRule>
  </conditionalFormatting>
  <conditionalFormatting sqref="AI165">
    <cfRule type="cellIs" dxfId="531" priority="164" operator="equal">
      <formula>0</formula>
    </cfRule>
  </conditionalFormatting>
  <conditionalFormatting sqref="AI198">
    <cfRule type="cellIs" dxfId="530" priority="157" operator="equal">
      <formula>0</formula>
    </cfRule>
  </conditionalFormatting>
  <conditionalFormatting sqref="Y319">
    <cfRule type="cellIs" dxfId="529" priority="49" operator="equal">
      <formula>0</formula>
    </cfRule>
  </conditionalFormatting>
  <conditionalFormatting sqref="AA319">
    <cfRule type="cellIs" dxfId="528" priority="48" operator="equal">
      <formula>0</formula>
    </cfRule>
  </conditionalFormatting>
  <conditionalFormatting sqref="E132">
    <cfRule type="cellIs" dxfId="527" priority="422" operator="equal">
      <formula>0</formula>
    </cfRule>
  </conditionalFormatting>
  <conditionalFormatting sqref="E143">
    <cfRule type="cellIs" dxfId="526" priority="421" operator="equal">
      <formula>0</formula>
    </cfRule>
  </conditionalFormatting>
  <conditionalFormatting sqref="G143">
    <cfRule type="cellIs" dxfId="525" priority="362" operator="equal">
      <formula>0</formula>
    </cfRule>
    <cfRule type="cellIs" dxfId="524" priority="420" operator="equal">
      <formula>0</formula>
    </cfRule>
  </conditionalFormatting>
  <conditionalFormatting sqref="E154">
    <cfRule type="cellIs" dxfId="523" priority="419" operator="equal">
      <formula>0</formula>
    </cfRule>
  </conditionalFormatting>
  <conditionalFormatting sqref="G154">
    <cfRule type="cellIs" dxfId="522" priority="418" operator="equal">
      <formula>0</formula>
    </cfRule>
  </conditionalFormatting>
  <conditionalFormatting sqref="I154">
    <cfRule type="cellIs" dxfId="521" priority="417" operator="equal">
      <formula>0</formula>
    </cfRule>
  </conditionalFormatting>
  <conditionalFormatting sqref="K154">
    <cfRule type="cellIs" dxfId="520" priority="414" operator="equal">
      <formula>0</formula>
    </cfRule>
    <cfRule type="cellIs" dxfId="519" priority="416" operator="equal">
      <formula>0</formula>
    </cfRule>
  </conditionalFormatting>
  <conditionalFormatting sqref="M154">
    <cfRule type="cellIs" dxfId="518" priority="415" operator="equal">
      <formula>0</formula>
    </cfRule>
  </conditionalFormatting>
  <conditionalFormatting sqref="O154">
    <cfRule type="cellIs" dxfId="517" priority="413" operator="equal">
      <formula>0</formula>
    </cfRule>
  </conditionalFormatting>
  <conditionalFormatting sqref="Q154">
    <cfRule type="cellIs" dxfId="516" priority="412" operator="equal">
      <formula>0</formula>
    </cfRule>
  </conditionalFormatting>
  <conditionalFormatting sqref="S154">
    <cfRule type="cellIs" dxfId="515" priority="411" operator="equal">
      <formula>0</formula>
    </cfRule>
  </conditionalFormatting>
  <conditionalFormatting sqref="U154">
    <cfRule type="cellIs" dxfId="514" priority="410" operator="equal">
      <formula>0</formula>
    </cfRule>
  </conditionalFormatting>
  <conditionalFormatting sqref="W154">
    <cfRule type="cellIs" dxfId="513" priority="409" operator="equal">
      <formula>0</formula>
    </cfRule>
  </conditionalFormatting>
  <conditionalFormatting sqref="Y154">
    <cfRule type="cellIs" dxfId="512" priority="408" operator="equal">
      <formula>0</formula>
    </cfRule>
  </conditionalFormatting>
  <conditionalFormatting sqref="AA154">
    <cfRule type="cellIs" dxfId="511" priority="407" operator="equal">
      <formula>0</formula>
    </cfRule>
  </conditionalFormatting>
  <conditionalFormatting sqref="AC154">
    <cfRule type="cellIs" dxfId="510" priority="406" operator="equal">
      <formula>0</formula>
    </cfRule>
  </conditionalFormatting>
  <conditionalFormatting sqref="AE154">
    <cfRule type="cellIs" dxfId="509" priority="405" operator="equal">
      <formula>0</formula>
    </cfRule>
  </conditionalFormatting>
  <conditionalFormatting sqref="AG154">
    <cfRule type="cellIs" dxfId="508" priority="404" operator="equal">
      <formula>0</formula>
    </cfRule>
  </conditionalFormatting>
  <conditionalFormatting sqref="E165">
    <cfRule type="cellIs" dxfId="507" priority="403" operator="equal">
      <formula>0</formula>
    </cfRule>
  </conditionalFormatting>
  <conditionalFormatting sqref="G165">
    <cfRule type="cellIs" dxfId="506" priority="402" operator="equal">
      <formula>0</formula>
    </cfRule>
  </conditionalFormatting>
  <conditionalFormatting sqref="I165">
    <cfRule type="cellIs" dxfId="505" priority="401" operator="equal">
      <formula>0</formula>
    </cfRule>
  </conditionalFormatting>
  <conditionalFormatting sqref="K165">
    <cfRule type="cellIs" dxfId="504" priority="400" operator="equal">
      <formula>0</formula>
    </cfRule>
  </conditionalFormatting>
  <conditionalFormatting sqref="M165">
    <cfRule type="cellIs" dxfId="503" priority="399" operator="equal">
      <formula>0</formula>
    </cfRule>
  </conditionalFormatting>
  <conditionalFormatting sqref="O165">
    <cfRule type="cellIs" dxfId="502" priority="398" operator="equal">
      <formula>0</formula>
    </cfRule>
  </conditionalFormatting>
  <conditionalFormatting sqref="Q165">
    <cfRule type="cellIs" dxfId="501" priority="397" operator="equal">
      <formula>0</formula>
    </cfRule>
  </conditionalFormatting>
  <conditionalFormatting sqref="S165">
    <cfRule type="cellIs" dxfId="500" priority="396" operator="equal">
      <formula>0</formula>
    </cfRule>
  </conditionalFormatting>
  <conditionalFormatting sqref="U165">
    <cfRule type="cellIs" dxfId="499" priority="395" operator="equal">
      <formula>0</formula>
    </cfRule>
  </conditionalFormatting>
  <conditionalFormatting sqref="W165">
    <cfRule type="cellIs" dxfId="498" priority="394" operator="equal">
      <formula>0</formula>
    </cfRule>
  </conditionalFormatting>
  <conditionalFormatting sqref="Y165">
    <cfRule type="cellIs" dxfId="497" priority="393" operator="equal">
      <formula>0</formula>
    </cfRule>
  </conditionalFormatting>
  <conditionalFormatting sqref="AA165">
    <cfRule type="cellIs" dxfId="496" priority="392" operator="equal">
      <formula>0</formula>
    </cfRule>
  </conditionalFormatting>
  <conditionalFormatting sqref="AC165">
    <cfRule type="cellIs" dxfId="495" priority="391" operator="equal">
      <formula>0</formula>
    </cfRule>
  </conditionalFormatting>
  <conditionalFormatting sqref="AE165">
    <cfRule type="cellIs" dxfId="494" priority="390" operator="equal">
      <formula>0</formula>
    </cfRule>
  </conditionalFormatting>
  <conditionalFormatting sqref="AG165">
    <cfRule type="cellIs" dxfId="493" priority="389" operator="equal">
      <formula>0</formula>
    </cfRule>
  </conditionalFormatting>
  <conditionalFormatting sqref="I143">
    <cfRule type="cellIs" dxfId="492" priority="387" operator="equal">
      <formula>0</formula>
    </cfRule>
    <cfRule type="cellIs" dxfId="491" priority="388" operator="equal">
      <formula>0</formula>
    </cfRule>
  </conditionalFormatting>
  <conditionalFormatting sqref="K143">
    <cfRule type="cellIs" dxfId="490" priority="385" operator="equal">
      <formula>0</formula>
    </cfRule>
    <cfRule type="cellIs" dxfId="489" priority="386" operator="equal">
      <formula>0</formula>
    </cfRule>
  </conditionalFormatting>
  <conditionalFormatting sqref="M143">
    <cfRule type="cellIs" dxfId="488" priority="383" operator="equal">
      <formula>0</formula>
    </cfRule>
    <cfRule type="cellIs" dxfId="487" priority="384" operator="equal">
      <formula>0</formula>
    </cfRule>
  </conditionalFormatting>
  <conditionalFormatting sqref="O143">
    <cfRule type="cellIs" dxfId="486" priority="381" operator="equal">
      <formula>0</formula>
    </cfRule>
    <cfRule type="cellIs" dxfId="485" priority="382" operator="equal">
      <formula>0</formula>
    </cfRule>
  </conditionalFormatting>
  <conditionalFormatting sqref="Q143">
    <cfRule type="cellIs" dxfId="484" priority="379" operator="equal">
      <formula>0</formula>
    </cfRule>
    <cfRule type="cellIs" dxfId="483" priority="380" operator="equal">
      <formula>0</formula>
    </cfRule>
  </conditionalFormatting>
  <conditionalFormatting sqref="S143">
    <cfRule type="cellIs" dxfId="482" priority="377" operator="equal">
      <formula>0</formula>
    </cfRule>
    <cfRule type="cellIs" dxfId="481" priority="378" operator="equal">
      <formula>0</formula>
    </cfRule>
  </conditionalFormatting>
  <conditionalFormatting sqref="U143">
    <cfRule type="cellIs" dxfId="480" priority="375" operator="equal">
      <formula>0</formula>
    </cfRule>
    <cfRule type="cellIs" dxfId="479" priority="376" operator="equal">
      <formula>0</formula>
    </cfRule>
  </conditionalFormatting>
  <conditionalFormatting sqref="W143">
    <cfRule type="cellIs" dxfId="478" priority="373" operator="equal">
      <formula>0</formula>
    </cfRule>
    <cfRule type="cellIs" dxfId="477" priority="374" operator="equal">
      <formula>0</formula>
    </cfRule>
  </conditionalFormatting>
  <conditionalFormatting sqref="Y143">
    <cfRule type="cellIs" dxfId="476" priority="371" operator="equal">
      <formula>0</formula>
    </cfRule>
    <cfRule type="cellIs" dxfId="475" priority="372" operator="equal">
      <formula>0</formula>
    </cfRule>
  </conditionalFormatting>
  <conditionalFormatting sqref="AA143">
    <cfRule type="cellIs" dxfId="474" priority="369" operator="equal">
      <formula>0</formula>
    </cfRule>
    <cfRule type="cellIs" dxfId="473" priority="370" operator="equal">
      <formula>0</formula>
    </cfRule>
  </conditionalFormatting>
  <conditionalFormatting sqref="AC143">
    <cfRule type="cellIs" dxfId="472" priority="367" operator="equal">
      <formula>0</formula>
    </cfRule>
    <cfRule type="cellIs" dxfId="471" priority="368" operator="equal">
      <formula>0</formula>
    </cfRule>
  </conditionalFormatting>
  <conditionalFormatting sqref="AE143">
    <cfRule type="cellIs" dxfId="470" priority="365" operator="equal">
      <formula>0</formula>
    </cfRule>
    <cfRule type="cellIs" dxfId="469" priority="366" operator="equal">
      <formula>0</formula>
    </cfRule>
  </conditionalFormatting>
  <conditionalFormatting sqref="AG143">
    <cfRule type="cellIs" dxfId="468" priority="363" operator="equal">
      <formula>0</formula>
    </cfRule>
    <cfRule type="cellIs" dxfId="467" priority="364" operator="equal">
      <formula>0</formula>
    </cfRule>
  </conditionalFormatting>
  <conditionalFormatting sqref="AC132">
    <cfRule type="cellIs" dxfId="466" priority="350" operator="equal">
      <formula>0</formula>
    </cfRule>
  </conditionalFormatting>
  <conditionalFormatting sqref="AE132">
    <cfRule type="cellIs" dxfId="465" priority="349" operator="equal">
      <formula>0</formula>
    </cfRule>
  </conditionalFormatting>
  <conditionalFormatting sqref="AG132">
    <cfRule type="cellIs" dxfId="464" priority="348" operator="equal">
      <formula>0</formula>
    </cfRule>
  </conditionalFormatting>
  <conditionalFormatting sqref="E121">
    <cfRule type="cellIs" dxfId="463" priority="347" operator="equal">
      <formula>0</formula>
    </cfRule>
  </conditionalFormatting>
  <conditionalFormatting sqref="G121">
    <cfRule type="cellIs" dxfId="462" priority="346" operator="equal">
      <formula>0</formula>
    </cfRule>
  </conditionalFormatting>
  <conditionalFormatting sqref="I121">
    <cfRule type="cellIs" dxfId="461" priority="345" operator="equal">
      <formula>0</formula>
    </cfRule>
  </conditionalFormatting>
  <conditionalFormatting sqref="K121">
    <cfRule type="cellIs" dxfId="460" priority="344" operator="equal">
      <formula>0</formula>
    </cfRule>
  </conditionalFormatting>
  <conditionalFormatting sqref="M121">
    <cfRule type="cellIs" dxfId="459" priority="343" operator="equal">
      <formula>0</formula>
    </cfRule>
  </conditionalFormatting>
  <conditionalFormatting sqref="O121">
    <cfRule type="cellIs" dxfId="458" priority="342" operator="equal">
      <formula>0</formula>
    </cfRule>
  </conditionalFormatting>
  <conditionalFormatting sqref="Q121">
    <cfRule type="cellIs" dxfId="457" priority="341" operator="equal">
      <formula>0</formula>
    </cfRule>
  </conditionalFormatting>
  <conditionalFormatting sqref="S121">
    <cfRule type="cellIs" dxfId="456" priority="340" operator="equal">
      <formula>0</formula>
    </cfRule>
  </conditionalFormatting>
  <conditionalFormatting sqref="U121">
    <cfRule type="cellIs" dxfId="455" priority="339" operator="equal">
      <formula>0</formula>
    </cfRule>
  </conditionalFormatting>
  <conditionalFormatting sqref="W121">
    <cfRule type="cellIs" dxfId="454" priority="338" operator="equal">
      <formula>0</formula>
    </cfRule>
  </conditionalFormatting>
  <conditionalFormatting sqref="Y121">
    <cfRule type="cellIs" dxfId="453" priority="337" operator="equal">
      <formula>0</formula>
    </cfRule>
  </conditionalFormatting>
  <conditionalFormatting sqref="AA121">
    <cfRule type="cellIs" dxfId="452" priority="336" operator="equal">
      <formula>0</formula>
    </cfRule>
  </conditionalFormatting>
  <conditionalFormatting sqref="AC121">
    <cfRule type="cellIs" dxfId="451" priority="335" operator="equal">
      <formula>0</formula>
    </cfRule>
  </conditionalFormatting>
  <conditionalFormatting sqref="AE121">
    <cfRule type="cellIs" dxfId="450" priority="334" operator="equal">
      <formula>0</formula>
    </cfRule>
  </conditionalFormatting>
  <conditionalFormatting sqref="AG121">
    <cfRule type="cellIs" dxfId="449" priority="333" operator="equal">
      <formula>0</formula>
    </cfRule>
  </conditionalFormatting>
  <conditionalFormatting sqref="E176">
    <cfRule type="cellIs" dxfId="448" priority="332" operator="equal">
      <formula>0</formula>
    </cfRule>
  </conditionalFormatting>
  <conditionalFormatting sqref="G176">
    <cfRule type="cellIs" dxfId="447" priority="331" operator="equal">
      <formula>0</formula>
    </cfRule>
  </conditionalFormatting>
  <conditionalFormatting sqref="I176">
    <cfRule type="cellIs" dxfId="446" priority="330" operator="equal">
      <formula>0</formula>
    </cfRule>
  </conditionalFormatting>
  <conditionalFormatting sqref="K176">
    <cfRule type="cellIs" dxfId="445" priority="329" operator="equal">
      <formula>0</formula>
    </cfRule>
  </conditionalFormatting>
  <conditionalFormatting sqref="M176">
    <cfRule type="cellIs" dxfId="444" priority="328" operator="equal">
      <formula>0</formula>
    </cfRule>
  </conditionalFormatting>
  <conditionalFormatting sqref="O176">
    <cfRule type="cellIs" dxfId="443" priority="327" operator="equal">
      <formula>0</formula>
    </cfRule>
  </conditionalFormatting>
  <conditionalFormatting sqref="Q176">
    <cfRule type="cellIs" dxfId="442" priority="326" operator="equal">
      <formula>0</formula>
    </cfRule>
  </conditionalFormatting>
  <conditionalFormatting sqref="S176">
    <cfRule type="cellIs" dxfId="441" priority="325" operator="equal">
      <formula>0</formula>
    </cfRule>
  </conditionalFormatting>
  <conditionalFormatting sqref="U176">
    <cfRule type="cellIs" dxfId="440" priority="324" operator="equal">
      <formula>0</formula>
    </cfRule>
  </conditionalFormatting>
  <conditionalFormatting sqref="S198">
    <cfRule type="cellIs" dxfId="439" priority="287" operator="equal">
      <formula>0</formula>
    </cfRule>
    <cfRule type="cellIs" dxfId="438" priority="295" operator="equal">
      <formula>0</formula>
    </cfRule>
  </conditionalFormatting>
  <conditionalFormatting sqref="U209">
    <cfRule type="cellIs" dxfId="437" priority="271" operator="equal">
      <formula>0</formula>
    </cfRule>
    <cfRule type="cellIs" dxfId="436" priority="278" operator="equal">
      <formula>0</formula>
    </cfRule>
  </conditionalFormatting>
  <conditionalFormatting sqref="AE220">
    <cfRule type="cellIs" dxfId="435" priority="257" operator="equal">
      <formula>0</formula>
    </cfRule>
  </conditionalFormatting>
  <conditionalFormatting sqref="Q231">
    <cfRule type="cellIs" dxfId="434" priority="249" operator="equal">
      <formula>0</formula>
    </cfRule>
  </conditionalFormatting>
  <conditionalFormatting sqref="AI143">
    <cfRule type="cellIs" dxfId="433" priority="162" operator="equal">
      <formula>0</formula>
    </cfRule>
    <cfRule type="cellIs" dxfId="432" priority="163" operator="equal">
      <formula>0</formula>
    </cfRule>
  </conditionalFormatting>
  <conditionalFormatting sqref="AK143">
    <cfRule type="cellIs" dxfId="431" priority="129" operator="equal">
      <formula>0</formula>
    </cfRule>
    <cfRule type="cellIs" dxfId="430" priority="130" operator="equal">
      <formula>0</formula>
    </cfRule>
  </conditionalFormatting>
  <conditionalFormatting sqref="AM143">
    <cfRule type="cellIs" dxfId="429" priority="111" operator="equal">
      <formula>0</formula>
    </cfRule>
    <cfRule type="cellIs" dxfId="428" priority="112" operator="equal">
      <formula>0</formula>
    </cfRule>
  </conditionalFormatting>
  <conditionalFormatting sqref="AO143">
    <cfRule type="cellIs" dxfId="427" priority="75" operator="equal">
      <formula>0</formula>
    </cfRule>
    <cfRule type="cellIs" dxfId="426" priority="76" operator="equal">
      <formula>0</formula>
    </cfRule>
  </conditionalFormatting>
  <conditionalFormatting sqref="AQ176">
    <cfRule type="cellIs" dxfId="425" priority="15" operator="equal">
      <formula>0</formula>
    </cfRule>
  </conditionalFormatting>
  <conditionalFormatting sqref="AQ143">
    <cfRule type="cellIs" dxfId="424" priority="18" operator="equal">
      <formula>0</formula>
    </cfRule>
    <cfRule type="cellIs" dxfId="423" priority="19" operator="equal">
      <formula>0</formula>
    </cfRule>
  </conditionalFormatting>
  <conditionalFormatting sqref="AQ121">
    <cfRule type="cellIs" dxfId="422" priority="16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4"/>
  <sheetViews>
    <sheetView workbookViewId="0">
      <selection activeCell="Q38" sqref="Q38"/>
    </sheetView>
  </sheetViews>
  <sheetFormatPr defaultColWidth="9.109375" defaultRowHeight="13.2"/>
  <cols>
    <col min="1" max="1" width="2.33203125" style="5" customWidth="1"/>
    <col min="2" max="2" width="39.5546875" style="5" customWidth="1"/>
    <col min="3" max="3" width="4.5546875" style="5" customWidth="1"/>
    <col min="4" max="4" width="0.6640625" style="5" customWidth="1"/>
    <col min="5" max="5" width="12.33203125" style="5" customWidth="1"/>
    <col min="6" max="6" width="0.6640625" style="5" customWidth="1"/>
    <col min="7" max="7" width="12.33203125" style="5" customWidth="1"/>
    <col min="8" max="8" width="0.6640625" style="5" customWidth="1"/>
    <col min="9" max="9" width="12.33203125" style="5" customWidth="1"/>
    <col min="10" max="10" width="0.6640625" style="5" customWidth="1"/>
    <col min="11" max="11" width="12.33203125" style="5" customWidth="1"/>
    <col min="12" max="12" width="0.6640625" style="5" customWidth="1"/>
    <col min="13" max="13" width="12.33203125" style="5" customWidth="1"/>
    <col min="14" max="14" width="0.6640625" style="5" customWidth="1"/>
    <col min="15" max="15" width="12.33203125" style="5" customWidth="1"/>
    <col min="16" max="16" width="0.6640625" style="5" customWidth="1"/>
    <col min="17" max="17" width="12.33203125" style="5" customWidth="1"/>
    <col min="18" max="18" width="0.6640625" style="5" customWidth="1"/>
    <col min="19" max="19" width="12.33203125" style="5" customWidth="1"/>
    <col min="20" max="20" width="0.6640625" style="5" customWidth="1"/>
    <col min="21" max="21" width="12.33203125" style="5" customWidth="1"/>
    <col min="22" max="22" width="0.6640625" style="5" customWidth="1"/>
    <col min="23" max="23" width="12.33203125" style="5" customWidth="1"/>
    <col min="24" max="24" width="0.6640625" style="5" customWidth="1"/>
    <col min="25" max="25" width="12.33203125" style="5" customWidth="1"/>
    <col min="26" max="26" width="0.6640625" style="5" customWidth="1"/>
    <col min="27" max="27" width="12.33203125" style="5" customWidth="1"/>
    <col min="28" max="28" width="0.6640625" style="5" customWidth="1"/>
    <col min="29" max="29" width="12.33203125" style="5" customWidth="1"/>
    <col min="30" max="30" width="0.6640625" style="5" customWidth="1"/>
    <col min="31" max="31" width="12.33203125" style="5" customWidth="1"/>
    <col min="32" max="32" width="0.6640625" style="5" customWidth="1"/>
    <col min="33" max="33" width="12.33203125" style="5" customWidth="1"/>
    <col min="34" max="34" width="0.6640625" style="5" customWidth="1"/>
    <col min="35" max="35" width="12.33203125" style="5" customWidth="1"/>
    <col min="36" max="36" width="0.6640625" style="5" customWidth="1"/>
    <col min="37" max="37" width="12.33203125" style="5" customWidth="1"/>
    <col min="38" max="38" width="0.6640625" style="5" customWidth="1"/>
    <col min="39" max="39" width="12.33203125" style="5" customWidth="1"/>
    <col min="40" max="40" width="0.6640625" style="5" customWidth="1"/>
    <col min="41" max="41" width="12.33203125" style="5" customWidth="1"/>
    <col min="42" max="42" width="0.6640625" style="5" customWidth="1"/>
    <col min="43" max="43" width="12.33203125" style="5" customWidth="1"/>
    <col min="44" max="44" width="0.6640625" style="5" customWidth="1"/>
    <col min="45" max="45" width="12.33203125" style="5" customWidth="1"/>
    <col min="46" max="48" width="0.6640625" style="5" customWidth="1"/>
    <col min="49" max="49" width="12.33203125" style="5" customWidth="1"/>
    <col min="50" max="51" width="0.6640625" style="5" customWidth="1"/>
    <col min="52" max="16384" width="9.109375" style="166"/>
  </cols>
  <sheetData>
    <row r="1" spans="1:49" ht="18">
      <c r="A1" s="3" t="s">
        <v>0</v>
      </c>
      <c r="B1" s="4" t="s">
        <v>491</v>
      </c>
      <c r="C1" s="3"/>
      <c r="D1" s="3"/>
      <c r="E1" s="3"/>
      <c r="F1" s="3"/>
      <c r="G1" s="3"/>
      <c r="Y1" s="3"/>
    </row>
    <row r="2" spans="1:49">
      <c r="A2" s="3"/>
      <c r="B2" s="6" t="s">
        <v>158</v>
      </c>
      <c r="C2" s="3"/>
      <c r="D2" s="3"/>
      <c r="E2" s="3"/>
      <c r="F2" s="3"/>
      <c r="G2" s="3"/>
      <c r="Y2" s="3"/>
      <c r="AW2" s="7" t="str">
        <f ca="1">CELL("filename",$A$1)</f>
        <v>C:\Users\s012197\AppData\Local\Microsoft\Windows\INetCache\Content.Outlook\7YMSG9BX\[04 (002).xlsx]17--ML FGD ADFIT</v>
      </c>
    </row>
    <row r="3" spans="1:49" ht="13.8" thickBot="1">
      <c r="A3" s="3"/>
      <c r="C3" s="3"/>
      <c r="D3" s="3"/>
      <c r="E3" s="3"/>
      <c r="F3" s="3"/>
      <c r="G3" s="3"/>
      <c r="Q3" s="8"/>
      <c r="Y3" s="3"/>
    </row>
    <row r="4" spans="1:49" ht="13.8" thickBot="1">
      <c r="A4" s="3"/>
      <c r="B4" s="167" t="s">
        <v>204</v>
      </c>
      <c r="C4" s="3"/>
      <c r="D4" s="3"/>
      <c r="E4" s="3"/>
      <c r="F4" s="3"/>
      <c r="G4" s="3"/>
      <c r="Q4" s="8"/>
    </row>
    <row r="5" spans="1:49">
      <c r="A5" s="3"/>
      <c r="B5" s="3"/>
      <c r="C5" s="3"/>
      <c r="D5" s="3"/>
      <c r="E5" s="3"/>
      <c r="F5" s="3"/>
      <c r="G5" s="3"/>
      <c r="M5" s="8"/>
      <c r="N5" s="8"/>
      <c r="Q5" s="9"/>
      <c r="AA5" s="3"/>
      <c r="AE5" s="8"/>
      <c r="AG5" s="8"/>
    </row>
    <row r="6" spans="1:49">
      <c r="A6" s="3"/>
      <c r="B6" s="3"/>
      <c r="C6" s="3"/>
      <c r="D6" s="3"/>
      <c r="E6" s="3"/>
      <c r="F6" s="3"/>
      <c r="G6" s="3"/>
      <c r="M6" s="8"/>
      <c r="N6" s="8"/>
      <c r="O6" s="8"/>
      <c r="W6" s="8"/>
      <c r="Y6" s="8"/>
      <c r="AA6" s="3"/>
      <c r="AE6" s="8"/>
      <c r="AG6" s="8"/>
    </row>
    <row r="7" spans="1:49">
      <c r="A7" s="3"/>
      <c r="B7" s="3"/>
      <c r="C7" s="3"/>
      <c r="D7" s="3"/>
      <c r="E7" s="3"/>
      <c r="F7" s="3"/>
      <c r="G7" s="8"/>
      <c r="I7" s="8"/>
      <c r="K7" s="8"/>
      <c r="M7" s="8"/>
      <c r="N7" s="8"/>
      <c r="O7" s="8"/>
      <c r="S7" s="8"/>
      <c r="U7" s="8"/>
      <c r="AA7" s="8"/>
      <c r="AC7" s="8"/>
      <c r="AE7" s="8"/>
      <c r="AG7" s="8"/>
    </row>
    <row r="8" spans="1:49">
      <c r="A8" s="3"/>
      <c r="B8" s="3"/>
      <c r="C8" s="3"/>
      <c r="D8" s="8"/>
      <c r="E8" s="8" t="s">
        <v>197</v>
      </c>
      <c r="F8" s="3"/>
      <c r="G8" s="8" t="s">
        <v>26</v>
      </c>
      <c r="I8" s="8" t="s">
        <v>26</v>
      </c>
      <c r="K8" s="8" t="s">
        <v>26</v>
      </c>
      <c r="M8" s="8" t="s">
        <v>26</v>
      </c>
      <c r="N8" s="8"/>
      <c r="O8" s="8" t="s">
        <v>26</v>
      </c>
      <c r="Q8" s="8" t="s">
        <v>26</v>
      </c>
      <c r="S8" s="8" t="s">
        <v>26</v>
      </c>
      <c r="U8" s="8" t="s">
        <v>26</v>
      </c>
      <c r="W8" s="8" t="s">
        <v>26</v>
      </c>
      <c r="Y8" s="8" t="s">
        <v>26</v>
      </c>
      <c r="AA8" s="8" t="s">
        <v>26</v>
      </c>
      <c r="AC8" s="8" t="s">
        <v>26</v>
      </c>
      <c r="AE8" s="8" t="s">
        <v>26</v>
      </c>
      <c r="AG8" s="8" t="s">
        <v>26</v>
      </c>
      <c r="AI8" s="8" t="s">
        <v>26</v>
      </c>
      <c r="AK8" s="8" t="s">
        <v>26</v>
      </c>
      <c r="AM8" s="8" t="s">
        <v>26</v>
      </c>
      <c r="AO8" s="8" t="s">
        <v>26</v>
      </c>
      <c r="AQ8" s="8" t="s">
        <v>26</v>
      </c>
      <c r="AW8" s="8" t="s">
        <v>160</v>
      </c>
    </row>
    <row r="9" spans="1:49">
      <c r="A9" s="3"/>
      <c r="B9" s="168" t="s">
        <v>159</v>
      </c>
      <c r="C9" s="115"/>
      <c r="D9" s="8"/>
      <c r="E9" s="10">
        <v>2001</v>
      </c>
      <c r="F9" s="3"/>
      <c r="G9" s="10">
        <v>2002</v>
      </c>
      <c r="I9" s="10">
        <v>2003</v>
      </c>
      <c r="K9" s="10">
        <v>2004</v>
      </c>
      <c r="M9" s="10">
        <v>2005</v>
      </c>
      <c r="N9" s="10"/>
      <c r="O9" s="10">
        <v>2006</v>
      </c>
      <c r="Q9" s="10">
        <v>2007</v>
      </c>
      <c r="S9" s="10">
        <v>2008</v>
      </c>
      <c r="U9" s="10">
        <v>2009</v>
      </c>
      <c r="W9" s="10">
        <v>2010</v>
      </c>
      <c r="Y9" s="10">
        <v>2011</v>
      </c>
      <c r="AA9" s="10">
        <v>2012</v>
      </c>
      <c r="AC9" s="10">
        <v>2013</v>
      </c>
      <c r="AD9" s="11"/>
      <c r="AE9" s="10">
        <v>2014</v>
      </c>
      <c r="AG9" s="10">
        <v>2015</v>
      </c>
      <c r="AI9" s="10">
        <v>2016</v>
      </c>
      <c r="AK9" s="10">
        <v>2017</v>
      </c>
      <c r="AM9" s="10">
        <v>2018</v>
      </c>
      <c r="AO9" s="10">
        <v>2019</v>
      </c>
      <c r="AQ9" s="10">
        <v>2020</v>
      </c>
      <c r="AW9" s="8"/>
    </row>
    <row r="10" spans="1:49">
      <c r="A10" s="3"/>
      <c r="B10" s="169" t="s">
        <v>519</v>
      </c>
      <c r="C10" s="115"/>
      <c r="D10" s="8"/>
      <c r="E10" s="12" t="s">
        <v>7</v>
      </c>
      <c r="F10" s="3"/>
      <c r="G10" s="12" t="s">
        <v>7</v>
      </c>
      <c r="I10" s="12" t="s">
        <v>7</v>
      </c>
      <c r="K10" s="12" t="s">
        <v>7</v>
      </c>
      <c r="M10" s="12" t="s">
        <v>7</v>
      </c>
      <c r="N10" s="8"/>
      <c r="O10" s="12" t="s">
        <v>7</v>
      </c>
      <c r="Q10" s="12" t="s">
        <v>7</v>
      </c>
      <c r="S10" s="12" t="s">
        <v>7</v>
      </c>
      <c r="U10" s="12" t="s">
        <v>7</v>
      </c>
      <c r="W10" s="12" t="s">
        <v>7</v>
      </c>
      <c r="Y10" s="12" t="s">
        <v>7</v>
      </c>
      <c r="AA10" s="12" t="s">
        <v>7</v>
      </c>
      <c r="AC10" s="12" t="s">
        <v>7</v>
      </c>
      <c r="AE10" s="12" t="s">
        <v>7</v>
      </c>
      <c r="AG10" s="12" t="s">
        <v>7</v>
      </c>
      <c r="AI10" s="12" t="s">
        <v>7</v>
      </c>
      <c r="AK10" s="12" t="s">
        <v>7</v>
      </c>
      <c r="AM10" s="12" t="s">
        <v>7</v>
      </c>
      <c r="AO10" s="12" t="s">
        <v>7</v>
      </c>
      <c r="AQ10" s="12" t="s">
        <v>7</v>
      </c>
      <c r="AW10" s="12"/>
    </row>
    <row r="11" spans="1:49">
      <c r="A11" s="3"/>
      <c r="B11" s="116"/>
      <c r="C11" s="3"/>
      <c r="D11" s="3"/>
      <c r="E11" s="13"/>
      <c r="F11" s="3"/>
      <c r="G11" s="13"/>
      <c r="I11" s="13"/>
      <c r="K11" s="13"/>
      <c r="M11" s="13"/>
      <c r="N11" s="13"/>
      <c r="O11" s="13"/>
      <c r="Q11" s="13"/>
      <c r="S11" s="13"/>
      <c r="U11" s="13"/>
      <c r="W11" s="13"/>
      <c r="Y11" s="13"/>
      <c r="AA11" s="13"/>
      <c r="AC11" s="13"/>
      <c r="AE11" s="13"/>
      <c r="AG11" s="13"/>
      <c r="AI11" s="13"/>
      <c r="AK11" s="13"/>
      <c r="AM11" s="13"/>
      <c r="AO11" s="13"/>
      <c r="AQ11" s="13"/>
      <c r="AW11" s="13"/>
    </row>
    <row r="12" spans="1:49">
      <c r="A12" s="3"/>
      <c r="B12" s="14" t="s">
        <v>161</v>
      </c>
      <c r="C12" s="3"/>
      <c r="D12" s="15"/>
      <c r="E12" s="16">
        <v>37072</v>
      </c>
      <c r="F12" s="16"/>
      <c r="G12" s="16">
        <v>37437</v>
      </c>
      <c r="H12" s="17"/>
      <c r="I12" s="16">
        <v>37802</v>
      </c>
      <c r="J12" s="17"/>
      <c r="K12" s="16">
        <v>38168</v>
      </c>
      <c r="L12" s="17"/>
      <c r="M12" s="16">
        <v>38533</v>
      </c>
      <c r="N12" s="16"/>
      <c r="O12" s="16">
        <v>38898</v>
      </c>
      <c r="P12" s="17"/>
      <c r="Q12" s="17">
        <v>39263</v>
      </c>
      <c r="R12" s="17">
        <v>39263</v>
      </c>
      <c r="S12" s="16">
        <v>39629</v>
      </c>
      <c r="T12" s="17"/>
      <c r="U12" s="16">
        <v>39994</v>
      </c>
      <c r="V12" s="17"/>
      <c r="W12" s="16">
        <v>40359</v>
      </c>
      <c r="X12" s="17"/>
      <c r="Y12" s="16">
        <v>40724</v>
      </c>
      <c r="Z12" s="17"/>
      <c r="AA12" s="16">
        <v>41090</v>
      </c>
      <c r="AB12" s="17"/>
      <c r="AC12" s="16">
        <v>41455</v>
      </c>
      <c r="AD12" s="17"/>
      <c r="AE12" s="16">
        <v>41820</v>
      </c>
      <c r="AF12" s="18"/>
      <c r="AG12" s="16">
        <v>42185</v>
      </c>
      <c r="AI12" s="16">
        <v>42551</v>
      </c>
      <c r="AK12" s="16">
        <v>42916</v>
      </c>
      <c r="AM12" s="16">
        <v>43281</v>
      </c>
      <c r="AO12" s="16">
        <v>43646</v>
      </c>
      <c r="AQ12" s="16">
        <v>44012</v>
      </c>
    </row>
    <row r="13" spans="1:49">
      <c r="A13" s="3"/>
      <c r="B13" s="14" t="s">
        <v>162</v>
      </c>
      <c r="C13" s="3"/>
      <c r="D13" s="15"/>
      <c r="E13" s="170">
        <v>0</v>
      </c>
      <c r="F13" s="3"/>
      <c r="G13" s="170">
        <v>0</v>
      </c>
      <c r="H13" s="3"/>
      <c r="I13" s="170">
        <v>0.3</v>
      </c>
      <c r="J13" s="3"/>
      <c r="K13" s="170">
        <v>0.3</v>
      </c>
      <c r="L13" s="3"/>
      <c r="M13" s="170">
        <v>0</v>
      </c>
      <c r="N13" s="3"/>
      <c r="O13" s="170">
        <v>0</v>
      </c>
      <c r="P13" s="3"/>
      <c r="Q13" s="170">
        <v>0</v>
      </c>
      <c r="R13" s="3"/>
      <c r="S13" s="170">
        <v>0.5</v>
      </c>
      <c r="T13" s="3"/>
      <c r="U13" s="170">
        <v>0.5</v>
      </c>
      <c r="V13" s="3"/>
      <c r="W13" s="170">
        <v>0.5</v>
      </c>
      <c r="X13" s="3"/>
      <c r="Y13" s="170">
        <v>1</v>
      </c>
      <c r="Z13" s="3"/>
      <c r="AA13" s="170">
        <v>0.5</v>
      </c>
      <c r="AB13" s="3"/>
      <c r="AC13" s="170">
        <v>0.5</v>
      </c>
      <c r="AD13" s="3"/>
      <c r="AE13" s="170">
        <v>0.5</v>
      </c>
      <c r="AF13" s="3"/>
      <c r="AG13" s="170">
        <v>0.5</v>
      </c>
      <c r="AI13" s="170">
        <v>0.5</v>
      </c>
      <c r="AK13" s="170">
        <v>0.5</v>
      </c>
      <c r="AM13" s="170">
        <v>0</v>
      </c>
      <c r="AO13" s="170">
        <v>0</v>
      </c>
      <c r="AQ13" s="170">
        <v>0</v>
      </c>
    </row>
    <row r="14" spans="1:49">
      <c r="A14" s="3"/>
      <c r="B14" s="14" t="s">
        <v>163</v>
      </c>
      <c r="C14" s="3"/>
      <c r="D14" s="15"/>
      <c r="E14" s="171" t="s">
        <v>164</v>
      </c>
      <c r="F14" s="3"/>
      <c r="G14" s="171" t="s">
        <v>164</v>
      </c>
      <c r="H14" s="3"/>
      <c r="I14" s="171" t="s">
        <v>164</v>
      </c>
      <c r="J14" s="3"/>
      <c r="K14" s="171" t="s">
        <v>164</v>
      </c>
      <c r="L14" s="3"/>
      <c r="M14" s="171" t="s">
        <v>164</v>
      </c>
      <c r="N14" s="3"/>
      <c r="O14" s="171" t="s">
        <v>164</v>
      </c>
      <c r="P14" s="3"/>
      <c r="Q14" s="171" t="s">
        <v>164</v>
      </c>
      <c r="R14" s="3"/>
      <c r="S14" s="171" t="s">
        <v>164</v>
      </c>
      <c r="T14" s="3"/>
      <c r="U14" s="171" t="s">
        <v>164</v>
      </c>
      <c r="V14" s="3"/>
      <c r="W14" s="171" t="s">
        <v>164</v>
      </c>
      <c r="X14" s="3"/>
      <c r="Y14" s="171" t="s">
        <v>164</v>
      </c>
      <c r="Z14" s="3"/>
      <c r="AA14" s="171" t="s">
        <v>164</v>
      </c>
      <c r="AB14" s="3"/>
      <c r="AC14" s="171" t="s">
        <v>164</v>
      </c>
      <c r="AD14" s="3"/>
      <c r="AE14" s="171" t="s">
        <v>164</v>
      </c>
      <c r="AF14" s="3"/>
      <c r="AG14" s="171" t="s">
        <v>164</v>
      </c>
      <c r="AI14" s="171" t="s">
        <v>164</v>
      </c>
      <c r="AK14" s="171" t="s">
        <v>164</v>
      </c>
      <c r="AM14" s="171" t="s">
        <v>164</v>
      </c>
      <c r="AO14" s="171" t="s">
        <v>164</v>
      </c>
      <c r="AQ14" s="171" t="s">
        <v>164</v>
      </c>
    </row>
    <row r="15" spans="1:49">
      <c r="A15" s="3"/>
      <c r="B15" s="3"/>
      <c r="C15" s="3"/>
      <c r="D15" s="3"/>
      <c r="E15" s="3"/>
      <c r="F15" s="3"/>
      <c r="G15" s="3"/>
      <c r="I15" s="3"/>
      <c r="K15" s="3"/>
      <c r="M15" s="3"/>
      <c r="N15" s="3"/>
      <c r="O15" s="3"/>
      <c r="Q15" s="3"/>
      <c r="S15" s="3"/>
      <c r="U15" s="3"/>
      <c r="W15" s="3"/>
      <c r="Y15" s="3"/>
      <c r="AA15" s="3"/>
      <c r="AC15" s="3"/>
      <c r="AE15" s="3"/>
      <c r="AG15" s="3"/>
      <c r="AI15" s="3"/>
      <c r="AK15" s="3"/>
      <c r="AM15" s="3"/>
      <c r="AO15" s="3"/>
      <c r="AQ15" s="3"/>
    </row>
    <row r="16" spans="1:49">
      <c r="A16" s="3"/>
      <c r="B16" s="3"/>
      <c r="C16" s="3"/>
      <c r="D16" s="3"/>
      <c r="E16" s="3"/>
      <c r="F16" s="3"/>
      <c r="G16" s="19"/>
      <c r="I16" s="19"/>
      <c r="K16" s="3"/>
      <c r="M16" s="3"/>
      <c r="N16" s="3"/>
      <c r="O16" s="3"/>
      <c r="Q16" s="3"/>
      <c r="S16" s="19"/>
      <c r="U16" s="19"/>
      <c r="W16" s="19"/>
      <c r="Y16" s="3"/>
      <c r="AA16" s="3"/>
      <c r="AC16" s="3"/>
      <c r="AE16" s="3"/>
      <c r="AG16" s="3"/>
      <c r="AI16" s="3"/>
      <c r="AK16" s="3"/>
      <c r="AM16" s="3"/>
      <c r="AO16" s="3"/>
      <c r="AQ16" s="3"/>
    </row>
    <row r="17" spans="1:50">
      <c r="A17" s="3"/>
      <c r="B17" s="14" t="s">
        <v>165</v>
      </c>
      <c r="C17" s="3"/>
      <c r="D17" s="20"/>
      <c r="E17" s="20">
        <v>0</v>
      </c>
      <c r="F17" s="3"/>
      <c r="G17" s="20">
        <v>0</v>
      </c>
      <c r="I17" s="20">
        <v>0</v>
      </c>
      <c r="K17" s="20">
        <v>0</v>
      </c>
      <c r="M17" s="120">
        <f>SUMIFS('ML Property'!$I$7:$I$1029,'ML Property'!$C$7:$C$1029,'17--ML Non-FGD ADFIT'!M$9,'ML Property'!$L$7:$L$1029,"=FGD")</f>
        <v>3706400.915</v>
      </c>
      <c r="N17" s="120">
        <f>SUMIFS('ML Property'!$I$7:$I$1029,'ML Property'!$C$7:$C$1029,'17--ML Non-FGD ADFIT'!N$9,'ML Property'!$L$7:$L$1029,"=FGD")</f>
        <v>0</v>
      </c>
      <c r="O17" s="120">
        <f>SUMIFS('ML Property'!$I$7:$I$1029,'ML Property'!$C$7:$C$1029,'17--ML Non-FGD ADFIT'!O$9,'ML Property'!$L$7:$L$1029,"=FGD")</f>
        <v>4273710.8949999996</v>
      </c>
      <c r="P17" s="120">
        <f>SUMIFS('ML Property'!$I$7:$I$1029,'ML Property'!$C$7:$C$1029,'17--ML Non-FGD ADFIT'!P$9,'ML Property'!$L$7:$L$1029,"=FGD")</f>
        <v>0</v>
      </c>
      <c r="Q17" s="120">
        <f>SUMIFS('ML Property'!$I$7:$I$1029,'ML Property'!$C$7:$C$1029,'17--ML Non-FGD ADFIT'!Q$9,'ML Property'!$L$7:$L$1029,"=FGD")</f>
        <v>299228647.71000004</v>
      </c>
      <c r="R17" s="120">
        <f>SUMIFS('ML Property'!$I$7:$I$1029,'ML Property'!$C$7:$C$1029,'17--ML Non-FGD ADFIT'!R$9,'ML Property'!$L$7:$L$1029,"=FGD")</f>
        <v>0</v>
      </c>
      <c r="S17" s="120">
        <f>SUMIFS('ML Property'!$I$7:$I$1029,'ML Property'!$C$7:$C$1029,'17--ML Non-FGD ADFIT'!S$9,'ML Property'!$L$7:$L$1029,"=FGD")</f>
        <v>582899.13500000001</v>
      </c>
      <c r="T17" s="120">
        <f>SUMIFS('ML Property'!$I$7:$I$1029,'ML Property'!$C$7:$C$1029,'17--ML Non-FGD ADFIT'!T$9,'ML Property'!$L$7:$L$1029,"=FGD")</f>
        <v>0</v>
      </c>
      <c r="U17" s="120">
        <f>SUMIFS('ML Property'!$I$7:$I$1029,'ML Property'!$C$7:$C$1029,'17--ML Non-FGD ADFIT'!U$9,'ML Property'!$L$7:$L$1029,"=FGD")</f>
        <v>11843540.959999999</v>
      </c>
      <c r="V17" s="120">
        <f>SUMIFS('ML Property'!$I$7:$I$1029,'ML Property'!$C$7:$C$1029,'17--ML Non-FGD ADFIT'!V$9,'ML Property'!$L$7:$L$1029,"=FGD")</f>
        <v>0</v>
      </c>
      <c r="W17" s="120">
        <f>SUMIFS('ML Property'!$I$7:$I$1029,'ML Property'!$C$7:$C$1029,'17--ML Non-FGD ADFIT'!W$9,'ML Property'!$L$7:$L$1029,"=FGD")</f>
        <v>-84640.994999999937</v>
      </c>
      <c r="X17" s="120">
        <f>SUMIFS('ML Property'!$I$7:$I$1029,'ML Property'!$C$7:$C$1029,'17--ML Non-FGD ADFIT'!X$9,'ML Property'!$L$7:$L$1029,"=FGD")</f>
        <v>0</v>
      </c>
      <c r="Y17" s="120">
        <f>SUMIFS('ML Property'!$I$7:$I$1029,'ML Property'!$C$7:$C$1029,'17--ML Non-FGD ADFIT'!Y$9,'ML Property'!$L$7:$L$1029,"=FGD")</f>
        <v>3236832.7199999993</v>
      </c>
      <c r="Z17" s="120">
        <f>SUMIFS('ML Property'!$I$7:$I$1029,'ML Property'!$C$7:$C$1029,'17--ML Non-FGD ADFIT'!Z$9,'ML Property'!$L$7:$L$1029,"=FGD")</f>
        <v>0</v>
      </c>
      <c r="AA17" s="120">
        <f>SUMIFS('ML Property'!$I$7:$I$1029,'ML Property'!$C$7:$C$1029,'17--ML Non-FGD ADFIT'!AA$9,'ML Property'!$L$7:$L$1029,"=FGD")</f>
        <v>873518.76000000013</v>
      </c>
      <c r="AB17" s="120">
        <f>SUMIFS('ML Property'!$I$7:$I$1029,'ML Property'!$C$7:$C$1029,'17--ML Non-FGD ADFIT'!AB$9,'ML Property'!$L$7:$L$1029,"=FGD")</f>
        <v>0</v>
      </c>
      <c r="AC17" s="120">
        <f>SUMIFS('ML Property'!$I$7:$I$1029,'ML Property'!$C$7:$C$1029,'17--ML Non-FGD ADFIT'!AC$9,'ML Property'!$L$7:$L$1029,"=FGD")</f>
        <v>2747552.9049999993</v>
      </c>
      <c r="AD17" s="120">
        <f>SUMIFS('ML Property'!$I$7:$I$1029,'ML Property'!$C$7:$C$1029,'17--ML Non-FGD ADFIT'!AD$9,'ML Property'!$L$7:$L$1029,"=FGD")</f>
        <v>0</v>
      </c>
      <c r="AE17" s="120">
        <f>SUMIFS('ML Property'!$I$7:$I$1029,'ML Property'!$C$7:$C$1029,'17--ML Non-FGD ADFIT'!AE$9,'ML Property'!$L$7:$L$1029,"=FGD")</f>
        <v>722165.79999999981</v>
      </c>
      <c r="AF17" s="120">
        <f>SUMIFS('ML Property'!$I$7:$I$1029,'ML Property'!$C$7:$C$1029,'17--ML Non-FGD ADFIT'!AF$9,'ML Property'!$L$7:$L$1029,"=FGD")</f>
        <v>0</v>
      </c>
      <c r="AG17" s="120">
        <f>SUMIFS('ML Property'!$I$7:$I$1029,'ML Property'!$C$7:$C$1029,'17--ML Non-FGD ADFIT'!AG$9,'ML Property'!$L$7:$L$1029,"=FGD")</f>
        <v>917927.64000000013</v>
      </c>
      <c r="AH17" s="120">
        <f>SUMIFS('ML Property'!$I$7:$I$1029,'ML Property'!$C$7:$C$1029,'17--ML Non-FGD ADFIT'!AH$9,'ML Property'!$L$7:$L$1029,"=FGD")</f>
        <v>0</v>
      </c>
      <c r="AI17" s="120">
        <f>SUMIFS('ML Property'!$I$7:$I$1029,'ML Property'!$C$7:$C$1029,'17--ML Non-FGD ADFIT'!AI$9,'ML Property'!$L$7:$L$1029,"=FGD")</f>
        <v>875597.39999999979</v>
      </c>
      <c r="AJ17" s="120">
        <f>SUMIFS('ML Property'!$I$7:$I$1029,'ML Property'!$C$7:$C$1029,'17--ML Non-FGD ADFIT'!AJ$9,'ML Property'!$L$7:$L$1029,"=FGD")</f>
        <v>0</v>
      </c>
      <c r="AK17" s="120">
        <f>SUMIFS('ML Property'!$I$7:$I$1029,'ML Property'!$C$7:$C$1029,'17--ML Non-FGD ADFIT'!AK$9,'ML Property'!$L$7:$L$1029,"=FGD")</f>
        <v>608471.7300000001</v>
      </c>
      <c r="AL17" s="120">
        <f>SUMIFS('ML Property'!$I$7:$I$1029,'ML Property'!$C$7:$C$1029,'17--ML Non-FGD ADFIT'!AL$9,'ML Property'!$L$7:$L$1029,"=FGD")</f>
        <v>0</v>
      </c>
      <c r="AM17" s="120">
        <f>SUMIFS('ML Property'!$I$7:$I$1029,'ML Property'!$C$7:$C$1029,'17--ML Non-FGD ADFIT'!AM$9,'ML Property'!$L$7:$L$1029,"=FGD")</f>
        <v>365341.91000000009</v>
      </c>
      <c r="AN17" s="120">
        <f>SUMIFS('ML Property'!$I$7:$I$1029,'ML Property'!$C$7:$C$1029,'17--ML Non-FGD ADFIT'!AN$9,'ML Property'!$L$7:$L$1029,"=FGD")</f>
        <v>0</v>
      </c>
      <c r="AO17" s="120">
        <f>SUMIFS('ML Property'!$I$7:$I$1029,'ML Property'!$C$7:$C$1029,'17--ML Non-FGD ADFIT'!AO$9,'ML Property'!$L$7:$L$1029,"=FGD")</f>
        <v>529730.31000000006</v>
      </c>
      <c r="AP17" s="120">
        <f>SUMIFS('ML Property'!$I$7:$I$1029,'ML Property'!$C$7:$C$1029,'17--ML Non-FGD ADFIT'!AP$9,'ML Property'!$L$7:$L$1029,"=FGD")</f>
        <v>0</v>
      </c>
      <c r="AQ17" s="120">
        <f>SUMIFS('ML Property'!$I$7:$I$1029,'ML Property'!$C$7:$C$1029,'17--ML Non-FGD ADFIT'!AQ$9,'ML Property'!$L$7:$L$1029,"=FGD")</f>
        <v>0</v>
      </c>
      <c r="AR17" s="20"/>
      <c r="AS17" s="20"/>
      <c r="AT17" s="20"/>
      <c r="AU17" s="20"/>
      <c r="AV17" s="20"/>
      <c r="AW17" s="21">
        <f>SUM(E17:AV17)</f>
        <v>330427697.79500002</v>
      </c>
    </row>
    <row r="18" spans="1:50">
      <c r="A18" s="3"/>
      <c r="B18" s="14" t="s">
        <v>166</v>
      </c>
      <c r="C18" s="3"/>
      <c r="D18" s="20" t="s">
        <v>0</v>
      </c>
      <c r="E18" s="22">
        <v>0</v>
      </c>
      <c r="F18" s="20" t="s">
        <v>0</v>
      </c>
      <c r="G18" s="22">
        <v>0</v>
      </c>
      <c r="H18" s="20" t="s">
        <v>0</v>
      </c>
      <c r="I18" s="22">
        <v>0</v>
      </c>
      <c r="J18" s="20" t="s">
        <v>0</v>
      </c>
      <c r="K18" s="22">
        <v>0</v>
      </c>
      <c r="L18" s="20" t="s">
        <v>0</v>
      </c>
      <c r="M18" s="121">
        <f>-SUMIFS('ML Property'!$J$7:$J$1029,'ML Property'!$C$7:$C$1029,'17--ML Non-FGD ADFIT'!M$9,'ML Property'!$L$7:$L$1029,"=FGD")</f>
        <v>-1596493.11</v>
      </c>
      <c r="N18" s="121">
        <f>-SUMIFS('ML Property'!$J$7:$J$1029,'ML Property'!$C$7:$C$1029,'17--ML Non-FGD ADFIT'!N$9,'ML Property'!$L$7:$L$1029,"=FGD")</f>
        <v>0</v>
      </c>
      <c r="O18" s="121">
        <f>-SUMIFS('ML Property'!$J$7:$J$1029,'ML Property'!$C$7:$C$1029,'17--ML Non-FGD ADFIT'!O$9,'ML Property'!$L$7:$L$1029,"=FGD")</f>
        <v>-1728910.13</v>
      </c>
      <c r="P18" s="121">
        <f>-SUMIFS('ML Property'!$J$7:$J$1029,'ML Property'!$C$7:$C$1029,'17--ML Non-FGD ADFIT'!P$9,'ML Property'!$L$7:$L$1029,"=FGD")</f>
        <v>0</v>
      </c>
      <c r="Q18" s="121">
        <f>-SUMIFS('ML Property'!$J$7:$J$1029,'ML Property'!$C$7:$C$1029,'17--ML Non-FGD ADFIT'!Q$9,'ML Property'!$L$7:$L$1029,"=FGD")</f>
        <v>-111876199.07999998</v>
      </c>
      <c r="R18" s="121">
        <f>-SUMIFS('ML Property'!$J$7:$J$1029,'ML Property'!$C$7:$C$1029,'17--ML Non-FGD ADFIT'!R$9,'ML Property'!$L$7:$L$1029,"=FGD")</f>
        <v>0</v>
      </c>
      <c r="S18" s="121">
        <f>-SUMIFS('ML Property'!$J$7:$J$1029,'ML Property'!$C$7:$C$1029,'17--ML Non-FGD ADFIT'!S$9,'ML Property'!$L$7:$L$1029,"=FGD")</f>
        <v>-594359.69000000006</v>
      </c>
      <c r="T18" s="121">
        <f>-SUMIFS('ML Property'!$J$7:$J$1029,'ML Property'!$C$7:$C$1029,'17--ML Non-FGD ADFIT'!T$9,'ML Property'!$L$7:$L$1029,"=FGD")</f>
        <v>0</v>
      </c>
      <c r="U18" s="121">
        <f>-SUMIFS('ML Property'!$J$7:$J$1029,'ML Property'!$C$7:$C$1029,'17--ML Non-FGD ADFIT'!U$9,'ML Property'!$L$7:$L$1029,"=FGD")</f>
        <v>-5437282.25</v>
      </c>
      <c r="V18" s="121">
        <f>-SUMIFS('ML Property'!$J$7:$J$1029,'ML Property'!$C$7:$C$1029,'17--ML Non-FGD ADFIT'!V$9,'ML Property'!$L$7:$L$1029,"=FGD")</f>
        <v>0</v>
      </c>
      <c r="W18" s="121">
        <f>-SUMIFS('ML Property'!$J$7:$J$1029,'ML Property'!$C$7:$C$1029,'17--ML Non-FGD ADFIT'!W$9,'ML Property'!$L$7:$L$1029,"=FGD")</f>
        <v>23919.190000000031</v>
      </c>
      <c r="X18" s="121">
        <f>-SUMIFS('ML Property'!$J$7:$J$1029,'ML Property'!$C$7:$C$1029,'17--ML Non-FGD ADFIT'!X$9,'ML Property'!$L$7:$L$1029,"=FGD")</f>
        <v>0</v>
      </c>
      <c r="Y18" s="121">
        <f>-SUMIFS('ML Property'!$J$7:$J$1029,'ML Property'!$C$7:$C$1029,'17--ML Non-FGD ADFIT'!Y$9,'ML Property'!$L$7:$L$1029,"=FGD")</f>
        <v>-825120.49000000022</v>
      </c>
      <c r="Z18" s="121">
        <f>-SUMIFS('ML Property'!$J$7:$J$1029,'ML Property'!$C$7:$C$1029,'17--ML Non-FGD ADFIT'!Z$9,'ML Property'!$L$7:$L$1029,"=FGD")</f>
        <v>0</v>
      </c>
      <c r="AA18" s="121">
        <f>-SUMIFS('ML Property'!$J$7:$J$1029,'ML Property'!$C$7:$C$1029,'17--ML Non-FGD ADFIT'!AA$9,'ML Property'!$L$7:$L$1029,"=FGD")</f>
        <v>-365458.01999999984</v>
      </c>
      <c r="AB18" s="121">
        <f>-SUMIFS('ML Property'!$J$7:$J$1029,'ML Property'!$C$7:$C$1029,'17--ML Non-FGD ADFIT'!AB$9,'ML Property'!$L$7:$L$1029,"=FGD")</f>
        <v>0</v>
      </c>
      <c r="AC18" s="121">
        <f>-SUMIFS('ML Property'!$J$7:$J$1029,'ML Property'!$C$7:$C$1029,'17--ML Non-FGD ADFIT'!AC$9,'ML Property'!$L$7:$L$1029,"=FGD")</f>
        <v>-491170.98999999993</v>
      </c>
      <c r="AD18" s="121">
        <f>-SUMIFS('ML Property'!$J$7:$J$1029,'ML Property'!$C$7:$C$1029,'17--ML Non-FGD ADFIT'!AD$9,'ML Property'!$L$7:$L$1029,"=FGD")</f>
        <v>0</v>
      </c>
      <c r="AE18" s="121">
        <f>-SUMIFS('ML Property'!$J$7:$J$1029,'ML Property'!$C$7:$C$1029,'17--ML Non-FGD ADFIT'!AE$9,'ML Property'!$L$7:$L$1029,"=FGD")</f>
        <v>-115212.81</v>
      </c>
      <c r="AF18" s="121">
        <f>-SUMIFS('ML Property'!$J$7:$J$1029,'ML Property'!$C$7:$C$1029,'17--ML Non-FGD ADFIT'!AF$9,'ML Property'!$L$7:$L$1029,"=FGD")</f>
        <v>0</v>
      </c>
      <c r="AG18" s="121">
        <f>-SUMIFS('ML Property'!$J$7:$J$1029,'ML Property'!$C$7:$C$1029,'17--ML Non-FGD ADFIT'!AG$9,'ML Property'!$L$7:$L$1029,"=FGD")</f>
        <v>-126752.51999999999</v>
      </c>
      <c r="AH18" s="121">
        <f>-SUMIFS('ML Property'!$J$7:$J$1029,'ML Property'!$C$7:$C$1029,'17--ML Non-FGD ADFIT'!AH$9,'ML Property'!$L$7:$L$1029,"=FGD")</f>
        <v>0</v>
      </c>
      <c r="AI18" s="121">
        <f>-SUMIFS('ML Property'!$J$7:$J$1029,'ML Property'!$C$7:$C$1029,'17--ML Non-FGD ADFIT'!AI$9,'ML Property'!$L$7:$L$1029,"=FGD")</f>
        <v>-210079.95</v>
      </c>
      <c r="AJ18" s="121">
        <f>-SUMIFS('ML Property'!$J$7:$J$1029,'ML Property'!$C$7:$C$1029,'17--ML Non-FGD ADFIT'!AJ$9,'ML Property'!$L$7:$L$1029,"=FGD")</f>
        <v>0</v>
      </c>
      <c r="AK18" s="121">
        <f>-SUMIFS('ML Property'!$J$7:$J$1029,'ML Property'!$C$7:$C$1029,'17--ML Non-FGD ADFIT'!AK$9,'ML Property'!$L$7:$L$1029,"=FGD")</f>
        <v>-47756.959999999992</v>
      </c>
      <c r="AL18" s="121">
        <f>-SUMIFS('ML Property'!$J$7:$J$1029,'ML Property'!$C$7:$C$1029,'17--ML Non-FGD ADFIT'!AL$9,'ML Property'!$L$7:$L$1029,"=FGD")</f>
        <v>0</v>
      </c>
      <c r="AM18" s="121">
        <f>-SUMIFS('ML Property'!$J$7:$J$1029,'ML Property'!$C$7:$C$1029,'17--ML Non-FGD ADFIT'!AM$9,'ML Property'!$L$7:$L$1029,"=FGD")</f>
        <v>-18064.179999999997</v>
      </c>
      <c r="AN18" s="121">
        <f>-SUMIFS('ML Property'!$J$7:$J$1029,'ML Property'!$C$7:$C$1029,'17--ML Non-FGD ADFIT'!AN$9,'ML Property'!$L$7:$L$1029,"=FGD")</f>
        <v>0</v>
      </c>
      <c r="AO18" s="121">
        <f>-SUMIFS('ML Property'!$J$7:$J$1029,'ML Property'!$C$7:$C$1029,'17--ML Non-FGD ADFIT'!AO$9,'ML Property'!$L$7:$L$1029,"=FGD")</f>
        <v>-10469.560000000001</v>
      </c>
      <c r="AP18" s="121">
        <f>-SUMIFS('ML Property'!$J$7:$J$1029,'ML Property'!$C$7:$C$1029,'17--ML Non-FGD ADFIT'!AP$9,'ML Property'!$L$7:$L$1029,"=FGD")</f>
        <v>0</v>
      </c>
      <c r="AQ18" s="121">
        <f>-SUMIFS('ML Property'!$J$7:$J$1029,'ML Property'!$C$7:$C$1029,'17--ML Non-FGD ADFIT'!AQ$9,'ML Property'!$L$7:$L$1029,"=FGD")</f>
        <v>0</v>
      </c>
      <c r="AR18" s="20"/>
      <c r="AS18" s="20"/>
      <c r="AT18" s="20"/>
      <c r="AU18" s="20"/>
      <c r="AV18" s="20"/>
      <c r="AW18" s="23">
        <f>SUM(E18:AV18)</f>
        <v>-123419410.54999997</v>
      </c>
    </row>
    <row r="19" spans="1:50">
      <c r="A19" s="3"/>
      <c r="B19" s="3"/>
      <c r="C19" s="3"/>
      <c r="D19" s="20"/>
      <c r="E19" s="24"/>
      <c r="F19" s="3"/>
      <c r="G19" s="24"/>
      <c r="I19" s="24"/>
      <c r="K19" s="24"/>
      <c r="M19" s="24"/>
      <c r="N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24"/>
      <c r="AM19" s="24"/>
      <c r="AO19" s="24"/>
      <c r="AQ19" s="24"/>
      <c r="AW19" s="24"/>
    </row>
    <row r="20" spans="1:50" ht="13.8" thickBot="1">
      <c r="A20" s="3"/>
      <c r="B20" s="14" t="str">
        <f>"Net Book Basis @ "&amp;B10</f>
        <v>Net Book Basis @ February 29, 2020</v>
      </c>
      <c r="C20" s="172">
        <v>2</v>
      </c>
      <c r="D20" s="20"/>
      <c r="E20" s="25">
        <f>+E17+E18</f>
        <v>0</v>
      </c>
      <c r="F20" s="3"/>
      <c r="G20" s="25">
        <f>+G17+G18</f>
        <v>0</v>
      </c>
      <c r="I20" s="25">
        <f>+I17+I18</f>
        <v>0</v>
      </c>
      <c r="K20" s="25">
        <f>+K17+K18</f>
        <v>0</v>
      </c>
      <c r="M20" s="25">
        <f>+M17+M18</f>
        <v>2109907.8049999997</v>
      </c>
      <c r="N20" s="20"/>
      <c r="O20" s="25">
        <f>+O17+O18</f>
        <v>2544800.7649999997</v>
      </c>
      <c r="Q20" s="25">
        <f>+Q17+Q18</f>
        <v>187352448.63000005</v>
      </c>
      <c r="S20" s="25">
        <f>+S17+S18</f>
        <v>-11460.555000000051</v>
      </c>
      <c r="U20" s="25">
        <f>+U17+U18</f>
        <v>6406258.709999999</v>
      </c>
      <c r="W20" s="25">
        <f>+W17+W18</f>
        <v>-60721.804999999906</v>
      </c>
      <c r="Y20" s="25">
        <f>+Y17+Y18</f>
        <v>2411712.2299999991</v>
      </c>
      <c r="AA20" s="25">
        <f>+AA17+AA18</f>
        <v>508060.74000000028</v>
      </c>
      <c r="AC20" s="25">
        <f>+AC17+AC18</f>
        <v>2256381.9149999996</v>
      </c>
      <c r="AE20" s="25">
        <f>+AE17+AE18</f>
        <v>606952.98999999976</v>
      </c>
      <c r="AG20" s="25">
        <f>+AG17+AG18</f>
        <v>791175.12000000011</v>
      </c>
      <c r="AI20" s="25">
        <f>+AI17+AI18</f>
        <v>665517.44999999972</v>
      </c>
      <c r="AK20" s="25">
        <f>+AK17+AK18</f>
        <v>560714.77000000014</v>
      </c>
      <c r="AM20" s="25">
        <f>+AM17+AM18</f>
        <v>347277.7300000001</v>
      </c>
      <c r="AO20" s="25">
        <f>+AO17+AO18</f>
        <v>519260.75000000006</v>
      </c>
      <c r="AQ20" s="25">
        <f>+AQ17+AQ18</f>
        <v>0</v>
      </c>
      <c r="AW20" s="26">
        <f>AW17+AW18</f>
        <v>207008287.24500006</v>
      </c>
    </row>
    <row r="21" spans="1:50" ht="13.8" thickTop="1">
      <c r="A21" s="3"/>
      <c r="B21" s="3"/>
      <c r="C21" s="3"/>
      <c r="D21" s="20"/>
      <c r="E21" s="24"/>
      <c r="F21" s="3"/>
      <c r="G21" s="24"/>
      <c r="I21" s="24"/>
      <c r="K21" s="24"/>
      <c r="M21" s="24"/>
      <c r="N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24"/>
      <c r="AM21" s="24"/>
      <c r="AO21" s="24"/>
      <c r="AQ21" s="24"/>
      <c r="AW21" s="24"/>
    </row>
    <row r="22" spans="1:50">
      <c r="A22" s="3"/>
      <c r="B22" s="3"/>
      <c r="C22" s="3"/>
      <c r="D22" s="20"/>
      <c r="E22" s="20"/>
      <c r="F22" s="3"/>
      <c r="G22" s="20"/>
      <c r="I22" s="20"/>
      <c r="K22" s="20"/>
      <c r="M22" s="20"/>
      <c r="N22" s="20"/>
      <c r="O22" s="20"/>
      <c r="Q22" s="20"/>
      <c r="S22" s="20"/>
      <c r="U22" s="20"/>
      <c r="W22" s="20"/>
      <c r="Y22" s="20"/>
      <c r="AA22" s="20"/>
      <c r="AC22" s="20"/>
      <c r="AE22" s="20"/>
      <c r="AG22" s="20"/>
      <c r="AI22" s="20"/>
      <c r="AK22" s="20"/>
      <c r="AM22" s="20"/>
      <c r="AO22" s="20"/>
      <c r="AQ22" s="20"/>
      <c r="AW22" s="27"/>
    </row>
    <row r="23" spans="1:50">
      <c r="A23" s="3"/>
      <c r="B23" s="3"/>
      <c r="C23" s="117"/>
      <c r="D23" s="20"/>
      <c r="E23" s="20"/>
      <c r="F23" s="3"/>
      <c r="G23" s="20"/>
      <c r="I23" s="20"/>
      <c r="K23" s="20"/>
      <c r="M23" s="20"/>
      <c r="N23" s="20"/>
      <c r="O23" s="20"/>
      <c r="Q23" s="20"/>
      <c r="S23" s="20"/>
      <c r="U23" s="20"/>
      <c r="W23" s="20"/>
      <c r="Y23" s="20"/>
      <c r="AA23" s="20"/>
      <c r="AC23" s="20"/>
      <c r="AE23" s="20"/>
      <c r="AG23" s="20"/>
      <c r="AI23" s="20"/>
      <c r="AK23" s="20"/>
      <c r="AM23" s="20"/>
      <c r="AO23" s="20"/>
      <c r="AQ23" s="20"/>
      <c r="AW23" s="27"/>
    </row>
    <row r="24" spans="1:50">
      <c r="A24" s="3"/>
      <c r="B24" s="3"/>
      <c r="C24" s="3"/>
      <c r="D24" s="20"/>
      <c r="E24" s="20"/>
      <c r="F24" s="3"/>
      <c r="G24" s="20"/>
      <c r="I24" s="20"/>
      <c r="K24" s="20"/>
      <c r="M24" s="20"/>
      <c r="N24" s="20"/>
      <c r="O24" s="20"/>
      <c r="Q24" s="20"/>
      <c r="S24" s="20"/>
      <c r="U24" s="20"/>
      <c r="W24" s="20"/>
      <c r="Y24" s="20"/>
      <c r="AA24" s="20"/>
      <c r="AC24" s="20"/>
      <c r="AE24" s="20"/>
      <c r="AG24" s="20"/>
      <c r="AI24" s="20"/>
      <c r="AK24" s="20"/>
      <c r="AM24" s="20"/>
      <c r="AO24" s="20"/>
      <c r="AQ24" s="20"/>
      <c r="AW24" s="27"/>
      <c r="AX24" s="5" t="s">
        <v>0</v>
      </c>
    </row>
    <row r="25" spans="1:50">
      <c r="A25" s="3"/>
      <c r="B25" s="14" t="s">
        <v>167</v>
      </c>
      <c r="C25" s="3"/>
      <c r="D25" s="20"/>
      <c r="E25" s="20">
        <f>+E17</f>
        <v>0</v>
      </c>
      <c r="F25" s="3"/>
      <c r="G25" s="20">
        <f>+G17</f>
        <v>0</v>
      </c>
      <c r="I25" s="20">
        <f>+I17</f>
        <v>0</v>
      </c>
      <c r="K25" s="20">
        <f>+K17</f>
        <v>0</v>
      </c>
      <c r="M25" s="20">
        <f>+M17</f>
        <v>3706400.915</v>
      </c>
      <c r="N25" s="20"/>
      <c r="O25" s="20">
        <f>+O17</f>
        <v>4273710.8949999996</v>
      </c>
      <c r="Q25" s="20">
        <f>+Q17</f>
        <v>299228647.71000004</v>
      </c>
      <c r="S25" s="20">
        <f>+S17</f>
        <v>582899.13500000001</v>
      </c>
      <c r="U25" s="20">
        <f>+U17</f>
        <v>11843540.959999999</v>
      </c>
      <c r="W25" s="20">
        <f>+W17</f>
        <v>-84640.994999999937</v>
      </c>
      <c r="Y25" s="20">
        <f>+Y17</f>
        <v>3236832.7199999993</v>
      </c>
      <c r="AA25" s="20">
        <f>+AA17</f>
        <v>873518.76000000013</v>
      </c>
      <c r="AC25" s="20">
        <f>+AC17</f>
        <v>2747552.9049999993</v>
      </c>
      <c r="AE25" s="20">
        <f>+AE17</f>
        <v>722165.79999999981</v>
      </c>
      <c r="AG25" s="20">
        <f>+AG17</f>
        <v>917927.64000000013</v>
      </c>
      <c r="AI25" s="20">
        <f>+AI17</f>
        <v>875597.39999999979</v>
      </c>
      <c r="AK25" s="20">
        <f>+AK17</f>
        <v>608471.7300000001</v>
      </c>
      <c r="AM25" s="20">
        <f>+AM17</f>
        <v>365341.91000000009</v>
      </c>
      <c r="AO25" s="20">
        <f>+AO17</f>
        <v>529730.31000000006</v>
      </c>
      <c r="AQ25" s="20">
        <f>+AQ17</f>
        <v>0</v>
      </c>
      <c r="AW25" s="21">
        <f>SUM(E25:AV25)</f>
        <v>330427697.79500002</v>
      </c>
    </row>
    <row r="26" spans="1:50">
      <c r="A26" s="3"/>
      <c r="B26" s="14" t="s">
        <v>168</v>
      </c>
      <c r="C26" s="3"/>
      <c r="E26" s="22">
        <f>-E92</f>
        <v>0</v>
      </c>
      <c r="G26" s="22">
        <f>-G92</f>
        <v>0</v>
      </c>
      <c r="I26" s="22">
        <f>-I92</f>
        <v>0</v>
      </c>
      <c r="K26" s="22">
        <f>-K92</f>
        <v>0</v>
      </c>
      <c r="M26" s="22">
        <f>-M92</f>
        <v>-2796926</v>
      </c>
      <c r="O26" s="22">
        <f>-O92</f>
        <v>-3034334</v>
      </c>
      <c r="Q26" s="22">
        <f>-Q92</f>
        <v>-199103749</v>
      </c>
      <c r="S26" s="22">
        <f>-S92</f>
        <v>-472372</v>
      </c>
      <c r="U26" s="22">
        <f>-U92</f>
        <v>-9333657</v>
      </c>
      <c r="W26" s="22">
        <f>-W92</f>
        <v>64816</v>
      </c>
      <c r="Y26" s="22">
        <f>-Y92</f>
        <v>-3236833</v>
      </c>
      <c r="AA26" s="22">
        <f>-AA92</f>
        <v>-629942</v>
      </c>
      <c r="AC26" s="22">
        <f>-AC92</f>
        <v>-1919289</v>
      </c>
      <c r="AE26" s="22">
        <f>-AE92</f>
        <v>-486816</v>
      </c>
      <c r="AG26" s="22">
        <f>-AG92</f>
        <v>-594524</v>
      </c>
      <c r="AI26" s="22">
        <f>-AI92</f>
        <v>-542096</v>
      </c>
      <c r="AK26" s="22">
        <f>-AK92</f>
        <v>-357922</v>
      </c>
      <c r="AM26" s="22">
        <f>-AM92</f>
        <v>-40074</v>
      </c>
      <c r="AO26" s="22">
        <f>-AO92</f>
        <v>-19865</v>
      </c>
      <c r="AQ26" s="22">
        <f>-AQ92</f>
        <v>0</v>
      </c>
      <c r="AW26" s="23">
        <f>SUM(E26:AV26)</f>
        <v>-222503583</v>
      </c>
    </row>
    <row r="27" spans="1:50">
      <c r="A27" s="3"/>
      <c r="B27" s="3"/>
      <c r="C27" s="3"/>
      <c r="E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24"/>
      <c r="AM27" s="24"/>
      <c r="AO27" s="24"/>
      <c r="AQ27" s="24"/>
      <c r="AW27" s="24"/>
    </row>
    <row r="28" spans="1:50" ht="13.8" thickBot="1">
      <c r="A28" s="3"/>
      <c r="B28" s="14" t="str">
        <f>"Net Tax Basis @ "&amp;B10</f>
        <v>Net Tax Basis @ February 29, 2020</v>
      </c>
      <c r="C28" s="3"/>
      <c r="E28" s="25">
        <f>+E25+E26</f>
        <v>0</v>
      </c>
      <c r="G28" s="25">
        <f>+G25+G26</f>
        <v>0</v>
      </c>
      <c r="I28" s="25">
        <f>+I25+I26</f>
        <v>0</v>
      </c>
      <c r="K28" s="25">
        <f>+K25+K26</f>
        <v>0</v>
      </c>
      <c r="M28" s="25">
        <f>+M25+M26</f>
        <v>909474.91500000004</v>
      </c>
      <c r="O28" s="25">
        <f>+O25+O26</f>
        <v>1239376.8949999996</v>
      </c>
      <c r="Q28" s="25">
        <f>+Q25+Q26</f>
        <v>100124898.71000004</v>
      </c>
      <c r="S28" s="25">
        <f>+S25+S26</f>
        <v>110527.13500000001</v>
      </c>
      <c r="U28" s="25">
        <f>+U25+U26</f>
        <v>2509883.959999999</v>
      </c>
      <c r="W28" s="25">
        <f>+W25+W26</f>
        <v>-19824.994999999937</v>
      </c>
      <c r="Y28" s="25">
        <f>+Y25+Y26</f>
        <v>-0.28000000072643161</v>
      </c>
      <c r="AA28" s="25">
        <f>+AA25+AA26</f>
        <v>243576.76000000013</v>
      </c>
      <c r="AC28" s="25">
        <f>+AC25+AC26</f>
        <v>828263.90499999933</v>
      </c>
      <c r="AE28" s="25">
        <f>+AE25+AE26</f>
        <v>235349.79999999981</v>
      </c>
      <c r="AG28" s="25">
        <f>+AG25+AG26</f>
        <v>323403.64000000013</v>
      </c>
      <c r="AI28" s="25">
        <f>+AI25+AI26</f>
        <v>333501.39999999979</v>
      </c>
      <c r="AK28" s="25">
        <f>+AK25+AK26</f>
        <v>250549.7300000001</v>
      </c>
      <c r="AM28" s="25">
        <f>+AM25+AM26</f>
        <v>325267.91000000009</v>
      </c>
      <c r="AO28" s="25">
        <f>+AO25+AO26</f>
        <v>509865.31000000006</v>
      </c>
      <c r="AQ28" s="25">
        <f>+AQ25+AQ26</f>
        <v>0</v>
      </c>
      <c r="AW28" s="26">
        <f>AW25+AW26</f>
        <v>107924114.79500002</v>
      </c>
    </row>
    <row r="29" spans="1:50" ht="13.8" thickTop="1">
      <c r="A29" s="3"/>
      <c r="B29" s="3"/>
      <c r="C29" s="3"/>
      <c r="E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24"/>
      <c r="AM29" s="24"/>
      <c r="AO29" s="24"/>
      <c r="AQ29" s="24"/>
      <c r="AW29" s="24"/>
    </row>
    <row r="30" spans="1:50">
      <c r="A30" s="3"/>
      <c r="B30" s="28" t="s">
        <v>169</v>
      </c>
      <c r="C30" s="3"/>
      <c r="E30" s="29" t="e">
        <f>1-E28/E25</f>
        <v>#DIV/0!</v>
      </c>
      <c r="G30" s="29" t="e">
        <f>1-G28/G25</f>
        <v>#DIV/0!</v>
      </c>
      <c r="I30" s="29" t="e">
        <f>1-I28/I25</f>
        <v>#DIV/0!</v>
      </c>
      <c r="K30" s="29" t="e">
        <f>1-K28/K25</f>
        <v>#DIV/0!</v>
      </c>
      <c r="M30" s="29">
        <f>1-M28/M25</f>
        <v>0.75462046986894826</v>
      </c>
      <c r="O30" s="29">
        <f>1-O28/O25</f>
        <v>0.70999982791302041</v>
      </c>
      <c r="Q30" s="29">
        <f>1-Q28/Q25</f>
        <v>0.66538999699307899</v>
      </c>
      <c r="S30" s="29">
        <f>1-S28/S25</f>
        <v>0.81038377248578342</v>
      </c>
      <c r="U30" s="29">
        <f>1-U28/U25</f>
        <v>0.78807993585053637</v>
      </c>
      <c r="W30" s="29">
        <f>1-W28/W25</f>
        <v>0.76577549684996082</v>
      </c>
      <c r="Y30" s="29">
        <f>1-Y28/Y25</f>
        <v>1.0000000865043162</v>
      </c>
      <c r="AA30" s="29">
        <f>1-AA28/AA25</f>
        <v>0.72115451762020533</v>
      </c>
      <c r="AC30" s="29">
        <f>1-AC28/AC25</f>
        <v>0.69854487478922644</v>
      </c>
      <c r="AE30" s="29">
        <f>1-AE28/AE25</f>
        <v>0.67410558627949446</v>
      </c>
      <c r="AG30" s="29">
        <f>1-AG28/AG25</f>
        <v>0.64768068210692498</v>
      </c>
      <c r="AI30" s="29">
        <f>1-AI28/AI25</f>
        <v>0.61911558896817209</v>
      </c>
      <c r="AK30" s="29">
        <f>1-AK28/AK25</f>
        <v>0.58823110812395496</v>
      </c>
      <c r="AM30" s="29">
        <f>1-AM28/AM25</f>
        <v>0.10968903074930547</v>
      </c>
      <c r="AO30" s="29">
        <f>1-AO28/AO25</f>
        <v>3.7500214024000278E-2</v>
      </c>
      <c r="AQ30" s="29" t="e">
        <f>1-AQ28/AQ25</f>
        <v>#DIV/0!</v>
      </c>
      <c r="AW30" s="27"/>
    </row>
    <row r="31" spans="1:50">
      <c r="A31" s="3"/>
      <c r="B31" s="3"/>
      <c r="C31" s="3"/>
      <c r="E31" s="20"/>
      <c r="G31" s="20"/>
      <c r="I31" s="20"/>
      <c r="K31" s="20"/>
      <c r="M31" s="20"/>
      <c r="O31" s="20"/>
      <c r="Q31" s="20"/>
      <c r="S31" s="20"/>
      <c r="U31" s="20"/>
      <c r="W31" s="20"/>
      <c r="Y31" s="20"/>
      <c r="AA31" s="20"/>
      <c r="AC31" s="20"/>
      <c r="AE31" s="20"/>
      <c r="AG31" s="20"/>
      <c r="AI31" s="20"/>
      <c r="AK31" s="20"/>
      <c r="AM31" s="20"/>
      <c r="AO31" s="20"/>
      <c r="AQ31" s="20"/>
      <c r="AW31" s="27"/>
    </row>
    <row r="32" spans="1:50">
      <c r="A32" s="3"/>
      <c r="B32" s="3"/>
      <c r="C32" s="3"/>
      <c r="E32" s="20"/>
      <c r="G32" s="20"/>
      <c r="I32" s="20"/>
      <c r="K32" s="20"/>
      <c r="M32" s="20"/>
      <c r="O32" s="20"/>
      <c r="Q32" s="20"/>
      <c r="S32" s="20"/>
      <c r="U32" s="20"/>
      <c r="W32" s="20"/>
      <c r="Y32" s="20"/>
      <c r="AA32" s="20"/>
      <c r="AC32" s="20"/>
      <c r="AE32" s="20"/>
      <c r="AG32" s="20"/>
      <c r="AI32" s="20"/>
      <c r="AK32" s="20"/>
      <c r="AM32" s="20"/>
      <c r="AO32" s="20"/>
      <c r="AQ32" s="20"/>
      <c r="AW32" s="27"/>
    </row>
    <row r="33" spans="1:49">
      <c r="A33" s="3"/>
      <c r="B33" s="3"/>
      <c r="C33" s="3"/>
      <c r="E33" s="20"/>
      <c r="G33" s="20"/>
      <c r="I33" s="20"/>
      <c r="K33" s="20"/>
      <c r="M33" s="20"/>
      <c r="O33" s="20"/>
      <c r="Q33" s="20"/>
      <c r="S33" s="20"/>
      <c r="U33" s="20"/>
      <c r="W33" s="20"/>
      <c r="Y33" s="20"/>
      <c r="AA33" s="20"/>
      <c r="AC33" s="20"/>
      <c r="AE33" s="20"/>
      <c r="AG33" s="20"/>
      <c r="AI33" s="20"/>
      <c r="AK33" s="20"/>
      <c r="AM33" s="20"/>
      <c r="AO33" s="20"/>
      <c r="AQ33" s="20"/>
      <c r="AW33" s="27"/>
    </row>
    <row r="34" spans="1:49">
      <c r="A34" s="3"/>
      <c r="B34" s="3"/>
      <c r="C34" s="3"/>
      <c r="E34" s="20"/>
      <c r="G34" s="20"/>
      <c r="I34" s="20"/>
      <c r="K34" s="20"/>
      <c r="M34" s="20"/>
      <c r="O34" s="20"/>
      <c r="Q34" s="20"/>
      <c r="S34" s="20"/>
      <c r="U34" s="20"/>
      <c r="W34" s="20"/>
      <c r="Y34" s="20"/>
      <c r="AA34" s="20"/>
      <c r="AC34" s="20"/>
      <c r="AE34" s="20"/>
      <c r="AG34" s="20"/>
      <c r="AI34" s="20"/>
      <c r="AK34" s="20"/>
      <c r="AM34" s="20"/>
      <c r="AO34" s="20"/>
      <c r="AQ34" s="20"/>
      <c r="AW34" s="27"/>
    </row>
    <row r="35" spans="1:49">
      <c r="A35" s="3"/>
      <c r="B35" s="14" t="s">
        <v>170</v>
      </c>
      <c r="C35" s="3"/>
      <c r="E35" s="20">
        <f>+E28-E20</f>
        <v>0</v>
      </c>
      <c r="G35" s="20">
        <f>+G28-G20</f>
        <v>0</v>
      </c>
      <c r="I35" s="20">
        <f>+I28-I20</f>
        <v>0</v>
      </c>
      <c r="K35" s="20">
        <f>+K28-K20</f>
        <v>0</v>
      </c>
      <c r="M35" s="20">
        <f>+M28-M20</f>
        <v>-1200432.8899999997</v>
      </c>
      <c r="O35" s="20">
        <f>+O28-O20</f>
        <v>-1305423.8700000001</v>
      </c>
      <c r="Q35" s="20">
        <f>+Q28-Q20</f>
        <v>-87227549.920000017</v>
      </c>
      <c r="S35" s="20">
        <f>+S28-S20</f>
        <v>121987.69000000006</v>
      </c>
      <c r="U35" s="20">
        <f>+U28-U20</f>
        <v>-3896374.75</v>
      </c>
      <c r="W35" s="20">
        <f>+W28-W20</f>
        <v>40896.809999999969</v>
      </c>
      <c r="Y35" s="20">
        <f>+Y28-Y20</f>
        <v>-2411712.5099999998</v>
      </c>
      <c r="AA35" s="20">
        <f>+AA28-AA20</f>
        <v>-264483.98000000016</v>
      </c>
      <c r="AC35" s="20">
        <f>+AC28-AC20</f>
        <v>-1428118.0100000002</v>
      </c>
      <c r="AE35" s="20">
        <f>+AE28-AE20</f>
        <v>-371603.18999999994</v>
      </c>
      <c r="AG35" s="20">
        <f>+AG28-AG20</f>
        <v>-467771.48</v>
      </c>
      <c r="AI35" s="20">
        <f>+AI28-AI20</f>
        <v>-332016.04999999993</v>
      </c>
      <c r="AK35" s="20">
        <f>+AK28-AK20</f>
        <v>-310165.04000000004</v>
      </c>
      <c r="AM35" s="20">
        <f>+AM28-AM20</f>
        <v>-22009.820000000007</v>
      </c>
      <c r="AO35" s="20">
        <f>+AO28-AO20</f>
        <v>-9395.4400000000023</v>
      </c>
      <c r="AQ35" s="20">
        <f>+AQ28-AQ20</f>
        <v>0</v>
      </c>
      <c r="AW35" s="21">
        <f>SUM(E35:AV35)</f>
        <v>-99084172.450000033</v>
      </c>
    </row>
    <row r="36" spans="1:49">
      <c r="A36" s="3"/>
      <c r="B36" s="3"/>
      <c r="C36" s="3"/>
      <c r="E36" s="20"/>
      <c r="G36" s="20"/>
      <c r="I36" s="20"/>
      <c r="K36" s="20"/>
      <c r="M36" s="20"/>
      <c r="O36" s="20"/>
      <c r="Q36" s="20"/>
      <c r="S36" s="20"/>
      <c r="U36" s="20"/>
      <c r="W36" s="20"/>
      <c r="Y36" s="20"/>
      <c r="AA36" s="20"/>
      <c r="AC36" s="20"/>
      <c r="AE36" s="20"/>
      <c r="AG36" s="20"/>
      <c r="AI36" s="20"/>
      <c r="AK36" s="20"/>
      <c r="AM36" s="20"/>
      <c r="AO36" s="20"/>
      <c r="AQ36" s="20"/>
      <c r="AW36" s="27"/>
    </row>
    <row r="37" spans="1:49">
      <c r="A37" s="3"/>
      <c r="B37" s="14" t="s">
        <v>171</v>
      </c>
      <c r="C37" s="3"/>
      <c r="E37" s="173">
        <v>0.35</v>
      </c>
      <c r="G37" s="173">
        <v>0.35</v>
      </c>
      <c r="I37" s="173">
        <v>0.35</v>
      </c>
      <c r="K37" s="173">
        <v>0.35</v>
      </c>
      <c r="M37" s="173">
        <v>0.35</v>
      </c>
      <c r="O37" s="173">
        <v>0.35</v>
      </c>
      <c r="Q37" s="173">
        <v>0.35</v>
      </c>
      <c r="S37" s="173">
        <v>0.35</v>
      </c>
      <c r="U37" s="173">
        <v>0.35</v>
      </c>
      <c r="W37" s="173">
        <v>0.35</v>
      </c>
      <c r="Y37" s="173">
        <v>0.35</v>
      </c>
      <c r="AA37" s="173">
        <v>0.35</v>
      </c>
      <c r="AC37" s="173">
        <v>0.35</v>
      </c>
      <c r="AE37" s="173">
        <v>0.35</v>
      </c>
      <c r="AG37" s="173">
        <v>0.35</v>
      </c>
      <c r="AI37" s="173">
        <v>0.35</v>
      </c>
      <c r="AK37" s="173">
        <v>0.35</v>
      </c>
      <c r="AM37" s="173">
        <v>0.21</v>
      </c>
      <c r="AO37" s="173">
        <v>0.21</v>
      </c>
      <c r="AQ37" s="173">
        <v>0.21</v>
      </c>
      <c r="AW37" s="30"/>
    </row>
    <row r="38" spans="1:49">
      <c r="A38" s="3"/>
      <c r="B38" s="3"/>
      <c r="C38" s="3"/>
      <c r="E38" s="24"/>
      <c r="G38" s="24"/>
      <c r="I38" s="24"/>
      <c r="K38" s="24"/>
      <c r="M38" s="24"/>
      <c r="O38" s="24"/>
      <c r="Q38" s="24"/>
      <c r="S38" s="24"/>
      <c r="U38" s="24"/>
      <c r="W38" s="24"/>
      <c r="Y38" s="24"/>
      <c r="AA38" s="24"/>
      <c r="AC38" s="24"/>
      <c r="AE38" s="24"/>
      <c r="AG38" s="24"/>
      <c r="AI38" s="24"/>
      <c r="AK38" s="24"/>
      <c r="AM38" s="24"/>
      <c r="AO38" s="24"/>
      <c r="AQ38" s="24"/>
      <c r="AW38" s="24"/>
    </row>
    <row r="39" spans="1:49" ht="13.8" thickBot="1">
      <c r="A39" s="3"/>
      <c r="B39" s="14" t="str">
        <f>"Accum DFIT @ "&amp;B10&amp;" -  Asset &lt;Liability&gt;"</f>
        <v>Accum DFIT @ February 29, 2020 -  Asset &lt;Liability&gt;</v>
      </c>
      <c r="C39" s="3"/>
      <c r="E39" s="31">
        <f>ROUND(E35*E37,0)</f>
        <v>0</v>
      </c>
      <c r="F39" s="18"/>
      <c r="G39" s="31">
        <f>ROUND(G35*G37,0)</f>
        <v>0</v>
      </c>
      <c r="H39" s="18"/>
      <c r="I39" s="31">
        <f>ROUND(I35*I37,0)</f>
        <v>0</v>
      </c>
      <c r="J39" s="18"/>
      <c r="K39" s="31">
        <f>ROUND(K35*K37,0)</f>
        <v>0</v>
      </c>
      <c r="L39" s="18"/>
      <c r="M39" s="31">
        <f>ROUND(M35*M37,0)</f>
        <v>-420152</v>
      </c>
      <c r="N39" s="18"/>
      <c r="O39" s="31">
        <f>ROUND(O35*O37,0)</f>
        <v>-456898</v>
      </c>
      <c r="P39" s="18"/>
      <c r="Q39" s="31">
        <f>ROUND(Q35*Q37,0)</f>
        <v>-30529642</v>
      </c>
      <c r="R39" s="18"/>
      <c r="S39" s="31">
        <f>ROUND(S35*S37,0)</f>
        <v>42696</v>
      </c>
      <c r="T39" s="18"/>
      <c r="U39" s="31">
        <f>ROUND(U35*U37,0)</f>
        <v>-1363731</v>
      </c>
      <c r="V39" s="18"/>
      <c r="W39" s="31">
        <f>ROUND(W35*W37,0)</f>
        <v>14314</v>
      </c>
      <c r="X39" s="18"/>
      <c r="Y39" s="31">
        <f>ROUND(Y35*Y37,0)</f>
        <v>-844099</v>
      </c>
      <c r="Z39" s="18"/>
      <c r="AA39" s="31">
        <f>ROUND(AA35*AA37,0)</f>
        <v>-92569</v>
      </c>
      <c r="AB39" s="18"/>
      <c r="AC39" s="31">
        <f>ROUND(AC35*AC37,0)</f>
        <v>-499841</v>
      </c>
      <c r="AD39" s="18"/>
      <c r="AE39" s="31">
        <f>ROUND(AE35*AE37,0)</f>
        <v>-130061</v>
      </c>
      <c r="AF39" s="18"/>
      <c r="AG39" s="31">
        <f>ROUND(AG35*AG37,0)</f>
        <v>-163720</v>
      </c>
      <c r="AH39" s="18"/>
      <c r="AI39" s="31">
        <f>ROUND(AI35*AI37,0)</f>
        <v>-116206</v>
      </c>
      <c r="AJ39" s="18"/>
      <c r="AK39" s="31">
        <f>ROUND(AK35*AK37,0)</f>
        <v>-108558</v>
      </c>
      <c r="AL39" s="18"/>
      <c r="AM39" s="31">
        <f>ROUND(AM35*AM37,0)</f>
        <v>-4622</v>
      </c>
      <c r="AN39" s="18"/>
      <c r="AO39" s="31">
        <f>ROUND(AO35*AO37,0)</f>
        <v>-1973</v>
      </c>
      <c r="AP39" s="18"/>
      <c r="AQ39" s="31">
        <f>ROUND(AQ35*AQ37,0)</f>
        <v>0</v>
      </c>
      <c r="AR39" s="18"/>
      <c r="AS39" s="18"/>
      <c r="AT39" s="18"/>
      <c r="AU39" s="18"/>
      <c r="AV39" s="18"/>
      <c r="AW39" s="26">
        <f>SUM(E39:AV39)</f>
        <v>-34675062</v>
      </c>
    </row>
    <row r="40" spans="1:49" ht="13.8" thickTop="1">
      <c r="A40" s="3"/>
      <c r="B40" s="3"/>
      <c r="C40" s="3"/>
      <c r="E40" s="24"/>
      <c r="G40" s="24"/>
      <c r="I40" s="24"/>
      <c r="K40" s="24"/>
      <c r="M40" s="24"/>
      <c r="O40" s="24"/>
      <c r="Q40" s="24"/>
      <c r="S40" s="24"/>
      <c r="U40" s="24"/>
      <c r="W40" s="24"/>
      <c r="Y40" s="24"/>
      <c r="AA40" s="24"/>
      <c r="AC40" s="24"/>
      <c r="AE40" s="24"/>
      <c r="AG40" s="24"/>
      <c r="AI40" s="24"/>
      <c r="AK40" s="24"/>
      <c r="AM40" s="24"/>
      <c r="AO40" s="24"/>
      <c r="AQ40" s="24"/>
      <c r="AW40" s="24"/>
    </row>
    <row r="41" spans="1:49">
      <c r="A41" s="3"/>
      <c r="B41" s="3"/>
      <c r="C41" s="3"/>
      <c r="E41" s="24"/>
      <c r="G41" s="24"/>
      <c r="I41" s="24"/>
      <c r="K41" s="24"/>
      <c r="M41" s="24"/>
      <c r="O41" s="24"/>
      <c r="Q41" s="24"/>
      <c r="S41" s="24"/>
      <c r="U41" s="24"/>
      <c r="W41" s="24"/>
      <c r="Y41" s="24"/>
      <c r="AA41" s="24"/>
      <c r="AC41" s="24"/>
      <c r="AE41" s="24"/>
      <c r="AG41" s="24"/>
      <c r="AI41" s="24"/>
      <c r="AK41" s="24"/>
      <c r="AM41" s="24"/>
      <c r="AO41" s="24"/>
      <c r="AQ41" s="24"/>
      <c r="AW41" s="24"/>
    </row>
    <row r="42" spans="1:49">
      <c r="A42" s="3"/>
      <c r="B42" s="3"/>
      <c r="C42" s="3"/>
      <c r="E42" s="24"/>
      <c r="G42" s="24"/>
      <c r="I42" s="24"/>
      <c r="K42" s="24"/>
      <c r="M42" s="24"/>
      <c r="O42" s="24"/>
      <c r="Q42" s="24"/>
      <c r="S42" s="24"/>
      <c r="U42" s="24"/>
      <c r="W42" s="24"/>
      <c r="Y42" s="24"/>
      <c r="AA42" s="24"/>
      <c r="AC42" s="24"/>
      <c r="AE42" s="24"/>
      <c r="AG42" s="24"/>
      <c r="AI42" s="24"/>
      <c r="AK42" s="24"/>
      <c r="AM42" s="24"/>
      <c r="AO42" s="24"/>
      <c r="AQ42" s="24"/>
      <c r="AW42" s="24"/>
    </row>
    <row r="43" spans="1:49">
      <c r="A43" s="3"/>
      <c r="B43" s="3"/>
      <c r="C43" s="3"/>
      <c r="E43" s="24"/>
      <c r="G43" s="24"/>
      <c r="I43" s="24"/>
      <c r="K43" s="24"/>
      <c r="M43" s="24"/>
      <c r="O43" s="24"/>
      <c r="Q43" s="24"/>
      <c r="S43" s="24"/>
      <c r="U43" s="24"/>
      <c r="W43" s="24"/>
      <c r="Y43" s="24"/>
      <c r="AA43" s="24"/>
      <c r="AC43" s="24"/>
      <c r="AE43" s="24"/>
      <c r="AG43" s="24"/>
      <c r="AI43" s="24"/>
      <c r="AK43" s="24"/>
      <c r="AM43" s="24"/>
      <c r="AO43" s="24"/>
      <c r="AQ43" s="24"/>
      <c r="AW43" s="24"/>
    </row>
    <row r="44" spans="1:49">
      <c r="A44" s="3"/>
      <c r="B44" s="3"/>
      <c r="C44" s="3"/>
      <c r="E44" s="24"/>
      <c r="G44" s="24"/>
      <c r="I44" s="24"/>
      <c r="K44" s="24"/>
      <c r="M44" s="24"/>
      <c r="O44" s="24"/>
      <c r="Q44" s="24"/>
      <c r="S44" s="24"/>
      <c r="U44" s="24"/>
      <c r="W44" s="24"/>
      <c r="Y44" s="24"/>
      <c r="AA44" s="24"/>
      <c r="AC44" s="24"/>
      <c r="AE44" s="24"/>
      <c r="AG44" s="24"/>
      <c r="AI44" s="24"/>
      <c r="AK44" s="24"/>
      <c r="AM44" s="24"/>
      <c r="AO44" s="24"/>
      <c r="AQ44" s="24"/>
      <c r="AW44" s="24"/>
    </row>
    <row r="45" spans="1:49">
      <c r="A45" s="3"/>
      <c r="B45" s="3"/>
      <c r="C45" s="3"/>
      <c r="E45" s="24"/>
      <c r="G45" s="24"/>
      <c r="I45" s="24"/>
      <c r="K45" s="24"/>
      <c r="M45" s="24"/>
      <c r="O45" s="24"/>
      <c r="Q45" s="24"/>
      <c r="S45" s="24"/>
      <c r="U45" s="24"/>
      <c r="W45" s="24"/>
      <c r="Y45" s="24"/>
      <c r="AA45" s="24"/>
      <c r="AC45" s="24"/>
      <c r="AE45" s="24"/>
      <c r="AG45" s="24"/>
      <c r="AI45" s="24"/>
      <c r="AK45" s="24"/>
      <c r="AM45" s="24"/>
      <c r="AO45" s="24"/>
      <c r="AQ45" s="24"/>
      <c r="AW45" s="24"/>
    </row>
    <row r="46" spans="1:49">
      <c r="A46" s="3"/>
      <c r="B46" s="3"/>
      <c r="C46" s="3"/>
      <c r="E46" s="24"/>
      <c r="G46" s="24"/>
      <c r="I46" s="24"/>
      <c r="K46" s="24"/>
      <c r="M46" s="24"/>
      <c r="O46" s="24"/>
      <c r="Q46" s="24"/>
      <c r="S46" s="24"/>
      <c r="U46" s="24"/>
      <c r="W46" s="24"/>
      <c r="Y46" s="24"/>
      <c r="AA46" s="24"/>
      <c r="AC46" s="24"/>
      <c r="AE46" s="24"/>
      <c r="AG46" s="24"/>
      <c r="AI46" s="24"/>
      <c r="AK46" s="24"/>
      <c r="AM46" s="24"/>
      <c r="AO46" s="24"/>
      <c r="AQ46" s="24"/>
      <c r="AW46" s="24"/>
    </row>
    <row r="47" spans="1:49">
      <c r="A47" s="3"/>
      <c r="B47" s="3"/>
      <c r="C47" s="3"/>
      <c r="D47" s="20"/>
      <c r="E47" s="20"/>
      <c r="F47" s="3"/>
      <c r="G47" s="20"/>
      <c r="I47" s="20"/>
      <c r="K47" s="20"/>
      <c r="M47" s="20"/>
      <c r="N47" s="20"/>
      <c r="O47" s="20"/>
      <c r="Q47" s="20"/>
      <c r="S47" s="20"/>
      <c r="U47" s="20"/>
      <c r="W47" s="20"/>
      <c r="Y47" s="20"/>
      <c r="AA47" s="20"/>
      <c r="AC47" s="20"/>
      <c r="AE47" s="20"/>
      <c r="AG47" s="20"/>
      <c r="AI47" s="20"/>
      <c r="AK47" s="20"/>
      <c r="AM47" s="20"/>
      <c r="AO47" s="20"/>
      <c r="AQ47" s="20"/>
    </row>
    <row r="48" spans="1:49">
      <c r="A48" s="3"/>
      <c r="B48" s="3"/>
      <c r="C48" s="3"/>
      <c r="D48" s="20"/>
      <c r="E48" s="20"/>
      <c r="F48" s="3"/>
      <c r="G48" s="20"/>
      <c r="I48" s="20"/>
      <c r="K48" s="20"/>
      <c r="M48" s="20"/>
      <c r="N48" s="20"/>
      <c r="O48" s="20"/>
      <c r="Q48" s="20"/>
      <c r="S48" s="20"/>
      <c r="U48" s="20"/>
      <c r="W48" s="20"/>
      <c r="Y48" s="20"/>
      <c r="AA48" s="20"/>
      <c r="AC48" s="20"/>
      <c r="AE48" s="20"/>
      <c r="AG48" s="20"/>
      <c r="AI48" s="20"/>
      <c r="AK48" s="20"/>
      <c r="AM48" s="20"/>
      <c r="AO48" s="20"/>
      <c r="AQ48" s="20"/>
    </row>
    <row r="49" spans="1:51">
      <c r="A49" s="3"/>
      <c r="B49" s="3"/>
      <c r="C49" s="3"/>
      <c r="D49" s="20"/>
      <c r="E49" s="20"/>
      <c r="F49" s="3"/>
      <c r="G49" s="20"/>
      <c r="I49" s="20"/>
      <c r="K49" s="20"/>
      <c r="M49" s="20"/>
      <c r="N49" s="20"/>
      <c r="O49" s="20"/>
      <c r="Q49" s="20"/>
      <c r="S49" s="20"/>
      <c r="U49" s="20"/>
      <c r="W49" s="20"/>
      <c r="Y49" s="20"/>
      <c r="AA49" s="20"/>
      <c r="AC49" s="20"/>
      <c r="AE49" s="20"/>
      <c r="AG49" s="20"/>
      <c r="AI49" s="20"/>
      <c r="AK49" s="20"/>
      <c r="AM49" s="20"/>
      <c r="AO49" s="20"/>
      <c r="AQ49" s="20"/>
    </row>
    <row r="50" spans="1:51">
      <c r="A50" s="3"/>
      <c r="B50" s="3"/>
      <c r="C50" s="3"/>
      <c r="D50" s="20"/>
      <c r="E50" s="20"/>
      <c r="F50" s="3"/>
      <c r="G50" s="20"/>
      <c r="I50" s="20"/>
      <c r="K50" s="20"/>
      <c r="M50" s="20"/>
      <c r="N50" s="20"/>
      <c r="O50" s="20"/>
      <c r="Q50" s="20"/>
      <c r="S50" s="20"/>
      <c r="U50" s="20"/>
      <c r="W50" s="20"/>
      <c r="Y50" s="20"/>
      <c r="AA50" s="20"/>
      <c r="AC50" s="20"/>
      <c r="AE50" s="20"/>
      <c r="AG50" s="20"/>
      <c r="AI50" s="20"/>
      <c r="AK50" s="20"/>
      <c r="AM50" s="20"/>
      <c r="AO50" s="20"/>
      <c r="AQ50" s="20"/>
    </row>
    <row r="51" spans="1:51" ht="18">
      <c r="A51" s="3"/>
      <c r="B51" s="4" t="s">
        <v>4</v>
      </c>
      <c r="C51" s="3"/>
      <c r="D51" s="32"/>
      <c r="E51" s="32"/>
      <c r="F51" s="3"/>
      <c r="G51" s="3"/>
      <c r="I51" s="3"/>
      <c r="K51" s="3"/>
      <c r="M51" s="3"/>
      <c r="N51" s="3"/>
      <c r="O51" s="3"/>
      <c r="Q51" s="13"/>
      <c r="S51" s="3"/>
      <c r="U51" s="3"/>
      <c r="W51" s="3"/>
      <c r="X51" s="3"/>
      <c r="Y51" s="3"/>
      <c r="AA51" s="3"/>
      <c r="AC51" s="3"/>
      <c r="AE51" s="3"/>
      <c r="AG51" s="3"/>
      <c r="AI51" s="3"/>
      <c r="AK51" s="3"/>
      <c r="AM51" s="3"/>
      <c r="AO51" s="3"/>
      <c r="AQ51" s="3"/>
    </row>
    <row r="52" spans="1:51">
      <c r="A52" s="3"/>
      <c r="B52" s="6" t="s">
        <v>158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t="13.8" thickBot="1">
      <c r="A53" s="3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t="13.8" thickBot="1">
      <c r="A54" s="3"/>
      <c r="B54" s="167" t="str">
        <f>B$4</f>
        <v>Mitchell Plant  - FGD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5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8"/>
      <c r="N55" s="8"/>
      <c r="O55" s="8"/>
      <c r="P55" s="3"/>
      <c r="Q55" s="1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8"/>
      <c r="O56" s="3"/>
      <c r="P56" s="3"/>
      <c r="Q56" s="3"/>
      <c r="R56" s="3"/>
      <c r="S56" s="3"/>
      <c r="T56" s="8"/>
      <c r="U56" s="3"/>
      <c r="V56" s="8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>
      <c r="A57" s="3"/>
      <c r="B57" s="3"/>
      <c r="C57" s="3"/>
      <c r="D57" s="3"/>
      <c r="E57" s="8"/>
      <c r="F57" s="3"/>
      <c r="G57" s="8"/>
      <c r="H57" s="8"/>
      <c r="I57" s="8"/>
      <c r="J57" s="8"/>
      <c r="K57" s="8"/>
      <c r="L57" s="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3"/>
      <c r="Y57" s="8"/>
      <c r="Z57" s="8"/>
      <c r="AA57" s="8"/>
      <c r="AB57" s="8"/>
      <c r="AC57" s="8"/>
      <c r="AD57" s="8"/>
      <c r="AE57" s="8"/>
      <c r="AF57" s="3"/>
      <c r="AG57" s="8"/>
      <c r="AH57" s="3"/>
      <c r="AI57" s="8"/>
      <c r="AJ57" s="3"/>
      <c r="AK57" s="8"/>
      <c r="AL57" s="3"/>
      <c r="AM57" s="8"/>
      <c r="AN57" s="3"/>
      <c r="AO57" s="8"/>
      <c r="AP57" s="3"/>
      <c r="AQ57" s="8"/>
      <c r="AR57" s="3"/>
      <c r="AS57" s="3"/>
      <c r="AT57" s="3"/>
      <c r="AU57" s="3"/>
      <c r="AV57" s="3"/>
    </row>
    <row r="58" spans="1:51">
      <c r="A58" s="3"/>
      <c r="B58" s="3"/>
      <c r="C58" s="3"/>
      <c r="D58" s="3"/>
      <c r="E58" s="8" t="str">
        <f>E$8</f>
        <v xml:space="preserve">Air Pollution </v>
      </c>
      <c r="F58" s="3"/>
      <c r="G58" s="8" t="str">
        <f>G$8</f>
        <v>Air Pollution</v>
      </c>
      <c r="H58" s="8"/>
      <c r="I58" s="8" t="str">
        <f>I$8</f>
        <v>Air Pollution</v>
      </c>
      <c r="J58" s="8"/>
      <c r="K58" s="8" t="str">
        <f>K$8</f>
        <v>Air Pollution</v>
      </c>
      <c r="L58" s="3"/>
      <c r="M58" s="8" t="str">
        <f>M$8</f>
        <v>Air Pollution</v>
      </c>
      <c r="N58" s="8"/>
      <c r="O58" s="8" t="str">
        <f>O$8</f>
        <v>Air Pollution</v>
      </c>
      <c r="P58" s="8"/>
      <c r="Q58" s="8" t="str">
        <f>Q$8</f>
        <v>Air Pollution</v>
      </c>
      <c r="R58" s="8"/>
      <c r="S58" s="8" t="str">
        <f>S$8</f>
        <v>Air Pollution</v>
      </c>
      <c r="T58" s="8"/>
      <c r="U58" s="8" t="str">
        <f>U$8</f>
        <v>Air Pollution</v>
      </c>
      <c r="V58" s="8"/>
      <c r="W58" s="8" t="str">
        <f>W$8</f>
        <v>Air Pollution</v>
      </c>
      <c r="X58" s="3"/>
      <c r="Y58" s="8" t="str">
        <f>Y$8</f>
        <v>Air Pollution</v>
      </c>
      <c r="Z58" s="8"/>
      <c r="AA58" s="8" t="str">
        <f>AA$8</f>
        <v>Air Pollution</v>
      </c>
      <c r="AB58" s="8"/>
      <c r="AC58" s="8" t="str">
        <f>AC$8</f>
        <v>Air Pollution</v>
      </c>
      <c r="AD58" s="8"/>
      <c r="AE58" s="8" t="str">
        <f>AE$8</f>
        <v>Air Pollution</v>
      </c>
      <c r="AF58" s="3"/>
      <c r="AG58" s="8" t="str">
        <f>AG$8</f>
        <v>Air Pollution</v>
      </c>
      <c r="AH58" s="3"/>
      <c r="AI58" s="8" t="str">
        <f>AI$8</f>
        <v>Air Pollution</v>
      </c>
      <c r="AJ58" s="3"/>
      <c r="AK58" s="8" t="str">
        <f>AK$8</f>
        <v>Air Pollution</v>
      </c>
      <c r="AL58" s="3"/>
      <c r="AM58" s="8" t="str">
        <f>AM$8</f>
        <v>Air Pollution</v>
      </c>
      <c r="AN58" s="3"/>
      <c r="AO58" s="8" t="str">
        <f>AO$8</f>
        <v>Air Pollution</v>
      </c>
      <c r="AP58" s="3"/>
      <c r="AQ58" s="8" t="str">
        <f>AQ$8</f>
        <v>Air Pollution</v>
      </c>
      <c r="AR58" s="3"/>
      <c r="AS58" s="3"/>
      <c r="AT58" s="3"/>
      <c r="AU58" s="3"/>
      <c r="AV58" s="3"/>
      <c r="AW58" s="8" t="s">
        <v>160</v>
      </c>
    </row>
    <row r="59" spans="1:51" ht="13.8" thickBot="1">
      <c r="A59" s="33"/>
      <c r="B59" s="33"/>
      <c r="C59" s="33"/>
      <c r="D59" s="33"/>
      <c r="E59" s="34">
        <f>E$9</f>
        <v>2001</v>
      </c>
      <c r="F59" s="33"/>
      <c r="G59" s="34">
        <f>G$9</f>
        <v>2002</v>
      </c>
      <c r="H59" s="34"/>
      <c r="I59" s="34">
        <f>I$9</f>
        <v>2003</v>
      </c>
      <c r="J59" s="34"/>
      <c r="K59" s="34">
        <f>K$9</f>
        <v>2004</v>
      </c>
      <c r="L59" s="34">
        <f>+L9</f>
        <v>0</v>
      </c>
      <c r="M59" s="34">
        <f>M$9</f>
        <v>2005</v>
      </c>
      <c r="N59" s="34"/>
      <c r="O59" s="34">
        <f>O$9</f>
        <v>2006</v>
      </c>
      <c r="P59" s="34"/>
      <c r="Q59" s="34">
        <f>Q$9</f>
        <v>2007</v>
      </c>
      <c r="R59" s="34"/>
      <c r="S59" s="34">
        <f>S$9</f>
        <v>2008</v>
      </c>
      <c r="T59" s="34"/>
      <c r="U59" s="34">
        <f>U$9</f>
        <v>2009</v>
      </c>
      <c r="V59" s="34"/>
      <c r="W59" s="34">
        <f>W$9</f>
        <v>2010</v>
      </c>
      <c r="X59" s="33"/>
      <c r="Y59" s="34">
        <f>Y$9</f>
        <v>2011</v>
      </c>
      <c r="Z59" s="34"/>
      <c r="AA59" s="34">
        <f>AA$9</f>
        <v>2012</v>
      </c>
      <c r="AB59" s="34"/>
      <c r="AC59" s="34">
        <f>AC$9</f>
        <v>2013</v>
      </c>
      <c r="AD59" s="34"/>
      <c r="AE59" s="34">
        <f>AE$9</f>
        <v>2014</v>
      </c>
      <c r="AF59" s="33"/>
      <c r="AG59" s="34">
        <f>AG$9</f>
        <v>2015</v>
      </c>
      <c r="AH59" s="33"/>
      <c r="AI59" s="34">
        <f>AI$9</f>
        <v>2016</v>
      </c>
      <c r="AJ59" s="33"/>
      <c r="AK59" s="34">
        <f>AK$9</f>
        <v>2017</v>
      </c>
      <c r="AL59" s="33"/>
      <c r="AM59" s="34">
        <f>AM$9</f>
        <v>2018</v>
      </c>
      <c r="AN59" s="33"/>
      <c r="AO59" s="34">
        <f>AO$9</f>
        <v>2019</v>
      </c>
      <c r="AP59" s="33"/>
      <c r="AQ59" s="34">
        <f>AQ$9</f>
        <v>2020</v>
      </c>
      <c r="AR59" s="33"/>
      <c r="AS59" s="33"/>
      <c r="AT59" s="33"/>
      <c r="AU59" s="33"/>
      <c r="AV59" s="33"/>
      <c r="AW59" s="8"/>
      <c r="AX59" s="11"/>
      <c r="AY59" s="11"/>
    </row>
    <row r="60" spans="1:51" ht="14.4" thickTop="1" thickBot="1">
      <c r="A60" s="3"/>
      <c r="B60" s="174" t="s">
        <v>172</v>
      </c>
      <c r="C60" s="118"/>
      <c r="D60" s="3"/>
      <c r="E60" s="12" t="str">
        <f>E$10</f>
        <v>FGD</v>
      </c>
      <c r="F60" s="3"/>
      <c r="G60" s="12" t="str">
        <f>G$10</f>
        <v>FGD</v>
      </c>
      <c r="H60" s="8"/>
      <c r="I60" s="12" t="str">
        <f>I$10</f>
        <v>FGD</v>
      </c>
      <c r="J60" s="8"/>
      <c r="K60" s="12" t="str">
        <f>K$10</f>
        <v>FGD</v>
      </c>
      <c r="L60" s="3"/>
      <c r="M60" s="12" t="str">
        <f>M$10</f>
        <v>FGD</v>
      </c>
      <c r="N60" s="8"/>
      <c r="O60" s="12" t="str">
        <f>O$10</f>
        <v>FGD</v>
      </c>
      <c r="P60" s="8"/>
      <c r="Q60" s="12" t="str">
        <f>Q$10</f>
        <v>FGD</v>
      </c>
      <c r="R60" s="8"/>
      <c r="S60" s="12" t="str">
        <f>S$10</f>
        <v>FGD</v>
      </c>
      <c r="T60" s="8"/>
      <c r="U60" s="12" t="str">
        <f>U$10</f>
        <v>FGD</v>
      </c>
      <c r="V60" s="8"/>
      <c r="W60" s="12" t="str">
        <f>W$10</f>
        <v>FGD</v>
      </c>
      <c r="X60" s="3"/>
      <c r="Y60" s="12" t="str">
        <f>Y$10</f>
        <v>FGD</v>
      </c>
      <c r="Z60" s="8"/>
      <c r="AA60" s="12" t="str">
        <f>AA$10</f>
        <v>FGD</v>
      </c>
      <c r="AB60" s="8"/>
      <c r="AC60" s="12" t="str">
        <f>AC$10</f>
        <v>FGD</v>
      </c>
      <c r="AD60" s="8"/>
      <c r="AE60" s="12" t="str">
        <f>AE$10</f>
        <v>FGD</v>
      </c>
      <c r="AF60" s="3"/>
      <c r="AG60" s="12" t="str">
        <f>AG$10</f>
        <v>FGD</v>
      </c>
      <c r="AH60" s="3"/>
      <c r="AI60" s="12" t="str">
        <f>AI$10</f>
        <v>FGD</v>
      </c>
      <c r="AJ60" s="3"/>
      <c r="AK60" s="12" t="str">
        <f>AK$10</f>
        <v>FGD</v>
      </c>
      <c r="AL60" s="3"/>
      <c r="AM60" s="12" t="str">
        <f>AM$10</f>
        <v>FGD</v>
      </c>
      <c r="AN60" s="3"/>
      <c r="AO60" s="12" t="str">
        <f>AO$10</f>
        <v>FGD</v>
      </c>
      <c r="AP60" s="3"/>
      <c r="AQ60" s="12" t="str">
        <f>AQ$10</f>
        <v>FGD</v>
      </c>
      <c r="AR60" s="3"/>
      <c r="AS60" s="3"/>
      <c r="AT60" s="3"/>
      <c r="AU60" s="3"/>
      <c r="AV60" s="3"/>
      <c r="AW60" s="12"/>
    </row>
    <row r="61" spans="1:51" ht="13.8" thickTop="1">
      <c r="A61" s="3"/>
      <c r="B61" s="119"/>
      <c r="C61" s="3"/>
      <c r="D61" s="3"/>
      <c r="E61" s="13"/>
      <c r="F61" s="3"/>
      <c r="G61" s="13"/>
      <c r="H61" s="3"/>
      <c r="I61" s="13"/>
      <c r="J61" s="3"/>
      <c r="K61" s="13"/>
      <c r="L61" s="3"/>
      <c r="M61" s="13"/>
      <c r="N61" s="13"/>
      <c r="O61" s="13"/>
      <c r="P61" s="3"/>
      <c r="Q61" s="13"/>
      <c r="R61" s="3"/>
      <c r="S61" s="13"/>
      <c r="T61" s="3"/>
      <c r="U61" s="13"/>
      <c r="V61" s="3"/>
      <c r="W61" s="13"/>
      <c r="X61" s="3"/>
      <c r="Y61" s="13"/>
      <c r="Z61" s="3"/>
      <c r="AA61" s="13"/>
      <c r="AB61" s="3"/>
      <c r="AC61" s="13"/>
      <c r="AD61" s="3"/>
      <c r="AE61" s="13"/>
      <c r="AF61" s="3"/>
      <c r="AG61" s="13"/>
      <c r="AH61" s="3"/>
      <c r="AI61" s="13"/>
      <c r="AJ61" s="3"/>
      <c r="AK61" s="13"/>
      <c r="AL61" s="3"/>
      <c r="AM61" s="13"/>
      <c r="AN61" s="3"/>
      <c r="AO61" s="13"/>
      <c r="AP61" s="3"/>
      <c r="AQ61" s="13"/>
      <c r="AR61" s="3"/>
      <c r="AS61" s="3"/>
      <c r="AT61" s="3"/>
      <c r="AU61" s="3"/>
      <c r="AV61" s="3"/>
      <c r="AW61" s="13"/>
    </row>
    <row r="62" spans="1:51">
      <c r="A62" s="3"/>
      <c r="B62" s="3"/>
      <c r="C62" s="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G62" s="35"/>
      <c r="AI62" s="35"/>
      <c r="AK62" s="35"/>
      <c r="AM62" s="35"/>
      <c r="AO62" s="35"/>
      <c r="AQ62" s="35"/>
    </row>
    <row r="63" spans="1:51">
      <c r="A63" s="3"/>
      <c r="B63" s="3"/>
      <c r="C63" s="3"/>
      <c r="D63" s="3"/>
      <c r="E63" s="8"/>
      <c r="F63" s="3"/>
      <c r="G63" s="8"/>
      <c r="I63" s="8"/>
      <c r="K63" s="8"/>
      <c r="M63" s="8"/>
      <c r="N63" s="8"/>
      <c r="O63" s="8"/>
      <c r="Q63" s="8"/>
      <c r="S63" s="8"/>
      <c r="U63" s="8"/>
      <c r="W63" s="8"/>
      <c r="X63" s="3"/>
      <c r="Y63" s="8"/>
      <c r="AA63" s="8"/>
      <c r="AC63" s="8"/>
      <c r="AE63" s="8"/>
      <c r="AG63" s="8"/>
      <c r="AI63" s="8"/>
      <c r="AK63" s="8"/>
      <c r="AM63" s="8"/>
      <c r="AO63" s="8"/>
      <c r="AQ63" s="8"/>
    </row>
    <row r="64" spans="1:51" ht="13.8">
      <c r="A64" s="3"/>
      <c r="B64" s="36" t="s">
        <v>173</v>
      </c>
      <c r="C64" s="3"/>
      <c r="D64" s="3"/>
      <c r="E64" s="3"/>
      <c r="F64" s="3"/>
      <c r="G64" s="3"/>
      <c r="I64" s="3"/>
      <c r="K64" s="3"/>
      <c r="M64" s="3"/>
      <c r="N64" s="3"/>
      <c r="O64" s="3"/>
      <c r="Q64" s="3"/>
      <c r="S64" s="3"/>
      <c r="U64" s="3"/>
      <c r="W64" s="3"/>
      <c r="X64" s="3"/>
      <c r="Y64" s="3"/>
      <c r="AA64" s="3"/>
      <c r="AC64" s="3"/>
      <c r="AE64" s="3"/>
      <c r="AG64" s="3"/>
      <c r="AI64" s="3"/>
      <c r="AK64" s="3"/>
      <c r="AM64" s="3"/>
      <c r="AO64" s="3"/>
      <c r="AQ64" s="3"/>
    </row>
    <row r="65" spans="1:49">
      <c r="A65" s="3"/>
      <c r="B65" s="14" t="s">
        <v>174</v>
      </c>
      <c r="C65" s="3"/>
      <c r="D65" s="3"/>
      <c r="E65" s="20">
        <f>E122</f>
        <v>0</v>
      </c>
      <c r="F65" s="3"/>
      <c r="G65" s="20">
        <f>G122</f>
        <v>0</v>
      </c>
      <c r="I65" s="20">
        <f>I122</f>
        <v>0</v>
      </c>
      <c r="K65" s="20">
        <f>K122</f>
        <v>0</v>
      </c>
      <c r="M65" s="20">
        <f>M122</f>
        <v>0</v>
      </c>
      <c r="N65" s="20"/>
      <c r="O65" s="20">
        <f>O122</f>
        <v>0</v>
      </c>
      <c r="Q65" s="20">
        <f>Q122</f>
        <v>0</v>
      </c>
      <c r="S65" s="20">
        <f>S122</f>
        <v>0</v>
      </c>
      <c r="U65" s="20">
        <f>U122</f>
        <v>0</v>
      </c>
      <c r="W65" s="20">
        <f>W122</f>
        <v>0</v>
      </c>
      <c r="X65" s="3"/>
      <c r="Y65" s="20">
        <f>Y122</f>
        <v>0</v>
      </c>
      <c r="AA65" s="20">
        <f>AA122</f>
        <v>0</v>
      </c>
      <c r="AC65" s="20">
        <f>AC122</f>
        <v>0</v>
      </c>
      <c r="AE65" s="20">
        <f>AE122</f>
        <v>0</v>
      </c>
      <c r="AG65" s="20">
        <f>AG122</f>
        <v>0</v>
      </c>
      <c r="AI65" s="20">
        <f>AI122</f>
        <v>0</v>
      </c>
      <c r="AK65" s="20">
        <f>AK122</f>
        <v>0</v>
      </c>
      <c r="AM65" s="20">
        <f>AM122</f>
        <v>0</v>
      </c>
      <c r="AO65" s="20">
        <f>AO122</f>
        <v>0</v>
      </c>
      <c r="AQ65" s="20">
        <f>AQ122</f>
        <v>0</v>
      </c>
      <c r="AW65" s="175">
        <f t="shared" ref="AW65:AW81" si="0">SUM(E65:AV65)</f>
        <v>0</v>
      </c>
    </row>
    <row r="66" spans="1:49">
      <c r="A66" s="3"/>
      <c r="B66" s="14" t="s">
        <v>175</v>
      </c>
      <c r="C66" s="3"/>
      <c r="D66" s="3"/>
      <c r="E66" s="20">
        <f>E133</f>
        <v>0</v>
      </c>
      <c r="F66" s="3"/>
      <c r="G66" s="20">
        <f>G133</f>
        <v>0</v>
      </c>
      <c r="I66" s="20">
        <f>I133</f>
        <v>0</v>
      </c>
      <c r="K66" s="20">
        <f>K133</f>
        <v>0</v>
      </c>
      <c r="M66" s="20">
        <f>M133</f>
        <v>0</v>
      </c>
      <c r="N66" s="20"/>
      <c r="O66" s="20">
        <f>O133</f>
        <v>0</v>
      </c>
      <c r="Q66" s="20">
        <f>Q133</f>
        <v>0</v>
      </c>
      <c r="S66" s="20">
        <f>S133</f>
        <v>0</v>
      </c>
      <c r="U66" s="20">
        <f>U133</f>
        <v>0</v>
      </c>
      <c r="W66" s="20">
        <f>W133</f>
        <v>0</v>
      </c>
      <c r="X66" s="3"/>
      <c r="Y66" s="20">
        <f>Y133</f>
        <v>0</v>
      </c>
      <c r="AA66" s="20">
        <f>AA133</f>
        <v>0</v>
      </c>
      <c r="AC66" s="20">
        <f>AC133</f>
        <v>0</v>
      </c>
      <c r="AE66" s="20">
        <f>AE133</f>
        <v>0</v>
      </c>
      <c r="AG66" s="20">
        <f>AG133</f>
        <v>0</v>
      </c>
      <c r="AI66" s="20">
        <f>AI133</f>
        <v>0</v>
      </c>
      <c r="AK66" s="20">
        <f>AK133</f>
        <v>0</v>
      </c>
      <c r="AM66" s="20">
        <f>AM133</f>
        <v>0</v>
      </c>
      <c r="AO66" s="20">
        <f>AO133</f>
        <v>0</v>
      </c>
      <c r="AQ66" s="20">
        <f>AQ133</f>
        <v>0</v>
      </c>
      <c r="AW66" s="175">
        <f t="shared" si="0"/>
        <v>0</v>
      </c>
    </row>
    <row r="67" spans="1:49">
      <c r="A67" s="3"/>
      <c r="B67" s="14" t="s">
        <v>176</v>
      </c>
      <c r="C67" s="3"/>
      <c r="D67" s="3"/>
      <c r="E67" s="20">
        <f>E144</f>
        <v>0</v>
      </c>
      <c r="F67" s="3"/>
      <c r="G67" s="20">
        <f>G144</f>
        <v>0</v>
      </c>
      <c r="I67" s="20">
        <f>I144</f>
        <v>0</v>
      </c>
      <c r="K67" s="20">
        <f>K144</f>
        <v>0</v>
      </c>
      <c r="M67" s="20">
        <f>M144</f>
        <v>0</v>
      </c>
      <c r="N67" s="20"/>
      <c r="O67" s="20">
        <f>O144</f>
        <v>0</v>
      </c>
      <c r="Q67" s="20">
        <f>Q144</f>
        <v>0</v>
      </c>
      <c r="S67" s="20">
        <f>S144</f>
        <v>0</v>
      </c>
      <c r="U67" s="20">
        <f>U144</f>
        <v>0</v>
      </c>
      <c r="W67" s="20">
        <f>W144</f>
        <v>0</v>
      </c>
      <c r="X67" s="3"/>
      <c r="Y67" s="20">
        <f>Y144</f>
        <v>0</v>
      </c>
      <c r="AA67" s="20">
        <f>AA144</f>
        <v>0</v>
      </c>
      <c r="AC67" s="20">
        <f>AC144</f>
        <v>0</v>
      </c>
      <c r="AE67" s="20">
        <f>AE144</f>
        <v>0</v>
      </c>
      <c r="AG67" s="20">
        <f>AG144</f>
        <v>0</v>
      </c>
      <c r="AI67" s="20">
        <f>AI144</f>
        <v>0</v>
      </c>
      <c r="AK67" s="20">
        <f>AK144</f>
        <v>0</v>
      </c>
      <c r="AM67" s="20">
        <f>AM144</f>
        <v>0</v>
      </c>
      <c r="AO67" s="20">
        <f>AO144</f>
        <v>0</v>
      </c>
      <c r="AQ67" s="20">
        <f>AQ144</f>
        <v>0</v>
      </c>
      <c r="AW67" s="175">
        <f t="shared" si="0"/>
        <v>0</v>
      </c>
    </row>
    <row r="68" spans="1:49">
      <c r="A68" s="3"/>
      <c r="B68" s="14" t="s">
        <v>177</v>
      </c>
      <c r="C68" s="3"/>
      <c r="D68" s="3"/>
      <c r="E68" s="20">
        <f>E155</f>
        <v>0</v>
      </c>
      <c r="F68" s="3"/>
      <c r="G68" s="20">
        <f>G155</f>
        <v>0</v>
      </c>
      <c r="I68" s="20">
        <f>I155</f>
        <v>0</v>
      </c>
      <c r="K68" s="20">
        <f>K155</f>
        <v>0</v>
      </c>
      <c r="M68" s="20">
        <f>M155</f>
        <v>0</v>
      </c>
      <c r="N68" s="20"/>
      <c r="O68" s="20">
        <f>O155</f>
        <v>0</v>
      </c>
      <c r="Q68" s="20">
        <f>Q155</f>
        <v>0</v>
      </c>
      <c r="S68" s="20">
        <f>S155</f>
        <v>0</v>
      </c>
      <c r="U68" s="20">
        <f>U155</f>
        <v>0</v>
      </c>
      <c r="W68" s="20">
        <f>W155</f>
        <v>0</v>
      </c>
      <c r="X68" s="3"/>
      <c r="Y68" s="20">
        <f>Y155</f>
        <v>0</v>
      </c>
      <c r="AA68" s="20">
        <f>AA155</f>
        <v>0</v>
      </c>
      <c r="AC68" s="20">
        <f>AC155</f>
        <v>0</v>
      </c>
      <c r="AE68" s="20">
        <f>AE155</f>
        <v>0</v>
      </c>
      <c r="AG68" s="20">
        <f>AG155</f>
        <v>0</v>
      </c>
      <c r="AI68" s="20">
        <f>AI155</f>
        <v>0</v>
      </c>
      <c r="AK68" s="20">
        <f>AK155</f>
        <v>0</v>
      </c>
      <c r="AM68" s="20">
        <f>AM155</f>
        <v>0</v>
      </c>
      <c r="AO68" s="20">
        <f>AO155</f>
        <v>0</v>
      </c>
      <c r="AQ68" s="20">
        <f>AQ155</f>
        <v>0</v>
      </c>
      <c r="AW68" s="175">
        <f t="shared" si="0"/>
        <v>0</v>
      </c>
    </row>
    <row r="69" spans="1:49">
      <c r="A69" s="3"/>
      <c r="B69" s="14" t="s">
        <v>178</v>
      </c>
      <c r="C69" s="3"/>
      <c r="D69" s="3"/>
      <c r="E69" s="20">
        <f>E166</f>
        <v>0</v>
      </c>
      <c r="F69" s="3"/>
      <c r="G69" s="20">
        <f>G166</f>
        <v>0</v>
      </c>
      <c r="I69" s="20">
        <f>I166</f>
        <v>0</v>
      </c>
      <c r="K69" s="20">
        <f>K166</f>
        <v>0</v>
      </c>
      <c r="M69" s="20">
        <f>M166</f>
        <v>138990</v>
      </c>
      <c r="N69" s="20"/>
      <c r="O69" s="20">
        <f>O166</f>
        <v>0</v>
      </c>
      <c r="Q69" s="20">
        <f>Q166</f>
        <v>0</v>
      </c>
      <c r="S69" s="20">
        <f>S166</f>
        <v>0</v>
      </c>
      <c r="U69" s="20">
        <f>U166</f>
        <v>0</v>
      </c>
      <c r="W69" s="20">
        <f>W166</f>
        <v>0</v>
      </c>
      <c r="X69" s="3"/>
      <c r="Y69" s="20">
        <f>Y166</f>
        <v>0</v>
      </c>
      <c r="AA69" s="20">
        <f>AA166</f>
        <v>0</v>
      </c>
      <c r="AC69" s="20">
        <f>AC166</f>
        <v>0</v>
      </c>
      <c r="AE69" s="20">
        <f>AE166</f>
        <v>0</v>
      </c>
      <c r="AG69" s="20">
        <f>AG166</f>
        <v>0</v>
      </c>
      <c r="AI69" s="20">
        <f>AI166</f>
        <v>0</v>
      </c>
      <c r="AK69" s="20">
        <f>AK166</f>
        <v>0</v>
      </c>
      <c r="AM69" s="20">
        <f>AM166</f>
        <v>0</v>
      </c>
      <c r="AO69" s="20">
        <f>AO166</f>
        <v>0</v>
      </c>
      <c r="AQ69" s="20">
        <f>AQ166</f>
        <v>0</v>
      </c>
      <c r="AW69" s="175">
        <f t="shared" si="0"/>
        <v>138990</v>
      </c>
    </row>
    <row r="70" spans="1:49">
      <c r="A70" s="3"/>
      <c r="B70" s="14" t="s">
        <v>179</v>
      </c>
      <c r="C70" s="3"/>
      <c r="D70" s="3"/>
      <c r="E70" s="20">
        <f>E177</f>
        <v>0</v>
      </c>
      <c r="F70" s="3"/>
      <c r="G70" s="20">
        <f>G177</f>
        <v>0</v>
      </c>
      <c r="I70" s="20">
        <f>I177</f>
        <v>0</v>
      </c>
      <c r="K70" s="20">
        <f>K177</f>
        <v>0</v>
      </c>
      <c r="M70" s="20">
        <f>M177</f>
        <v>267565</v>
      </c>
      <c r="N70" s="20"/>
      <c r="O70" s="20">
        <f>O177</f>
        <v>160264</v>
      </c>
      <c r="Q70" s="20">
        <f>Q177</f>
        <v>0</v>
      </c>
      <c r="S70" s="20">
        <f>S177</f>
        <v>0</v>
      </c>
      <c r="U70" s="20">
        <f>U177</f>
        <v>0</v>
      </c>
      <c r="W70" s="20">
        <f>W177</f>
        <v>0</v>
      </c>
      <c r="X70" s="3"/>
      <c r="Y70" s="20">
        <f>Y177</f>
        <v>0</v>
      </c>
      <c r="AA70" s="20">
        <f>AA177</f>
        <v>0</v>
      </c>
      <c r="AC70" s="20">
        <f>AC177</f>
        <v>0</v>
      </c>
      <c r="AE70" s="20">
        <f>AE177</f>
        <v>0</v>
      </c>
      <c r="AG70" s="20">
        <f>AG177</f>
        <v>0</v>
      </c>
      <c r="AI70" s="20">
        <f>AI177</f>
        <v>0</v>
      </c>
      <c r="AK70" s="20">
        <f>AK177</f>
        <v>0</v>
      </c>
      <c r="AM70" s="20">
        <f>AM177</f>
        <v>0</v>
      </c>
      <c r="AO70" s="20">
        <f>AO177</f>
        <v>0</v>
      </c>
      <c r="AQ70" s="20">
        <f>AQ177</f>
        <v>0</v>
      </c>
      <c r="AW70" s="175">
        <f t="shared" si="0"/>
        <v>427829</v>
      </c>
    </row>
    <row r="71" spans="1:49">
      <c r="A71" s="3"/>
      <c r="B71" s="14" t="s">
        <v>180</v>
      </c>
      <c r="C71" s="3"/>
      <c r="D71" s="3"/>
      <c r="E71" s="20">
        <f>E188</f>
        <v>0</v>
      </c>
      <c r="F71" s="3"/>
      <c r="G71" s="20">
        <f>G188</f>
        <v>0</v>
      </c>
      <c r="I71" s="20">
        <f>I188</f>
        <v>0</v>
      </c>
      <c r="K71" s="20">
        <f>K188</f>
        <v>0</v>
      </c>
      <c r="M71" s="20">
        <f>M188</f>
        <v>247476</v>
      </c>
      <c r="N71" s="20"/>
      <c r="O71" s="20">
        <f>O188</f>
        <v>308519</v>
      </c>
      <c r="Q71" s="20">
        <f>Q188</f>
        <v>11221074</v>
      </c>
      <c r="S71" s="20">
        <f>S188</f>
        <v>0</v>
      </c>
      <c r="U71" s="20">
        <f>U188</f>
        <v>0</v>
      </c>
      <c r="W71" s="20">
        <f>W188</f>
        <v>0</v>
      </c>
      <c r="X71" s="3"/>
      <c r="Y71" s="20">
        <f>Y188</f>
        <v>0</v>
      </c>
      <c r="AA71" s="20">
        <f>AA188</f>
        <v>0</v>
      </c>
      <c r="AC71" s="20">
        <f>AC188</f>
        <v>0</v>
      </c>
      <c r="AE71" s="20">
        <f>AE188</f>
        <v>0</v>
      </c>
      <c r="AG71" s="20">
        <f>AG188</f>
        <v>0</v>
      </c>
      <c r="AI71" s="20">
        <f>AI188</f>
        <v>0</v>
      </c>
      <c r="AK71" s="20">
        <f>AK188</f>
        <v>0</v>
      </c>
      <c r="AM71" s="20">
        <f>AM188</f>
        <v>0</v>
      </c>
      <c r="AO71" s="20">
        <f>AO188</f>
        <v>0</v>
      </c>
      <c r="AQ71" s="20">
        <f>AQ188</f>
        <v>0</v>
      </c>
      <c r="AW71" s="175">
        <f t="shared" si="0"/>
        <v>11777069</v>
      </c>
    </row>
    <row r="72" spans="1:49">
      <c r="A72" s="3"/>
      <c r="B72" s="14" t="s">
        <v>181</v>
      </c>
      <c r="C72" s="3"/>
      <c r="D72" s="3"/>
      <c r="E72" s="20">
        <f>E199</f>
        <v>0</v>
      </c>
      <c r="F72" s="3"/>
      <c r="G72" s="20">
        <f>G199</f>
        <v>0</v>
      </c>
      <c r="I72" s="20">
        <f>I199</f>
        <v>0</v>
      </c>
      <c r="K72" s="20">
        <f>K199</f>
        <v>0</v>
      </c>
      <c r="M72" s="20">
        <f>M199</f>
        <v>228944</v>
      </c>
      <c r="N72" s="20"/>
      <c r="O72" s="20">
        <f>O199</f>
        <v>285356</v>
      </c>
      <c r="Q72" s="20">
        <f>Q199</f>
        <v>21601316</v>
      </c>
      <c r="S72" s="20">
        <f>S199</f>
        <v>302379</v>
      </c>
      <c r="U72" s="20">
        <f>U199</f>
        <v>0</v>
      </c>
      <c r="W72" s="20">
        <f>W199</f>
        <v>0</v>
      </c>
      <c r="X72" s="3"/>
      <c r="Y72" s="20">
        <f>Y199</f>
        <v>0</v>
      </c>
      <c r="AA72" s="20">
        <f>AA199</f>
        <v>0</v>
      </c>
      <c r="AC72" s="20">
        <f>AC199</f>
        <v>0</v>
      </c>
      <c r="AE72" s="20">
        <f>AE199</f>
        <v>0</v>
      </c>
      <c r="AG72" s="20">
        <f>AG199</f>
        <v>0</v>
      </c>
      <c r="AI72" s="20">
        <f>AI199</f>
        <v>0</v>
      </c>
      <c r="AK72" s="20">
        <f>AK199</f>
        <v>0</v>
      </c>
      <c r="AM72" s="20">
        <f>AM199</f>
        <v>0</v>
      </c>
      <c r="AO72" s="20">
        <f>AO199</f>
        <v>0</v>
      </c>
      <c r="AQ72" s="20">
        <f>AQ199</f>
        <v>0</v>
      </c>
      <c r="AW72" s="175">
        <f t="shared" si="0"/>
        <v>22417995</v>
      </c>
    </row>
    <row r="73" spans="1:49">
      <c r="A73" s="3"/>
      <c r="B73" s="14" t="s">
        <v>182</v>
      </c>
      <c r="C73" s="3"/>
      <c r="D73" s="3"/>
      <c r="E73" s="20">
        <f>E210</f>
        <v>0</v>
      </c>
      <c r="F73" s="3"/>
      <c r="G73" s="20">
        <f>G210</f>
        <v>0</v>
      </c>
      <c r="I73" s="20">
        <f>I210</f>
        <v>0</v>
      </c>
      <c r="K73" s="20">
        <f>K210</f>
        <v>0</v>
      </c>
      <c r="M73" s="20">
        <f>M210</f>
        <v>211747</v>
      </c>
      <c r="N73" s="20"/>
      <c r="O73" s="20">
        <f>O210</f>
        <v>263987</v>
      </c>
      <c r="Q73" s="20">
        <f>Q210</f>
        <v>19979497</v>
      </c>
      <c r="S73" s="20">
        <f>S210</f>
        <v>21040</v>
      </c>
      <c r="U73" s="20">
        <f>U210</f>
        <v>6143836</v>
      </c>
      <c r="W73" s="20">
        <f>W210</f>
        <v>0</v>
      </c>
      <c r="X73" s="3"/>
      <c r="Y73" s="20">
        <f>Y210</f>
        <v>0</v>
      </c>
      <c r="AA73" s="20">
        <f>AA210</f>
        <v>0</v>
      </c>
      <c r="AC73" s="20">
        <f>AC210</f>
        <v>0</v>
      </c>
      <c r="AE73" s="20">
        <f>AE210</f>
        <v>0</v>
      </c>
      <c r="AG73" s="20">
        <f>AG210</f>
        <v>0</v>
      </c>
      <c r="AI73" s="20">
        <f>AI210</f>
        <v>0</v>
      </c>
      <c r="AK73" s="20">
        <f>AK210</f>
        <v>0</v>
      </c>
      <c r="AM73" s="20">
        <f>AM210</f>
        <v>0</v>
      </c>
      <c r="AO73" s="20">
        <f>AO210</f>
        <v>0</v>
      </c>
      <c r="AQ73" s="20">
        <f>AQ210</f>
        <v>0</v>
      </c>
      <c r="AW73" s="175">
        <f t="shared" si="0"/>
        <v>26620107</v>
      </c>
    </row>
    <row r="74" spans="1:49">
      <c r="A74" s="3"/>
      <c r="B74" s="14" t="s">
        <v>183</v>
      </c>
      <c r="C74" s="3"/>
      <c r="D74" s="3"/>
      <c r="E74" s="20">
        <f>E221</f>
        <v>0</v>
      </c>
      <c r="F74" s="3"/>
      <c r="G74" s="20">
        <f>G221</f>
        <v>0</v>
      </c>
      <c r="I74" s="20">
        <f>I221</f>
        <v>0</v>
      </c>
      <c r="K74" s="20">
        <f>K221</f>
        <v>0</v>
      </c>
      <c r="M74" s="20">
        <f>M221</f>
        <v>195883</v>
      </c>
      <c r="N74" s="20"/>
      <c r="O74" s="20">
        <f>O221</f>
        <v>244157</v>
      </c>
      <c r="Q74" s="20">
        <f>Q221</f>
        <v>18483354</v>
      </c>
      <c r="S74" s="20">
        <f>S221</f>
        <v>19460</v>
      </c>
      <c r="U74" s="20">
        <f>U221</f>
        <v>427493</v>
      </c>
      <c r="W74" s="20">
        <f>W221</f>
        <v>-43907</v>
      </c>
      <c r="X74" s="3"/>
      <c r="Y74" s="20">
        <f>Y221</f>
        <v>0</v>
      </c>
      <c r="AA74" s="20">
        <f>AA221</f>
        <v>0</v>
      </c>
      <c r="AC74" s="20">
        <f>AC221</f>
        <v>0</v>
      </c>
      <c r="AE74" s="20">
        <f>AE221</f>
        <v>0</v>
      </c>
      <c r="AG74" s="20">
        <f>AG221</f>
        <v>0</v>
      </c>
      <c r="AI74" s="20">
        <f>AI221</f>
        <v>0</v>
      </c>
      <c r="AK74" s="20">
        <f>AK221</f>
        <v>0</v>
      </c>
      <c r="AM74" s="20">
        <f>AM221</f>
        <v>0</v>
      </c>
      <c r="AO74" s="20">
        <f>AO221</f>
        <v>0</v>
      </c>
      <c r="AQ74" s="20">
        <f>AQ221</f>
        <v>0</v>
      </c>
      <c r="AW74" s="175">
        <f t="shared" si="0"/>
        <v>19326440</v>
      </c>
    </row>
    <row r="75" spans="1:49">
      <c r="A75" s="3"/>
      <c r="B75" s="14" t="s">
        <v>184</v>
      </c>
      <c r="C75" s="3"/>
      <c r="D75" s="3"/>
      <c r="E75" s="20">
        <f>E232</f>
        <v>0</v>
      </c>
      <c r="F75" s="3"/>
      <c r="G75" s="20">
        <f>G232</f>
        <v>0</v>
      </c>
      <c r="I75" s="20">
        <f>I232</f>
        <v>0</v>
      </c>
      <c r="K75" s="20">
        <f>K232</f>
        <v>0</v>
      </c>
      <c r="M75" s="20">
        <f>M232</f>
        <v>181169</v>
      </c>
      <c r="N75" s="20"/>
      <c r="O75" s="20">
        <f>O232</f>
        <v>225866</v>
      </c>
      <c r="Q75" s="20">
        <f>Q232</f>
        <v>17094933</v>
      </c>
      <c r="S75" s="20">
        <f>S232</f>
        <v>18003</v>
      </c>
      <c r="U75" s="20">
        <f>U232</f>
        <v>395397</v>
      </c>
      <c r="W75" s="20">
        <f>W232</f>
        <v>-3055</v>
      </c>
      <c r="X75" s="3"/>
      <c r="Y75" s="20">
        <f>Y232</f>
        <v>3236833</v>
      </c>
      <c r="AA75" s="20">
        <f>AA232</f>
        <v>0</v>
      </c>
      <c r="AC75" s="20">
        <f>AC232</f>
        <v>0</v>
      </c>
      <c r="AE75" s="20">
        <f>AE232</f>
        <v>0</v>
      </c>
      <c r="AG75" s="20">
        <f>AG232</f>
        <v>0</v>
      </c>
      <c r="AI75" s="20">
        <f>AI232</f>
        <v>0</v>
      </c>
      <c r="AK75" s="20">
        <f>AK232</f>
        <v>0</v>
      </c>
      <c r="AM75" s="20">
        <f>AM232</f>
        <v>0</v>
      </c>
      <c r="AO75" s="20">
        <f>AO232</f>
        <v>0</v>
      </c>
      <c r="AQ75" s="20">
        <f>AQ232</f>
        <v>0</v>
      </c>
      <c r="AW75" s="175">
        <f t="shared" si="0"/>
        <v>21149146</v>
      </c>
    </row>
    <row r="76" spans="1:49">
      <c r="A76" s="3"/>
      <c r="B76" s="14" t="s">
        <v>185</v>
      </c>
      <c r="C76" s="3"/>
      <c r="D76" s="20"/>
      <c r="E76" s="20">
        <f>E243</f>
        <v>0</v>
      </c>
      <c r="F76" s="20"/>
      <c r="G76" s="20">
        <f>G243</f>
        <v>0</v>
      </c>
      <c r="H76" s="20"/>
      <c r="I76" s="20">
        <f>I243</f>
        <v>0</v>
      </c>
      <c r="J76" s="20"/>
      <c r="K76" s="20">
        <f>K243</f>
        <v>0</v>
      </c>
      <c r="L76" s="20"/>
      <c r="M76" s="20">
        <f>M243</f>
        <v>167603</v>
      </c>
      <c r="N76" s="20"/>
      <c r="O76" s="20">
        <f>O243</f>
        <v>208899</v>
      </c>
      <c r="P76" s="20"/>
      <c r="Q76" s="20">
        <f>Q243</f>
        <v>15814234</v>
      </c>
      <c r="R76" s="20"/>
      <c r="S76" s="20">
        <f>S243</f>
        <v>16650</v>
      </c>
      <c r="T76" s="20"/>
      <c r="U76" s="20">
        <f>U243</f>
        <v>365788</v>
      </c>
      <c r="V76" s="20"/>
      <c r="W76" s="20">
        <f>W243</f>
        <v>-2826</v>
      </c>
      <c r="X76" s="20"/>
      <c r="Y76" s="20">
        <f>Y243</f>
        <v>0</v>
      </c>
      <c r="Z76" s="20"/>
      <c r="AA76" s="20">
        <f>AA243</f>
        <v>453137</v>
      </c>
      <c r="AB76" s="20"/>
      <c r="AC76" s="20">
        <f>AC243</f>
        <v>0</v>
      </c>
      <c r="AD76" s="20"/>
      <c r="AE76" s="20">
        <f>AE243</f>
        <v>0</v>
      </c>
      <c r="AG76" s="20">
        <f>AG243</f>
        <v>0</v>
      </c>
      <c r="AI76" s="20">
        <f>AI243</f>
        <v>0</v>
      </c>
      <c r="AK76" s="20">
        <f>AK243</f>
        <v>0</v>
      </c>
      <c r="AM76" s="20">
        <f>AM243</f>
        <v>0</v>
      </c>
      <c r="AO76" s="20">
        <f>AO243</f>
        <v>0</v>
      </c>
      <c r="AQ76" s="20">
        <f>AQ243</f>
        <v>0</v>
      </c>
      <c r="AW76" s="175">
        <f t="shared" si="0"/>
        <v>17023485</v>
      </c>
    </row>
    <row r="77" spans="1:49">
      <c r="A77" s="3"/>
      <c r="B77" s="14" t="s">
        <v>186</v>
      </c>
      <c r="C77" s="3"/>
      <c r="D77" s="20"/>
      <c r="E77" s="20">
        <f>E254</f>
        <v>0</v>
      </c>
      <c r="F77" s="20"/>
      <c r="G77" s="20">
        <f>G254</f>
        <v>0</v>
      </c>
      <c r="H77" s="20"/>
      <c r="I77" s="20">
        <f>I254</f>
        <v>0</v>
      </c>
      <c r="J77" s="20"/>
      <c r="K77" s="20">
        <f>K254</f>
        <v>0</v>
      </c>
      <c r="L77" s="20"/>
      <c r="M77" s="20">
        <f>M254</f>
        <v>165380</v>
      </c>
      <c r="N77" s="20"/>
      <c r="O77" s="20">
        <f>O254</f>
        <v>193257</v>
      </c>
      <c r="P77" s="20"/>
      <c r="Q77" s="20">
        <f>Q254</f>
        <v>14626296</v>
      </c>
      <c r="R77" s="20"/>
      <c r="S77" s="20">
        <f>S254</f>
        <v>15403</v>
      </c>
      <c r="T77" s="20"/>
      <c r="U77" s="20">
        <f>U254</f>
        <v>338311</v>
      </c>
      <c r="V77" s="20"/>
      <c r="W77" s="20">
        <f>W254</f>
        <v>-2614</v>
      </c>
      <c r="X77" s="20"/>
      <c r="Y77" s="20">
        <f>Y254</f>
        <v>0</v>
      </c>
      <c r="Z77" s="20"/>
      <c r="AA77" s="20">
        <f>AA254</f>
        <v>31530</v>
      </c>
      <c r="AB77" s="20"/>
      <c r="AC77" s="20">
        <f>AC254</f>
        <v>1425293</v>
      </c>
      <c r="AD77" s="20"/>
      <c r="AE77" s="20">
        <f>AE254</f>
        <v>0</v>
      </c>
      <c r="AG77" s="20">
        <f>AG254</f>
        <v>0</v>
      </c>
      <c r="AI77" s="20">
        <f>AI254</f>
        <v>0</v>
      </c>
      <c r="AK77" s="20">
        <f>AK254</f>
        <v>0</v>
      </c>
      <c r="AM77" s="20">
        <f>AM254</f>
        <v>0</v>
      </c>
      <c r="AO77" s="20">
        <f>AO254</f>
        <v>0</v>
      </c>
      <c r="AQ77" s="20">
        <f>AQ254</f>
        <v>0</v>
      </c>
      <c r="AW77" s="175">
        <f t="shared" si="0"/>
        <v>16792856</v>
      </c>
    </row>
    <row r="78" spans="1:49">
      <c r="A78" s="3"/>
      <c r="B78" s="14" t="s">
        <v>187</v>
      </c>
      <c r="E78" s="20">
        <f>E265</f>
        <v>0</v>
      </c>
      <c r="G78" s="20">
        <f>G265</f>
        <v>0</v>
      </c>
      <c r="I78" s="20">
        <f>I265</f>
        <v>0</v>
      </c>
      <c r="K78" s="20">
        <f>K265</f>
        <v>0</v>
      </c>
      <c r="M78" s="20">
        <f>M265</f>
        <v>165343</v>
      </c>
      <c r="O78" s="20">
        <f>O265</f>
        <v>190693</v>
      </c>
      <c r="Q78" s="20">
        <f>Q265</f>
        <v>13531119</v>
      </c>
      <c r="S78" s="20">
        <f>S265</f>
        <v>14246</v>
      </c>
      <c r="U78" s="20">
        <f>U265</f>
        <v>312966</v>
      </c>
      <c r="W78" s="20">
        <f>W265</f>
        <v>-2418</v>
      </c>
      <c r="Y78" s="20">
        <f>Y265</f>
        <v>0</v>
      </c>
      <c r="AA78" s="20">
        <f>AA265</f>
        <v>29162</v>
      </c>
      <c r="AC78" s="20">
        <f>AC265</f>
        <v>99173</v>
      </c>
      <c r="AE78" s="20">
        <f>AE265</f>
        <v>374624</v>
      </c>
      <c r="AG78" s="20">
        <f>AG265</f>
        <v>0</v>
      </c>
      <c r="AI78" s="20">
        <f>AI265</f>
        <v>0</v>
      </c>
      <c r="AK78" s="20">
        <f>AK265</f>
        <v>0</v>
      </c>
      <c r="AM78" s="20">
        <f>AM265</f>
        <v>0</v>
      </c>
      <c r="AO78" s="20">
        <f>AO265</f>
        <v>0</v>
      </c>
      <c r="AQ78" s="20">
        <f>AQ265</f>
        <v>0</v>
      </c>
      <c r="AW78" s="175">
        <f t="shared" si="0"/>
        <v>14714908</v>
      </c>
    </row>
    <row r="79" spans="1:49">
      <c r="A79" s="3"/>
      <c r="B79" s="14" t="s">
        <v>188</v>
      </c>
      <c r="E79" s="20">
        <f>E276</f>
        <v>0</v>
      </c>
      <c r="G79" s="20">
        <f>G276</f>
        <v>0</v>
      </c>
      <c r="I79" s="20">
        <f>I276</f>
        <v>0</v>
      </c>
      <c r="K79" s="20">
        <f>K276</f>
        <v>0</v>
      </c>
      <c r="M79" s="20">
        <f>M276</f>
        <v>165380</v>
      </c>
      <c r="O79" s="20">
        <f>O276</f>
        <v>190650</v>
      </c>
      <c r="Q79" s="20">
        <f>Q276</f>
        <v>13351582</v>
      </c>
      <c r="S79" s="20">
        <f>S276</f>
        <v>13179</v>
      </c>
      <c r="U79" s="20">
        <f>U276</f>
        <v>289456</v>
      </c>
      <c r="W79" s="20">
        <f>W276</f>
        <v>-2237</v>
      </c>
      <c r="Y79" s="20">
        <f>Y276</f>
        <v>0</v>
      </c>
      <c r="AA79" s="20">
        <f>AA276</f>
        <v>26979</v>
      </c>
      <c r="AC79" s="20">
        <f>AC276</f>
        <v>91727</v>
      </c>
      <c r="AE79" s="20">
        <f>AE276</f>
        <v>26067</v>
      </c>
      <c r="AG79" s="20">
        <f>AG276</f>
        <v>476175</v>
      </c>
      <c r="AI79" s="20">
        <f>AI276</f>
        <v>0</v>
      </c>
      <c r="AK79" s="20">
        <f>AK276</f>
        <v>0</v>
      </c>
      <c r="AM79" s="20">
        <f>AM276</f>
        <v>0</v>
      </c>
      <c r="AO79" s="20">
        <f>AO276</f>
        <v>0</v>
      </c>
      <c r="AQ79" s="20">
        <f>AQ276</f>
        <v>0</v>
      </c>
      <c r="AW79" s="175">
        <f t="shared" si="0"/>
        <v>14628958</v>
      </c>
    </row>
    <row r="80" spans="1:49">
      <c r="A80" s="3"/>
      <c r="B80" s="14" t="s">
        <v>492</v>
      </c>
      <c r="E80" s="20">
        <f>E287</f>
        <v>0</v>
      </c>
      <c r="G80" s="20">
        <f>G287</f>
        <v>0</v>
      </c>
      <c r="I80" s="20">
        <f>I287</f>
        <v>0</v>
      </c>
      <c r="K80" s="20">
        <f>K287</f>
        <v>0</v>
      </c>
      <c r="M80" s="20">
        <f>M287</f>
        <v>165343</v>
      </c>
      <c r="O80" s="20">
        <f>O287</f>
        <v>190693</v>
      </c>
      <c r="Q80" s="20">
        <f>Q287</f>
        <v>13348590</v>
      </c>
      <c r="S80" s="20">
        <f>S287</f>
        <v>13004</v>
      </c>
      <c r="U80" s="20">
        <f>U287</f>
        <v>267782</v>
      </c>
      <c r="W80" s="20">
        <f>W287</f>
        <v>-2069</v>
      </c>
      <c r="Y80" s="20">
        <f>Y287</f>
        <v>0</v>
      </c>
      <c r="AA80" s="20">
        <f>AA287</f>
        <v>24952</v>
      </c>
      <c r="AC80" s="20">
        <f>AC287</f>
        <v>84858</v>
      </c>
      <c r="AE80" s="20">
        <f>AE287</f>
        <v>24109</v>
      </c>
      <c r="AG80" s="20">
        <f>AG287</f>
        <v>33133</v>
      </c>
      <c r="AI80" s="20">
        <f>AI287</f>
        <v>454216</v>
      </c>
      <c r="AK80" s="20">
        <f>AK287</f>
        <v>0</v>
      </c>
      <c r="AM80" s="20">
        <f>AM287</f>
        <v>0</v>
      </c>
      <c r="AO80" s="20">
        <f>AO287</f>
        <v>0</v>
      </c>
      <c r="AQ80" s="20">
        <f>AQ287</f>
        <v>0</v>
      </c>
      <c r="AW80" s="175">
        <f t="shared" si="0"/>
        <v>14604611</v>
      </c>
    </row>
    <row r="81" spans="1:49">
      <c r="A81" s="3"/>
      <c r="B81" s="14" t="s">
        <v>515</v>
      </c>
      <c r="E81" s="20">
        <f>E298</f>
        <v>0</v>
      </c>
      <c r="G81" s="20">
        <f>G298</f>
        <v>0</v>
      </c>
      <c r="I81" s="20">
        <f>I298</f>
        <v>0</v>
      </c>
      <c r="K81" s="20">
        <f>K298</f>
        <v>0</v>
      </c>
      <c r="M81" s="20">
        <f t="shared" ref="M81:AO81" si="1">M298</f>
        <v>165380</v>
      </c>
      <c r="N81" s="20">
        <f t="shared" si="1"/>
        <v>0</v>
      </c>
      <c r="O81" s="20">
        <f t="shared" si="1"/>
        <v>190650</v>
      </c>
      <c r="P81" s="20">
        <f t="shared" si="1"/>
        <v>0</v>
      </c>
      <c r="Q81" s="20">
        <f t="shared" si="1"/>
        <v>13351582</v>
      </c>
      <c r="R81" s="20">
        <f t="shared" si="1"/>
        <v>0</v>
      </c>
      <c r="S81" s="20">
        <f t="shared" si="1"/>
        <v>13002</v>
      </c>
      <c r="T81" s="20">
        <f t="shared" si="1"/>
        <v>0</v>
      </c>
      <c r="U81" s="20">
        <f t="shared" si="1"/>
        <v>264229</v>
      </c>
      <c r="V81" s="20">
        <f t="shared" si="1"/>
        <v>0</v>
      </c>
      <c r="W81" s="20">
        <f t="shared" si="1"/>
        <v>-1914</v>
      </c>
      <c r="X81" s="20">
        <f t="shared" si="1"/>
        <v>0</v>
      </c>
      <c r="Y81" s="20">
        <f t="shared" si="1"/>
        <v>0</v>
      </c>
      <c r="Z81" s="20">
        <f t="shared" si="1"/>
        <v>0</v>
      </c>
      <c r="AA81" s="20">
        <f t="shared" si="1"/>
        <v>23083</v>
      </c>
      <c r="AB81" s="20">
        <f t="shared" si="1"/>
        <v>0</v>
      </c>
      <c r="AC81" s="20">
        <f t="shared" si="1"/>
        <v>78484</v>
      </c>
      <c r="AD81" s="20">
        <f t="shared" si="1"/>
        <v>0</v>
      </c>
      <c r="AE81" s="20">
        <f t="shared" si="1"/>
        <v>22304</v>
      </c>
      <c r="AF81" s="20">
        <f t="shared" si="1"/>
        <v>0</v>
      </c>
      <c r="AG81" s="20">
        <f t="shared" si="1"/>
        <v>30645</v>
      </c>
      <c r="AH81" s="20">
        <f t="shared" si="1"/>
        <v>0</v>
      </c>
      <c r="AI81" s="20">
        <f t="shared" si="1"/>
        <v>31605</v>
      </c>
      <c r="AJ81" s="20">
        <f t="shared" si="1"/>
        <v>0</v>
      </c>
      <c r="AK81" s="20">
        <f t="shared" si="1"/>
        <v>315645</v>
      </c>
      <c r="AL81" s="20">
        <f t="shared" si="1"/>
        <v>0</v>
      </c>
      <c r="AM81" s="20">
        <f t="shared" si="1"/>
        <v>0</v>
      </c>
      <c r="AN81" s="20">
        <f t="shared" si="1"/>
        <v>0</v>
      </c>
      <c r="AO81" s="20">
        <f t="shared" si="1"/>
        <v>0</v>
      </c>
      <c r="AQ81" s="20">
        <f>AQ298</f>
        <v>0</v>
      </c>
      <c r="AW81" s="175">
        <f t="shared" si="0"/>
        <v>14484695</v>
      </c>
    </row>
    <row r="82" spans="1:49">
      <c r="A82" s="3"/>
      <c r="B82" s="14" t="s">
        <v>516</v>
      </c>
      <c r="E82" s="20">
        <f>E309</f>
        <v>0</v>
      </c>
      <c r="G82" s="20">
        <f>G309</f>
        <v>0</v>
      </c>
      <c r="I82" s="20">
        <f>I309</f>
        <v>0</v>
      </c>
      <c r="K82" s="20">
        <f>K309</f>
        <v>0</v>
      </c>
      <c r="M82" s="20">
        <f>M309</f>
        <v>165343</v>
      </c>
      <c r="N82" s="20"/>
      <c r="O82" s="20">
        <f t="shared" ref="O82:AO82" si="2">O309</f>
        <v>190693</v>
      </c>
      <c r="P82" s="20">
        <f t="shared" si="2"/>
        <v>0</v>
      </c>
      <c r="Q82" s="20">
        <f t="shared" si="2"/>
        <v>13348590</v>
      </c>
      <c r="R82" s="20">
        <f t="shared" si="2"/>
        <v>0</v>
      </c>
      <c r="S82" s="20">
        <f t="shared" si="2"/>
        <v>13004</v>
      </c>
      <c r="T82" s="20">
        <f t="shared" si="2"/>
        <v>0</v>
      </c>
      <c r="U82" s="20">
        <f t="shared" si="2"/>
        <v>264170</v>
      </c>
      <c r="V82" s="20">
        <f t="shared" si="2"/>
        <v>0</v>
      </c>
      <c r="W82" s="20">
        <f t="shared" si="2"/>
        <v>-1888</v>
      </c>
      <c r="X82" s="20">
        <f t="shared" si="2"/>
        <v>0</v>
      </c>
      <c r="Y82" s="20">
        <f t="shared" si="2"/>
        <v>0</v>
      </c>
      <c r="Z82" s="20">
        <f t="shared" si="2"/>
        <v>0</v>
      </c>
      <c r="AA82" s="20">
        <f t="shared" si="2"/>
        <v>21349</v>
      </c>
      <c r="AB82" s="20">
        <f t="shared" si="2"/>
        <v>0</v>
      </c>
      <c r="AC82" s="20">
        <f t="shared" si="2"/>
        <v>72604</v>
      </c>
      <c r="AD82" s="20">
        <f t="shared" si="2"/>
        <v>0</v>
      </c>
      <c r="AE82" s="20">
        <f t="shared" si="2"/>
        <v>20629</v>
      </c>
      <c r="AF82" s="20">
        <f t="shared" si="2"/>
        <v>0</v>
      </c>
      <c r="AG82" s="20">
        <f t="shared" si="2"/>
        <v>28350</v>
      </c>
      <c r="AH82" s="20">
        <f t="shared" si="2"/>
        <v>0</v>
      </c>
      <c r="AI82" s="20">
        <f t="shared" si="2"/>
        <v>29232</v>
      </c>
      <c r="AJ82" s="20">
        <f t="shared" si="2"/>
        <v>0</v>
      </c>
      <c r="AK82" s="20">
        <f t="shared" si="2"/>
        <v>21963</v>
      </c>
      <c r="AL82" s="20">
        <f t="shared" si="2"/>
        <v>0</v>
      </c>
      <c r="AM82" s="20">
        <f t="shared" si="2"/>
        <v>13700</v>
      </c>
      <c r="AN82" s="20">
        <f t="shared" si="2"/>
        <v>0</v>
      </c>
      <c r="AO82" s="20">
        <f t="shared" si="2"/>
        <v>0</v>
      </c>
      <c r="AQ82" s="20">
        <f>AQ309</f>
        <v>0</v>
      </c>
      <c r="AW82" s="175">
        <f>SUM(E82:AV82)</f>
        <v>14187739</v>
      </c>
    </row>
    <row r="83" spans="1:49">
      <c r="A83" s="3"/>
      <c r="B83" s="14" t="s">
        <v>517</v>
      </c>
      <c r="E83" s="20">
        <f>E320</f>
        <v>0</v>
      </c>
      <c r="G83" s="20">
        <f>G320</f>
        <v>0</v>
      </c>
      <c r="I83" s="20">
        <f>I320</f>
        <v>0</v>
      </c>
      <c r="K83" s="20">
        <f>K320</f>
        <v>0</v>
      </c>
      <c r="M83" s="20">
        <f>M320</f>
        <v>165380</v>
      </c>
      <c r="N83" s="20"/>
      <c r="O83" s="20">
        <f>O320</f>
        <v>190650</v>
      </c>
      <c r="P83" s="20"/>
      <c r="Q83" s="20">
        <f>Q320</f>
        <v>13351582</v>
      </c>
      <c r="R83" s="20"/>
      <c r="S83" s="20">
        <f>S320</f>
        <v>13002</v>
      </c>
      <c r="T83" s="20"/>
      <c r="U83" s="20">
        <f>U320</f>
        <v>264229</v>
      </c>
      <c r="V83" s="20"/>
      <c r="W83" s="20">
        <f>W320</f>
        <v>-1888</v>
      </c>
      <c r="X83" s="20"/>
      <c r="Y83" s="20">
        <f>Y320</f>
        <v>0</v>
      </c>
      <c r="Z83" s="20"/>
      <c r="AA83" s="20">
        <f>AA320</f>
        <v>19750</v>
      </c>
      <c r="AB83" s="20"/>
      <c r="AC83" s="20">
        <f>AC320</f>
        <v>67150</v>
      </c>
      <c r="AD83" s="20"/>
      <c r="AE83" s="20">
        <f>AE320</f>
        <v>19083</v>
      </c>
      <c r="AF83" s="20"/>
      <c r="AG83" s="20">
        <f>AG320</f>
        <v>26221</v>
      </c>
      <c r="AH83" s="20"/>
      <c r="AI83" s="20">
        <f>AI320</f>
        <v>27043</v>
      </c>
      <c r="AJ83" s="20"/>
      <c r="AK83" s="20">
        <f>AK320</f>
        <v>20314</v>
      </c>
      <c r="AL83" s="20"/>
      <c r="AM83" s="20">
        <f>AM320</f>
        <v>26374</v>
      </c>
      <c r="AN83" s="20"/>
      <c r="AO83" s="20">
        <f>AO320</f>
        <v>19865</v>
      </c>
      <c r="AQ83" s="20">
        <f>AQ320</f>
        <v>0</v>
      </c>
      <c r="AW83" s="175">
        <f>SUM(E83:AV83)</f>
        <v>14208755</v>
      </c>
    </row>
    <row r="84" spans="1:49">
      <c r="A84" s="3"/>
      <c r="B84" s="14"/>
      <c r="E84" s="20"/>
      <c r="G84" s="20"/>
      <c r="I84" s="20"/>
      <c r="K84" s="20"/>
      <c r="M84" s="20"/>
      <c r="O84" s="20"/>
      <c r="Q84" s="20"/>
      <c r="S84" s="20"/>
      <c r="U84" s="20"/>
      <c r="W84" s="20"/>
      <c r="Y84" s="20"/>
      <c r="AA84" s="20"/>
      <c r="AC84" s="20"/>
      <c r="AE84" s="20"/>
      <c r="AG84" s="20"/>
      <c r="AI84" s="20"/>
      <c r="AK84" s="20"/>
      <c r="AM84" s="20"/>
      <c r="AO84" s="20"/>
      <c r="AQ84" s="20"/>
      <c r="AW84" s="175"/>
    </row>
    <row r="85" spans="1:49">
      <c r="A85" s="3"/>
      <c r="B85" s="14"/>
      <c r="C85" s="3"/>
      <c r="D85" s="3"/>
      <c r="E85" s="20"/>
      <c r="F85" s="3"/>
      <c r="G85" s="20"/>
      <c r="I85" s="20"/>
      <c r="K85" s="20"/>
      <c r="M85" s="20"/>
      <c r="N85" s="20"/>
      <c r="O85" s="20"/>
      <c r="Q85" s="20"/>
      <c r="S85" s="20"/>
      <c r="U85" s="20"/>
      <c r="W85" s="20"/>
      <c r="X85" s="3"/>
      <c r="Y85" s="20"/>
      <c r="AA85" s="20"/>
      <c r="AC85" s="20"/>
      <c r="AE85" s="20"/>
      <c r="AG85" s="20"/>
      <c r="AI85" s="20"/>
      <c r="AK85" s="20"/>
      <c r="AM85" s="20"/>
      <c r="AO85" s="20"/>
      <c r="AQ85" s="20"/>
      <c r="AW85" s="175"/>
    </row>
    <row r="86" spans="1:49" ht="13.8" thickBot="1">
      <c r="A86" s="3"/>
      <c r="B86" s="14" t="s">
        <v>518</v>
      </c>
      <c r="C86" s="3"/>
      <c r="D86" s="14"/>
      <c r="E86" s="37">
        <f>E92-E89</f>
        <v>0</v>
      </c>
      <c r="F86" s="3"/>
      <c r="G86" s="37">
        <f>G92-G89</f>
        <v>0</v>
      </c>
      <c r="I86" s="37">
        <f>I92-I89</f>
        <v>0</v>
      </c>
      <c r="K86" s="37">
        <f>K92-K89</f>
        <v>0</v>
      </c>
      <c r="M86" s="37">
        <f>M92-M89</f>
        <v>2769363</v>
      </c>
      <c r="N86" s="37"/>
      <c r="O86" s="37">
        <f>O92-O89</f>
        <v>3002559</v>
      </c>
      <c r="Q86" s="37">
        <f>Q92-Q89</f>
        <v>196878485</v>
      </c>
      <c r="S86" s="37">
        <f>S92-S89</f>
        <v>470205</v>
      </c>
      <c r="U86" s="37">
        <f>U92-U89</f>
        <v>9289619</v>
      </c>
      <c r="W86" s="37">
        <f>W92-W89</f>
        <v>-64501</v>
      </c>
      <c r="X86" s="3"/>
      <c r="Y86" s="37">
        <f>Y92-Y89</f>
        <v>3236833</v>
      </c>
      <c r="AA86" s="37">
        <f>AA92-AA89</f>
        <v>626650</v>
      </c>
      <c r="AC86" s="37">
        <f>AC92-AC89</f>
        <v>1908097</v>
      </c>
      <c r="AE86" s="37">
        <f>AE92-AE89</f>
        <v>483635</v>
      </c>
      <c r="AG86" s="37">
        <f>AG92-AG89</f>
        <v>590154</v>
      </c>
      <c r="AI86" s="37">
        <f>AI92-AI89</f>
        <v>537589</v>
      </c>
      <c r="AK86" s="37">
        <f>AK92-AK89</f>
        <v>354536</v>
      </c>
      <c r="AM86" s="37">
        <f>AM92-AM89</f>
        <v>35678</v>
      </c>
      <c r="AO86" s="37">
        <f>AO92-AO89</f>
        <v>16554</v>
      </c>
      <c r="AQ86" s="37">
        <f>AQ92-AQ89</f>
        <v>0</v>
      </c>
      <c r="AW86" s="37">
        <f>AW92-AW89</f>
        <v>220135456</v>
      </c>
    </row>
    <row r="87" spans="1:49" ht="13.8" thickTop="1">
      <c r="A87" s="3"/>
      <c r="B87" s="3"/>
      <c r="C87" s="3"/>
      <c r="D87" s="3"/>
      <c r="E87" s="3"/>
      <c r="F87" s="3"/>
      <c r="G87" s="3"/>
      <c r="I87" s="3"/>
      <c r="K87" s="3"/>
      <c r="M87" s="3"/>
      <c r="N87" s="3"/>
      <c r="O87" s="3"/>
      <c r="Q87" s="20"/>
      <c r="S87" s="3"/>
      <c r="U87" s="3"/>
      <c r="W87" s="3"/>
      <c r="X87" s="3"/>
      <c r="Y87" s="3"/>
      <c r="AA87" s="3"/>
      <c r="AC87" s="3"/>
      <c r="AE87" s="3"/>
      <c r="AG87" s="3"/>
      <c r="AI87" s="3"/>
      <c r="AK87" s="3"/>
      <c r="AM87" s="3"/>
      <c r="AO87" s="3"/>
      <c r="AQ87" s="3"/>
    </row>
    <row r="88" spans="1:49">
      <c r="A88" s="3"/>
      <c r="B88" s="3"/>
      <c r="C88" s="3"/>
      <c r="D88" s="3"/>
      <c r="E88" s="3"/>
      <c r="F88" s="3"/>
      <c r="G88" s="3"/>
      <c r="I88" s="3"/>
      <c r="K88" s="3"/>
      <c r="M88" s="3"/>
      <c r="N88" s="3"/>
      <c r="O88" s="3"/>
      <c r="Q88" s="20"/>
      <c r="S88" s="3"/>
      <c r="U88" s="3"/>
      <c r="W88" s="3"/>
      <c r="X88" s="3"/>
      <c r="Y88" s="3"/>
      <c r="AA88" s="3"/>
      <c r="AC88" s="3"/>
      <c r="AE88" s="3"/>
      <c r="AG88" s="3"/>
      <c r="AI88" s="3"/>
      <c r="AK88" s="3"/>
      <c r="AM88" s="3"/>
      <c r="AO88" s="3"/>
      <c r="AQ88" s="3"/>
    </row>
    <row r="89" spans="1:49" ht="13.8" thickBot="1">
      <c r="A89" s="3"/>
      <c r="B89" s="14" t="str">
        <f>B312&amp;" Tax Depreciation Thru  "&amp;B10</f>
        <v>2019 Tax Depreciation Thru  February 29, 2020</v>
      </c>
      <c r="C89" s="3"/>
      <c r="D89" s="20"/>
      <c r="E89" s="38">
        <f>ROUND(E320/12*$C$20,0)</f>
        <v>0</v>
      </c>
      <c r="F89" s="39"/>
      <c r="G89" s="38">
        <f>ROUND(G320/12*$C$20,0)</f>
        <v>0</v>
      </c>
      <c r="H89" s="39"/>
      <c r="I89" s="38">
        <f>ROUND(I320/12*$C$20,0)</f>
        <v>0</v>
      </c>
      <c r="J89" s="39"/>
      <c r="K89" s="38">
        <f>ROUND(K320/12*$C$20,0)</f>
        <v>0</v>
      </c>
      <c r="L89" s="39"/>
      <c r="M89" s="38">
        <f>ROUND(M320/12*$C$20,0)</f>
        <v>27563</v>
      </c>
      <c r="N89" s="39"/>
      <c r="O89" s="38">
        <f>ROUND(O320/12*$C$20,0)</f>
        <v>31775</v>
      </c>
      <c r="P89" s="39"/>
      <c r="Q89" s="38">
        <f>ROUND(Q320/12*$C$20,0)</f>
        <v>2225264</v>
      </c>
      <c r="R89" s="39"/>
      <c r="S89" s="38">
        <f>ROUND(S320/12*$C$20,0)</f>
        <v>2167</v>
      </c>
      <c r="T89" s="39"/>
      <c r="U89" s="38">
        <f>ROUND(U320/12*$C$20,0)</f>
        <v>44038</v>
      </c>
      <c r="V89" s="39"/>
      <c r="W89" s="38">
        <f>ROUND(W320/12*$C$20,0)</f>
        <v>-315</v>
      </c>
      <c r="X89" s="39"/>
      <c r="Y89" s="38">
        <f>ROUND(Y320/12*$C$20,0)</f>
        <v>0</v>
      </c>
      <c r="Z89" s="39"/>
      <c r="AA89" s="38">
        <f>ROUND(AA320/12*$C$20,0)</f>
        <v>3292</v>
      </c>
      <c r="AB89" s="39"/>
      <c r="AC89" s="38">
        <f>ROUND(AC320/12*$C$20,0)</f>
        <v>11192</v>
      </c>
      <c r="AD89" s="39"/>
      <c r="AE89" s="38">
        <f>ROUND(AE320/12*$C$20,0)</f>
        <v>3181</v>
      </c>
      <c r="AF89" s="39"/>
      <c r="AG89" s="38">
        <f>ROUND(AG320/12*$C$20,0)</f>
        <v>4370</v>
      </c>
      <c r="AH89" s="39"/>
      <c r="AI89" s="38">
        <f>ROUND(AI320/12*$C$20,0)</f>
        <v>4507</v>
      </c>
      <c r="AJ89" s="39"/>
      <c r="AK89" s="38">
        <f>ROUND(AK320/12*$C$20,0)</f>
        <v>3386</v>
      </c>
      <c r="AL89" s="39"/>
      <c r="AM89" s="38">
        <f>ROUND(AM320/12*$C$20,0)</f>
        <v>4396</v>
      </c>
      <c r="AN89" s="39"/>
      <c r="AO89" s="38">
        <f>ROUND(AO320/12*$C$20,0)</f>
        <v>3311</v>
      </c>
      <c r="AP89" s="39"/>
      <c r="AQ89" s="38">
        <f>ROUND(AQ320/12*$C$20,0)</f>
        <v>0</v>
      </c>
      <c r="AR89" s="39"/>
      <c r="AS89" s="39"/>
      <c r="AT89" s="39"/>
      <c r="AU89" s="39"/>
      <c r="AV89" s="39"/>
      <c r="AW89" s="38">
        <f>SUM(E89:AV89)</f>
        <v>2368127</v>
      </c>
    </row>
    <row r="90" spans="1:49" ht="13.8" thickTop="1">
      <c r="A90" s="3"/>
      <c r="B90" s="3"/>
      <c r="C90" s="3"/>
      <c r="D90" s="3"/>
      <c r="E90" s="3"/>
      <c r="F90" s="3"/>
      <c r="G90" s="3"/>
      <c r="I90" s="3"/>
      <c r="K90" s="3"/>
      <c r="M90" s="3"/>
      <c r="N90" s="3"/>
      <c r="O90" s="3"/>
      <c r="Q90" s="20"/>
      <c r="S90" s="3"/>
      <c r="U90" s="3"/>
      <c r="W90" s="3"/>
      <c r="X90" s="3"/>
      <c r="Y90" s="3"/>
      <c r="AA90" s="3"/>
      <c r="AC90" s="3"/>
      <c r="AE90" s="3"/>
      <c r="AG90" s="3"/>
      <c r="AI90" s="3"/>
      <c r="AK90" s="3"/>
      <c r="AM90" s="3"/>
      <c r="AO90" s="3"/>
      <c r="AQ90" s="3"/>
    </row>
    <row r="91" spans="1:49">
      <c r="A91" s="3"/>
      <c r="B91" s="3"/>
      <c r="C91" s="3"/>
      <c r="D91" s="3"/>
      <c r="E91" s="3"/>
      <c r="F91" s="3"/>
      <c r="G91" s="3"/>
      <c r="I91" s="3"/>
      <c r="K91" s="3"/>
      <c r="M91" s="3"/>
      <c r="N91" s="3"/>
      <c r="O91" s="3"/>
      <c r="Q91" s="20"/>
      <c r="S91" s="3"/>
      <c r="U91" s="3"/>
      <c r="W91" s="3"/>
      <c r="X91" s="3"/>
      <c r="Y91" s="3"/>
      <c r="AA91" s="3"/>
      <c r="AC91" s="3"/>
      <c r="AE91" s="3"/>
      <c r="AG91" s="3"/>
      <c r="AI91" s="3"/>
      <c r="AK91" s="3"/>
      <c r="AM91" s="3"/>
      <c r="AO91" s="3"/>
      <c r="AQ91" s="3"/>
    </row>
    <row r="92" spans="1:49" ht="13.8" thickBot="1">
      <c r="A92" s="3"/>
      <c r="B92" s="14" t="str">
        <f>"Accum Tax Depreciation Thru  "&amp;B10</f>
        <v>Accum Tax Depreciation Thru  February 29, 2020</v>
      </c>
      <c r="C92" s="3"/>
      <c r="D92" s="7"/>
      <c r="E92" s="31">
        <f>SUM(E65:E85)</f>
        <v>0</v>
      </c>
      <c r="F92" s="3"/>
      <c r="G92" s="31">
        <f>SUM(G65:G85)</f>
        <v>0</v>
      </c>
      <c r="I92" s="31">
        <f>SUM(I65:I85)</f>
        <v>0</v>
      </c>
      <c r="K92" s="31">
        <f>SUM(K65:K85)</f>
        <v>0</v>
      </c>
      <c r="M92" s="31">
        <f>SUM(M65:M85)</f>
        <v>2796926</v>
      </c>
      <c r="N92" s="7"/>
      <c r="O92" s="31">
        <f>SUM(O65:O85)</f>
        <v>3034334</v>
      </c>
      <c r="Q92" s="31">
        <f>SUM(Q65:Q85)</f>
        <v>199103749</v>
      </c>
      <c r="S92" s="31">
        <f>SUM(S65:S85)</f>
        <v>472372</v>
      </c>
      <c r="U92" s="31">
        <f>SUM(U65:U85)</f>
        <v>9333657</v>
      </c>
      <c r="W92" s="31">
        <f>SUM(W65:W85)</f>
        <v>-64816</v>
      </c>
      <c r="X92" s="3"/>
      <c r="Y92" s="31">
        <f>SUM(Y65:Y85)</f>
        <v>3236833</v>
      </c>
      <c r="AA92" s="31">
        <f>SUM(AA65:AA85)</f>
        <v>629942</v>
      </c>
      <c r="AC92" s="31">
        <f>SUM(AC65:AC85)</f>
        <v>1919289</v>
      </c>
      <c r="AE92" s="31">
        <f>SUM(AE65:AE85)</f>
        <v>486816</v>
      </c>
      <c r="AG92" s="31">
        <f>SUM(AG65:AG85)</f>
        <v>594524</v>
      </c>
      <c r="AI92" s="31">
        <f>SUM(AI65:AI85)</f>
        <v>542096</v>
      </c>
      <c r="AK92" s="31">
        <f>SUM(AK65:AK85)</f>
        <v>357922</v>
      </c>
      <c r="AM92" s="31">
        <f>SUM(AM65:AM85)</f>
        <v>40074</v>
      </c>
      <c r="AO92" s="31">
        <f>SUM(AO65:AO85)</f>
        <v>19865</v>
      </c>
      <c r="AQ92" s="31">
        <f>SUM(AQ65:AQ85)</f>
        <v>0</v>
      </c>
      <c r="AW92" s="31">
        <f>SUM(AW65:AW85)</f>
        <v>222503583</v>
      </c>
    </row>
    <row r="93" spans="1:49" ht="13.8" thickTop="1">
      <c r="A93" s="3"/>
      <c r="B93" s="3"/>
      <c r="C93" s="3"/>
      <c r="D93" s="3"/>
      <c r="E93" s="3"/>
      <c r="F93" s="3"/>
      <c r="G93" s="3"/>
    </row>
    <row r="94" spans="1:49">
      <c r="A94" s="3"/>
      <c r="B94" s="3"/>
      <c r="C94" s="3"/>
      <c r="D94" s="20"/>
      <c r="E94" s="20"/>
      <c r="F94" s="3"/>
      <c r="G94" s="20"/>
      <c r="I94" s="20"/>
      <c r="K94" s="20"/>
      <c r="M94" s="20"/>
      <c r="N94" s="20"/>
      <c r="O94" s="20"/>
      <c r="Q94" s="20"/>
      <c r="S94" s="20"/>
      <c r="U94" s="20"/>
      <c r="W94" s="20"/>
      <c r="Y94" s="20"/>
      <c r="AA94" s="20"/>
      <c r="AC94" s="20"/>
      <c r="AE94" s="20"/>
      <c r="AG94" s="20"/>
      <c r="AI94" s="20"/>
      <c r="AK94" s="20"/>
      <c r="AM94" s="20"/>
      <c r="AO94" s="20"/>
      <c r="AQ94" s="20"/>
    </row>
    <row r="95" spans="1:49">
      <c r="A95" s="3"/>
      <c r="B95" s="3"/>
      <c r="C95" s="3"/>
      <c r="D95" s="20"/>
      <c r="E95" s="20"/>
      <c r="F95" s="3"/>
      <c r="G95" s="20"/>
      <c r="I95" s="20"/>
      <c r="K95" s="20"/>
      <c r="M95" s="20"/>
      <c r="N95" s="20"/>
      <c r="O95" s="20"/>
      <c r="Q95" s="20"/>
      <c r="S95" s="20"/>
      <c r="U95" s="20"/>
      <c r="W95" s="20"/>
      <c r="Y95" s="20"/>
      <c r="AA95" s="20"/>
      <c r="AC95" s="20"/>
      <c r="AE95" s="20"/>
      <c r="AG95" s="20"/>
      <c r="AI95" s="20"/>
      <c r="AK95" s="20"/>
      <c r="AM95" s="20"/>
      <c r="AO95" s="20"/>
      <c r="AQ95" s="20"/>
    </row>
    <row r="96" spans="1:49">
      <c r="A96" s="3"/>
      <c r="B96" s="3"/>
      <c r="C96" s="3"/>
      <c r="D96" s="20"/>
      <c r="E96" s="20"/>
      <c r="F96" s="3"/>
      <c r="G96" s="20"/>
      <c r="I96" s="20"/>
      <c r="K96" s="20"/>
      <c r="M96" s="20"/>
      <c r="N96" s="20"/>
      <c r="O96" s="20"/>
      <c r="Q96" s="20"/>
      <c r="S96" s="20"/>
      <c r="U96" s="20"/>
      <c r="W96" s="20"/>
      <c r="Y96" s="20"/>
      <c r="AA96" s="20"/>
      <c r="AC96" s="20"/>
      <c r="AE96" s="20"/>
      <c r="AG96" s="20"/>
      <c r="AI96" s="20"/>
      <c r="AK96" s="20"/>
      <c r="AM96" s="20"/>
      <c r="AO96" s="20"/>
      <c r="AQ96" s="20"/>
    </row>
    <row r="97" spans="1:49">
      <c r="A97" s="3"/>
      <c r="B97" s="3"/>
      <c r="C97" s="3"/>
      <c r="D97" s="20"/>
      <c r="E97" s="20"/>
      <c r="F97" s="3"/>
      <c r="G97" s="20"/>
      <c r="I97" s="20"/>
      <c r="K97" s="20"/>
      <c r="M97" s="20"/>
      <c r="N97" s="20"/>
      <c r="O97" s="20"/>
      <c r="Q97" s="20"/>
      <c r="S97" s="20"/>
      <c r="U97" s="20"/>
      <c r="W97" s="20"/>
      <c r="Y97" s="20"/>
      <c r="AA97" s="20"/>
      <c r="AC97" s="20"/>
      <c r="AE97" s="20"/>
      <c r="AG97" s="20"/>
      <c r="AI97" s="20"/>
      <c r="AK97" s="20"/>
      <c r="AM97" s="20"/>
      <c r="AO97" s="20"/>
      <c r="AQ97" s="20"/>
    </row>
    <row r="98" spans="1:49">
      <c r="A98" s="3"/>
      <c r="B98" s="3"/>
      <c r="C98" s="3"/>
      <c r="D98" s="20"/>
      <c r="E98" s="20"/>
      <c r="F98" s="3"/>
      <c r="G98" s="20"/>
      <c r="I98" s="20"/>
      <c r="K98" s="20"/>
      <c r="M98" s="20"/>
      <c r="N98" s="20"/>
      <c r="O98" s="20"/>
      <c r="Q98" s="20"/>
      <c r="S98" s="20"/>
      <c r="U98" s="20"/>
      <c r="W98" s="20"/>
      <c r="Y98" s="20"/>
      <c r="AA98" s="20"/>
      <c r="AC98" s="20"/>
      <c r="AE98" s="20"/>
      <c r="AG98" s="20"/>
      <c r="AI98" s="20"/>
      <c r="AK98" s="20"/>
      <c r="AM98" s="20"/>
      <c r="AO98" s="20"/>
      <c r="AQ98" s="20"/>
    </row>
    <row r="99" spans="1:49">
      <c r="A99" s="3"/>
      <c r="B99" s="3"/>
      <c r="C99" s="3"/>
      <c r="D99" s="20"/>
      <c r="E99" s="20"/>
      <c r="F99" s="3"/>
      <c r="G99" s="20"/>
      <c r="I99" s="20"/>
      <c r="K99" s="20"/>
      <c r="M99" s="20"/>
      <c r="N99" s="20"/>
      <c r="O99" s="20"/>
      <c r="Q99" s="20"/>
      <c r="S99" s="20"/>
      <c r="U99" s="20"/>
      <c r="W99" s="20"/>
      <c r="Y99" s="20"/>
      <c r="AA99" s="20"/>
      <c r="AC99" s="20"/>
      <c r="AE99" s="20"/>
      <c r="AG99" s="20"/>
      <c r="AI99" s="20"/>
      <c r="AK99" s="20"/>
      <c r="AM99" s="20"/>
      <c r="AO99" s="20"/>
      <c r="AQ99" s="20"/>
    </row>
    <row r="100" spans="1:49">
      <c r="A100" s="3"/>
      <c r="B100" s="3"/>
      <c r="C100" s="3"/>
      <c r="D100" s="20"/>
      <c r="E100" s="20"/>
      <c r="F100" s="3"/>
      <c r="G100" s="20"/>
      <c r="I100" s="20"/>
      <c r="K100" s="20"/>
      <c r="M100" s="20"/>
      <c r="N100" s="20"/>
      <c r="O100" s="20"/>
      <c r="Q100" s="20"/>
      <c r="S100" s="20"/>
      <c r="U100" s="20"/>
      <c r="W100" s="20"/>
      <c r="Y100" s="20"/>
      <c r="AA100" s="20"/>
      <c r="AC100" s="20"/>
      <c r="AE100" s="20"/>
      <c r="AG100" s="20"/>
      <c r="AI100" s="20"/>
      <c r="AK100" s="20"/>
      <c r="AM100" s="20"/>
      <c r="AO100" s="20"/>
      <c r="AQ100" s="20"/>
    </row>
    <row r="101" spans="1:49">
      <c r="A101" s="3"/>
      <c r="B101" s="3"/>
      <c r="C101" s="3"/>
      <c r="D101" s="20"/>
      <c r="E101" s="20"/>
      <c r="F101" s="3"/>
      <c r="G101" s="20"/>
      <c r="I101" s="20"/>
      <c r="K101" s="20"/>
      <c r="M101" s="20"/>
      <c r="N101" s="20"/>
      <c r="O101" s="20"/>
      <c r="Q101" s="20"/>
      <c r="S101" s="20"/>
      <c r="U101" s="20"/>
      <c r="W101" s="20"/>
      <c r="Y101" s="20"/>
      <c r="AA101" s="20"/>
      <c r="AC101" s="20"/>
      <c r="AE101" s="20"/>
      <c r="AG101" s="20"/>
      <c r="AI101" s="20"/>
      <c r="AK101" s="20"/>
      <c r="AM101" s="20"/>
      <c r="AO101" s="20"/>
      <c r="AQ101" s="20"/>
    </row>
    <row r="102" spans="1:49" ht="18">
      <c r="A102" s="3"/>
      <c r="B102" s="4" t="s">
        <v>4</v>
      </c>
      <c r="C102" s="3"/>
      <c r="D102" s="32"/>
      <c r="E102" s="32"/>
      <c r="F102" s="3"/>
      <c r="G102" s="32"/>
      <c r="I102" s="32"/>
      <c r="K102" s="32"/>
      <c r="Q102" s="32"/>
      <c r="S102" s="32"/>
      <c r="U102" s="32"/>
      <c r="Y102" s="32"/>
      <c r="AA102" s="32"/>
      <c r="AC102" s="32"/>
      <c r="AE102" s="32"/>
      <c r="AG102" s="32"/>
      <c r="AI102" s="32"/>
      <c r="AK102" s="32"/>
      <c r="AM102" s="32"/>
      <c r="AO102" s="32"/>
      <c r="AQ102" s="32"/>
    </row>
    <row r="103" spans="1:49">
      <c r="A103" s="3"/>
      <c r="B103" s="6" t="s">
        <v>158</v>
      </c>
      <c r="C103" s="3"/>
      <c r="D103" s="3"/>
      <c r="E103" s="3"/>
      <c r="F103" s="3"/>
      <c r="G103" s="3"/>
      <c r="I103" s="3"/>
      <c r="K103" s="3"/>
      <c r="Q103" s="3"/>
      <c r="S103" s="3"/>
      <c r="U103" s="3"/>
      <c r="Y103" s="3"/>
      <c r="AA103" s="3"/>
      <c r="AC103" s="3"/>
      <c r="AE103" s="3"/>
      <c r="AG103" s="3"/>
      <c r="AI103" s="3"/>
      <c r="AK103" s="3"/>
      <c r="AM103" s="3"/>
      <c r="AO103" s="3"/>
      <c r="AQ103" s="3"/>
    </row>
    <row r="104" spans="1:49" ht="13.8" thickBot="1">
      <c r="A104" s="3"/>
      <c r="B104" s="8"/>
      <c r="C104" s="3"/>
      <c r="D104" s="3"/>
      <c r="E104" s="3"/>
      <c r="F104" s="3"/>
      <c r="G104" s="3"/>
      <c r="I104" s="3"/>
      <c r="K104" s="3"/>
      <c r="Q104" s="3"/>
      <c r="S104" s="3"/>
      <c r="U104" s="3"/>
      <c r="Y104" s="3"/>
      <c r="AA104" s="3"/>
      <c r="AC104" s="3"/>
      <c r="AE104" s="3"/>
      <c r="AG104" s="3"/>
      <c r="AI104" s="3"/>
      <c r="AK104" s="3"/>
      <c r="AM104" s="3"/>
      <c r="AO104" s="3"/>
      <c r="AQ104" s="3"/>
    </row>
    <row r="105" spans="1:49" ht="13.8" thickBot="1">
      <c r="A105" s="3"/>
      <c r="B105" s="167" t="str">
        <f>B$4</f>
        <v>Mitchell Plant  - FGD</v>
      </c>
      <c r="C105" s="3"/>
      <c r="D105" s="3"/>
      <c r="E105" s="3"/>
      <c r="F105" s="3"/>
      <c r="G105" s="3"/>
      <c r="I105" s="3"/>
      <c r="K105" s="3"/>
      <c r="Q105" s="3"/>
      <c r="S105" s="3"/>
      <c r="U105" s="3"/>
      <c r="Y105" s="3"/>
      <c r="AA105" s="3"/>
      <c r="AC105" s="3"/>
      <c r="AE105" s="3"/>
      <c r="AG105" s="3"/>
      <c r="AI105" s="3"/>
      <c r="AK105" s="3"/>
      <c r="AM105" s="3"/>
      <c r="AO105" s="3"/>
      <c r="AQ105" s="3"/>
    </row>
    <row r="106" spans="1:49">
      <c r="A106" s="3"/>
      <c r="B106" s="3"/>
      <c r="C106" s="3"/>
      <c r="D106" s="3"/>
      <c r="E106" s="3"/>
      <c r="F106" s="3"/>
      <c r="G106" s="3"/>
      <c r="I106" s="3"/>
      <c r="K106" s="3"/>
      <c r="M106" s="8" t="str">
        <f>IF(M5="","",M5)</f>
        <v/>
      </c>
      <c r="N106" s="8"/>
      <c r="O106" s="8" t="str">
        <f>IF(O5="","",O5)</f>
        <v/>
      </c>
      <c r="Q106" s="3"/>
      <c r="S106" s="3"/>
      <c r="U106" s="3"/>
      <c r="Y106" s="3"/>
      <c r="AA106" s="3"/>
      <c r="AC106" s="3"/>
      <c r="AE106" s="3"/>
      <c r="AG106" s="3"/>
      <c r="AI106" s="3"/>
      <c r="AK106" s="3"/>
      <c r="AM106" s="3"/>
      <c r="AO106" s="3"/>
      <c r="AQ106" s="3"/>
    </row>
    <row r="107" spans="1:49">
      <c r="A107" s="3"/>
      <c r="B107" s="3"/>
      <c r="C107" s="3"/>
      <c r="D107" s="3"/>
      <c r="E107" s="3"/>
      <c r="F107" s="3"/>
      <c r="G107" s="3"/>
      <c r="I107" s="3"/>
      <c r="K107" s="3"/>
      <c r="M107" s="8" t="str">
        <f>IF(M6="","",M6)</f>
        <v/>
      </c>
      <c r="N107" s="8"/>
      <c r="O107" s="8" t="str">
        <f>IF(O6="","",O6)</f>
        <v/>
      </c>
      <c r="Q107" s="3"/>
      <c r="S107" s="3"/>
      <c r="U107" s="3"/>
      <c r="W107" s="8" t="str">
        <f>IF(W6="","",W6)</f>
        <v/>
      </c>
      <c r="Y107" s="8" t="str">
        <f>IF(Y6="","",Y6)</f>
        <v/>
      </c>
      <c r="AA107" s="3"/>
      <c r="AC107" s="3"/>
      <c r="AE107" s="3"/>
      <c r="AG107" s="3"/>
      <c r="AI107" s="3"/>
      <c r="AK107" s="3"/>
      <c r="AM107" s="3"/>
      <c r="AO107" s="3"/>
      <c r="AQ107" s="3"/>
    </row>
    <row r="108" spans="1:49">
      <c r="A108" s="3"/>
      <c r="B108" s="3"/>
      <c r="C108" s="3"/>
      <c r="D108" s="3"/>
      <c r="E108" s="3"/>
      <c r="F108" s="3"/>
      <c r="G108" s="8"/>
      <c r="I108" s="8"/>
      <c r="K108" s="8" t="str">
        <f>IF(K7="","",K7)</f>
        <v/>
      </c>
      <c r="M108" s="8" t="str">
        <f>IF(M7="","",M7)</f>
        <v/>
      </c>
      <c r="N108" s="8"/>
      <c r="O108" s="8" t="str">
        <f>IF(O7="","",O7)</f>
        <v/>
      </c>
      <c r="Q108" s="8" t="str">
        <f>IF(Q7="","",Q7)</f>
        <v/>
      </c>
      <c r="S108" s="8" t="str">
        <f>IF(S7="","",S7)</f>
        <v/>
      </c>
      <c r="U108" s="3"/>
      <c r="W108" s="8" t="str">
        <f>IF(W7="","",W7)</f>
        <v/>
      </c>
      <c r="Y108" s="8" t="str">
        <f>IF(Y7="","",Y7)</f>
        <v/>
      </c>
      <c r="AA108" s="8" t="str">
        <f>IF(AA7="","",AA7)</f>
        <v/>
      </c>
      <c r="AC108" s="8" t="str">
        <f>IF(AC7="","",AC7)</f>
        <v/>
      </c>
      <c r="AE108" s="8" t="str">
        <f>IF(AE7="","",AE7)</f>
        <v/>
      </c>
      <c r="AG108" s="8" t="str">
        <f>IF(AG7="","",AG7)</f>
        <v/>
      </c>
      <c r="AI108" s="8" t="str">
        <f>IF(AI7="","",AI7)</f>
        <v/>
      </c>
      <c r="AK108" s="8" t="str">
        <f>IF(AK7="","",AK7)</f>
        <v/>
      </c>
      <c r="AM108" s="8" t="str">
        <f>IF(AM7="","",AM7)</f>
        <v/>
      </c>
      <c r="AO108" s="8" t="str">
        <f>IF(AO7="","",AO7)</f>
        <v/>
      </c>
      <c r="AQ108" s="8" t="str">
        <f>IF(AQ7="","",AQ7)</f>
        <v/>
      </c>
    </row>
    <row r="109" spans="1:49">
      <c r="A109" s="3"/>
      <c r="B109" s="3"/>
      <c r="C109" s="3"/>
      <c r="D109" s="8"/>
      <c r="E109" s="8" t="str">
        <f>E$8</f>
        <v xml:space="preserve">Air Pollution </v>
      </c>
      <c r="F109" s="3"/>
      <c r="G109" s="8" t="str">
        <f>G$8</f>
        <v>Air Pollution</v>
      </c>
      <c r="I109" s="8" t="str">
        <f>I$8</f>
        <v>Air Pollution</v>
      </c>
      <c r="K109" s="8" t="str">
        <f>K$8</f>
        <v>Air Pollution</v>
      </c>
      <c r="M109" s="8" t="str">
        <f>M$8</f>
        <v>Air Pollution</v>
      </c>
      <c r="N109" s="8"/>
      <c r="O109" s="8" t="str">
        <f>O$8</f>
        <v>Air Pollution</v>
      </c>
      <c r="Q109" s="8" t="str">
        <f>Q$8</f>
        <v>Air Pollution</v>
      </c>
      <c r="S109" s="8" t="str">
        <f>S$8</f>
        <v>Air Pollution</v>
      </c>
      <c r="U109" s="8" t="str">
        <f>U$8</f>
        <v>Air Pollution</v>
      </c>
      <c r="W109" s="8" t="str">
        <f>W$8</f>
        <v>Air Pollution</v>
      </c>
      <c r="Y109" s="8" t="str">
        <f>Y$8</f>
        <v>Air Pollution</v>
      </c>
      <c r="AA109" s="8" t="str">
        <f>AA$8</f>
        <v>Air Pollution</v>
      </c>
      <c r="AC109" s="8" t="str">
        <f>AC$8</f>
        <v>Air Pollution</v>
      </c>
      <c r="AE109" s="8" t="str">
        <f>AE$8</f>
        <v>Air Pollution</v>
      </c>
      <c r="AG109" s="8" t="str">
        <f>AG$8</f>
        <v>Air Pollution</v>
      </c>
      <c r="AI109" s="8" t="str">
        <f>AI$8</f>
        <v>Air Pollution</v>
      </c>
      <c r="AK109" s="8" t="str">
        <f>AK$8</f>
        <v>Air Pollution</v>
      </c>
      <c r="AM109" s="8" t="str">
        <f>AM$8</f>
        <v>Air Pollution</v>
      </c>
      <c r="AO109" s="8" t="str">
        <f>AO$8</f>
        <v>Air Pollution</v>
      </c>
      <c r="AQ109" s="8" t="str">
        <f>AQ$8</f>
        <v>Air Pollution</v>
      </c>
      <c r="AW109" s="8"/>
    </row>
    <row r="110" spans="1:49" ht="13.8" thickBot="1">
      <c r="A110" s="3"/>
      <c r="B110" s="3"/>
      <c r="C110" s="3"/>
      <c r="D110" s="8"/>
      <c r="E110" s="34">
        <f>E$9</f>
        <v>2001</v>
      </c>
      <c r="F110" s="33"/>
      <c r="G110" s="34">
        <f>G$9</f>
        <v>2002</v>
      </c>
      <c r="H110" s="11"/>
      <c r="I110" s="34">
        <f>I$9</f>
        <v>2003</v>
      </c>
      <c r="K110" s="34">
        <f>K$9</f>
        <v>2004</v>
      </c>
      <c r="M110" s="34">
        <f>M$9</f>
        <v>2005</v>
      </c>
      <c r="N110" s="34"/>
      <c r="O110" s="34">
        <f>O$9</f>
        <v>2006</v>
      </c>
      <c r="P110" s="11"/>
      <c r="Q110" s="34">
        <f>Q$9</f>
        <v>2007</v>
      </c>
      <c r="R110" s="11"/>
      <c r="S110" s="34">
        <f>S$9</f>
        <v>2008</v>
      </c>
      <c r="T110" s="11"/>
      <c r="U110" s="34">
        <f>U$9</f>
        <v>2009</v>
      </c>
      <c r="V110" s="11"/>
      <c r="W110" s="34">
        <f>W$9</f>
        <v>2010</v>
      </c>
      <c r="X110" s="11"/>
      <c r="Y110" s="34">
        <f>Y$9</f>
        <v>2011</v>
      </c>
      <c r="Z110" s="11"/>
      <c r="AA110" s="34">
        <f>AA$9</f>
        <v>2012</v>
      </c>
      <c r="AB110" s="11"/>
      <c r="AC110" s="34">
        <f>AC$9</f>
        <v>2013</v>
      </c>
      <c r="AD110" s="11"/>
      <c r="AE110" s="34">
        <f>AE$9</f>
        <v>2014</v>
      </c>
      <c r="AG110" s="34">
        <f>AG$9</f>
        <v>2015</v>
      </c>
      <c r="AI110" s="34">
        <f>AI$9</f>
        <v>2016</v>
      </c>
      <c r="AK110" s="34">
        <f>AK$9</f>
        <v>2017</v>
      </c>
      <c r="AM110" s="34">
        <f>AM$9</f>
        <v>2018</v>
      </c>
      <c r="AO110" s="34">
        <f>AO$9</f>
        <v>2019</v>
      </c>
      <c r="AQ110" s="34">
        <f>AQ$9</f>
        <v>2020</v>
      </c>
      <c r="AW110" s="8"/>
    </row>
    <row r="111" spans="1:49" ht="14.4" thickTop="1" thickBot="1">
      <c r="A111" s="3"/>
      <c r="B111" s="174" t="s">
        <v>189</v>
      </c>
      <c r="C111" s="118"/>
      <c r="D111" s="8"/>
      <c r="E111" s="12" t="str">
        <f>E$10</f>
        <v>FGD</v>
      </c>
      <c r="F111" s="3"/>
      <c r="G111" s="12" t="str">
        <f>G$10</f>
        <v>FGD</v>
      </c>
      <c r="I111" s="12" t="str">
        <f>I$10</f>
        <v>FGD</v>
      </c>
      <c r="K111" s="12" t="str">
        <f>K$10</f>
        <v>FGD</v>
      </c>
      <c r="M111" s="12" t="str">
        <f>M$10</f>
        <v>FGD</v>
      </c>
      <c r="N111" s="8"/>
      <c r="O111" s="12" t="str">
        <f>O$10</f>
        <v>FGD</v>
      </c>
      <c r="Q111" s="12" t="str">
        <f>Q$10</f>
        <v>FGD</v>
      </c>
      <c r="S111" s="12" t="str">
        <f>S$10</f>
        <v>FGD</v>
      </c>
      <c r="U111" s="12" t="str">
        <f>U$10</f>
        <v>FGD</v>
      </c>
      <c r="W111" s="12" t="str">
        <f>W$10</f>
        <v>FGD</v>
      </c>
      <c r="Y111" s="12" t="str">
        <f>Y$10</f>
        <v>FGD</v>
      </c>
      <c r="AA111" s="12" t="str">
        <f>AA$10</f>
        <v>FGD</v>
      </c>
      <c r="AC111" s="12" t="str">
        <f>AC$10</f>
        <v>FGD</v>
      </c>
      <c r="AE111" s="12" t="str">
        <f>AE$10</f>
        <v>FGD</v>
      </c>
      <c r="AG111" s="12" t="str">
        <f>AG$10</f>
        <v>FGD</v>
      </c>
      <c r="AI111" s="12" t="str">
        <f>AI$10</f>
        <v>FGD</v>
      </c>
      <c r="AK111" s="12" t="str">
        <f>AK$10</f>
        <v>FGD</v>
      </c>
      <c r="AM111" s="12" t="str">
        <f>AM$10</f>
        <v>FGD</v>
      </c>
      <c r="AO111" s="12" t="str">
        <f>AO$10</f>
        <v>FGD</v>
      </c>
      <c r="AQ111" s="12" t="str">
        <f>AQ$10</f>
        <v>FGD</v>
      </c>
      <c r="AW111" s="8"/>
    </row>
    <row r="112" spans="1:49" ht="13.8" thickTop="1">
      <c r="A112" s="3"/>
      <c r="B112" s="119"/>
      <c r="C112" s="3"/>
      <c r="D112" s="3"/>
      <c r="E112" s="13"/>
      <c r="F112" s="3"/>
      <c r="G112" s="13"/>
      <c r="I112" s="13"/>
      <c r="K112" s="13"/>
      <c r="M112" s="13"/>
      <c r="N112" s="13"/>
      <c r="O112" s="13"/>
      <c r="Q112" s="13"/>
      <c r="S112" s="13"/>
      <c r="U112" s="13"/>
      <c r="W112" s="13"/>
      <c r="Y112" s="13"/>
      <c r="AA112" s="13"/>
      <c r="AC112" s="13"/>
      <c r="AE112" s="13"/>
      <c r="AG112" s="13"/>
      <c r="AI112" s="13"/>
      <c r="AK112" s="13"/>
      <c r="AM112" s="13"/>
      <c r="AO112" s="13"/>
      <c r="AQ112" s="13"/>
    </row>
    <row r="113" spans="1:51">
      <c r="A113" s="3"/>
      <c r="B113" s="3"/>
      <c r="C113" s="3"/>
      <c r="D113" s="3"/>
      <c r="E113" s="3"/>
      <c r="F113" s="3"/>
      <c r="G113" s="3"/>
      <c r="I113" s="3"/>
      <c r="K113" s="3"/>
      <c r="M113" s="3"/>
      <c r="N113" s="3"/>
      <c r="O113" s="3"/>
      <c r="Q113" s="3"/>
      <c r="S113" s="3"/>
      <c r="U113" s="3"/>
      <c r="W113" s="3"/>
      <c r="Y113" s="3"/>
      <c r="AA113" s="3"/>
      <c r="AC113" s="3"/>
      <c r="AE113" s="3"/>
      <c r="AG113" s="3"/>
      <c r="AI113" s="3"/>
      <c r="AK113" s="3"/>
      <c r="AM113" s="3"/>
      <c r="AO113" s="3"/>
      <c r="AQ113" s="3"/>
    </row>
    <row r="114" spans="1:51">
      <c r="A114" s="3"/>
      <c r="B114" s="40">
        <v>2001</v>
      </c>
      <c r="F114" s="3"/>
      <c r="X114" s="3"/>
    </row>
    <row r="115" spans="1:51">
      <c r="A115" s="3"/>
      <c r="B115" s="14" t="s">
        <v>167</v>
      </c>
      <c r="C115" s="3"/>
      <c r="D115" s="3"/>
      <c r="E115" s="41">
        <f>IF(E$110&lt;=$B114,E$25,0)</f>
        <v>0</v>
      </c>
      <c r="F115" s="41"/>
      <c r="G115" s="41">
        <f>IF(G$110&lt;=$B114,G$25,0)</f>
        <v>0</v>
      </c>
      <c r="I115" s="41">
        <f>IF(I$110&lt;=$B114,I$25,0)</f>
        <v>0</v>
      </c>
      <c r="K115" s="41">
        <f>IF(K$110&lt;=$B114,K$25,0)</f>
        <v>0</v>
      </c>
      <c r="M115" s="41">
        <f>IF(M$110&lt;=$B114,M$25,0)</f>
        <v>0</v>
      </c>
      <c r="N115" s="41"/>
      <c r="O115" s="41">
        <f>IF(O$110&lt;=$B114,O$25,0)</f>
        <v>0</v>
      </c>
      <c r="Q115" s="41">
        <f>IF(Q$110&lt;=$B114,Q$25,0)</f>
        <v>0</v>
      </c>
      <c r="S115" s="41">
        <f>IF(S$110&lt;=$B114,S$25,0)</f>
        <v>0</v>
      </c>
      <c r="U115" s="41">
        <f>IF(U$110&lt;=$B114,U$25,0)</f>
        <v>0</v>
      </c>
      <c r="W115" s="41">
        <f>IF(W$110&lt;=$B114,W$25,0)</f>
        <v>0</v>
      </c>
      <c r="X115" s="41"/>
      <c r="Y115" s="41">
        <f>IF(Y$110&lt;=$B114,Y$25,0)</f>
        <v>0</v>
      </c>
      <c r="AA115" s="41">
        <f>IF(AA$110&lt;=$B114,AA$25,0)</f>
        <v>0</v>
      </c>
      <c r="AC115" s="41">
        <f>IF(AC$110&lt;=$B114,AC$25,0)</f>
        <v>0</v>
      </c>
      <c r="AE115" s="41">
        <f>IF(AE$110&lt;=$B114,AE$25,0)</f>
        <v>0</v>
      </c>
      <c r="AG115" s="41">
        <f>IF(AG$110&lt;=$B114,AG$25,0)</f>
        <v>0</v>
      </c>
      <c r="AI115" s="41">
        <f>IF(AI$110&lt;=$B114,AI$25,0)</f>
        <v>0</v>
      </c>
      <c r="AK115" s="41">
        <f>IF(AK$110&lt;=$B114,AK$25,0)</f>
        <v>0</v>
      </c>
      <c r="AM115" s="41">
        <f>IF(AM$110&lt;=$B114,AM$25,0)</f>
        <v>0</v>
      </c>
      <c r="AO115" s="41">
        <f>IF(AO$110&lt;=$B114,AO$25,0)</f>
        <v>0</v>
      </c>
      <c r="AQ115" s="41">
        <f>IF(AQ$110&lt;=$B114,AQ$25,0)</f>
        <v>0</v>
      </c>
    </row>
    <row r="116" spans="1:51">
      <c r="A116" s="3"/>
      <c r="B116" s="14" t="s">
        <v>190</v>
      </c>
      <c r="C116" s="3"/>
      <c r="D116" s="3"/>
      <c r="E116" s="42">
        <f>ROUND(E115*E$13,0)</f>
        <v>0</v>
      </c>
      <c r="F116" s="41"/>
      <c r="G116" s="42">
        <f>ROUND(G115*G$13,0)</f>
        <v>0</v>
      </c>
      <c r="I116" s="42">
        <f>ROUND(I115*I$13,0)</f>
        <v>0</v>
      </c>
      <c r="K116" s="42">
        <f>ROUND(K115*K$13,0)</f>
        <v>0</v>
      </c>
      <c r="M116" s="42">
        <f>ROUND(M115*M$13,0)</f>
        <v>0</v>
      </c>
      <c r="N116" s="41"/>
      <c r="O116" s="42">
        <f>ROUND(O115*O$13,0)</f>
        <v>0</v>
      </c>
      <c r="Q116" s="42">
        <f>ROUND(Q115*Q$13,0)</f>
        <v>0</v>
      </c>
      <c r="S116" s="42">
        <f>ROUND(S115*S$13,0)</f>
        <v>0</v>
      </c>
      <c r="U116" s="42">
        <f>ROUND(U115*U$13,0)</f>
        <v>0</v>
      </c>
      <c r="W116" s="42">
        <f>ROUND(W115*W$13,0)</f>
        <v>0</v>
      </c>
      <c r="X116" s="41"/>
      <c r="Y116" s="42">
        <f>ROUND(Y115*Y$13,0)</f>
        <v>0</v>
      </c>
      <c r="AA116" s="42">
        <f>ROUND(AA115*AA$13,0)</f>
        <v>0</v>
      </c>
      <c r="AC116" s="42">
        <f>ROUND(AC115*AC$13,0)</f>
        <v>0</v>
      </c>
      <c r="AE116" s="42">
        <f>ROUND(AE115*AE$13,0)</f>
        <v>0</v>
      </c>
      <c r="AG116" s="42">
        <f>ROUND(AG115*AG$13,0)</f>
        <v>0</v>
      </c>
      <c r="AI116" s="42">
        <f>ROUND(AI115*AI$13,0)</f>
        <v>0</v>
      </c>
      <c r="AK116" s="42">
        <f>ROUND(AK115*AK$13,0)</f>
        <v>0</v>
      </c>
      <c r="AM116" s="42">
        <f>ROUND(AM115*AM$13,0)</f>
        <v>0</v>
      </c>
      <c r="AO116" s="42">
        <f>ROUND(AO115*AO$13,0)</f>
        <v>0</v>
      </c>
      <c r="AQ116" s="42">
        <f>ROUND(AQ115*AQ$13,0)</f>
        <v>0</v>
      </c>
    </row>
    <row r="117" spans="1:51">
      <c r="A117" s="3"/>
      <c r="B117" s="14" t="s">
        <v>191</v>
      </c>
      <c r="C117" s="3"/>
      <c r="D117" s="3"/>
      <c r="E117" s="41">
        <f>E115-E116</f>
        <v>0</v>
      </c>
      <c r="F117" s="41"/>
      <c r="G117" s="41">
        <f>G115-G116</f>
        <v>0</v>
      </c>
      <c r="I117" s="41">
        <f>I115-I116</f>
        <v>0</v>
      </c>
      <c r="K117" s="41">
        <f>K115-K116</f>
        <v>0</v>
      </c>
      <c r="M117" s="41">
        <f>M115-M116</f>
        <v>0</v>
      </c>
      <c r="N117" s="41"/>
      <c r="O117" s="41">
        <f>O115-O116</f>
        <v>0</v>
      </c>
      <c r="Q117" s="41">
        <f>Q115-Q116</f>
        <v>0</v>
      </c>
      <c r="S117" s="41">
        <f>S115-S116</f>
        <v>0</v>
      </c>
      <c r="U117" s="41">
        <f>U115-U116</f>
        <v>0</v>
      </c>
      <c r="W117" s="41">
        <f>W115-W116</f>
        <v>0</v>
      </c>
      <c r="X117" s="41"/>
      <c r="Y117" s="41">
        <f>Y115-Y116</f>
        <v>0</v>
      </c>
      <c r="AA117" s="41">
        <f>AA115-AA116</f>
        <v>0</v>
      </c>
      <c r="AC117" s="41">
        <f>AC115-AC116</f>
        <v>0</v>
      </c>
      <c r="AE117" s="41">
        <f>AE115-AE116</f>
        <v>0</v>
      </c>
      <c r="AG117" s="41">
        <f>AG115-AG116</f>
        <v>0</v>
      </c>
      <c r="AI117" s="41">
        <f>AI115-AI116</f>
        <v>0</v>
      </c>
      <c r="AK117" s="41">
        <f>AK115-AK116</f>
        <v>0</v>
      </c>
      <c r="AM117" s="41">
        <f>AM115-AM116</f>
        <v>0</v>
      </c>
      <c r="AO117" s="41">
        <f>AO115-AO116</f>
        <v>0</v>
      </c>
      <c r="AQ117" s="41">
        <f>AQ115-AQ116</f>
        <v>0</v>
      </c>
    </row>
    <row r="118" spans="1:51" s="176" customFormat="1">
      <c r="A118" s="32"/>
      <c r="B118" s="43" t="s">
        <v>192</v>
      </c>
      <c r="C118" s="32"/>
      <c r="D118" s="32"/>
      <c r="E118" s="44">
        <f>IF($B114-E$9&lt;0,0,LOOKUP($B114-(E$9-1),$C$343:$C$364,$E$343:$E$364))</f>
        <v>3.7499999999999999E-2</v>
      </c>
      <c r="F118" s="32"/>
      <c r="G118" s="44">
        <f>IF($B114-G$9&lt;0,0,LOOKUP($B114-(G$9-1),$C$343:$C$364,$E$343:$E$364))</f>
        <v>0</v>
      </c>
      <c r="H118" s="45"/>
      <c r="I118" s="44">
        <f>IF($B114-I$9&lt;0,0,LOOKUP($B114-(I$9-1),$C$343:$C$364,$E$343:$E$364))</f>
        <v>0</v>
      </c>
      <c r="J118" s="45"/>
      <c r="K118" s="44">
        <f>IF($B114-K$9&lt;0,0,LOOKUP($B114-(K$9-1),$C$343:$C$364,$E$343:$E$364))</f>
        <v>0</v>
      </c>
      <c r="L118" s="45"/>
      <c r="M118" s="44">
        <f>IF($B114-M$9&lt;0,0,LOOKUP($B114-(M$9-1),$C$343:$C$364,$E$343:$E$364))</f>
        <v>0</v>
      </c>
      <c r="N118" s="32"/>
      <c r="O118" s="44">
        <f>IF($B114-O$9&lt;0,0,LOOKUP($B114-(O$9-1),$C$343:$C$364,$E$343:$E$364))</f>
        <v>0</v>
      </c>
      <c r="P118" s="45"/>
      <c r="Q118" s="44">
        <f>IF($B114-Q$9&lt;0,0,LOOKUP($B114-(Q$9-1),$C$343:$C$364,$E$343:$E$364))</f>
        <v>0</v>
      </c>
      <c r="R118" s="45"/>
      <c r="S118" s="44">
        <f>IF($B114-S$9&lt;0,0,LOOKUP($B114-(S$9-1),$C$343:$C$364,$E$343:$E$364))</f>
        <v>0</v>
      </c>
      <c r="T118" s="45"/>
      <c r="U118" s="44">
        <f>IF($B114-U$9&lt;0,0,LOOKUP($B114-(U$9-1),$C$343:$C$364,$E$343:$E$364))</f>
        <v>0</v>
      </c>
      <c r="V118" s="45"/>
      <c r="W118" s="44">
        <f>IF($B114-W$9&lt;0,0,LOOKUP($B114-(W$9-1),$C$343:$C$364,$E$343:$E$364))</f>
        <v>0</v>
      </c>
      <c r="X118" s="32"/>
      <c r="Y118" s="44">
        <f>IF($B114-Y$9&lt;0,0,LOOKUP($B114-(Y$9-1),$C$343:$C$364,$E$343:$E$364))</f>
        <v>0</v>
      </c>
      <c r="Z118" s="45"/>
      <c r="AA118" s="44">
        <f>IF($B114-AA$9&lt;0,0,LOOKUP($B114-(AA$9-1),$C$343:$C$364,$E$343:$E$364))</f>
        <v>0</v>
      </c>
      <c r="AB118" s="45"/>
      <c r="AC118" s="44">
        <f>IF($B114-AC$9&lt;0,0,LOOKUP($B114-(AC$9-1),$C$343:$C$364,$E$343:$E$364))</f>
        <v>0</v>
      </c>
      <c r="AD118" s="45"/>
      <c r="AE118" s="44">
        <f>IF($B114-AE$9&lt;0,0,LOOKUP($B114-(AE$9-1),$C$343:$C$364,$E$343:$E$364))</f>
        <v>0</v>
      </c>
      <c r="AF118" s="45"/>
      <c r="AG118" s="44">
        <f>IF($B114-AG$9&lt;0,0,LOOKUP($B114-(AG$9-1),$C$343:$C$364,$E$343:$E$364))</f>
        <v>0</v>
      </c>
      <c r="AH118" s="45"/>
      <c r="AI118" s="44">
        <f>IF($B114-AI$9&lt;0,0,LOOKUP($B114-(AI$9-1),$C$343:$C$364,$E$343:$E$364))</f>
        <v>0</v>
      </c>
      <c r="AJ118" s="45"/>
      <c r="AK118" s="44">
        <f>IF($B114-AK$9&lt;0,0,LOOKUP($B114-(AK$9-1),$C$343:$C$364,$E$343:$E$364))</f>
        <v>0</v>
      </c>
      <c r="AL118" s="45"/>
      <c r="AM118" s="44">
        <f>IF($B114-AM$9&lt;0,0,LOOKUP($B114-(AM$9-1),$C$343:$C$364,$E$343:$E$364))</f>
        <v>0</v>
      </c>
      <c r="AN118" s="45"/>
      <c r="AO118" s="44">
        <f>IF($B114-AO$9&lt;0,0,LOOKUP($B114-(AO$9-1),$C$343:$C$364,$E$343:$E$364))</f>
        <v>0</v>
      </c>
      <c r="AP118" s="45"/>
      <c r="AQ118" s="44">
        <f>IF($B114-AQ$9&lt;0,0,LOOKUP($B114-(AQ$9-1),$C$343:$C$364,$E$343:$E$364))</f>
        <v>0</v>
      </c>
      <c r="AR118" s="45"/>
      <c r="AS118" s="45"/>
      <c r="AT118" s="45"/>
      <c r="AU118" s="45"/>
      <c r="AV118" s="45"/>
      <c r="AW118" s="45"/>
      <c r="AX118" s="45"/>
      <c r="AY118" s="45"/>
    </row>
    <row r="119" spans="1:51">
      <c r="A119" s="3"/>
      <c r="B119" s="3"/>
      <c r="C119" s="3"/>
      <c r="D119" s="3"/>
      <c r="E119" s="46"/>
      <c r="F119" s="41"/>
      <c r="G119" s="46"/>
      <c r="I119" s="46"/>
      <c r="K119" s="46"/>
      <c r="M119" s="46"/>
      <c r="N119" s="46"/>
      <c r="O119" s="46"/>
      <c r="Q119" s="46"/>
      <c r="S119" s="46"/>
      <c r="U119" s="46"/>
      <c r="W119" s="46"/>
      <c r="X119" s="41"/>
      <c r="Y119" s="46"/>
      <c r="AA119" s="46"/>
      <c r="AC119" s="46"/>
      <c r="AE119" s="46"/>
      <c r="AG119" s="46"/>
      <c r="AI119" s="46"/>
      <c r="AK119" s="46"/>
      <c r="AM119" s="46"/>
      <c r="AO119" s="46"/>
      <c r="AQ119" s="46"/>
    </row>
    <row r="120" spans="1:51">
      <c r="A120" s="3"/>
      <c r="B120" s="14" t="s">
        <v>193</v>
      </c>
      <c r="C120" s="3"/>
      <c r="D120" s="3"/>
      <c r="E120" s="41">
        <f>ROUND((E115-E116)*E118,0)</f>
        <v>0</v>
      </c>
      <c r="F120" s="41"/>
      <c r="G120" s="41">
        <f>ROUND((G115-G116)*G118,0)</f>
        <v>0</v>
      </c>
      <c r="I120" s="41">
        <f>ROUND((I115-I116)*I118,0)</f>
        <v>0</v>
      </c>
      <c r="K120" s="41">
        <f>ROUND((K115-K116)*K118,0)</f>
        <v>0</v>
      </c>
      <c r="M120" s="41">
        <f>ROUND((M115-M116)*M118,0)</f>
        <v>0</v>
      </c>
      <c r="N120" s="41"/>
      <c r="O120" s="41">
        <f>ROUND((O115-O116)*O118,0)</f>
        <v>0</v>
      </c>
      <c r="Q120" s="41">
        <f>ROUND((Q115-Q116)*Q118,0)</f>
        <v>0</v>
      </c>
      <c r="S120" s="41">
        <f>ROUND((S115-S116)*S118,0)</f>
        <v>0</v>
      </c>
      <c r="U120" s="41">
        <f>ROUND((U115-U116)*U118,0)</f>
        <v>0</v>
      </c>
      <c r="W120" s="41">
        <f>ROUND((W115-W116)*W118,0)</f>
        <v>0</v>
      </c>
      <c r="X120" s="41"/>
      <c r="Y120" s="41">
        <f>ROUND((Y115-Y116)*Y118,0)</f>
        <v>0</v>
      </c>
      <c r="AA120" s="41">
        <f>ROUND((AA115-AA116)*AA118,0)</f>
        <v>0</v>
      </c>
      <c r="AC120" s="41">
        <f>ROUND((AC115-AC116)*AC118,0)</f>
        <v>0</v>
      </c>
      <c r="AE120" s="41">
        <f>ROUND((AE115-AE116)*AE118,0)</f>
        <v>0</v>
      </c>
      <c r="AG120" s="41">
        <f>ROUND((AG115-AG116)*AG118,0)</f>
        <v>0</v>
      </c>
      <c r="AI120" s="41">
        <f>ROUND((AI115-AI116)*AI118,0)</f>
        <v>0</v>
      </c>
      <c r="AK120" s="41">
        <f>ROUND((AK115-AK116)*AK118,0)</f>
        <v>0</v>
      </c>
      <c r="AM120" s="41">
        <f>ROUND((AM115-AM116)*AM118,0)</f>
        <v>0</v>
      </c>
      <c r="AO120" s="41">
        <f>ROUND((AO115-AO116)*AO118,0)</f>
        <v>0</v>
      </c>
      <c r="AQ120" s="41">
        <f>ROUND((AQ115-AQ116)*AQ118,0)</f>
        <v>0</v>
      </c>
    </row>
    <row r="121" spans="1:51">
      <c r="A121" s="3"/>
      <c r="B121" s="14" t="s">
        <v>194</v>
      </c>
      <c r="E121" s="5">
        <f>IF(E$110=$B114,E116,0)</f>
        <v>0</v>
      </c>
      <c r="F121" s="41"/>
      <c r="G121" s="5">
        <f>IF(G$110=$B114,G116,0)</f>
        <v>0</v>
      </c>
      <c r="I121" s="5">
        <f>IF(I$110=$B114,I116,0)</f>
        <v>0</v>
      </c>
      <c r="K121" s="5">
        <f>IF(K$110=$B114,K116,0)</f>
        <v>0</v>
      </c>
      <c r="M121" s="5">
        <f>IF(M$110=$B114,M116,0)</f>
        <v>0</v>
      </c>
      <c r="N121" s="41"/>
      <c r="O121" s="5">
        <f>IF(O$110=$B114,O116,0)</f>
        <v>0</v>
      </c>
      <c r="Q121" s="5">
        <f>IF(Q$110=$B114,Q116,0)</f>
        <v>0</v>
      </c>
      <c r="S121" s="5">
        <f>IF(S$110=$B114,S116,0)</f>
        <v>0</v>
      </c>
      <c r="U121" s="5">
        <f>IF(U$110=$B114,U116,0)</f>
        <v>0</v>
      </c>
      <c r="W121" s="5">
        <f>IF(W$110=$B114,W116,0)</f>
        <v>0</v>
      </c>
      <c r="X121" s="41"/>
      <c r="Y121" s="5">
        <f>IF(Y$110=$B114,Y116,0)</f>
        <v>0</v>
      </c>
      <c r="AA121" s="5">
        <f>IF(AA$110=$B114,AA116,0)</f>
        <v>0</v>
      </c>
      <c r="AC121" s="5">
        <f>IF(AC$110=$B114,AC116,0)</f>
        <v>0</v>
      </c>
      <c r="AE121" s="5">
        <f>IF(AE$110=$B114,AE116,0)</f>
        <v>0</v>
      </c>
      <c r="AG121" s="5">
        <f>IF(AG$110=$B114,AG116,0)</f>
        <v>0</v>
      </c>
      <c r="AI121" s="5">
        <f>IF(AI$110=$B114,AI116,0)</f>
        <v>0</v>
      </c>
      <c r="AK121" s="5">
        <f>IF(AK$110=$B114,AK116,0)</f>
        <v>0</v>
      </c>
      <c r="AM121" s="5">
        <f>IF(AM$110=$B114,AM116,0)</f>
        <v>0</v>
      </c>
      <c r="AO121" s="5">
        <f>IF(AO$110=$B114,AO116,0)</f>
        <v>0</v>
      </c>
      <c r="AQ121" s="5">
        <f>IF(AQ$110=$B114,AQ116,0)</f>
        <v>0</v>
      </c>
    </row>
    <row r="122" spans="1:51" ht="13.8" thickBot="1">
      <c r="A122" s="3"/>
      <c r="B122" s="14" t="str">
        <f>"Total Tax Depreciation  -  "&amp;B114</f>
        <v>Total Tax Depreciation  -  2001</v>
      </c>
      <c r="C122" s="3"/>
      <c r="D122" s="3"/>
      <c r="E122" s="47">
        <f>E120+E121</f>
        <v>0</v>
      </c>
      <c r="F122" s="41"/>
      <c r="G122" s="47">
        <f>G120+G121</f>
        <v>0</v>
      </c>
      <c r="I122" s="47">
        <f>I120+I121</f>
        <v>0</v>
      </c>
      <c r="K122" s="47">
        <f>K120+K121</f>
        <v>0</v>
      </c>
      <c r="M122" s="47">
        <f>M120+M121</f>
        <v>0</v>
      </c>
      <c r="N122" s="41"/>
      <c r="O122" s="47">
        <f>O120+O121</f>
        <v>0</v>
      </c>
      <c r="Q122" s="47">
        <f>Q120+Q121</f>
        <v>0</v>
      </c>
      <c r="S122" s="47">
        <f>S120+S121</f>
        <v>0</v>
      </c>
      <c r="U122" s="47">
        <f>U120+U121</f>
        <v>0</v>
      </c>
      <c r="W122" s="47">
        <f>W120+W121</f>
        <v>0</v>
      </c>
      <c r="X122" s="41"/>
      <c r="Y122" s="47">
        <f>Y120+Y121</f>
        <v>0</v>
      </c>
      <c r="AA122" s="47">
        <f>AA120+AA121</f>
        <v>0</v>
      </c>
      <c r="AC122" s="47">
        <f>AC120+AC121</f>
        <v>0</v>
      </c>
      <c r="AE122" s="47">
        <f>AE120+AE121</f>
        <v>0</v>
      </c>
      <c r="AG122" s="47">
        <f>AG120+AG121</f>
        <v>0</v>
      </c>
      <c r="AI122" s="47">
        <f>AI120+AI121</f>
        <v>0</v>
      </c>
      <c r="AK122" s="47">
        <f>AK120+AK121</f>
        <v>0</v>
      </c>
      <c r="AM122" s="47">
        <f>AM120+AM121</f>
        <v>0</v>
      </c>
      <c r="AO122" s="47">
        <f>AO120+AO121</f>
        <v>0</v>
      </c>
      <c r="AQ122" s="47">
        <f>AQ120+AQ121</f>
        <v>0</v>
      </c>
      <c r="AW122" s="48"/>
    </row>
    <row r="123" spans="1:51" ht="13.8" thickTop="1">
      <c r="A123" s="3"/>
      <c r="B123" s="3"/>
      <c r="C123" s="3"/>
      <c r="D123" s="3"/>
      <c r="E123" s="46"/>
      <c r="F123" s="41"/>
      <c r="G123" s="46"/>
      <c r="I123" s="46"/>
      <c r="K123" s="46"/>
      <c r="M123" s="46"/>
      <c r="N123" s="46"/>
      <c r="O123" s="46"/>
      <c r="Q123" s="46"/>
      <c r="S123" s="46"/>
      <c r="U123" s="46"/>
      <c r="W123" s="46"/>
      <c r="X123" s="41"/>
      <c r="Y123" s="46"/>
      <c r="AA123" s="46"/>
      <c r="AC123" s="46"/>
      <c r="AE123" s="46"/>
      <c r="AG123" s="46"/>
      <c r="AI123" s="46"/>
      <c r="AK123" s="46"/>
      <c r="AM123" s="46"/>
      <c r="AO123" s="46"/>
      <c r="AQ123" s="46"/>
    </row>
    <row r="124" spans="1:51">
      <c r="A124" s="3"/>
      <c r="B124" s="3"/>
      <c r="C124" s="3"/>
      <c r="D124" s="3"/>
      <c r="E124" s="46"/>
      <c r="F124" s="41"/>
      <c r="G124" s="46"/>
      <c r="I124" s="46"/>
      <c r="K124" s="46"/>
      <c r="M124" s="46"/>
      <c r="N124" s="46"/>
      <c r="O124" s="46"/>
      <c r="Q124" s="46"/>
      <c r="S124" s="46"/>
      <c r="U124" s="46"/>
      <c r="W124" s="46"/>
      <c r="X124" s="41"/>
      <c r="Y124" s="46"/>
      <c r="AA124" s="46"/>
      <c r="AC124" s="46"/>
      <c r="AE124" s="46"/>
      <c r="AG124" s="46"/>
      <c r="AI124" s="46"/>
      <c r="AK124" s="46"/>
      <c r="AM124" s="46"/>
      <c r="AO124" s="46"/>
      <c r="AQ124" s="46"/>
    </row>
    <row r="125" spans="1:51">
      <c r="A125" s="3"/>
      <c r="B125" s="49">
        <v>2002</v>
      </c>
      <c r="C125" s="3"/>
      <c r="D125" s="3"/>
      <c r="E125" s="46"/>
      <c r="F125" s="41"/>
      <c r="G125" s="46"/>
      <c r="I125" s="46"/>
      <c r="K125" s="46"/>
      <c r="M125" s="46"/>
      <c r="N125" s="46"/>
      <c r="O125" s="46"/>
      <c r="Q125" s="46"/>
      <c r="S125" s="46"/>
      <c r="U125" s="46"/>
      <c r="W125" s="46"/>
      <c r="X125" s="41"/>
      <c r="Y125" s="46"/>
      <c r="AA125" s="46"/>
      <c r="AC125" s="46"/>
      <c r="AE125" s="46"/>
      <c r="AG125" s="46"/>
      <c r="AI125" s="46"/>
      <c r="AK125" s="46"/>
      <c r="AM125" s="46"/>
      <c r="AO125" s="46"/>
      <c r="AQ125" s="46"/>
    </row>
    <row r="126" spans="1:51">
      <c r="A126" s="3"/>
      <c r="B126" s="14" t="s">
        <v>167</v>
      </c>
      <c r="C126" s="3"/>
      <c r="D126" s="3"/>
      <c r="E126" s="41">
        <f>IF(E$110&lt;=$B125,E$25,0)</f>
        <v>0</v>
      </c>
      <c r="F126" s="41"/>
      <c r="G126" s="41">
        <f>IF(G$110&lt;=$B125,G$25,0)</f>
        <v>0</v>
      </c>
      <c r="I126" s="41">
        <f>IF(I$110&lt;=$B125,I$25,0)</f>
        <v>0</v>
      </c>
      <c r="J126" s="41"/>
      <c r="K126" s="41">
        <f>IF(K$110&lt;=$B125,K$25,0)</f>
        <v>0</v>
      </c>
      <c r="L126" s="41"/>
      <c r="M126" s="41">
        <f>IF(M$110&lt;=$B125,M$25,0)</f>
        <v>0</v>
      </c>
      <c r="N126" s="41"/>
      <c r="O126" s="41">
        <f>IF(O$110&lt;=$B125,O$25,0)</f>
        <v>0</v>
      </c>
      <c r="P126" s="41"/>
      <c r="Q126" s="41">
        <f>IF(Q$110&lt;=$B125,Q$25,0)</f>
        <v>0</v>
      </c>
      <c r="R126" s="41"/>
      <c r="S126" s="41">
        <f>IF(S$110&lt;=$B125,S$25,0)</f>
        <v>0</v>
      </c>
      <c r="T126" s="41"/>
      <c r="U126" s="41">
        <f>IF(U$110&lt;=$B125,U$25,0)</f>
        <v>0</v>
      </c>
      <c r="V126" s="41"/>
      <c r="W126" s="41">
        <f>IF(W$110&lt;=$B125,W$25,0)</f>
        <v>0</v>
      </c>
      <c r="X126" s="41"/>
      <c r="Y126" s="41">
        <f>IF(Y$110&lt;=$B125,Y$25,0)</f>
        <v>0</v>
      </c>
      <c r="Z126" s="41"/>
      <c r="AA126" s="41">
        <f>IF(AA$110&lt;=$B125,AA$25,0)</f>
        <v>0</v>
      </c>
      <c r="AB126" s="41"/>
      <c r="AC126" s="41">
        <f>IF(AC$110&lt;=$B125,AC$25,0)</f>
        <v>0</v>
      </c>
      <c r="AD126" s="41"/>
      <c r="AE126" s="41">
        <f>IF(AE$110&lt;=$B125,AE$25,0)</f>
        <v>0</v>
      </c>
      <c r="AF126" s="41"/>
      <c r="AG126" s="41">
        <f>IF(AG$110&lt;=$B125,AG$25,0)</f>
        <v>0</v>
      </c>
      <c r="AI126" s="41">
        <f>IF(AI$110&lt;=$B125,AI$25,0)</f>
        <v>0</v>
      </c>
      <c r="AK126" s="41">
        <f>IF(AK$110&lt;=$B125,AK$25,0)</f>
        <v>0</v>
      </c>
      <c r="AM126" s="41">
        <f>IF(AM$110&lt;=$B125,AM$25,0)</f>
        <v>0</v>
      </c>
      <c r="AO126" s="41">
        <f>IF(AO$110&lt;=$B125,AO$25,0)</f>
        <v>0</v>
      </c>
      <c r="AQ126" s="41">
        <f>IF(AQ$110&lt;=$B125,AQ$25,0)</f>
        <v>0</v>
      </c>
    </row>
    <row r="127" spans="1:51">
      <c r="A127" s="3"/>
      <c r="B127" s="14" t="s">
        <v>190</v>
      </c>
      <c r="C127" s="3"/>
      <c r="D127" s="32"/>
      <c r="E127" s="42">
        <f>ROUND(E126*E$13,0)</f>
        <v>0</v>
      </c>
      <c r="F127" s="41"/>
      <c r="G127" s="42">
        <f>ROUND(G126*G$13,0)</f>
        <v>0</v>
      </c>
      <c r="I127" s="42">
        <f>ROUND(I126*I$13,0)</f>
        <v>0</v>
      </c>
      <c r="J127" s="41"/>
      <c r="K127" s="42">
        <f>ROUND(K126*K$13,0)</f>
        <v>0</v>
      </c>
      <c r="L127" s="41"/>
      <c r="M127" s="42">
        <f>ROUND(M126*M$13,0)</f>
        <v>0</v>
      </c>
      <c r="N127" s="41"/>
      <c r="O127" s="42">
        <f>ROUND(O126*O$13,0)</f>
        <v>0</v>
      </c>
      <c r="P127" s="41"/>
      <c r="Q127" s="42">
        <f>ROUND(Q126*Q$13,0)</f>
        <v>0</v>
      </c>
      <c r="R127" s="41"/>
      <c r="S127" s="42">
        <f>ROUND(S126*S$13,0)</f>
        <v>0</v>
      </c>
      <c r="T127" s="41"/>
      <c r="U127" s="42">
        <f>ROUND(U126*U$13,0)</f>
        <v>0</v>
      </c>
      <c r="V127" s="41"/>
      <c r="W127" s="42">
        <f>ROUND(W126*W$13,0)</f>
        <v>0</v>
      </c>
      <c r="X127" s="41"/>
      <c r="Y127" s="42">
        <f>ROUND(Y126*Y$13,0)</f>
        <v>0</v>
      </c>
      <c r="Z127" s="41"/>
      <c r="AA127" s="42">
        <f>ROUND(AA126*AA$13,0)</f>
        <v>0</v>
      </c>
      <c r="AB127" s="41"/>
      <c r="AC127" s="42">
        <f>ROUND(AC126*AC$13,0)</f>
        <v>0</v>
      </c>
      <c r="AD127" s="41"/>
      <c r="AE127" s="42">
        <f>ROUND(AE126*AE$13,0)</f>
        <v>0</v>
      </c>
      <c r="AF127" s="41"/>
      <c r="AG127" s="42">
        <f>ROUND(AG126*AG$13,0)</f>
        <v>0</v>
      </c>
      <c r="AI127" s="42">
        <f>ROUND(AI126*AI$13,0)</f>
        <v>0</v>
      </c>
      <c r="AK127" s="42">
        <f>ROUND(AK126*AK$13,0)</f>
        <v>0</v>
      </c>
      <c r="AM127" s="42">
        <f>ROUND(AM126*AM$13,0)</f>
        <v>0</v>
      </c>
      <c r="AO127" s="42">
        <f>ROUND(AO126*AO$13,0)</f>
        <v>0</v>
      </c>
      <c r="AQ127" s="42">
        <f>ROUND(AQ126*AQ$13,0)</f>
        <v>0</v>
      </c>
    </row>
    <row r="128" spans="1:51">
      <c r="A128" s="3"/>
      <c r="B128" s="14" t="s">
        <v>191</v>
      </c>
      <c r="C128" s="3"/>
      <c r="D128" s="3"/>
      <c r="E128" s="41">
        <f>E126-E127</f>
        <v>0</v>
      </c>
      <c r="F128" s="41"/>
      <c r="G128" s="41">
        <f>G126-G127</f>
        <v>0</v>
      </c>
      <c r="I128" s="41">
        <f>I126-I127</f>
        <v>0</v>
      </c>
      <c r="J128" s="46"/>
      <c r="K128" s="41">
        <f>K126-K127</f>
        <v>0</v>
      </c>
      <c r="L128" s="46"/>
      <c r="M128" s="41">
        <f>M126-M127</f>
        <v>0</v>
      </c>
      <c r="N128" s="46"/>
      <c r="O128" s="41">
        <f>O126-O127</f>
        <v>0</v>
      </c>
      <c r="P128" s="46"/>
      <c r="Q128" s="41">
        <f>Q126-Q127</f>
        <v>0</v>
      </c>
      <c r="R128" s="46"/>
      <c r="S128" s="41">
        <f>S126-S127</f>
        <v>0</v>
      </c>
      <c r="T128" s="46"/>
      <c r="U128" s="41">
        <f>U126-U127</f>
        <v>0</v>
      </c>
      <c r="V128" s="46"/>
      <c r="W128" s="41">
        <f>W126-W127</f>
        <v>0</v>
      </c>
      <c r="X128" s="46"/>
      <c r="Y128" s="41">
        <f>Y126-Y127</f>
        <v>0</v>
      </c>
      <c r="Z128" s="46"/>
      <c r="AA128" s="41">
        <f>AA126-AA127</f>
        <v>0</v>
      </c>
      <c r="AB128" s="46"/>
      <c r="AC128" s="41">
        <f>AC126-AC127</f>
        <v>0</v>
      </c>
      <c r="AD128" s="46"/>
      <c r="AE128" s="41">
        <f>AE126-AE127</f>
        <v>0</v>
      </c>
      <c r="AF128" s="46"/>
      <c r="AG128" s="41">
        <f>AG126-AG127</f>
        <v>0</v>
      </c>
      <c r="AI128" s="41">
        <f>AI126-AI127</f>
        <v>0</v>
      </c>
      <c r="AK128" s="41">
        <f>AK126-AK127</f>
        <v>0</v>
      </c>
      <c r="AM128" s="41">
        <f>AM126-AM127</f>
        <v>0</v>
      </c>
      <c r="AO128" s="41">
        <f>AO126-AO127</f>
        <v>0</v>
      </c>
      <c r="AQ128" s="41">
        <f>AQ126-AQ127</f>
        <v>0</v>
      </c>
    </row>
    <row r="129" spans="1:51" s="176" customFormat="1">
      <c r="A129" s="32"/>
      <c r="B129" s="43" t="s">
        <v>192</v>
      </c>
      <c r="C129" s="32"/>
      <c r="D129" s="32"/>
      <c r="E129" s="44">
        <f>IF($B125-E$9&lt;0,0,LOOKUP($B125-(E$9-1),$C$343:$C$364,$E$343:$E$364))</f>
        <v>7.2190000000000004E-2</v>
      </c>
      <c r="F129" s="32"/>
      <c r="G129" s="44">
        <f>IF($B125-G$9&lt;0,0,LOOKUP($B125-(G$9-1),$C$343:$C$364,$E$343:$E$364))</f>
        <v>3.7499999999999999E-2</v>
      </c>
      <c r="H129" s="45"/>
      <c r="I129" s="44">
        <f>IF($B125-I$9&lt;0,0,LOOKUP($B125-(I$9-1),$C$343:$C$364,$E$343:$E$364))</f>
        <v>0</v>
      </c>
      <c r="J129" s="45"/>
      <c r="K129" s="44">
        <f>IF($B125-K$9&lt;0,0,LOOKUP($B125-(K$9-1),$C$343:$C$364,$E$343:$E$364))</f>
        <v>0</v>
      </c>
      <c r="L129" s="45"/>
      <c r="M129" s="44">
        <f>IF($B125-M$9&lt;0,0,LOOKUP($B125-(M$9-1),$C$343:$C$364,$E$343:$E$364))</f>
        <v>0</v>
      </c>
      <c r="N129" s="32"/>
      <c r="O129" s="44">
        <f>IF($B125-O$9&lt;0,0,LOOKUP($B125-(O$9-1),$C$343:$C$364,$E$343:$E$364))</f>
        <v>0</v>
      </c>
      <c r="P129" s="45"/>
      <c r="Q129" s="44">
        <f>IF($B125-Q$9&lt;0,0,LOOKUP($B125-(Q$9-1),$C$343:$C$364,$E$343:$E$364))</f>
        <v>0</v>
      </c>
      <c r="R129" s="45"/>
      <c r="S129" s="44">
        <f>IF($B125-S$9&lt;0,0,LOOKUP($B125-(S$9-1),$C$343:$C$364,$E$343:$E$364))</f>
        <v>0</v>
      </c>
      <c r="T129" s="45"/>
      <c r="U129" s="44">
        <f>IF($B125-U$9&lt;0,0,LOOKUP($B125-(U$9-1),$C$343:$C$364,$E$343:$E$364))</f>
        <v>0</v>
      </c>
      <c r="V129" s="45"/>
      <c r="W129" s="44">
        <f>IF($B125-W$9&lt;0,0,LOOKUP($B125-(W$9-1),$C$343:$C$364,$E$343:$E$364))</f>
        <v>0</v>
      </c>
      <c r="X129" s="32"/>
      <c r="Y129" s="44">
        <f>IF($B125-Y$9&lt;0,0,LOOKUP($B125-(Y$9-1),$C$343:$C$364,$E$343:$E$364))</f>
        <v>0</v>
      </c>
      <c r="Z129" s="45"/>
      <c r="AA129" s="44">
        <f>IF($B125-AA$9&lt;0,0,LOOKUP($B125-(AA$9-1),$C$343:$C$364,$E$343:$E$364))</f>
        <v>0</v>
      </c>
      <c r="AB129" s="45"/>
      <c r="AC129" s="44">
        <f>IF($B125-AC$9&lt;0,0,LOOKUP($B125-(AC$9-1),$C$343:$C$364,$E$343:$E$364))</f>
        <v>0</v>
      </c>
      <c r="AD129" s="45"/>
      <c r="AE129" s="44">
        <f>IF($B125-AE$9&lt;0,0,LOOKUP($B125-(AE$9-1),$C$343:$C$364,$E$343:$E$364))</f>
        <v>0</v>
      </c>
      <c r="AF129" s="45"/>
      <c r="AG129" s="44">
        <f>IF($B125-AG$9&lt;0,0,LOOKUP($B125-(AG$9-1),$C$343:$C$364,$E$343:$E$364))</f>
        <v>0</v>
      </c>
      <c r="AH129" s="45"/>
      <c r="AI129" s="44">
        <f>IF($B125-AI$9&lt;0,0,LOOKUP($B125-(AI$9-1),$C$343:$C$364,$E$343:$E$364))</f>
        <v>0</v>
      </c>
      <c r="AJ129" s="45"/>
      <c r="AK129" s="44">
        <f>IF($B125-AK$9&lt;0,0,LOOKUP($B125-(AK$9-1),$C$343:$C$364,$E$343:$E$364))</f>
        <v>0</v>
      </c>
      <c r="AL129" s="45"/>
      <c r="AM129" s="44">
        <f>IF($B125-AM$9&lt;0,0,LOOKUP($B125-(AM$9-1),$C$343:$C$364,$E$343:$E$364))</f>
        <v>0</v>
      </c>
      <c r="AN129" s="45"/>
      <c r="AO129" s="44">
        <f>IF($B125-AO$9&lt;0,0,LOOKUP($B125-(AO$9-1),$C$343:$C$364,$E$343:$E$364))</f>
        <v>0</v>
      </c>
      <c r="AP129" s="45"/>
      <c r="AQ129" s="44">
        <f>IF($B125-AQ$9&lt;0,0,LOOKUP($B125-(AQ$9-1),$C$343:$C$364,$E$343:$E$364))</f>
        <v>0</v>
      </c>
      <c r="AR129" s="45"/>
      <c r="AS129" s="45"/>
      <c r="AT129" s="45"/>
      <c r="AU129" s="45"/>
      <c r="AV129" s="45"/>
      <c r="AW129" s="45"/>
      <c r="AX129" s="45"/>
      <c r="AY129" s="45"/>
    </row>
    <row r="130" spans="1:51">
      <c r="A130" s="3"/>
      <c r="B130" s="3"/>
      <c r="C130" s="3"/>
      <c r="D130" s="3"/>
      <c r="E130" s="46"/>
      <c r="F130" s="41"/>
      <c r="G130" s="46"/>
      <c r="I130" s="46"/>
      <c r="J130" s="41"/>
      <c r="K130" s="46"/>
      <c r="L130" s="41"/>
      <c r="M130" s="46"/>
      <c r="N130" s="41"/>
      <c r="O130" s="46"/>
      <c r="P130" s="41"/>
      <c r="Q130" s="46"/>
      <c r="R130" s="41"/>
      <c r="S130" s="46"/>
      <c r="T130" s="41"/>
      <c r="U130" s="46"/>
      <c r="V130" s="41"/>
      <c r="W130" s="46"/>
      <c r="X130" s="41"/>
      <c r="Y130" s="46"/>
      <c r="Z130" s="41"/>
      <c r="AA130" s="46"/>
      <c r="AB130" s="41"/>
      <c r="AC130" s="46"/>
      <c r="AD130" s="41"/>
      <c r="AE130" s="46"/>
      <c r="AF130" s="41"/>
      <c r="AG130" s="46"/>
      <c r="AI130" s="46"/>
      <c r="AK130" s="46"/>
      <c r="AM130" s="46"/>
      <c r="AO130" s="46"/>
      <c r="AQ130" s="46"/>
    </row>
    <row r="131" spans="1:51">
      <c r="A131" s="3"/>
      <c r="B131" s="14" t="s">
        <v>193</v>
      </c>
      <c r="C131" s="3"/>
      <c r="D131" s="3"/>
      <c r="E131" s="41">
        <f>ROUND((E126-E127)*E129,0)</f>
        <v>0</v>
      </c>
      <c r="F131" s="41"/>
      <c r="G131" s="41">
        <f>ROUND((G126-G127)*G129,0)</f>
        <v>0</v>
      </c>
      <c r="I131" s="41">
        <f>ROUND((I126-I127)*I129,0)</f>
        <v>0</v>
      </c>
      <c r="J131" s="41"/>
      <c r="K131" s="41">
        <f>ROUND((K126-K127)*K129,0)</f>
        <v>0</v>
      </c>
      <c r="L131" s="41"/>
      <c r="M131" s="41">
        <f>ROUND((M126-M127)*M129,0)</f>
        <v>0</v>
      </c>
      <c r="N131" s="41"/>
      <c r="O131" s="41">
        <f>ROUND((O126-O127)*O129,0)</f>
        <v>0</v>
      </c>
      <c r="P131" s="41"/>
      <c r="Q131" s="41">
        <f>ROUND((Q126-Q127)*Q129,0)</f>
        <v>0</v>
      </c>
      <c r="R131" s="41"/>
      <c r="S131" s="41">
        <f>ROUND((S126-S127)*S129,0)</f>
        <v>0</v>
      </c>
      <c r="T131" s="41"/>
      <c r="U131" s="41">
        <f>ROUND((U126-U127)*U129,0)</f>
        <v>0</v>
      </c>
      <c r="V131" s="41"/>
      <c r="W131" s="41">
        <f>ROUND((W126-W127)*W129,0)</f>
        <v>0</v>
      </c>
      <c r="X131" s="41"/>
      <c r="Y131" s="41">
        <f>ROUND((Y126-Y127)*Y129,0)</f>
        <v>0</v>
      </c>
      <c r="Z131" s="41"/>
      <c r="AA131" s="41">
        <f>ROUND((AA126-AA127)*AA129,0)</f>
        <v>0</v>
      </c>
      <c r="AB131" s="41"/>
      <c r="AC131" s="41">
        <f>ROUND((AC126-AC127)*AC129,0)</f>
        <v>0</v>
      </c>
      <c r="AD131" s="41"/>
      <c r="AE131" s="41">
        <f>ROUND((AE126-AE127)*AE129,0)</f>
        <v>0</v>
      </c>
      <c r="AF131" s="41"/>
      <c r="AG131" s="41">
        <f>ROUND((AG126-AG127)*AG129,0)</f>
        <v>0</v>
      </c>
      <c r="AI131" s="41">
        <f>ROUND((AI126-AI127)*AI129,0)</f>
        <v>0</v>
      </c>
      <c r="AK131" s="41">
        <f>ROUND((AK126-AK127)*AK129,0)</f>
        <v>0</v>
      </c>
      <c r="AM131" s="41">
        <f>ROUND((AM126-AM127)*AM129,0)</f>
        <v>0</v>
      </c>
      <c r="AO131" s="41">
        <f>ROUND((AO126-AO127)*AO129,0)</f>
        <v>0</v>
      </c>
      <c r="AQ131" s="41">
        <f>ROUND((AQ126-AQ127)*AQ129,0)</f>
        <v>0</v>
      </c>
    </row>
    <row r="132" spans="1:51">
      <c r="A132" s="3"/>
      <c r="B132" s="14" t="s">
        <v>194</v>
      </c>
      <c r="C132" s="3"/>
      <c r="D132" s="3"/>
      <c r="E132" s="5">
        <f>IF(E$110=$B125,E127,0)</f>
        <v>0</v>
      </c>
      <c r="F132" s="41"/>
      <c r="G132" s="5">
        <f>IF(G$110=$B125,G127,0)</f>
        <v>0</v>
      </c>
      <c r="I132" s="5">
        <f>IF(I$110=$B125,I127,0)</f>
        <v>0</v>
      </c>
      <c r="J132" s="41"/>
      <c r="K132" s="5">
        <f>IF(K$110=$B125,K127,0)</f>
        <v>0</v>
      </c>
      <c r="L132" s="41"/>
      <c r="M132" s="5">
        <f>IF(M$110=$B125,M127,0)</f>
        <v>0</v>
      </c>
      <c r="N132" s="41"/>
      <c r="O132" s="5">
        <f>IF(O$110=$B125,O127,0)</f>
        <v>0</v>
      </c>
      <c r="P132" s="41"/>
      <c r="Q132" s="5">
        <f>IF(Q$110=$B125,Q127,0)</f>
        <v>0</v>
      </c>
      <c r="R132" s="41"/>
      <c r="S132" s="5">
        <f>IF(S$110=$B125,S127,0)</f>
        <v>0</v>
      </c>
      <c r="T132" s="41"/>
      <c r="U132" s="5">
        <f>IF(U$110=$B125,U127,0)</f>
        <v>0</v>
      </c>
      <c r="V132" s="41"/>
      <c r="W132" s="5">
        <f>IF(W$110=$B125,W127,0)</f>
        <v>0</v>
      </c>
      <c r="X132" s="41"/>
      <c r="Y132" s="5">
        <f>IF(Y$110=$B125,Y127,0)</f>
        <v>0</v>
      </c>
      <c r="Z132" s="41"/>
      <c r="AA132" s="5">
        <f>IF(AA$110=$B125,AA127,0)</f>
        <v>0</v>
      </c>
      <c r="AB132" s="41"/>
      <c r="AC132" s="5">
        <f>IF(AC$110=$B125,AC127,0)</f>
        <v>0</v>
      </c>
      <c r="AD132" s="41"/>
      <c r="AE132" s="5">
        <f>IF(AE$110=$B125,AE127,0)</f>
        <v>0</v>
      </c>
      <c r="AF132" s="41"/>
      <c r="AG132" s="5">
        <f>IF(AG$110=$B125,AG127,0)</f>
        <v>0</v>
      </c>
      <c r="AI132" s="5">
        <f>IF(AI$110=$B125,AI127,0)</f>
        <v>0</v>
      </c>
      <c r="AK132" s="5">
        <f>IF(AK$110=$B125,AK127,0)</f>
        <v>0</v>
      </c>
      <c r="AM132" s="5">
        <f>IF(AM$110=$B125,AM127,0)</f>
        <v>0</v>
      </c>
      <c r="AO132" s="5">
        <f>IF(AO$110=$B125,AO127,0)</f>
        <v>0</v>
      </c>
      <c r="AQ132" s="5">
        <f>IF(AQ$110=$B125,AQ127,0)</f>
        <v>0</v>
      </c>
    </row>
    <row r="133" spans="1:51" ht="13.8" thickBot="1">
      <c r="A133" s="3"/>
      <c r="B133" s="14" t="str">
        <f>"Total Tax Depreciation  -  "&amp;B125</f>
        <v>Total Tax Depreciation  -  2002</v>
      </c>
      <c r="C133" s="3"/>
      <c r="D133" s="3"/>
      <c r="E133" s="47">
        <f>E131+E132</f>
        <v>0</v>
      </c>
      <c r="F133" s="41"/>
      <c r="G133" s="47">
        <f>G131+G132</f>
        <v>0</v>
      </c>
      <c r="I133" s="47">
        <f>I131+I132</f>
        <v>0</v>
      </c>
      <c r="J133" s="46"/>
      <c r="K133" s="47">
        <f>K131+K132</f>
        <v>0</v>
      </c>
      <c r="L133" s="46"/>
      <c r="M133" s="47">
        <f>M131+M132</f>
        <v>0</v>
      </c>
      <c r="N133" s="46"/>
      <c r="O133" s="47">
        <f>O131+O132</f>
        <v>0</v>
      </c>
      <c r="P133" s="46"/>
      <c r="Q133" s="47">
        <f>Q131+Q132</f>
        <v>0</v>
      </c>
      <c r="R133" s="46"/>
      <c r="S133" s="47">
        <f>S131+S132</f>
        <v>0</v>
      </c>
      <c r="T133" s="46"/>
      <c r="U133" s="47">
        <f>U131+U132</f>
        <v>0</v>
      </c>
      <c r="V133" s="46"/>
      <c r="W133" s="47">
        <f>W131+W132</f>
        <v>0</v>
      </c>
      <c r="X133" s="46"/>
      <c r="Y133" s="47">
        <f>Y131+Y132</f>
        <v>0</v>
      </c>
      <c r="Z133" s="46"/>
      <c r="AA133" s="47">
        <f>AA131+AA132</f>
        <v>0</v>
      </c>
      <c r="AB133" s="46"/>
      <c r="AC133" s="47">
        <f>AC131+AC132</f>
        <v>0</v>
      </c>
      <c r="AD133" s="46"/>
      <c r="AE133" s="47">
        <f>AE131+AE132</f>
        <v>0</v>
      </c>
      <c r="AF133" s="46"/>
      <c r="AG133" s="47">
        <f>AG131+AG132</f>
        <v>0</v>
      </c>
      <c r="AI133" s="47">
        <f>AI131+AI132</f>
        <v>0</v>
      </c>
      <c r="AK133" s="47">
        <f>AK131+AK132</f>
        <v>0</v>
      </c>
      <c r="AM133" s="47">
        <f>AM131+AM132</f>
        <v>0</v>
      </c>
      <c r="AO133" s="47">
        <f>AO131+AO132</f>
        <v>0</v>
      </c>
      <c r="AQ133" s="47">
        <f>AQ131+AQ132</f>
        <v>0</v>
      </c>
      <c r="AW133" s="48"/>
    </row>
    <row r="134" spans="1:51" ht="13.8" thickTop="1">
      <c r="A134" s="3"/>
      <c r="B134" s="3"/>
      <c r="C134" s="3"/>
      <c r="D134" s="3"/>
      <c r="E134" s="46"/>
      <c r="F134" s="41"/>
      <c r="G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I134" s="46"/>
      <c r="AK134" s="46"/>
      <c r="AM134" s="46"/>
      <c r="AO134" s="46"/>
      <c r="AQ134" s="46"/>
    </row>
    <row r="135" spans="1:51">
      <c r="A135" s="3"/>
      <c r="F135" s="41"/>
      <c r="X135" s="41"/>
    </row>
    <row r="136" spans="1:51">
      <c r="A136" s="3"/>
      <c r="B136" s="40">
        <v>2003</v>
      </c>
      <c r="C136" s="3"/>
      <c r="D136" s="3"/>
      <c r="E136" s="41"/>
      <c r="F136" s="41"/>
      <c r="G136" s="41"/>
      <c r="I136" s="41"/>
      <c r="K136" s="41"/>
      <c r="M136" s="41"/>
      <c r="N136" s="41"/>
      <c r="O136" s="41"/>
      <c r="Q136" s="41"/>
      <c r="S136" s="41"/>
      <c r="U136" s="41"/>
      <c r="W136" s="41"/>
      <c r="X136" s="41"/>
      <c r="Y136" s="41"/>
      <c r="AA136" s="41"/>
      <c r="AC136" s="41"/>
      <c r="AE136" s="41"/>
      <c r="AG136" s="41"/>
      <c r="AI136" s="41"/>
      <c r="AK136" s="41"/>
      <c r="AM136" s="41"/>
      <c r="AO136" s="41"/>
      <c r="AQ136" s="41"/>
    </row>
    <row r="137" spans="1:51">
      <c r="A137" s="3"/>
      <c r="B137" s="14" t="s">
        <v>167</v>
      </c>
      <c r="C137" s="3"/>
      <c r="D137" s="3"/>
      <c r="E137" s="41">
        <f>IF(E$110&lt;=$B136,E$25,0)</f>
        <v>0</v>
      </c>
      <c r="F137" s="41"/>
      <c r="G137" s="41">
        <f>IF(G$110&lt;=$B136,G$25,0)</f>
        <v>0</v>
      </c>
      <c r="I137" s="41">
        <f>IF(I$110&lt;=$B136,I$25,0)</f>
        <v>0</v>
      </c>
      <c r="K137" s="41">
        <f>IF(K$110&lt;=$B136,K$25,0)</f>
        <v>0</v>
      </c>
      <c r="L137" s="41"/>
      <c r="M137" s="41">
        <f>IF(M$110&lt;=$B136,M$25,0)</f>
        <v>0</v>
      </c>
      <c r="N137" s="41"/>
      <c r="O137" s="41">
        <f>IF(O$110&lt;=$B136,O$25,0)</f>
        <v>0</v>
      </c>
      <c r="P137" s="41"/>
      <c r="Q137" s="41">
        <f>IF(Q$110&lt;=$B136,Q$25,0)</f>
        <v>0</v>
      </c>
      <c r="R137" s="41"/>
      <c r="S137" s="41">
        <f>IF(S$110&lt;=$B136,S$25,0)</f>
        <v>0</v>
      </c>
      <c r="T137" s="41"/>
      <c r="U137" s="41">
        <f>IF(U$110&lt;=$B136,U$25,0)</f>
        <v>0</v>
      </c>
      <c r="V137" s="41"/>
      <c r="W137" s="41">
        <f>IF(W$110&lt;=$B136,W$25,0)</f>
        <v>0</v>
      </c>
      <c r="X137" s="41"/>
      <c r="Y137" s="41">
        <f>IF(Y$110&lt;=$B136,Y$25,0)</f>
        <v>0</v>
      </c>
      <c r="Z137" s="41"/>
      <c r="AA137" s="41">
        <f>IF(AA$110&lt;=$B136,AA$25,0)</f>
        <v>0</v>
      </c>
      <c r="AB137" s="41"/>
      <c r="AC137" s="41">
        <f>IF(AC$110&lt;=$B136,AC$25,0)</f>
        <v>0</v>
      </c>
      <c r="AD137" s="41"/>
      <c r="AE137" s="41">
        <f>IF(AE$110&lt;=$B136,AE$25,0)</f>
        <v>0</v>
      </c>
      <c r="AF137" s="41"/>
      <c r="AG137" s="41">
        <f>IF(AG$110&lt;=$B136,AG$25,0)</f>
        <v>0</v>
      </c>
      <c r="AH137" s="41"/>
      <c r="AI137" s="41">
        <f>IF(AI$110&lt;=$B136,AI$25,0)</f>
        <v>0</v>
      </c>
      <c r="AJ137" s="41"/>
      <c r="AK137" s="41">
        <f>IF(AK$110&lt;=$B136,AK$25,0)</f>
        <v>0</v>
      </c>
      <c r="AL137" s="3"/>
      <c r="AM137" s="41">
        <f>IF(AM$110&lt;=$B136,AM$25,0)</f>
        <v>0</v>
      </c>
      <c r="AN137" s="3"/>
      <c r="AO137" s="41">
        <f>IF(AO$110&lt;=$B136,AO$25,0)</f>
        <v>0</v>
      </c>
      <c r="AP137" s="3"/>
      <c r="AQ137" s="41">
        <f>IF(AQ$110&lt;=$B136,AQ$25,0)</f>
        <v>0</v>
      </c>
      <c r="AR137" s="3"/>
      <c r="AS137" s="3"/>
      <c r="AT137" s="3"/>
      <c r="AU137" s="3"/>
      <c r="AV137" s="3"/>
    </row>
    <row r="138" spans="1:51">
      <c r="A138" s="3"/>
      <c r="B138" s="14" t="s">
        <v>190</v>
      </c>
      <c r="C138" s="3"/>
      <c r="D138" s="32"/>
      <c r="E138" s="42">
        <f>ROUND(E137*E$13,0)</f>
        <v>0</v>
      </c>
      <c r="F138" s="41"/>
      <c r="G138" s="42">
        <f>ROUND(G137*G$13,0)</f>
        <v>0</v>
      </c>
      <c r="I138" s="42">
        <f>ROUND(I137*I$13,0)</f>
        <v>0</v>
      </c>
      <c r="K138" s="42">
        <f>ROUND(K137*K$13,0)</f>
        <v>0</v>
      </c>
      <c r="L138" s="41"/>
      <c r="M138" s="42">
        <f>ROUND(M137*M$13,0)</f>
        <v>0</v>
      </c>
      <c r="N138" s="41"/>
      <c r="O138" s="42">
        <f>ROUND(O137*O$13,0)</f>
        <v>0</v>
      </c>
      <c r="P138" s="41"/>
      <c r="Q138" s="42">
        <f>ROUND(Q137*Q$13,0)</f>
        <v>0</v>
      </c>
      <c r="R138" s="41"/>
      <c r="S138" s="42">
        <f>ROUND(S137*S$13,0)</f>
        <v>0</v>
      </c>
      <c r="T138" s="41"/>
      <c r="U138" s="42">
        <f>ROUND(U137*U$13,0)</f>
        <v>0</v>
      </c>
      <c r="V138" s="41"/>
      <c r="W138" s="42">
        <f>ROUND(W137*W$13,0)</f>
        <v>0</v>
      </c>
      <c r="X138" s="41"/>
      <c r="Y138" s="42">
        <f>ROUND(Y137*Y$13,0)</f>
        <v>0</v>
      </c>
      <c r="Z138" s="41"/>
      <c r="AA138" s="42">
        <f>ROUND(AA137*AA$13,0)</f>
        <v>0</v>
      </c>
      <c r="AB138" s="41"/>
      <c r="AC138" s="42">
        <f>ROUND(AC137*AC$13,0)</f>
        <v>0</v>
      </c>
      <c r="AD138" s="41"/>
      <c r="AE138" s="42">
        <f>ROUND(AE137*AE$13,0)</f>
        <v>0</v>
      </c>
      <c r="AF138" s="41"/>
      <c r="AG138" s="42">
        <f>ROUND(AG137*AG$13,0)</f>
        <v>0</v>
      </c>
      <c r="AH138" s="41"/>
      <c r="AI138" s="42">
        <f>ROUND(AI137*AI$13,0)</f>
        <v>0</v>
      </c>
      <c r="AJ138" s="41"/>
      <c r="AK138" s="42">
        <f>ROUND(AK137*AK$13,0)</f>
        <v>0</v>
      </c>
      <c r="AL138" s="3"/>
      <c r="AM138" s="42">
        <f>ROUND(AM137*AM$13,0)</f>
        <v>0</v>
      </c>
      <c r="AN138" s="3"/>
      <c r="AO138" s="42">
        <f>ROUND(AO137*AO$13,0)</f>
        <v>0</v>
      </c>
      <c r="AP138" s="3"/>
      <c r="AQ138" s="42">
        <f>ROUND(AQ137*AQ$13,0)</f>
        <v>0</v>
      </c>
      <c r="AR138" s="3"/>
      <c r="AS138" s="3"/>
      <c r="AT138" s="3"/>
      <c r="AU138" s="3"/>
      <c r="AV138" s="3"/>
    </row>
    <row r="139" spans="1:51">
      <c r="A139" s="3"/>
      <c r="B139" s="14" t="s">
        <v>191</v>
      </c>
      <c r="C139" s="3"/>
      <c r="D139" s="3"/>
      <c r="E139" s="41">
        <f>E137-E138</f>
        <v>0</v>
      </c>
      <c r="F139" s="41"/>
      <c r="G139" s="41">
        <f>G137-G138</f>
        <v>0</v>
      </c>
      <c r="I139" s="41">
        <f>I137-I138</f>
        <v>0</v>
      </c>
      <c r="K139" s="41">
        <f>K137-K138</f>
        <v>0</v>
      </c>
      <c r="L139" s="41"/>
      <c r="M139" s="41">
        <f>M137-M138</f>
        <v>0</v>
      </c>
      <c r="N139" s="41"/>
      <c r="O139" s="41">
        <f>O137-O138</f>
        <v>0</v>
      </c>
      <c r="P139" s="41"/>
      <c r="Q139" s="41">
        <f>Q137-Q138</f>
        <v>0</v>
      </c>
      <c r="R139" s="41"/>
      <c r="S139" s="41">
        <f>S137-S138</f>
        <v>0</v>
      </c>
      <c r="T139" s="41"/>
      <c r="U139" s="41">
        <f>U137-U138</f>
        <v>0</v>
      </c>
      <c r="V139" s="41"/>
      <c r="W139" s="41">
        <f>W137-W138</f>
        <v>0</v>
      </c>
      <c r="X139" s="41"/>
      <c r="Y139" s="41">
        <f>Y137-Y138</f>
        <v>0</v>
      </c>
      <c r="Z139" s="41"/>
      <c r="AA139" s="41">
        <f>AA137-AA138</f>
        <v>0</v>
      </c>
      <c r="AB139" s="41"/>
      <c r="AC139" s="41">
        <f>AC137-AC138</f>
        <v>0</v>
      </c>
      <c r="AD139" s="41"/>
      <c r="AE139" s="41">
        <f>AE137-AE138</f>
        <v>0</v>
      </c>
      <c r="AF139" s="41"/>
      <c r="AG139" s="41">
        <f>AG137-AG138</f>
        <v>0</v>
      </c>
      <c r="AH139" s="41"/>
      <c r="AI139" s="41">
        <f>AI137-AI138</f>
        <v>0</v>
      </c>
      <c r="AJ139" s="41"/>
      <c r="AK139" s="41">
        <f>AK137-AK138</f>
        <v>0</v>
      </c>
      <c r="AL139" s="3"/>
      <c r="AM139" s="41">
        <f>AM137-AM138</f>
        <v>0</v>
      </c>
      <c r="AN139" s="3"/>
      <c r="AO139" s="41">
        <f>AO137-AO138</f>
        <v>0</v>
      </c>
      <c r="AP139" s="3"/>
      <c r="AQ139" s="41">
        <f>AQ137-AQ138</f>
        <v>0</v>
      </c>
      <c r="AR139" s="3"/>
      <c r="AS139" s="3"/>
      <c r="AT139" s="3"/>
      <c r="AU139" s="3"/>
      <c r="AV139" s="3"/>
    </row>
    <row r="140" spans="1:51" s="176" customFormat="1">
      <c r="A140" s="32"/>
      <c r="B140" s="43" t="s">
        <v>192</v>
      </c>
      <c r="C140" s="32"/>
      <c r="D140" s="32"/>
      <c r="E140" s="44">
        <f>IF($B136-E$9&lt;0,0,LOOKUP($B136-(E$9-1),$C$343:$C$364,$E$343:$E$364))</f>
        <v>6.6769999999999996E-2</v>
      </c>
      <c r="F140" s="32"/>
      <c r="G140" s="44">
        <f>IF($B136-G$9&lt;0,0,LOOKUP($B136-(G$9-1),$C$343:$C$364,$E$343:$E$364))</f>
        <v>7.2190000000000004E-2</v>
      </c>
      <c r="H140" s="45"/>
      <c r="I140" s="44">
        <f>IF($B136-I$9&lt;0,0,LOOKUP($B136-(I$9-1),$C$343:$C$364,$E$343:$E$364))</f>
        <v>3.7499999999999999E-2</v>
      </c>
      <c r="J140" s="45"/>
      <c r="K140" s="44">
        <f>IF($B136-K$9&lt;0,0,LOOKUP($B136-(K$9-1),$C$343:$C$364,$E$343:$E$364))</f>
        <v>0</v>
      </c>
      <c r="L140" s="45"/>
      <c r="M140" s="44">
        <f>IF($B136-M$9&lt;0,0,LOOKUP($B136-(M$9-1),$C$343:$C$364,$E$343:$E$364))</f>
        <v>0</v>
      </c>
      <c r="N140" s="32"/>
      <c r="O140" s="44">
        <f>IF($B136-O$9&lt;0,0,LOOKUP($B136-(O$9-1),$C$343:$C$364,$E$343:$E$364))</f>
        <v>0</v>
      </c>
      <c r="P140" s="45"/>
      <c r="Q140" s="44">
        <f>IF($B136-Q$9&lt;0,0,LOOKUP($B136-(Q$9-1),$C$343:$C$364,$E$343:$E$364))</f>
        <v>0</v>
      </c>
      <c r="R140" s="45"/>
      <c r="S140" s="44">
        <f>IF($B136-S$9&lt;0,0,LOOKUP($B136-(S$9-1),$C$343:$C$364,$E$343:$E$364))</f>
        <v>0</v>
      </c>
      <c r="T140" s="45"/>
      <c r="U140" s="44">
        <f>IF($B136-U$9&lt;0,0,LOOKUP($B136-(U$9-1),$C$343:$C$364,$E$343:$E$364))</f>
        <v>0</v>
      </c>
      <c r="V140" s="45"/>
      <c r="W140" s="44">
        <f>IF($B136-W$9&lt;0,0,LOOKUP($B136-(W$9-1),$C$343:$C$364,$E$343:$E$364))</f>
        <v>0</v>
      </c>
      <c r="X140" s="32"/>
      <c r="Y140" s="44">
        <f>IF($B136-Y$9&lt;0,0,LOOKUP($B136-(Y$9-1),$C$343:$C$364,$E$343:$E$364))</f>
        <v>0</v>
      </c>
      <c r="Z140" s="45"/>
      <c r="AA140" s="44">
        <f>IF($B136-AA$9&lt;0,0,LOOKUP($B136-(AA$9-1),$C$343:$C$364,$E$343:$E$364))</f>
        <v>0</v>
      </c>
      <c r="AB140" s="45"/>
      <c r="AC140" s="44">
        <f>IF($B136-AC$9&lt;0,0,LOOKUP($B136-(AC$9-1),$C$343:$C$364,$E$343:$E$364))</f>
        <v>0</v>
      </c>
      <c r="AD140" s="45"/>
      <c r="AE140" s="44">
        <f>IF($B136-AE$9&lt;0,0,LOOKUP($B136-(AE$9-1),$C$343:$C$364,$E$343:$E$364))</f>
        <v>0</v>
      </c>
      <c r="AF140" s="45"/>
      <c r="AG140" s="44">
        <f>IF($B136-AG$9&lt;0,0,LOOKUP($B136-(AG$9-1),$C$343:$C$364,$E$343:$E$364))</f>
        <v>0</v>
      </c>
      <c r="AH140" s="32"/>
      <c r="AI140" s="44">
        <f>IF($B136-AI$9&lt;0,0,LOOKUP($B136-(AI$9-1),$C$343:$C$364,$E$343:$E$364))</f>
        <v>0</v>
      </c>
      <c r="AJ140" s="32"/>
      <c r="AK140" s="44">
        <f>IF($B136-AK$9&lt;0,0,LOOKUP($B136-(AK$9-1),$C$343:$C$364,$E$343:$E$364))</f>
        <v>0</v>
      </c>
      <c r="AL140" s="32"/>
      <c r="AM140" s="44">
        <f>IF($B136-AM$9&lt;0,0,LOOKUP($B136-(AM$9-1),$C$343:$C$364,$E$343:$E$364))</f>
        <v>0</v>
      </c>
      <c r="AN140" s="32"/>
      <c r="AO140" s="44">
        <f>IF($B136-AO$9&lt;0,0,LOOKUP($B136-(AO$9-1),$C$343:$C$364,$E$343:$E$364))</f>
        <v>0</v>
      </c>
      <c r="AP140" s="32"/>
      <c r="AQ140" s="44">
        <f>IF($B136-AQ$9&lt;0,0,LOOKUP($B136-(AQ$9-1),$C$343:$C$364,$E$343:$E$364))</f>
        <v>0</v>
      </c>
      <c r="AR140" s="32"/>
      <c r="AS140" s="32"/>
      <c r="AT140" s="32"/>
      <c r="AU140" s="32"/>
      <c r="AV140" s="32"/>
      <c r="AW140" s="45"/>
      <c r="AX140" s="45"/>
      <c r="AY140" s="45"/>
    </row>
    <row r="141" spans="1:51">
      <c r="A141" s="3"/>
      <c r="B141" s="3"/>
      <c r="C141" s="3"/>
      <c r="D141" s="3"/>
      <c r="E141" s="46"/>
      <c r="F141" s="41"/>
      <c r="G141" s="46"/>
      <c r="I141" s="46"/>
      <c r="K141" s="46"/>
      <c r="L141" s="41"/>
      <c r="M141" s="46"/>
      <c r="N141" s="41"/>
      <c r="O141" s="46"/>
      <c r="P141" s="41"/>
      <c r="Q141" s="46"/>
      <c r="R141" s="41"/>
      <c r="S141" s="46"/>
      <c r="T141" s="41"/>
      <c r="U141" s="46"/>
      <c r="V141" s="41"/>
      <c r="W141" s="46"/>
      <c r="X141" s="41"/>
      <c r="Y141" s="46"/>
      <c r="Z141" s="41"/>
      <c r="AA141" s="46"/>
      <c r="AB141" s="41"/>
      <c r="AC141" s="46"/>
      <c r="AD141" s="41"/>
      <c r="AE141" s="46"/>
      <c r="AF141" s="41"/>
      <c r="AG141" s="46"/>
      <c r="AH141" s="41"/>
      <c r="AI141" s="46"/>
      <c r="AJ141" s="41"/>
      <c r="AK141" s="46"/>
      <c r="AL141" s="3"/>
      <c r="AM141" s="46"/>
      <c r="AN141" s="3"/>
      <c r="AO141" s="46"/>
      <c r="AP141" s="3"/>
      <c r="AQ141" s="46"/>
      <c r="AR141" s="3"/>
      <c r="AS141" s="3"/>
      <c r="AT141" s="3"/>
      <c r="AU141" s="3"/>
      <c r="AV141" s="3"/>
    </row>
    <row r="142" spans="1:51">
      <c r="A142" s="3"/>
      <c r="B142" s="14" t="s">
        <v>193</v>
      </c>
      <c r="C142" s="3"/>
      <c r="D142" s="3"/>
      <c r="E142" s="41">
        <f>ROUND((E137-E138)*E140,0)</f>
        <v>0</v>
      </c>
      <c r="F142" s="41"/>
      <c r="G142" s="41">
        <f>ROUND((G137-G138)*G140,0)</f>
        <v>0</v>
      </c>
      <c r="I142" s="41">
        <f>ROUND((I137-I138)*I140,0)</f>
        <v>0</v>
      </c>
      <c r="K142" s="41">
        <f>ROUND((K137-K138)*K140,0)</f>
        <v>0</v>
      </c>
      <c r="L142" s="41"/>
      <c r="M142" s="41">
        <f>ROUND((M137-M138)*M140,0)</f>
        <v>0</v>
      </c>
      <c r="N142" s="41"/>
      <c r="O142" s="41">
        <f>ROUND((O137-O138)*O140,0)</f>
        <v>0</v>
      </c>
      <c r="P142" s="41"/>
      <c r="Q142" s="41">
        <f>ROUND((Q137-Q138)*Q140,0)</f>
        <v>0</v>
      </c>
      <c r="R142" s="41"/>
      <c r="S142" s="41">
        <f>ROUND((S137-S138)*S140,0)</f>
        <v>0</v>
      </c>
      <c r="T142" s="41"/>
      <c r="U142" s="41">
        <f>ROUND((U137-U138)*U140,0)</f>
        <v>0</v>
      </c>
      <c r="V142" s="41"/>
      <c r="W142" s="41">
        <f>ROUND((W137-W138)*W140,0)</f>
        <v>0</v>
      </c>
      <c r="X142" s="41"/>
      <c r="Y142" s="41">
        <f>ROUND((Y137-Y138)*Y140,0)</f>
        <v>0</v>
      </c>
      <c r="Z142" s="41"/>
      <c r="AA142" s="41">
        <f>ROUND((AA137-AA138)*AA140,0)</f>
        <v>0</v>
      </c>
      <c r="AB142" s="41"/>
      <c r="AC142" s="41">
        <f>ROUND((AC137-AC138)*AC140,0)</f>
        <v>0</v>
      </c>
      <c r="AD142" s="41"/>
      <c r="AE142" s="41">
        <f>ROUND((AE137-AE138)*AE140,0)</f>
        <v>0</v>
      </c>
      <c r="AF142" s="41"/>
      <c r="AG142" s="41">
        <f>ROUND((AG137-AG138)*AG140,0)</f>
        <v>0</v>
      </c>
      <c r="AH142" s="41"/>
      <c r="AI142" s="41">
        <f>ROUND((AI137-AI138)*AI140,0)</f>
        <v>0</v>
      </c>
      <c r="AJ142" s="41"/>
      <c r="AK142" s="41">
        <f>ROUND((AK137-AK138)*AK140,0)</f>
        <v>0</v>
      </c>
      <c r="AL142" s="3"/>
      <c r="AM142" s="41">
        <f>ROUND((AM137-AM138)*AM140,0)</f>
        <v>0</v>
      </c>
      <c r="AN142" s="3"/>
      <c r="AO142" s="41">
        <f>ROUND((AO137-AO138)*AO140,0)</f>
        <v>0</v>
      </c>
      <c r="AP142" s="3"/>
      <c r="AQ142" s="41">
        <f>ROUND((AQ137-AQ138)*AQ140,0)</f>
        <v>0</v>
      </c>
      <c r="AR142" s="3"/>
      <c r="AS142" s="3"/>
      <c r="AT142" s="3"/>
      <c r="AU142" s="3"/>
      <c r="AV142" s="3"/>
    </row>
    <row r="143" spans="1:51">
      <c r="A143" s="3"/>
      <c r="B143" s="14" t="s">
        <v>194</v>
      </c>
      <c r="C143" s="3"/>
      <c r="D143" s="3"/>
      <c r="E143" s="5">
        <f>IF(E$110=$B136,E138,0)</f>
        <v>0</v>
      </c>
      <c r="F143" s="41"/>
      <c r="G143" s="5">
        <f>IF(G$110=$B136,G138,0)</f>
        <v>0</v>
      </c>
      <c r="I143" s="5">
        <f>IF(I$110=$B136,I138,0)</f>
        <v>0</v>
      </c>
      <c r="K143" s="5">
        <f>IF(K$110=$B136,K138,0)</f>
        <v>0</v>
      </c>
      <c r="L143" s="41"/>
      <c r="M143" s="5">
        <f>IF(M$110=$B136,M138,0)</f>
        <v>0</v>
      </c>
      <c r="N143" s="41"/>
      <c r="O143" s="5">
        <f>IF(O$110=$B136,O138,0)</f>
        <v>0</v>
      </c>
      <c r="P143" s="41"/>
      <c r="Q143" s="5">
        <f>IF(Q$110=$B136,Q138,0)</f>
        <v>0</v>
      </c>
      <c r="R143" s="41"/>
      <c r="S143" s="5">
        <f>IF(S$110=$B136,S138,0)</f>
        <v>0</v>
      </c>
      <c r="T143" s="41"/>
      <c r="U143" s="5">
        <f>IF(U$110=$B136,U138,0)</f>
        <v>0</v>
      </c>
      <c r="V143" s="41"/>
      <c r="W143" s="5">
        <f>IF(W$110=$B136,W138,0)</f>
        <v>0</v>
      </c>
      <c r="X143" s="41"/>
      <c r="Y143" s="5">
        <f>IF(Y$110=$B136,Y138,0)</f>
        <v>0</v>
      </c>
      <c r="Z143" s="41"/>
      <c r="AA143" s="5">
        <f>IF(AA$110=$B136,AA138,0)</f>
        <v>0</v>
      </c>
      <c r="AB143" s="41"/>
      <c r="AC143" s="5">
        <f>IF(AC$110=$B136,AC138,0)</f>
        <v>0</v>
      </c>
      <c r="AD143" s="41"/>
      <c r="AE143" s="5">
        <f>IF(AE$110=$B136,AE138,0)</f>
        <v>0</v>
      </c>
      <c r="AF143" s="41"/>
      <c r="AG143" s="5">
        <f>IF(AG$110=$B136,AG138,0)</f>
        <v>0</v>
      </c>
      <c r="AH143" s="41"/>
      <c r="AI143" s="5">
        <f>IF(AI$110=$B136,AI138,0)</f>
        <v>0</v>
      </c>
      <c r="AJ143" s="41"/>
      <c r="AK143" s="5">
        <f>IF(AK$110=$B136,AK138,0)</f>
        <v>0</v>
      </c>
      <c r="AL143" s="3"/>
      <c r="AM143" s="5">
        <f>IF(AM$110=$B136,AM138,0)</f>
        <v>0</v>
      </c>
      <c r="AN143" s="3"/>
      <c r="AO143" s="5">
        <f>IF(AO$110=$B136,AO138,0)</f>
        <v>0</v>
      </c>
      <c r="AP143" s="3"/>
      <c r="AQ143" s="5">
        <f>IF(AQ$110=$B136,AQ138,0)</f>
        <v>0</v>
      </c>
      <c r="AR143" s="3"/>
      <c r="AS143" s="3"/>
      <c r="AT143" s="3"/>
      <c r="AU143" s="3"/>
      <c r="AV143" s="3"/>
    </row>
    <row r="144" spans="1:51" ht="13.8" thickBot="1">
      <c r="A144" s="3"/>
      <c r="B144" s="14" t="str">
        <f>"Total Tax Depreciation  -  "&amp;B136</f>
        <v>Total Tax Depreciation  -  2003</v>
      </c>
      <c r="C144" s="3"/>
      <c r="D144" s="3"/>
      <c r="E144" s="47">
        <f>E142+E143</f>
        <v>0</v>
      </c>
      <c r="F144" s="41"/>
      <c r="G144" s="47">
        <f>G142+G143</f>
        <v>0</v>
      </c>
      <c r="I144" s="47">
        <f>I142+I143</f>
        <v>0</v>
      </c>
      <c r="K144" s="47">
        <f>K142+K143</f>
        <v>0</v>
      </c>
      <c r="L144" s="41"/>
      <c r="M144" s="47">
        <f>M142+M143</f>
        <v>0</v>
      </c>
      <c r="N144" s="41"/>
      <c r="O144" s="47">
        <f>O142+O143</f>
        <v>0</v>
      </c>
      <c r="P144" s="41"/>
      <c r="Q144" s="47">
        <f>Q142+Q143</f>
        <v>0</v>
      </c>
      <c r="R144" s="41"/>
      <c r="S144" s="47">
        <f>S142+S143</f>
        <v>0</v>
      </c>
      <c r="T144" s="41"/>
      <c r="U144" s="47">
        <f>U142+U143</f>
        <v>0</v>
      </c>
      <c r="V144" s="41"/>
      <c r="W144" s="47">
        <f>W142+W143</f>
        <v>0</v>
      </c>
      <c r="X144" s="41"/>
      <c r="Y144" s="47">
        <f>Y142+Y143</f>
        <v>0</v>
      </c>
      <c r="Z144" s="41"/>
      <c r="AA144" s="47">
        <f>AA142+AA143</f>
        <v>0</v>
      </c>
      <c r="AB144" s="41"/>
      <c r="AC144" s="47">
        <f>AC142+AC143</f>
        <v>0</v>
      </c>
      <c r="AD144" s="41"/>
      <c r="AE144" s="47">
        <f>AE142+AE143</f>
        <v>0</v>
      </c>
      <c r="AF144" s="41"/>
      <c r="AG144" s="47">
        <f>AG142+AG143</f>
        <v>0</v>
      </c>
      <c r="AH144" s="41"/>
      <c r="AI144" s="47">
        <f>AI142+AI143</f>
        <v>0</v>
      </c>
      <c r="AJ144" s="41"/>
      <c r="AK144" s="47">
        <f>AK142+AK143</f>
        <v>0</v>
      </c>
      <c r="AL144" s="3"/>
      <c r="AM144" s="47">
        <f>AM142+AM143</f>
        <v>0</v>
      </c>
      <c r="AN144" s="3"/>
      <c r="AO144" s="47">
        <f>AO142+AO143</f>
        <v>0</v>
      </c>
      <c r="AP144" s="3"/>
      <c r="AQ144" s="47">
        <f>AQ142+AQ143</f>
        <v>0</v>
      </c>
      <c r="AR144" s="3"/>
      <c r="AS144" s="3"/>
      <c r="AT144" s="3"/>
      <c r="AU144" s="3"/>
      <c r="AV144" s="3"/>
      <c r="AW144" s="48"/>
    </row>
    <row r="145" spans="1:51" ht="13.8" thickTop="1">
      <c r="A145" s="3"/>
      <c r="B145" s="3"/>
      <c r="C145" s="3"/>
      <c r="D145" s="3"/>
      <c r="E145" s="46"/>
      <c r="F145" s="41"/>
      <c r="G145" s="46"/>
      <c r="I145" s="46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3"/>
      <c r="AM145" s="41"/>
      <c r="AN145" s="3"/>
      <c r="AO145" s="41"/>
      <c r="AP145" s="3"/>
      <c r="AQ145" s="41"/>
      <c r="AR145" s="3"/>
      <c r="AS145" s="3"/>
      <c r="AT145" s="3"/>
      <c r="AU145" s="3"/>
      <c r="AV145" s="3"/>
    </row>
    <row r="146" spans="1:51">
      <c r="A146" s="3"/>
      <c r="B146" s="3"/>
      <c r="C146" s="3"/>
      <c r="D146" s="3"/>
      <c r="E146" s="41"/>
      <c r="F146" s="41"/>
      <c r="G146" s="41"/>
      <c r="I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3"/>
      <c r="AM146" s="41"/>
      <c r="AN146" s="3"/>
      <c r="AO146" s="41"/>
      <c r="AP146" s="3"/>
      <c r="AQ146" s="41"/>
      <c r="AR146" s="3"/>
      <c r="AS146" s="3"/>
      <c r="AT146" s="3"/>
      <c r="AU146" s="3"/>
      <c r="AV146" s="3"/>
    </row>
    <row r="147" spans="1:51">
      <c r="A147" s="3"/>
      <c r="B147" s="40">
        <v>2004</v>
      </c>
      <c r="C147" s="3"/>
      <c r="D147" s="3"/>
      <c r="E147" s="41"/>
      <c r="F147" s="41"/>
      <c r="G147" s="41"/>
      <c r="I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3"/>
      <c r="AM147" s="41"/>
      <c r="AN147" s="3"/>
      <c r="AO147" s="41"/>
      <c r="AP147" s="3"/>
      <c r="AQ147" s="41"/>
      <c r="AR147" s="3"/>
      <c r="AS147" s="3"/>
      <c r="AT147" s="3"/>
      <c r="AU147" s="3"/>
      <c r="AV147" s="3"/>
    </row>
    <row r="148" spans="1:51">
      <c r="A148" s="3"/>
      <c r="B148" s="14" t="s">
        <v>167</v>
      </c>
      <c r="C148" s="3"/>
      <c r="D148" s="3"/>
      <c r="E148" s="41">
        <f>IF(E$110&lt;=$B147,E$25,0)</f>
        <v>0</v>
      </c>
      <c r="F148" s="41"/>
      <c r="G148" s="41">
        <f>IF(G$110&lt;=$B147,G$25,0)</f>
        <v>0</v>
      </c>
      <c r="I148" s="41">
        <f>IF(I$110&lt;=$B147,I$25,0)</f>
        <v>0</v>
      </c>
      <c r="K148" s="41">
        <f>IF(K$110&lt;=$B147,K$25,0)</f>
        <v>0</v>
      </c>
      <c r="L148" s="41"/>
      <c r="M148" s="41">
        <f>IF(M$110&lt;=$B147,M$25,0)</f>
        <v>0</v>
      </c>
      <c r="N148" s="41"/>
      <c r="O148" s="41">
        <f>IF(O$110&lt;=$B147,O$25,0)</f>
        <v>0</v>
      </c>
      <c r="P148" s="41"/>
      <c r="Q148" s="41">
        <f>IF(Q$110&lt;=$B147,Q$25,0)</f>
        <v>0</v>
      </c>
      <c r="R148" s="41"/>
      <c r="S148" s="41">
        <f>IF(S$110&lt;=$B147,S$25,0)</f>
        <v>0</v>
      </c>
      <c r="T148" s="41"/>
      <c r="U148" s="41">
        <f>IF(U$110&lt;=$B147,U$25,0)</f>
        <v>0</v>
      </c>
      <c r="V148" s="41"/>
      <c r="W148" s="41">
        <f>IF(W$110&lt;=$B147,W$25,0)</f>
        <v>0</v>
      </c>
      <c r="X148" s="41"/>
      <c r="Y148" s="41">
        <f>IF(Y$110&lt;=$B147,Y$25,0)</f>
        <v>0</v>
      </c>
      <c r="Z148" s="41"/>
      <c r="AA148" s="41">
        <f>IF(AA$110&lt;=$B147,AA$25,0)</f>
        <v>0</v>
      </c>
      <c r="AB148" s="41"/>
      <c r="AC148" s="41">
        <f>IF(AC$110&lt;=$B147,AC$25,0)</f>
        <v>0</v>
      </c>
      <c r="AD148" s="41"/>
      <c r="AE148" s="41">
        <f>IF(AE$110&lt;=$B147,AE$25,0)</f>
        <v>0</v>
      </c>
      <c r="AF148" s="41"/>
      <c r="AG148" s="41">
        <f>IF(AG$110&lt;=$B147,AG$25,0)</f>
        <v>0</v>
      </c>
      <c r="AH148" s="41"/>
      <c r="AI148" s="41">
        <f>IF(AI$110&lt;=$B147,AI$25,0)</f>
        <v>0</v>
      </c>
      <c r="AJ148" s="41"/>
      <c r="AK148" s="41">
        <f>IF(AK$110&lt;=$B147,AK$25,0)</f>
        <v>0</v>
      </c>
      <c r="AL148" s="3"/>
      <c r="AM148" s="41">
        <f>IF(AM$110&lt;=$B147,AM$25,0)</f>
        <v>0</v>
      </c>
      <c r="AN148" s="3"/>
      <c r="AO148" s="41">
        <f>IF(AO$110&lt;=$B147,AO$25,0)</f>
        <v>0</v>
      </c>
      <c r="AP148" s="3"/>
      <c r="AQ148" s="41">
        <f>IF(AQ$110&lt;=$B147,AQ$25,0)</f>
        <v>0</v>
      </c>
      <c r="AR148" s="3"/>
      <c r="AS148" s="3"/>
      <c r="AT148" s="3"/>
      <c r="AU148" s="3"/>
      <c r="AV148" s="3"/>
    </row>
    <row r="149" spans="1:51">
      <c r="A149" s="3"/>
      <c r="B149" s="14" t="s">
        <v>190</v>
      </c>
      <c r="C149" s="3"/>
      <c r="D149" s="3"/>
      <c r="E149" s="42">
        <f>ROUND(E148*E$13,0)</f>
        <v>0</v>
      </c>
      <c r="F149" s="41"/>
      <c r="G149" s="42">
        <f>ROUND(G148*G$13,0)</f>
        <v>0</v>
      </c>
      <c r="I149" s="42">
        <f>ROUND(I148*I$13,0)</f>
        <v>0</v>
      </c>
      <c r="K149" s="42">
        <f>ROUND(K148*K$13,0)</f>
        <v>0</v>
      </c>
      <c r="L149" s="41"/>
      <c r="M149" s="42">
        <f>ROUND(M148*M$13,0)</f>
        <v>0</v>
      </c>
      <c r="N149" s="41"/>
      <c r="O149" s="42">
        <f>ROUND(O148*O$13,0)</f>
        <v>0</v>
      </c>
      <c r="P149" s="41"/>
      <c r="Q149" s="42">
        <f>ROUND(Q148*Q$13,0)</f>
        <v>0</v>
      </c>
      <c r="R149" s="41"/>
      <c r="S149" s="42">
        <f>ROUND(S148*S$13,0)</f>
        <v>0</v>
      </c>
      <c r="T149" s="41"/>
      <c r="U149" s="42">
        <f>ROUND(U148*U$13,0)</f>
        <v>0</v>
      </c>
      <c r="V149" s="41"/>
      <c r="W149" s="42">
        <f>ROUND(W148*W$13,0)</f>
        <v>0</v>
      </c>
      <c r="X149" s="41"/>
      <c r="Y149" s="42">
        <f>ROUND(Y148*Y$13,0)</f>
        <v>0</v>
      </c>
      <c r="Z149" s="41"/>
      <c r="AA149" s="42">
        <f>ROUND(AA148*AA$13,0)</f>
        <v>0</v>
      </c>
      <c r="AB149" s="41"/>
      <c r="AC149" s="42">
        <f>ROUND(AC148*AC$13,0)</f>
        <v>0</v>
      </c>
      <c r="AD149" s="41"/>
      <c r="AE149" s="42">
        <f>ROUND(AE148*AE$13,0)</f>
        <v>0</v>
      </c>
      <c r="AF149" s="41"/>
      <c r="AG149" s="42">
        <f>ROUND(AG148*AG$13,0)</f>
        <v>0</v>
      </c>
      <c r="AH149" s="41"/>
      <c r="AI149" s="42">
        <f>ROUND(AI148*AI$13,0)</f>
        <v>0</v>
      </c>
      <c r="AJ149" s="41"/>
      <c r="AK149" s="42">
        <f>ROUND(AK148*AK$13,0)</f>
        <v>0</v>
      </c>
      <c r="AL149" s="3"/>
      <c r="AM149" s="42">
        <f>ROUND(AM148*AM$13,0)</f>
        <v>0</v>
      </c>
      <c r="AN149" s="3"/>
      <c r="AO149" s="42">
        <f>ROUND(AO148*AO$13,0)</f>
        <v>0</v>
      </c>
      <c r="AP149" s="3"/>
      <c r="AQ149" s="42">
        <f>ROUND(AQ148*AQ$13,0)</f>
        <v>0</v>
      </c>
      <c r="AR149" s="3"/>
      <c r="AS149" s="3"/>
      <c r="AT149" s="3"/>
      <c r="AU149" s="3"/>
      <c r="AV149" s="3"/>
    </row>
    <row r="150" spans="1:51">
      <c r="A150" s="3"/>
      <c r="B150" s="14" t="s">
        <v>191</v>
      </c>
      <c r="C150" s="3"/>
      <c r="D150" s="3"/>
      <c r="E150" s="41">
        <f>E148-E149</f>
        <v>0</v>
      </c>
      <c r="F150" s="41"/>
      <c r="G150" s="41">
        <f>G148-G149</f>
        <v>0</v>
      </c>
      <c r="I150" s="41">
        <f>I148-I149</f>
        <v>0</v>
      </c>
      <c r="K150" s="41">
        <f>K148-K149</f>
        <v>0</v>
      </c>
      <c r="L150" s="41"/>
      <c r="M150" s="41">
        <f>M148-M149</f>
        <v>0</v>
      </c>
      <c r="N150" s="41"/>
      <c r="O150" s="41">
        <f>O148-O149</f>
        <v>0</v>
      </c>
      <c r="P150" s="41"/>
      <c r="Q150" s="41">
        <f>Q148-Q149</f>
        <v>0</v>
      </c>
      <c r="R150" s="41"/>
      <c r="S150" s="41">
        <f>S148-S149</f>
        <v>0</v>
      </c>
      <c r="T150" s="41"/>
      <c r="U150" s="41">
        <f>U148-U149</f>
        <v>0</v>
      </c>
      <c r="V150" s="41"/>
      <c r="W150" s="41">
        <f>W148-W149</f>
        <v>0</v>
      </c>
      <c r="X150" s="41"/>
      <c r="Y150" s="41">
        <f>Y148-Y149</f>
        <v>0</v>
      </c>
      <c r="Z150" s="41"/>
      <c r="AA150" s="41">
        <f>AA148-AA149</f>
        <v>0</v>
      </c>
      <c r="AB150" s="41"/>
      <c r="AC150" s="41">
        <f>AC148-AC149</f>
        <v>0</v>
      </c>
      <c r="AD150" s="41"/>
      <c r="AE150" s="41">
        <f>AE148-AE149</f>
        <v>0</v>
      </c>
      <c r="AF150" s="41"/>
      <c r="AG150" s="41">
        <f>AG148-AG149</f>
        <v>0</v>
      </c>
      <c r="AH150" s="41"/>
      <c r="AI150" s="41">
        <f>AI148-AI149</f>
        <v>0</v>
      </c>
      <c r="AJ150" s="41"/>
      <c r="AK150" s="41">
        <f>AK148-AK149</f>
        <v>0</v>
      </c>
      <c r="AL150" s="3"/>
      <c r="AM150" s="41">
        <f>AM148-AM149</f>
        <v>0</v>
      </c>
      <c r="AN150" s="3"/>
      <c r="AO150" s="41">
        <f>AO148-AO149</f>
        <v>0</v>
      </c>
      <c r="AP150" s="3"/>
      <c r="AQ150" s="41">
        <f>AQ148-AQ149</f>
        <v>0</v>
      </c>
      <c r="AR150" s="3"/>
      <c r="AS150" s="3"/>
      <c r="AT150" s="3"/>
      <c r="AU150" s="3"/>
      <c r="AV150" s="3"/>
    </row>
    <row r="151" spans="1:51" s="176" customFormat="1">
      <c r="A151" s="32"/>
      <c r="B151" s="43" t="s">
        <v>192</v>
      </c>
      <c r="C151" s="32"/>
      <c r="D151" s="32"/>
      <c r="E151" s="44">
        <f>IF($B147-E$9&lt;0,0,LOOKUP($B147-(E$9-1),$C$343:$C$364,$E$343:$E$364))</f>
        <v>6.1769999999999999E-2</v>
      </c>
      <c r="F151" s="32"/>
      <c r="G151" s="44">
        <f>IF($B147-G$9&lt;0,0,LOOKUP($B147-(G$9-1),$C$343:$C$364,$E$343:$E$364))</f>
        <v>6.6769999999999996E-2</v>
      </c>
      <c r="H151" s="45"/>
      <c r="I151" s="44">
        <f>IF($B147-I$9&lt;0,0,LOOKUP($B147-(I$9-1),$C$343:$C$364,$E$343:$E$364))</f>
        <v>7.2190000000000004E-2</v>
      </c>
      <c r="J151" s="45"/>
      <c r="K151" s="44">
        <f>IF($B147-K$9&lt;0,0,LOOKUP($B147-(K$9-1),$C$343:$C$364,$E$343:$E$364))</f>
        <v>3.7499999999999999E-2</v>
      </c>
      <c r="L151" s="45"/>
      <c r="M151" s="44">
        <f>IF($B147-M$9&lt;0,0,LOOKUP($B147-(M$9-1),$C$343:$C$364,$E$343:$E$364))</f>
        <v>0</v>
      </c>
      <c r="N151" s="32"/>
      <c r="O151" s="44">
        <f>IF($B147-O$9&lt;0,0,LOOKUP($B147-(O$9-1),$C$343:$C$364,$E$343:$E$364))</f>
        <v>0</v>
      </c>
      <c r="P151" s="45"/>
      <c r="Q151" s="44">
        <f>IF($B147-Q$9&lt;0,0,LOOKUP($B147-(Q$9-1),$C$343:$C$364,$E$343:$E$364))</f>
        <v>0</v>
      </c>
      <c r="R151" s="45"/>
      <c r="S151" s="44">
        <f>IF($B147-S$9&lt;0,0,LOOKUP($B147-(S$9-1),$C$343:$C$364,$E$343:$E$364))</f>
        <v>0</v>
      </c>
      <c r="T151" s="45"/>
      <c r="U151" s="44">
        <f>IF($B147-U$9&lt;0,0,LOOKUP($B147-(U$9-1),$C$343:$C$364,$E$343:$E$364))</f>
        <v>0</v>
      </c>
      <c r="V151" s="45"/>
      <c r="W151" s="44">
        <f>IF($B147-W$9&lt;0,0,LOOKUP($B147-(W$9-1),$C$343:$C$364,$E$343:$E$364))</f>
        <v>0</v>
      </c>
      <c r="X151" s="32"/>
      <c r="Y151" s="44">
        <f>IF($B147-Y$9&lt;0,0,LOOKUP($B147-(Y$9-1),$C$343:$C$364,$E$343:$E$364))</f>
        <v>0</v>
      </c>
      <c r="Z151" s="45"/>
      <c r="AA151" s="44">
        <f>IF($B147-AA$9&lt;0,0,LOOKUP($B147-(AA$9-1),$C$343:$C$364,$E$343:$E$364))</f>
        <v>0</v>
      </c>
      <c r="AB151" s="45"/>
      <c r="AC151" s="44">
        <f>IF($B147-AC$9&lt;0,0,LOOKUP($B147-(AC$9-1),$C$343:$C$364,$E$343:$E$364))</f>
        <v>0</v>
      </c>
      <c r="AD151" s="45"/>
      <c r="AE151" s="44">
        <f>IF($B147-AE$9&lt;0,0,LOOKUP($B147-(AE$9-1),$C$343:$C$364,$E$343:$E$364))</f>
        <v>0</v>
      </c>
      <c r="AF151" s="45"/>
      <c r="AG151" s="44">
        <f>IF($B147-AG$9&lt;0,0,LOOKUP($B147-(AG$9-1),$C$343:$C$364,$E$343:$E$364))</f>
        <v>0</v>
      </c>
      <c r="AH151" s="32"/>
      <c r="AI151" s="44">
        <f>IF($B147-AI$9&lt;0,0,LOOKUP($B147-(AI$9-1),$C$343:$C$364,$E$343:$E$364))</f>
        <v>0</v>
      </c>
      <c r="AJ151" s="32"/>
      <c r="AK151" s="44">
        <f>IF($B147-AK$9&lt;0,0,LOOKUP($B147-(AK$9-1),$C$343:$C$364,$E$343:$E$364))</f>
        <v>0</v>
      </c>
      <c r="AL151" s="32"/>
      <c r="AM151" s="44">
        <f>IF($B147-AM$9&lt;0,0,LOOKUP($B147-(AM$9-1),$C$343:$C$364,$E$343:$E$364))</f>
        <v>0</v>
      </c>
      <c r="AN151" s="32"/>
      <c r="AO151" s="44">
        <f>IF($B147-AO$9&lt;0,0,LOOKUP($B147-(AO$9-1),$C$343:$C$364,$E$343:$E$364))</f>
        <v>0</v>
      </c>
      <c r="AP151" s="32"/>
      <c r="AQ151" s="44">
        <f>IF($B147-AQ$9&lt;0,0,LOOKUP($B147-(AQ$9-1),$C$343:$C$364,$E$343:$E$364))</f>
        <v>0</v>
      </c>
      <c r="AR151" s="32"/>
      <c r="AS151" s="32"/>
      <c r="AT151" s="32"/>
      <c r="AU151" s="32"/>
      <c r="AV151" s="32"/>
      <c r="AW151" s="45"/>
      <c r="AX151" s="45"/>
      <c r="AY151" s="45"/>
    </row>
    <row r="152" spans="1:51">
      <c r="A152" s="3"/>
      <c r="B152" s="3"/>
      <c r="C152" s="3"/>
      <c r="D152" s="3"/>
      <c r="E152" s="46"/>
      <c r="F152" s="41"/>
      <c r="G152" s="46"/>
      <c r="I152" s="46"/>
      <c r="K152" s="46"/>
      <c r="L152" s="41"/>
      <c r="M152" s="46"/>
      <c r="N152" s="41"/>
      <c r="O152" s="46"/>
      <c r="P152" s="41"/>
      <c r="Q152" s="46"/>
      <c r="R152" s="41"/>
      <c r="S152" s="46"/>
      <c r="T152" s="41"/>
      <c r="U152" s="46"/>
      <c r="V152" s="41"/>
      <c r="W152" s="46"/>
      <c r="X152" s="41"/>
      <c r="Y152" s="46"/>
      <c r="Z152" s="41"/>
      <c r="AA152" s="46"/>
      <c r="AB152" s="41"/>
      <c r="AC152" s="46"/>
      <c r="AD152" s="41"/>
      <c r="AE152" s="46"/>
      <c r="AF152" s="41"/>
      <c r="AG152" s="46"/>
      <c r="AH152" s="41"/>
      <c r="AI152" s="46"/>
      <c r="AJ152" s="41"/>
      <c r="AK152" s="46"/>
      <c r="AL152" s="3"/>
      <c r="AM152" s="46"/>
      <c r="AN152" s="3"/>
      <c r="AO152" s="46"/>
      <c r="AP152" s="3"/>
      <c r="AQ152" s="46"/>
      <c r="AR152" s="3"/>
      <c r="AS152" s="3"/>
      <c r="AT152" s="3"/>
      <c r="AU152" s="3"/>
      <c r="AV152" s="3"/>
    </row>
    <row r="153" spans="1:51">
      <c r="A153" s="3"/>
      <c r="B153" s="14" t="s">
        <v>193</v>
      </c>
      <c r="C153" s="3"/>
      <c r="D153" s="3"/>
      <c r="E153" s="41">
        <f>ROUND((E148-E149)*E151,0)</f>
        <v>0</v>
      </c>
      <c r="F153" s="41"/>
      <c r="G153" s="41">
        <f>ROUND((G148-G149)*G151,0)</f>
        <v>0</v>
      </c>
      <c r="I153" s="41">
        <f>ROUND((I148-I149)*I151,0)</f>
        <v>0</v>
      </c>
      <c r="K153" s="41">
        <f>ROUND((K148-K149)*K151,0)</f>
        <v>0</v>
      </c>
      <c r="L153" s="41"/>
      <c r="M153" s="41">
        <f>ROUND((M148-M149)*M151,0)</f>
        <v>0</v>
      </c>
      <c r="N153" s="41"/>
      <c r="O153" s="41">
        <f>ROUND((O148-O149)*O151,0)</f>
        <v>0</v>
      </c>
      <c r="P153" s="41"/>
      <c r="Q153" s="41">
        <f>ROUND((Q148-Q149)*Q151,0)</f>
        <v>0</v>
      </c>
      <c r="R153" s="41"/>
      <c r="S153" s="41">
        <f>ROUND((S148-S149)*S151,0)</f>
        <v>0</v>
      </c>
      <c r="T153" s="41"/>
      <c r="U153" s="41">
        <f>ROUND((U148-U149)*U151,0)</f>
        <v>0</v>
      </c>
      <c r="V153" s="41"/>
      <c r="W153" s="41">
        <f>ROUND((W148-W149)*W151,0)</f>
        <v>0</v>
      </c>
      <c r="X153" s="41"/>
      <c r="Y153" s="41">
        <f>ROUND((Y148-Y149)*Y151,0)</f>
        <v>0</v>
      </c>
      <c r="Z153" s="41"/>
      <c r="AA153" s="41">
        <f>ROUND((AA148-AA149)*AA151,0)</f>
        <v>0</v>
      </c>
      <c r="AB153" s="41"/>
      <c r="AC153" s="41">
        <f>ROUND((AC148-AC149)*AC151,0)</f>
        <v>0</v>
      </c>
      <c r="AD153" s="41"/>
      <c r="AE153" s="41">
        <f>ROUND((AE148-AE149)*AE151,0)</f>
        <v>0</v>
      </c>
      <c r="AF153" s="41"/>
      <c r="AG153" s="41">
        <f>ROUND((AG148-AG149)*AG151,0)</f>
        <v>0</v>
      </c>
      <c r="AH153" s="41"/>
      <c r="AI153" s="41">
        <f>ROUND((AI148-AI149)*AI151,0)</f>
        <v>0</v>
      </c>
      <c r="AJ153" s="41"/>
      <c r="AK153" s="41">
        <f>ROUND((AK148-AK149)*AK151,0)</f>
        <v>0</v>
      </c>
      <c r="AL153" s="3"/>
      <c r="AM153" s="41">
        <f>ROUND((AM148-AM149)*AM151,0)</f>
        <v>0</v>
      </c>
      <c r="AN153" s="3"/>
      <c r="AO153" s="41">
        <f>ROUND((AO148-AO149)*AO151,0)</f>
        <v>0</v>
      </c>
      <c r="AP153" s="3"/>
      <c r="AQ153" s="41">
        <f>ROUND((AQ148-AQ149)*AQ151,0)</f>
        <v>0</v>
      </c>
      <c r="AR153" s="3"/>
      <c r="AS153" s="3"/>
      <c r="AT153" s="3"/>
      <c r="AU153" s="3"/>
      <c r="AV153" s="3"/>
    </row>
    <row r="154" spans="1:51">
      <c r="A154" s="3"/>
      <c r="B154" s="14" t="s">
        <v>194</v>
      </c>
      <c r="C154" s="3"/>
      <c r="D154" s="3"/>
      <c r="E154" s="5">
        <f>IF(E$110=$B147,E149,0)</f>
        <v>0</v>
      </c>
      <c r="F154" s="41"/>
      <c r="G154" s="5">
        <f>IF(G$110=$B147,G149,0)</f>
        <v>0</v>
      </c>
      <c r="I154" s="5">
        <f>IF(I$110=$B147,I149,0)</f>
        <v>0</v>
      </c>
      <c r="K154" s="5">
        <f>IF(K$110=$B147,K149,0)</f>
        <v>0</v>
      </c>
      <c r="L154" s="41"/>
      <c r="M154" s="5">
        <f>IF(M$110=$B147,M149,0)</f>
        <v>0</v>
      </c>
      <c r="N154" s="41"/>
      <c r="O154" s="5">
        <f>IF(O$110=$B147,O149,0)</f>
        <v>0</v>
      </c>
      <c r="P154" s="41"/>
      <c r="Q154" s="5">
        <f>IF(Q$110=$B147,Q149,0)</f>
        <v>0</v>
      </c>
      <c r="R154" s="41"/>
      <c r="S154" s="5">
        <f>IF(S$110=$B147,S149,0)</f>
        <v>0</v>
      </c>
      <c r="T154" s="41"/>
      <c r="U154" s="5">
        <f>IF(U$110=$B147,U149,0)</f>
        <v>0</v>
      </c>
      <c r="V154" s="41"/>
      <c r="W154" s="5">
        <f>IF(W$110=$B147,W149,0)</f>
        <v>0</v>
      </c>
      <c r="X154" s="41"/>
      <c r="Y154" s="5">
        <f>IF(Y$110=$B147,Y149,0)</f>
        <v>0</v>
      </c>
      <c r="Z154" s="41"/>
      <c r="AA154" s="5">
        <f>IF(AA$110=$B147,AA149,0)</f>
        <v>0</v>
      </c>
      <c r="AB154" s="41"/>
      <c r="AC154" s="5">
        <f>IF(AC$110=$B147,AC149,0)</f>
        <v>0</v>
      </c>
      <c r="AD154" s="41"/>
      <c r="AE154" s="5">
        <f>IF(AE$110=$B147,AE149,0)</f>
        <v>0</v>
      </c>
      <c r="AF154" s="41"/>
      <c r="AG154" s="5">
        <f>IF(AG$110=$B147,AG149,0)</f>
        <v>0</v>
      </c>
      <c r="AH154" s="41"/>
      <c r="AI154" s="5">
        <f>IF(AI$110=$B147,AI149,0)</f>
        <v>0</v>
      </c>
      <c r="AJ154" s="41"/>
      <c r="AK154" s="5">
        <f>IF(AK$110=$B147,AK149,0)</f>
        <v>0</v>
      </c>
      <c r="AL154" s="3"/>
      <c r="AM154" s="5">
        <f>IF(AM$110=$B147,AM149,0)</f>
        <v>0</v>
      </c>
      <c r="AN154" s="3"/>
      <c r="AO154" s="5">
        <f>IF(AO$110=$B147,AO149,0)</f>
        <v>0</v>
      </c>
      <c r="AP154" s="3"/>
      <c r="AQ154" s="5">
        <f>IF(AQ$110=$B147,AQ149,0)</f>
        <v>0</v>
      </c>
      <c r="AR154" s="3"/>
      <c r="AS154" s="3"/>
      <c r="AT154" s="3"/>
      <c r="AU154" s="3"/>
      <c r="AV154" s="3"/>
    </row>
    <row r="155" spans="1:51" ht="13.8" thickBot="1">
      <c r="A155" s="3"/>
      <c r="B155" s="14" t="str">
        <f>"Total Tax Depreciation  -  "&amp;B147</f>
        <v>Total Tax Depreciation  -  2004</v>
      </c>
      <c r="C155" s="3"/>
      <c r="D155" s="3"/>
      <c r="E155" s="47">
        <f>E153+E154</f>
        <v>0</v>
      </c>
      <c r="F155" s="41"/>
      <c r="G155" s="47">
        <f>G153+G154</f>
        <v>0</v>
      </c>
      <c r="I155" s="47">
        <f>I153+I154</f>
        <v>0</v>
      </c>
      <c r="K155" s="47">
        <f>K153+K154</f>
        <v>0</v>
      </c>
      <c r="L155" s="41"/>
      <c r="M155" s="47">
        <f>M153+M154</f>
        <v>0</v>
      </c>
      <c r="N155" s="41"/>
      <c r="O155" s="47">
        <f>O153+O154</f>
        <v>0</v>
      </c>
      <c r="P155" s="41"/>
      <c r="Q155" s="47">
        <f>Q153+Q154</f>
        <v>0</v>
      </c>
      <c r="R155" s="41"/>
      <c r="S155" s="47">
        <f>S153+S154</f>
        <v>0</v>
      </c>
      <c r="T155" s="41"/>
      <c r="U155" s="47">
        <f>U153+U154</f>
        <v>0</v>
      </c>
      <c r="V155" s="41"/>
      <c r="W155" s="47">
        <f>W153+W154</f>
        <v>0</v>
      </c>
      <c r="X155" s="41"/>
      <c r="Y155" s="47">
        <f>Y153+Y154</f>
        <v>0</v>
      </c>
      <c r="Z155" s="41"/>
      <c r="AA155" s="47">
        <f>AA153+AA154</f>
        <v>0</v>
      </c>
      <c r="AB155" s="41"/>
      <c r="AC155" s="47">
        <f>AC153+AC154</f>
        <v>0</v>
      </c>
      <c r="AD155" s="41"/>
      <c r="AE155" s="47">
        <f>AE153+AE154</f>
        <v>0</v>
      </c>
      <c r="AF155" s="41"/>
      <c r="AG155" s="47">
        <f>AG153+AG154</f>
        <v>0</v>
      </c>
      <c r="AH155" s="41"/>
      <c r="AI155" s="47">
        <f>AI153+AI154</f>
        <v>0</v>
      </c>
      <c r="AJ155" s="41"/>
      <c r="AK155" s="47">
        <f>AK153+AK154</f>
        <v>0</v>
      </c>
      <c r="AL155" s="3"/>
      <c r="AM155" s="47">
        <f>AM153+AM154</f>
        <v>0</v>
      </c>
      <c r="AN155" s="3"/>
      <c r="AO155" s="47">
        <f>AO153+AO154</f>
        <v>0</v>
      </c>
      <c r="AP155" s="3"/>
      <c r="AQ155" s="47">
        <f>AQ153+AQ154</f>
        <v>0</v>
      </c>
      <c r="AR155" s="3"/>
      <c r="AS155" s="3"/>
      <c r="AT155" s="3"/>
      <c r="AU155" s="3"/>
      <c r="AV155" s="3"/>
      <c r="AW155" s="48"/>
    </row>
    <row r="156" spans="1:51" ht="13.8" thickTop="1">
      <c r="A156" s="3"/>
      <c r="B156" s="3"/>
      <c r="C156" s="3"/>
      <c r="D156" s="3"/>
      <c r="E156" s="41"/>
      <c r="F156" s="41"/>
      <c r="G156" s="41"/>
      <c r="I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3"/>
      <c r="AM156" s="41"/>
      <c r="AN156" s="3"/>
      <c r="AO156" s="41"/>
      <c r="AP156" s="3"/>
      <c r="AQ156" s="41"/>
      <c r="AR156" s="3"/>
      <c r="AS156" s="3"/>
      <c r="AT156" s="3"/>
      <c r="AU156" s="3"/>
      <c r="AV156" s="3"/>
    </row>
    <row r="157" spans="1:51">
      <c r="A157" s="3"/>
      <c r="B157" s="3"/>
      <c r="C157" s="3"/>
      <c r="D157" s="3"/>
      <c r="F157" s="41"/>
      <c r="G157" s="41"/>
      <c r="I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3"/>
      <c r="AM157" s="41"/>
      <c r="AN157" s="3"/>
      <c r="AO157" s="41"/>
      <c r="AP157" s="3"/>
      <c r="AQ157" s="41"/>
      <c r="AR157" s="3"/>
      <c r="AS157" s="3"/>
      <c r="AT157" s="3"/>
      <c r="AU157" s="3"/>
      <c r="AV157" s="3"/>
    </row>
    <row r="158" spans="1:51">
      <c r="A158" s="3"/>
      <c r="B158" s="40">
        <v>2005</v>
      </c>
      <c r="C158" s="3"/>
      <c r="D158" s="3"/>
      <c r="E158" s="41"/>
      <c r="F158" s="41"/>
      <c r="G158" s="41"/>
      <c r="I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3"/>
      <c r="AM158" s="41"/>
      <c r="AN158" s="3"/>
      <c r="AO158" s="41"/>
      <c r="AP158" s="3"/>
      <c r="AQ158" s="41"/>
      <c r="AR158" s="3"/>
      <c r="AS158" s="3"/>
      <c r="AT158" s="3"/>
      <c r="AU158" s="3"/>
      <c r="AV158" s="3"/>
    </row>
    <row r="159" spans="1:51">
      <c r="A159" s="3"/>
      <c r="B159" s="14" t="s">
        <v>167</v>
      </c>
      <c r="C159" s="3"/>
      <c r="D159" s="3"/>
      <c r="E159" s="41">
        <f>IF(E$110&lt;=$B158,E$25,0)</f>
        <v>0</v>
      </c>
      <c r="F159" s="41"/>
      <c r="G159" s="41">
        <f>IF(G$110&lt;=$B158,G$25,0)</f>
        <v>0</v>
      </c>
      <c r="I159" s="41">
        <f>IF(I$110&lt;=$B158,I$25,0)</f>
        <v>0</v>
      </c>
      <c r="K159" s="41">
        <f>IF(K$110&lt;=$B158,K$25,0)</f>
        <v>0</v>
      </c>
      <c r="L159" s="41"/>
      <c r="M159" s="41">
        <f>IF(M$110&lt;=$B158,M$25,0)</f>
        <v>3706400.915</v>
      </c>
      <c r="N159" s="41"/>
      <c r="O159" s="41">
        <f>IF(O$110&lt;=$B158,O$25,0)</f>
        <v>0</v>
      </c>
      <c r="P159" s="41"/>
      <c r="Q159" s="41">
        <f>IF(Q$110&lt;=$B158,Q$25,0)</f>
        <v>0</v>
      </c>
      <c r="R159" s="41"/>
      <c r="S159" s="41">
        <f>IF(S$110&lt;=$B158,S$25,0)</f>
        <v>0</v>
      </c>
      <c r="T159" s="41"/>
      <c r="U159" s="41">
        <f>IF(U$110&lt;=$B158,U$25,0)</f>
        <v>0</v>
      </c>
      <c r="V159" s="41"/>
      <c r="W159" s="41">
        <f>IF(W$110&lt;=$B158,W$25,0)</f>
        <v>0</v>
      </c>
      <c r="X159" s="41"/>
      <c r="Y159" s="41">
        <f>IF(Y$110&lt;=$B158,Y$25,0)</f>
        <v>0</v>
      </c>
      <c r="Z159" s="41"/>
      <c r="AA159" s="41">
        <f>IF(AA$110&lt;=$B158,AA$25,0)</f>
        <v>0</v>
      </c>
      <c r="AB159" s="41"/>
      <c r="AC159" s="41">
        <f>IF(AC$110&lt;=$B158,AC$25,0)</f>
        <v>0</v>
      </c>
      <c r="AD159" s="41"/>
      <c r="AE159" s="41">
        <f>IF(AE$110&lt;=$B158,AE$25,0)</f>
        <v>0</v>
      </c>
      <c r="AF159" s="41"/>
      <c r="AG159" s="41">
        <f>IF(AG$110&lt;=$B158,AG$25,0)</f>
        <v>0</v>
      </c>
      <c r="AH159" s="41"/>
      <c r="AI159" s="41">
        <f>IF(AI$110&lt;=$B158,AI$25,0)</f>
        <v>0</v>
      </c>
      <c r="AJ159" s="41"/>
      <c r="AK159" s="41">
        <f>IF(AK$110&lt;=$B158,AK$25,0)</f>
        <v>0</v>
      </c>
      <c r="AL159" s="3"/>
      <c r="AM159" s="41">
        <f>IF(AM$110&lt;=$B158,AM$25,0)</f>
        <v>0</v>
      </c>
      <c r="AN159" s="3"/>
      <c r="AO159" s="41">
        <f>IF(AO$110&lt;=$B158,AO$25,0)</f>
        <v>0</v>
      </c>
      <c r="AP159" s="3"/>
      <c r="AQ159" s="41">
        <f>IF(AQ$110&lt;=$B158,AQ$25,0)</f>
        <v>0</v>
      </c>
      <c r="AR159" s="3"/>
      <c r="AS159" s="3"/>
      <c r="AT159" s="3"/>
      <c r="AU159" s="3"/>
      <c r="AV159" s="3"/>
    </row>
    <row r="160" spans="1:51">
      <c r="A160" s="3"/>
      <c r="B160" s="14" t="s">
        <v>190</v>
      </c>
      <c r="C160" s="3"/>
      <c r="D160" s="3"/>
      <c r="E160" s="42">
        <f>ROUND(E159*E$13,0)</f>
        <v>0</v>
      </c>
      <c r="F160" s="41"/>
      <c r="G160" s="42">
        <f>ROUND(G159*G$13,0)</f>
        <v>0</v>
      </c>
      <c r="I160" s="42">
        <f>ROUND(I159*I$13,0)</f>
        <v>0</v>
      </c>
      <c r="K160" s="42">
        <f>ROUND(K159*K$13,0)</f>
        <v>0</v>
      </c>
      <c r="L160" s="41"/>
      <c r="M160" s="42">
        <f>ROUND(M159*M$13,0)</f>
        <v>0</v>
      </c>
      <c r="N160" s="41"/>
      <c r="O160" s="42">
        <f>ROUND(O159*O$13,0)</f>
        <v>0</v>
      </c>
      <c r="P160" s="41"/>
      <c r="Q160" s="42">
        <f>ROUND(Q159*Q$13,0)</f>
        <v>0</v>
      </c>
      <c r="R160" s="41"/>
      <c r="S160" s="42">
        <f>ROUND(S159*S$13,0)</f>
        <v>0</v>
      </c>
      <c r="T160" s="41"/>
      <c r="U160" s="42">
        <f>ROUND(U159*U$13,0)</f>
        <v>0</v>
      </c>
      <c r="V160" s="41"/>
      <c r="W160" s="42">
        <f>ROUND(W159*W$13,0)</f>
        <v>0</v>
      </c>
      <c r="X160" s="41"/>
      <c r="Y160" s="42">
        <f>ROUND(Y159*Y$13,0)</f>
        <v>0</v>
      </c>
      <c r="Z160" s="41"/>
      <c r="AA160" s="42">
        <f>ROUND(AA159*AA$13,0)</f>
        <v>0</v>
      </c>
      <c r="AB160" s="41"/>
      <c r="AC160" s="42">
        <f>ROUND(AC159*AC$13,0)</f>
        <v>0</v>
      </c>
      <c r="AD160" s="41"/>
      <c r="AE160" s="42">
        <f>ROUND(AE159*AE$13,0)</f>
        <v>0</v>
      </c>
      <c r="AF160" s="41"/>
      <c r="AG160" s="42">
        <f>ROUND(AG159*AG$13,0)</f>
        <v>0</v>
      </c>
      <c r="AH160" s="41"/>
      <c r="AI160" s="42">
        <f>ROUND(AI159*AI$13,0)</f>
        <v>0</v>
      </c>
      <c r="AJ160" s="41"/>
      <c r="AK160" s="42">
        <f>ROUND(AK159*AK$13,0)</f>
        <v>0</v>
      </c>
      <c r="AL160" s="3"/>
      <c r="AM160" s="42">
        <f>ROUND(AM159*AM$13,0)</f>
        <v>0</v>
      </c>
      <c r="AN160" s="3"/>
      <c r="AO160" s="42">
        <f>ROUND(AO159*AO$13,0)</f>
        <v>0</v>
      </c>
      <c r="AP160" s="3"/>
      <c r="AQ160" s="42">
        <f>ROUND(AQ159*AQ$13,0)</f>
        <v>0</v>
      </c>
      <c r="AR160" s="3"/>
      <c r="AS160" s="3"/>
      <c r="AT160" s="3"/>
      <c r="AU160" s="3"/>
      <c r="AV160" s="3"/>
    </row>
    <row r="161" spans="1:51">
      <c r="A161" s="3"/>
      <c r="B161" s="14" t="s">
        <v>191</v>
      </c>
      <c r="C161" s="3"/>
      <c r="D161" s="3"/>
      <c r="E161" s="41">
        <f>E159-E160</f>
        <v>0</v>
      </c>
      <c r="F161" s="41"/>
      <c r="G161" s="41">
        <f>G159-G160</f>
        <v>0</v>
      </c>
      <c r="I161" s="41">
        <f>I159-I160</f>
        <v>0</v>
      </c>
      <c r="K161" s="41">
        <f>K159-K160</f>
        <v>0</v>
      </c>
      <c r="L161" s="41"/>
      <c r="M161" s="41">
        <f>M159-M160</f>
        <v>3706400.915</v>
      </c>
      <c r="N161" s="41"/>
      <c r="O161" s="41">
        <f>O159-O160</f>
        <v>0</v>
      </c>
      <c r="P161" s="41"/>
      <c r="Q161" s="41">
        <f>Q159-Q160</f>
        <v>0</v>
      </c>
      <c r="R161" s="41"/>
      <c r="S161" s="41">
        <f>S159-S160</f>
        <v>0</v>
      </c>
      <c r="T161" s="41"/>
      <c r="U161" s="41">
        <f>U159-U160</f>
        <v>0</v>
      </c>
      <c r="V161" s="41"/>
      <c r="W161" s="41">
        <f>W159-W160</f>
        <v>0</v>
      </c>
      <c r="X161" s="41"/>
      <c r="Y161" s="41">
        <f>Y159-Y160</f>
        <v>0</v>
      </c>
      <c r="Z161" s="41"/>
      <c r="AA161" s="41">
        <f>AA159-AA160</f>
        <v>0</v>
      </c>
      <c r="AB161" s="41"/>
      <c r="AC161" s="41">
        <f>AC159-AC160</f>
        <v>0</v>
      </c>
      <c r="AD161" s="41"/>
      <c r="AE161" s="41">
        <f>AE159-AE160</f>
        <v>0</v>
      </c>
      <c r="AF161" s="41"/>
      <c r="AG161" s="41">
        <f>AG159-AG160</f>
        <v>0</v>
      </c>
      <c r="AH161" s="41"/>
      <c r="AI161" s="41">
        <f>AI159-AI160</f>
        <v>0</v>
      </c>
      <c r="AJ161" s="41"/>
      <c r="AK161" s="41">
        <f>AK159-AK160</f>
        <v>0</v>
      </c>
      <c r="AL161" s="3"/>
      <c r="AM161" s="41">
        <f>AM159-AM160</f>
        <v>0</v>
      </c>
      <c r="AN161" s="3"/>
      <c r="AO161" s="41">
        <f>AO159-AO160</f>
        <v>0</v>
      </c>
      <c r="AP161" s="3"/>
      <c r="AQ161" s="41">
        <f>AQ159-AQ160</f>
        <v>0</v>
      </c>
      <c r="AR161" s="3"/>
      <c r="AS161" s="3"/>
      <c r="AT161" s="3"/>
      <c r="AU161" s="3"/>
      <c r="AV161" s="3"/>
    </row>
    <row r="162" spans="1:51" s="176" customFormat="1">
      <c r="A162" s="32"/>
      <c r="B162" s="43" t="s">
        <v>192</v>
      </c>
      <c r="C162" s="32"/>
      <c r="D162" s="32"/>
      <c r="E162" s="44">
        <f>IF($B158-E$9&lt;0,0,LOOKUP($B158-(E$9-1),$C$343:$C$364,$E$343:$E$364))</f>
        <v>5.713E-2</v>
      </c>
      <c r="F162" s="32"/>
      <c r="G162" s="44">
        <f>IF($B158-G$9&lt;0,0,LOOKUP($B158-(G$9-1),$C$343:$C$364,$E$343:$E$364))</f>
        <v>6.1769999999999999E-2</v>
      </c>
      <c r="H162" s="45"/>
      <c r="I162" s="44">
        <f>IF($B158-I$9&lt;0,0,LOOKUP($B158-(I$9-1),$C$343:$C$364,$E$343:$E$364))</f>
        <v>6.6769999999999996E-2</v>
      </c>
      <c r="J162" s="45"/>
      <c r="K162" s="44">
        <f>IF($B158-K$9&lt;0,0,LOOKUP($B158-(K$9-1),$C$343:$C$364,$E$343:$E$364))</f>
        <v>7.2190000000000004E-2</v>
      </c>
      <c r="L162" s="45"/>
      <c r="M162" s="44">
        <f>IF($B158-M$9&lt;0,0,LOOKUP($B158-(M$9-1),$C$343:$C$364,$E$343:$E$364))</f>
        <v>3.7499999999999999E-2</v>
      </c>
      <c r="N162" s="32"/>
      <c r="O162" s="44">
        <f>IF($B158-O$9&lt;0,0,LOOKUP($B158-(O$9-1),$C$343:$C$364,$E$343:$E$364))</f>
        <v>0</v>
      </c>
      <c r="P162" s="45"/>
      <c r="Q162" s="44">
        <f>IF($B158-Q$9&lt;0,0,LOOKUP($B158-(Q$9-1),$C$343:$C$364,$E$343:$E$364))</f>
        <v>0</v>
      </c>
      <c r="R162" s="45"/>
      <c r="S162" s="44">
        <f>IF($B158-S$9&lt;0,0,LOOKUP($B158-(S$9-1),$C$343:$C$364,$E$343:$E$364))</f>
        <v>0</v>
      </c>
      <c r="T162" s="45"/>
      <c r="U162" s="44">
        <f>IF($B158-U$9&lt;0,0,LOOKUP($B158-(U$9-1),$C$343:$C$364,$E$343:$E$364))</f>
        <v>0</v>
      </c>
      <c r="V162" s="45"/>
      <c r="W162" s="44">
        <f>IF($B158-W$9&lt;0,0,LOOKUP($B158-(W$9-1),$C$343:$C$364,$E$343:$E$364))</f>
        <v>0</v>
      </c>
      <c r="X162" s="32"/>
      <c r="Y162" s="44">
        <f>IF($B158-Y$9&lt;0,0,LOOKUP($B158-(Y$9-1),$C$343:$C$364,$E$343:$E$364))</f>
        <v>0</v>
      </c>
      <c r="Z162" s="45"/>
      <c r="AA162" s="44">
        <f>IF($B158-AA$9&lt;0,0,LOOKUP($B158-(AA$9-1),$C$343:$C$364,$E$343:$E$364))</f>
        <v>0</v>
      </c>
      <c r="AB162" s="45"/>
      <c r="AC162" s="44">
        <f>IF($B158-AC$9&lt;0,0,LOOKUP($B158-(AC$9-1),$C$343:$C$364,$E$343:$E$364))</f>
        <v>0</v>
      </c>
      <c r="AD162" s="45"/>
      <c r="AE162" s="44">
        <f>IF($B158-AE$9&lt;0,0,LOOKUP($B158-(AE$9-1),$C$343:$C$364,$E$343:$E$364))</f>
        <v>0</v>
      </c>
      <c r="AF162" s="45"/>
      <c r="AG162" s="44">
        <f>IF($B158-AG$9&lt;0,0,LOOKUP($B158-(AG$9-1),$C$343:$C$364,$E$343:$E$364))</f>
        <v>0</v>
      </c>
      <c r="AH162" s="32"/>
      <c r="AI162" s="44">
        <f>IF($B158-AI$9&lt;0,0,LOOKUP($B158-(AI$9-1),$C$343:$C$364,$E$343:$E$364))</f>
        <v>0</v>
      </c>
      <c r="AJ162" s="32"/>
      <c r="AK162" s="44">
        <f>IF($B158-AK$9&lt;0,0,LOOKUP($B158-(AK$9-1),$C$343:$C$364,$E$343:$E$364))</f>
        <v>0</v>
      </c>
      <c r="AL162" s="32"/>
      <c r="AM162" s="44">
        <f>IF($B158-AM$9&lt;0,0,LOOKUP($B158-(AM$9-1),$C$343:$C$364,$E$343:$E$364))</f>
        <v>0</v>
      </c>
      <c r="AN162" s="32"/>
      <c r="AO162" s="44">
        <f>IF($B158-AO$9&lt;0,0,LOOKUP($B158-(AO$9-1),$C$343:$C$364,$E$343:$E$364))</f>
        <v>0</v>
      </c>
      <c r="AP162" s="32"/>
      <c r="AQ162" s="44">
        <f>IF($B158-AQ$9&lt;0,0,LOOKUP($B158-(AQ$9-1),$C$343:$C$364,$E$343:$E$364))</f>
        <v>0</v>
      </c>
      <c r="AR162" s="32"/>
      <c r="AS162" s="32"/>
      <c r="AT162" s="32"/>
      <c r="AU162" s="32"/>
      <c r="AV162" s="32"/>
      <c r="AW162" s="45"/>
      <c r="AX162" s="45"/>
      <c r="AY162" s="45"/>
    </row>
    <row r="163" spans="1:51">
      <c r="A163" s="3"/>
      <c r="B163" s="3"/>
      <c r="C163" s="3"/>
      <c r="D163" s="3"/>
      <c r="E163" s="46"/>
      <c r="F163" s="41"/>
      <c r="G163" s="46"/>
      <c r="I163" s="46"/>
      <c r="K163" s="46"/>
      <c r="L163" s="41"/>
      <c r="M163" s="46"/>
      <c r="N163" s="41"/>
      <c r="O163" s="46"/>
      <c r="P163" s="41"/>
      <c r="Q163" s="46"/>
      <c r="R163" s="41"/>
      <c r="S163" s="46"/>
      <c r="T163" s="41"/>
      <c r="U163" s="46"/>
      <c r="V163" s="41"/>
      <c r="W163" s="46"/>
      <c r="X163" s="41"/>
      <c r="Y163" s="46"/>
      <c r="Z163" s="41"/>
      <c r="AA163" s="46"/>
      <c r="AB163" s="41"/>
      <c r="AC163" s="46"/>
      <c r="AD163" s="41"/>
      <c r="AE163" s="46"/>
      <c r="AF163" s="41"/>
      <c r="AG163" s="46"/>
      <c r="AH163" s="41"/>
      <c r="AI163" s="46"/>
      <c r="AJ163" s="41"/>
      <c r="AK163" s="46"/>
      <c r="AL163" s="3"/>
      <c r="AM163" s="46"/>
      <c r="AN163" s="3"/>
      <c r="AO163" s="46"/>
      <c r="AP163" s="3"/>
      <c r="AQ163" s="46"/>
      <c r="AR163" s="3"/>
      <c r="AS163" s="3"/>
      <c r="AT163" s="3"/>
      <c r="AU163" s="3"/>
      <c r="AV163" s="3"/>
    </row>
    <row r="164" spans="1:51">
      <c r="A164" s="3"/>
      <c r="B164" s="14" t="s">
        <v>193</v>
      </c>
      <c r="C164" s="3"/>
      <c r="D164" s="3"/>
      <c r="E164" s="41">
        <f>ROUND((E159-E160)*E162,0)</f>
        <v>0</v>
      </c>
      <c r="F164" s="41"/>
      <c r="G164" s="41">
        <f>ROUND((G159-G160)*G162,0)</f>
        <v>0</v>
      </c>
      <c r="I164" s="41">
        <f>ROUND((I159-I160)*I162,0)</f>
        <v>0</v>
      </c>
      <c r="K164" s="41">
        <f>ROUND((K159-K160)*K162,0)</f>
        <v>0</v>
      </c>
      <c r="L164" s="41"/>
      <c r="M164" s="41">
        <f>ROUND((M159-M160)*M162,0)</f>
        <v>138990</v>
      </c>
      <c r="N164" s="41"/>
      <c r="O164" s="41">
        <f>ROUND((O159-O160)*O162,0)</f>
        <v>0</v>
      </c>
      <c r="P164" s="41"/>
      <c r="Q164" s="41">
        <f>ROUND((Q159-Q160)*Q162,0)</f>
        <v>0</v>
      </c>
      <c r="R164" s="41"/>
      <c r="S164" s="41">
        <f>ROUND((S159-S160)*S162,0)</f>
        <v>0</v>
      </c>
      <c r="T164" s="41"/>
      <c r="U164" s="41">
        <f>ROUND((U159-U160)*U162,0)</f>
        <v>0</v>
      </c>
      <c r="V164" s="41"/>
      <c r="W164" s="41">
        <f>ROUND((W159-W160)*W162,0)</f>
        <v>0</v>
      </c>
      <c r="X164" s="41"/>
      <c r="Y164" s="41">
        <f>ROUND((Y159-Y160)*Y162,0)</f>
        <v>0</v>
      </c>
      <c r="Z164" s="41"/>
      <c r="AA164" s="41">
        <f>ROUND((AA159-AA160)*AA162,0)</f>
        <v>0</v>
      </c>
      <c r="AB164" s="41"/>
      <c r="AC164" s="41">
        <f>ROUND((AC159-AC160)*AC162,0)</f>
        <v>0</v>
      </c>
      <c r="AD164" s="41"/>
      <c r="AE164" s="41">
        <f>ROUND((AE159-AE160)*AE162,0)</f>
        <v>0</v>
      </c>
      <c r="AF164" s="41"/>
      <c r="AG164" s="41">
        <f>ROUND((AG159-AG160)*AG162,0)</f>
        <v>0</v>
      </c>
      <c r="AH164" s="41"/>
      <c r="AI164" s="41">
        <f>ROUND((AI159-AI160)*AI162,0)</f>
        <v>0</v>
      </c>
      <c r="AJ164" s="41"/>
      <c r="AK164" s="41">
        <f>ROUND((AK159-AK160)*AK162,0)</f>
        <v>0</v>
      </c>
      <c r="AL164" s="3"/>
      <c r="AM164" s="41">
        <f>ROUND((AM159-AM160)*AM162,0)</f>
        <v>0</v>
      </c>
      <c r="AN164" s="3"/>
      <c r="AO164" s="41">
        <f>ROUND((AO159-AO160)*AO162,0)</f>
        <v>0</v>
      </c>
      <c r="AP164" s="3"/>
      <c r="AQ164" s="41">
        <f>ROUND((AQ159-AQ160)*AQ162,0)</f>
        <v>0</v>
      </c>
      <c r="AR164" s="3"/>
      <c r="AS164" s="3"/>
      <c r="AT164" s="3"/>
      <c r="AU164" s="3"/>
      <c r="AV164" s="3"/>
    </row>
    <row r="165" spans="1:51">
      <c r="A165" s="3"/>
      <c r="B165" s="14" t="s">
        <v>194</v>
      </c>
      <c r="C165" s="3"/>
      <c r="D165" s="3"/>
      <c r="E165" s="5">
        <f>IF(E$110=$B158,E160,0)</f>
        <v>0</v>
      </c>
      <c r="F165" s="41"/>
      <c r="G165" s="5">
        <f>IF(G$110=$B158,G160,0)</f>
        <v>0</v>
      </c>
      <c r="I165" s="5">
        <f>IF(I$110=$B158,I160,0)</f>
        <v>0</v>
      </c>
      <c r="K165" s="5">
        <f>IF(K$110=$B158,K160,0)</f>
        <v>0</v>
      </c>
      <c r="L165" s="41"/>
      <c r="M165" s="5">
        <f>IF(M$110=$B158,M160,0)</f>
        <v>0</v>
      </c>
      <c r="N165" s="41"/>
      <c r="O165" s="5">
        <f>IF(O$110=$B158,O160,0)</f>
        <v>0</v>
      </c>
      <c r="P165" s="41"/>
      <c r="Q165" s="5">
        <f>IF(Q$110=$B158,Q160,0)</f>
        <v>0</v>
      </c>
      <c r="R165" s="41"/>
      <c r="S165" s="5">
        <f>IF(S$110=$B158,S160,0)</f>
        <v>0</v>
      </c>
      <c r="T165" s="41"/>
      <c r="U165" s="5">
        <f>IF(U$110=$B158,U160,0)</f>
        <v>0</v>
      </c>
      <c r="V165" s="41"/>
      <c r="W165" s="5">
        <f>IF(W$110=$B158,W160,0)</f>
        <v>0</v>
      </c>
      <c r="X165" s="41"/>
      <c r="Y165" s="5">
        <f>IF(Y$110=$B158,Y160,0)</f>
        <v>0</v>
      </c>
      <c r="Z165" s="41"/>
      <c r="AA165" s="5">
        <f>IF(AA$110=$B158,AA160,0)</f>
        <v>0</v>
      </c>
      <c r="AB165" s="41"/>
      <c r="AC165" s="5">
        <f>IF(AC$110=$B158,AC160,0)</f>
        <v>0</v>
      </c>
      <c r="AD165" s="41"/>
      <c r="AE165" s="5">
        <f>IF(AE$110=$B158,AE160,0)</f>
        <v>0</v>
      </c>
      <c r="AF165" s="41"/>
      <c r="AG165" s="5">
        <f>IF(AG$110=$B158,AG160,0)</f>
        <v>0</v>
      </c>
      <c r="AH165" s="41"/>
      <c r="AI165" s="5">
        <f>IF(AI$110=$B158,AI160,0)</f>
        <v>0</v>
      </c>
      <c r="AJ165" s="41"/>
      <c r="AK165" s="5">
        <f>IF(AK$110=$B158,AK160,0)</f>
        <v>0</v>
      </c>
      <c r="AL165" s="3"/>
      <c r="AM165" s="5">
        <f>IF(AM$110=$B158,AM160,0)</f>
        <v>0</v>
      </c>
      <c r="AN165" s="3"/>
      <c r="AO165" s="5">
        <f>IF(AO$110=$B158,AO160,0)</f>
        <v>0</v>
      </c>
      <c r="AP165" s="3"/>
      <c r="AQ165" s="5">
        <f>IF(AQ$110=$B158,AQ160,0)</f>
        <v>0</v>
      </c>
      <c r="AR165" s="3"/>
      <c r="AS165" s="3"/>
      <c r="AT165" s="3"/>
      <c r="AU165" s="3"/>
      <c r="AV165" s="3"/>
    </row>
    <row r="166" spans="1:51" ht="13.8" thickBot="1">
      <c r="A166" s="3"/>
      <c r="B166" s="14" t="str">
        <f>"Total Tax Depreciation  -  "&amp;B158</f>
        <v>Total Tax Depreciation  -  2005</v>
      </c>
      <c r="C166" s="3"/>
      <c r="D166" s="3"/>
      <c r="E166" s="47">
        <f>E164+E165</f>
        <v>0</v>
      </c>
      <c r="F166" s="41"/>
      <c r="G166" s="47">
        <f>G164+G165</f>
        <v>0</v>
      </c>
      <c r="I166" s="47">
        <f>I164+I165</f>
        <v>0</v>
      </c>
      <c r="K166" s="47">
        <f>K164+K165</f>
        <v>0</v>
      </c>
      <c r="L166" s="41"/>
      <c r="M166" s="47">
        <f>M164+M165</f>
        <v>138990</v>
      </c>
      <c r="N166" s="41"/>
      <c r="O166" s="47">
        <f>O164+O165</f>
        <v>0</v>
      </c>
      <c r="P166" s="41"/>
      <c r="Q166" s="47">
        <f>Q164+Q165</f>
        <v>0</v>
      </c>
      <c r="R166" s="41"/>
      <c r="S166" s="47">
        <f>S164+S165</f>
        <v>0</v>
      </c>
      <c r="T166" s="41"/>
      <c r="U166" s="47">
        <f>U164+U165</f>
        <v>0</v>
      </c>
      <c r="V166" s="41"/>
      <c r="W166" s="47">
        <f>W164+W165</f>
        <v>0</v>
      </c>
      <c r="X166" s="41"/>
      <c r="Y166" s="47">
        <f>Y164+Y165</f>
        <v>0</v>
      </c>
      <c r="Z166" s="41"/>
      <c r="AA166" s="47">
        <f>AA164+AA165</f>
        <v>0</v>
      </c>
      <c r="AB166" s="41"/>
      <c r="AC166" s="47">
        <f>AC164+AC165</f>
        <v>0</v>
      </c>
      <c r="AD166" s="41"/>
      <c r="AE166" s="47">
        <f>AE164+AE165</f>
        <v>0</v>
      </c>
      <c r="AF166" s="41"/>
      <c r="AG166" s="47">
        <f>AG164+AG165</f>
        <v>0</v>
      </c>
      <c r="AH166" s="41"/>
      <c r="AI166" s="47">
        <f>AI164+AI165</f>
        <v>0</v>
      </c>
      <c r="AJ166" s="41"/>
      <c r="AK166" s="47">
        <f>AK164+AK165</f>
        <v>0</v>
      </c>
      <c r="AL166" s="3"/>
      <c r="AM166" s="47">
        <f>AM164+AM165</f>
        <v>0</v>
      </c>
      <c r="AN166" s="3"/>
      <c r="AO166" s="47">
        <f>AO164+AO165</f>
        <v>0</v>
      </c>
      <c r="AP166" s="3"/>
      <c r="AQ166" s="47">
        <f>AQ164+AQ165</f>
        <v>0</v>
      </c>
      <c r="AR166" s="3"/>
      <c r="AS166" s="3"/>
      <c r="AT166" s="3"/>
      <c r="AU166" s="3"/>
      <c r="AV166" s="3"/>
      <c r="AW166" s="48"/>
    </row>
    <row r="167" spans="1:51" ht="13.8" thickTop="1">
      <c r="A167" s="3"/>
      <c r="B167" s="3"/>
      <c r="C167" s="3"/>
      <c r="D167" s="3"/>
      <c r="E167" s="41"/>
      <c r="F167" s="41"/>
      <c r="G167" s="41"/>
      <c r="I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3"/>
      <c r="AM167" s="41"/>
      <c r="AN167" s="3"/>
      <c r="AO167" s="41"/>
      <c r="AP167" s="3"/>
      <c r="AQ167" s="41"/>
      <c r="AR167" s="3"/>
      <c r="AS167" s="3"/>
      <c r="AT167" s="3"/>
      <c r="AU167" s="3"/>
      <c r="AV167" s="3"/>
    </row>
    <row r="168" spans="1:51">
      <c r="A168" s="3"/>
      <c r="B168" s="14"/>
      <c r="C168" s="3"/>
      <c r="D168" s="3"/>
      <c r="E168" s="41"/>
      <c r="F168" s="41"/>
      <c r="G168" s="41"/>
      <c r="I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3"/>
      <c r="AM168" s="41"/>
      <c r="AN168" s="3"/>
      <c r="AO168" s="41"/>
      <c r="AP168" s="3"/>
      <c r="AQ168" s="41"/>
      <c r="AR168" s="3"/>
      <c r="AS168" s="3"/>
      <c r="AT168" s="3"/>
      <c r="AU168" s="3"/>
      <c r="AV168" s="3"/>
    </row>
    <row r="169" spans="1:51">
      <c r="A169" s="3"/>
      <c r="B169" s="40">
        <v>2006</v>
      </c>
      <c r="C169" s="3"/>
      <c r="D169" s="3"/>
      <c r="E169" s="41"/>
      <c r="F169" s="41"/>
      <c r="G169" s="41"/>
      <c r="I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3"/>
      <c r="AM169" s="41"/>
      <c r="AN169" s="3"/>
      <c r="AO169" s="41"/>
      <c r="AP169" s="3"/>
      <c r="AQ169" s="41"/>
      <c r="AR169" s="3"/>
      <c r="AS169" s="3"/>
      <c r="AT169" s="3"/>
      <c r="AU169" s="3"/>
      <c r="AV169" s="3"/>
    </row>
    <row r="170" spans="1:51">
      <c r="A170" s="3"/>
      <c r="B170" s="14" t="s">
        <v>167</v>
      </c>
      <c r="C170" s="3"/>
      <c r="D170" s="3"/>
      <c r="E170" s="41">
        <f>IF(E$110&lt;=$B169,E$25,0)</f>
        <v>0</v>
      </c>
      <c r="F170" s="41"/>
      <c r="G170" s="41">
        <f>IF(G$110&lt;=$B169,G$25,0)</f>
        <v>0</v>
      </c>
      <c r="I170" s="41">
        <f>IF(I$110&lt;=$B169,I$25,0)</f>
        <v>0</v>
      </c>
      <c r="K170" s="41">
        <f>IF(K$110&lt;=$B169,K$25,0)</f>
        <v>0</v>
      </c>
      <c r="L170" s="41"/>
      <c r="M170" s="41">
        <f>IF(M$110&lt;=$B169,M$25,0)</f>
        <v>3706400.915</v>
      </c>
      <c r="N170" s="41"/>
      <c r="O170" s="41">
        <f>IF(O$110&lt;=$B169,O$25,0)</f>
        <v>4273710.8949999996</v>
      </c>
      <c r="P170" s="41"/>
      <c r="Q170" s="41">
        <f>IF(Q$110&lt;=$B169,Q$25,0)</f>
        <v>0</v>
      </c>
      <c r="R170" s="41"/>
      <c r="S170" s="41">
        <f>IF(S$110&lt;=$B169,S$25,0)</f>
        <v>0</v>
      </c>
      <c r="T170" s="41"/>
      <c r="U170" s="41">
        <f>IF(U$110&lt;=$B169,U$25,0)</f>
        <v>0</v>
      </c>
      <c r="V170" s="41"/>
      <c r="W170" s="41">
        <f>IF(W$110&lt;=$B169,W$25,0)</f>
        <v>0</v>
      </c>
      <c r="X170" s="41"/>
      <c r="Y170" s="41">
        <f>IF(Y$110&lt;=$B169,Y$25,0)</f>
        <v>0</v>
      </c>
      <c r="Z170" s="41"/>
      <c r="AA170" s="41">
        <f>IF(AA$110&lt;=$B169,AA$25,0)</f>
        <v>0</v>
      </c>
      <c r="AB170" s="41"/>
      <c r="AC170" s="41">
        <f>IF(AC$110&lt;=$B169,AC$25,0)</f>
        <v>0</v>
      </c>
      <c r="AD170" s="41"/>
      <c r="AE170" s="41">
        <f>IF(AE$110&lt;=$B169,AE$25,0)</f>
        <v>0</v>
      </c>
      <c r="AF170" s="41"/>
      <c r="AG170" s="41">
        <f>IF(AG$110&lt;=$B169,AG$25,0)</f>
        <v>0</v>
      </c>
      <c r="AH170" s="41"/>
      <c r="AI170" s="41">
        <f>IF(AI$110&lt;=$B169,AI$25,0)</f>
        <v>0</v>
      </c>
      <c r="AJ170" s="41"/>
      <c r="AK170" s="41">
        <f>IF(AK$110&lt;=$B169,AK$25,0)</f>
        <v>0</v>
      </c>
      <c r="AL170" s="3"/>
      <c r="AM170" s="41">
        <f>IF(AM$110&lt;=$B169,AM$25,0)</f>
        <v>0</v>
      </c>
      <c r="AN170" s="3"/>
      <c r="AO170" s="41">
        <f>IF(AO$110&lt;=$B169,AO$25,0)</f>
        <v>0</v>
      </c>
      <c r="AP170" s="3"/>
      <c r="AQ170" s="41">
        <f>IF(AQ$110&lt;=$B169,AQ$25,0)</f>
        <v>0</v>
      </c>
      <c r="AR170" s="3"/>
      <c r="AS170" s="3"/>
      <c r="AT170" s="3"/>
      <c r="AU170" s="3"/>
      <c r="AV170" s="3"/>
    </row>
    <row r="171" spans="1:51">
      <c r="A171" s="3"/>
      <c r="B171" s="14" t="s">
        <v>190</v>
      </c>
      <c r="C171" s="3"/>
      <c r="D171" s="3"/>
      <c r="E171" s="42">
        <f>ROUND(E170*E$13,0)</f>
        <v>0</v>
      </c>
      <c r="F171" s="41"/>
      <c r="G171" s="42">
        <f>ROUND(G170*G$13,0)</f>
        <v>0</v>
      </c>
      <c r="I171" s="42">
        <f>ROUND(I170*I$13,0)</f>
        <v>0</v>
      </c>
      <c r="K171" s="42">
        <f>ROUND(K170*K$13,0)</f>
        <v>0</v>
      </c>
      <c r="L171" s="41"/>
      <c r="M171" s="42">
        <f>ROUND(M170*M$13,0)</f>
        <v>0</v>
      </c>
      <c r="N171" s="41"/>
      <c r="O171" s="42">
        <f>ROUND(O170*O$13,0)</f>
        <v>0</v>
      </c>
      <c r="P171" s="41"/>
      <c r="Q171" s="42">
        <f>ROUND(Q170*Q$13,0)</f>
        <v>0</v>
      </c>
      <c r="R171" s="41"/>
      <c r="S171" s="42">
        <f>ROUND(S170*S$13,0)</f>
        <v>0</v>
      </c>
      <c r="T171" s="41"/>
      <c r="U171" s="42">
        <f>ROUND(U170*U$13,0)</f>
        <v>0</v>
      </c>
      <c r="V171" s="41"/>
      <c r="W171" s="42">
        <f>ROUND(W170*W$13,0)</f>
        <v>0</v>
      </c>
      <c r="X171" s="41"/>
      <c r="Y171" s="42">
        <f>ROUND(Y170*Y$13,0)</f>
        <v>0</v>
      </c>
      <c r="Z171" s="41"/>
      <c r="AA171" s="42">
        <f>ROUND(AA170*AA$13,0)</f>
        <v>0</v>
      </c>
      <c r="AB171" s="41"/>
      <c r="AC171" s="42">
        <f>ROUND(AC170*AC$13,0)</f>
        <v>0</v>
      </c>
      <c r="AD171" s="41"/>
      <c r="AE171" s="42">
        <f>ROUND(AE170*AE$13,0)</f>
        <v>0</v>
      </c>
      <c r="AF171" s="41"/>
      <c r="AG171" s="42">
        <f>ROUND(AG170*AG$13,0)</f>
        <v>0</v>
      </c>
      <c r="AH171" s="41"/>
      <c r="AI171" s="42">
        <f>ROUND(AI170*AI$13,0)</f>
        <v>0</v>
      </c>
      <c r="AJ171" s="41"/>
      <c r="AK171" s="42">
        <f>ROUND(AK170*AK$13,0)</f>
        <v>0</v>
      </c>
      <c r="AL171" s="3"/>
      <c r="AM171" s="42">
        <f>ROUND(AM170*AM$13,0)</f>
        <v>0</v>
      </c>
      <c r="AN171" s="3"/>
      <c r="AO171" s="42">
        <f>ROUND(AO170*AO$13,0)</f>
        <v>0</v>
      </c>
      <c r="AP171" s="3"/>
      <c r="AQ171" s="42">
        <f>ROUND(AQ170*AQ$13,0)</f>
        <v>0</v>
      </c>
      <c r="AR171" s="3"/>
      <c r="AS171" s="3"/>
      <c r="AT171" s="3"/>
      <c r="AU171" s="3"/>
      <c r="AV171" s="3"/>
    </row>
    <row r="172" spans="1:51">
      <c r="A172" s="3"/>
      <c r="B172" s="14" t="s">
        <v>191</v>
      </c>
      <c r="C172" s="3"/>
      <c r="D172" s="3"/>
      <c r="E172" s="41">
        <f>E170-E171</f>
        <v>0</v>
      </c>
      <c r="F172" s="41"/>
      <c r="G172" s="41">
        <f>G170-G171</f>
        <v>0</v>
      </c>
      <c r="I172" s="41">
        <f>I170-I171</f>
        <v>0</v>
      </c>
      <c r="K172" s="41">
        <f>K170-K171</f>
        <v>0</v>
      </c>
      <c r="L172" s="41"/>
      <c r="M172" s="41">
        <f>M170-M171</f>
        <v>3706400.915</v>
      </c>
      <c r="N172" s="41"/>
      <c r="O172" s="41">
        <f>O170-O171</f>
        <v>4273710.8949999996</v>
      </c>
      <c r="P172" s="41"/>
      <c r="Q172" s="41">
        <f>Q170-Q171</f>
        <v>0</v>
      </c>
      <c r="R172" s="41"/>
      <c r="S172" s="41">
        <f>S170-S171</f>
        <v>0</v>
      </c>
      <c r="T172" s="41"/>
      <c r="U172" s="41">
        <f>U170-U171</f>
        <v>0</v>
      </c>
      <c r="V172" s="41"/>
      <c r="W172" s="41">
        <f>W170-W171</f>
        <v>0</v>
      </c>
      <c r="X172" s="41"/>
      <c r="Y172" s="41">
        <f>Y170-Y171</f>
        <v>0</v>
      </c>
      <c r="Z172" s="41"/>
      <c r="AA172" s="41">
        <f>AA170-AA171</f>
        <v>0</v>
      </c>
      <c r="AB172" s="41"/>
      <c r="AC172" s="41">
        <f>AC170-AC171</f>
        <v>0</v>
      </c>
      <c r="AD172" s="41"/>
      <c r="AE172" s="41">
        <f>AE170-AE171</f>
        <v>0</v>
      </c>
      <c r="AF172" s="41"/>
      <c r="AG172" s="41">
        <f>AG170-AG171</f>
        <v>0</v>
      </c>
      <c r="AH172" s="41"/>
      <c r="AI172" s="41">
        <f>AI170-AI171</f>
        <v>0</v>
      </c>
      <c r="AJ172" s="41"/>
      <c r="AK172" s="41">
        <f>AK170-AK171</f>
        <v>0</v>
      </c>
      <c r="AL172" s="3"/>
      <c r="AM172" s="41">
        <f>AM170-AM171</f>
        <v>0</v>
      </c>
      <c r="AN172" s="3"/>
      <c r="AO172" s="41">
        <f>AO170-AO171</f>
        <v>0</v>
      </c>
      <c r="AP172" s="3"/>
      <c r="AQ172" s="41">
        <f>AQ170-AQ171</f>
        <v>0</v>
      </c>
      <c r="AR172" s="3"/>
      <c r="AS172" s="3"/>
      <c r="AT172" s="3"/>
      <c r="AU172" s="3"/>
      <c r="AV172" s="3"/>
    </row>
    <row r="173" spans="1:51" s="176" customFormat="1">
      <c r="A173" s="32"/>
      <c r="B173" s="43" t="s">
        <v>192</v>
      </c>
      <c r="C173" s="32"/>
      <c r="D173" s="32"/>
      <c r="E173" s="44">
        <f>IF($B169-E$9&lt;0,0,LOOKUP($B169-(E$9-1),$C$343:$C$364,$E$343:$E$364))</f>
        <v>5.2850000000000001E-2</v>
      </c>
      <c r="F173" s="32"/>
      <c r="G173" s="44">
        <f>IF($B169-G$9&lt;0,0,LOOKUP($B169-(G$9-1),$C$343:$C$364,$E$343:$E$364))</f>
        <v>5.713E-2</v>
      </c>
      <c r="H173" s="45"/>
      <c r="I173" s="44">
        <f>IF($B169-I$9&lt;0,0,LOOKUP($B169-(I$9-1),$C$343:$C$364,$E$343:$E$364))</f>
        <v>6.1769999999999999E-2</v>
      </c>
      <c r="J173" s="45"/>
      <c r="K173" s="44">
        <f>IF($B169-K$9&lt;0,0,LOOKUP($B169-(K$9-1),$C$343:$C$364,$E$343:$E$364))</f>
        <v>6.6769999999999996E-2</v>
      </c>
      <c r="L173" s="45"/>
      <c r="M173" s="44">
        <f>IF($B169-M$9&lt;0,0,LOOKUP($B169-(M$9-1),$C$343:$C$364,$E$343:$E$364))</f>
        <v>7.2190000000000004E-2</v>
      </c>
      <c r="N173" s="32"/>
      <c r="O173" s="44">
        <f>IF($B169-O$9&lt;0,0,LOOKUP($B169-(O$9-1),$C$343:$C$364,$E$343:$E$364))</f>
        <v>3.7499999999999999E-2</v>
      </c>
      <c r="P173" s="45"/>
      <c r="Q173" s="44">
        <f>IF($B169-Q$9&lt;0,0,LOOKUP($B169-(Q$9-1),$C$343:$C$364,$E$343:$E$364))</f>
        <v>0</v>
      </c>
      <c r="R173" s="45"/>
      <c r="S173" s="44">
        <f>IF($B169-S$9&lt;0,0,LOOKUP($B169-(S$9-1),$C$343:$C$364,$E$343:$E$364))</f>
        <v>0</v>
      </c>
      <c r="T173" s="45"/>
      <c r="U173" s="44">
        <f>IF($B169-U$9&lt;0,0,LOOKUP($B169-(U$9-1),$C$343:$C$364,$E$343:$E$364))</f>
        <v>0</v>
      </c>
      <c r="V173" s="45"/>
      <c r="W173" s="44">
        <f>IF($B169-W$9&lt;0,0,LOOKUP($B169-(W$9-1),$C$343:$C$364,$E$343:$E$364))</f>
        <v>0</v>
      </c>
      <c r="X173" s="32"/>
      <c r="Y173" s="44">
        <f>IF($B169-Y$9&lt;0,0,LOOKUP($B169-(Y$9-1),$C$343:$C$364,$E$343:$E$364))</f>
        <v>0</v>
      </c>
      <c r="Z173" s="45"/>
      <c r="AA173" s="44">
        <f>IF($B169-AA$9&lt;0,0,LOOKUP($B169-(AA$9-1),$C$343:$C$364,$E$343:$E$364))</f>
        <v>0</v>
      </c>
      <c r="AB173" s="45"/>
      <c r="AC173" s="44">
        <f>IF($B169-AC$9&lt;0,0,LOOKUP($B169-(AC$9-1),$C$343:$C$364,$E$343:$E$364))</f>
        <v>0</v>
      </c>
      <c r="AD173" s="45"/>
      <c r="AE173" s="44">
        <f>IF($B169-AE$9&lt;0,0,LOOKUP($B169-(AE$9-1),$C$343:$C$364,$E$343:$E$364))</f>
        <v>0</v>
      </c>
      <c r="AF173" s="45"/>
      <c r="AG173" s="44">
        <f>IF($B169-AG$9&lt;0,0,LOOKUP($B169-(AG$9-1),$C$343:$C$364,$E$343:$E$364))</f>
        <v>0</v>
      </c>
      <c r="AH173" s="32"/>
      <c r="AI173" s="44">
        <f>IF($B169-AI$9&lt;0,0,LOOKUP($B169-(AI$9-1),$C$343:$C$364,$E$343:$E$364))</f>
        <v>0</v>
      </c>
      <c r="AJ173" s="32"/>
      <c r="AK173" s="44">
        <f>IF($B169-AK$9&lt;0,0,LOOKUP($B169-(AK$9-1),$C$343:$C$364,$E$343:$E$364))</f>
        <v>0</v>
      </c>
      <c r="AL173" s="32"/>
      <c r="AM173" s="44">
        <f>IF($B169-AM$9&lt;0,0,LOOKUP($B169-(AM$9-1),$C$343:$C$364,$E$343:$E$364))</f>
        <v>0</v>
      </c>
      <c r="AN173" s="32"/>
      <c r="AO173" s="44">
        <f>IF($B169-AO$9&lt;0,0,LOOKUP($B169-(AO$9-1),$C$343:$C$364,$E$343:$E$364))</f>
        <v>0</v>
      </c>
      <c r="AP173" s="32"/>
      <c r="AQ173" s="44">
        <f>IF($B169-AQ$9&lt;0,0,LOOKUP($B169-(AQ$9-1),$C$343:$C$364,$E$343:$E$364))</f>
        <v>0</v>
      </c>
      <c r="AR173" s="32"/>
      <c r="AS173" s="32"/>
      <c r="AT173" s="32"/>
      <c r="AU173" s="32"/>
      <c r="AV173" s="32"/>
      <c r="AW173" s="45"/>
      <c r="AX173" s="45"/>
      <c r="AY173" s="45"/>
    </row>
    <row r="174" spans="1:51">
      <c r="A174" s="3"/>
      <c r="B174" s="3"/>
      <c r="C174" s="3"/>
      <c r="D174" s="3"/>
      <c r="E174" s="46"/>
      <c r="F174" s="41"/>
      <c r="G174" s="46"/>
      <c r="I174" s="46"/>
      <c r="K174" s="46"/>
      <c r="L174" s="41"/>
      <c r="M174" s="46"/>
      <c r="N174" s="41"/>
      <c r="O174" s="46"/>
      <c r="P174" s="41"/>
      <c r="Q174" s="46"/>
      <c r="R174" s="41"/>
      <c r="S174" s="46"/>
      <c r="T174" s="41"/>
      <c r="U174" s="46"/>
      <c r="V174" s="41"/>
      <c r="W174" s="46"/>
      <c r="X174" s="41"/>
      <c r="Y174" s="46"/>
      <c r="Z174" s="41"/>
      <c r="AA174" s="46"/>
      <c r="AB174" s="41"/>
      <c r="AC174" s="46"/>
      <c r="AD174" s="41"/>
      <c r="AE174" s="46"/>
      <c r="AF174" s="41"/>
      <c r="AG174" s="46"/>
      <c r="AH174" s="41"/>
      <c r="AI174" s="46"/>
      <c r="AJ174" s="41"/>
      <c r="AK174" s="46"/>
      <c r="AL174" s="3"/>
      <c r="AM174" s="46"/>
      <c r="AN174" s="3"/>
      <c r="AO174" s="46"/>
      <c r="AP174" s="3"/>
      <c r="AQ174" s="46"/>
      <c r="AR174" s="3"/>
      <c r="AS174" s="3"/>
      <c r="AT174" s="3"/>
      <c r="AU174" s="3"/>
      <c r="AV174" s="3"/>
    </row>
    <row r="175" spans="1:51">
      <c r="A175" s="3"/>
      <c r="B175" s="14" t="s">
        <v>193</v>
      </c>
      <c r="C175" s="3"/>
      <c r="D175" s="3"/>
      <c r="E175" s="41">
        <f>ROUND((E170-E171)*E173,0)</f>
        <v>0</v>
      </c>
      <c r="F175" s="41"/>
      <c r="G175" s="41">
        <f>ROUND((G170-G171)*G173,0)</f>
        <v>0</v>
      </c>
      <c r="I175" s="41">
        <f>ROUND((I170-I171)*I173,0)</f>
        <v>0</v>
      </c>
      <c r="K175" s="41">
        <f>ROUND((K170-K171)*K173,0)</f>
        <v>0</v>
      </c>
      <c r="L175" s="41"/>
      <c r="M175" s="41">
        <f>ROUND((M170-M171)*M173,0)</f>
        <v>267565</v>
      </c>
      <c r="N175" s="41"/>
      <c r="O175" s="41">
        <f>ROUND((O170-O171)*O173,0)</f>
        <v>160264</v>
      </c>
      <c r="P175" s="41"/>
      <c r="Q175" s="41">
        <f>ROUND((Q170-Q171)*Q173,0)</f>
        <v>0</v>
      </c>
      <c r="R175" s="41"/>
      <c r="S175" s="41">
        <f>ROUND((S170-S171)*S173,0)</f>
        <v>0</v>
      </c>
      <c r="T175" s="41"/>
      <c r="U175" s="41">
        <f>ROUND((U170-U171)*U173,0)</f>
        <v>0</v>
      </c>
      <c r="V175" s="41"/>
      <c r="W175" s="41">
        <f>ROUND((W170-W171)*W173,0)</f>
        <v>0</v>
      </c>
      <c r="X175" s="41"/>
      <c r="Y175" s="41">
        <f>ROUND((Y170-Y171)*Y173,0)</f>
        <v>0</v>
      </c>
      <c r="Z175" s="41"/>
      <c r="AA175" s="41">
        <f>ROUND((AA170-AA171)*AA173,0)</f>
        <v>0</v>
      </c>
      <c r="AB175" s="41"/>
      <c r="AC175" s="41">
        <f>ROUND((AC170-AC171)*AC173,0)</f>
        <v>0</v>
      </c>
      <c r="AD175" s="41"/>
      <c r="AE175" s="41">
        <f>ROUND((AE170-AE171)*AE173,0)</f>
        <v>0</v>
      </c>
      <c r="AF175" s="41"/>
      <c r="AG175" s="41">
        <f>ROUND((AG170-AG171)*AG173,0)</f>
        <v>0</v>
      </c>
      <c r="AH175" s="41"/>
      <c r="AI175" s="41">
        <f>ROUND((AI170-AI171)*AI173,0)</f>
        <v>0</v>
      </c>
      <c r="AJ175" s="41"/>
      <c r="AK175" s="41">
        <f>ROUND((AK170-AK171)*AK173,0)</f>
        <v>0</v>
      </c>
      <c r="AL175" s="3"/>
      <c r="AM175" s="41">
        <f>ROUND((AM170-AM171)*AM173,0)</f>
        <v>0</v>
      </c>
      <c r="AN175" s="3"/>
      <c r="AO175" s="41">
        <f>ROUND((AO170-AO171)*AO173,0)</f>
        <v>0</v>
      </c>
      <c r="AP175" s="3"/>
      <c r="AQ175" s="41">
        <f>ROUND((AQ170-AQ171)*AQ173,0)</f>
        <v>0</v>
      </c>
      <c r="AR175" s="3"/>
      <c r="AS175" s="3"/>
      <c r="AT175" s="3"/>
      <c r="AU175" s="3"/>
      <c r="AV175" s="3"/>
    </row>
    <row r="176" spans="1:51">
      <c r="A176" s="3"/>
      <c r="B176" s="14" t="s">
        <v>194</v>
      </c>
      <c r="C176" s="3"/>
      <c r="D176" s="3"/>
      <c r="E176" s="5">
        <f>IF(E$110=$B169,E171,0)</f>
        <v>0</v>
      </c>
      <c r="F176" s="41"/>
      <c r="G176" s="5">
        <f>IF(G$110=$B169,G171,0)</f>
        <v>0</v>
      </c>
      <c r="I176" s="5">
        <f>IF(I$110=$B169,I171,0)</f>
        <v>0</v>
      </c>
      <c r="K176" s="5">
        <f>IF(K$110=$B169,K171,0)</f>
        <v>0</v>
      </c>
      <c r="L176" s="41"/>
      <c r="M176" s="5">
        <f>IF(M$110=$B169,M171,0)</f>
        <v>0</v>
      </c>
      <c r="N176" s="41"/>
      <c r="O176" s="5">
        <f>IF(O$110=$B169,O171,0)</f>
        <v>0</v>
      </c>
      <c r="P176" s="41"/>
      <c r="Q176" s="5">
        <f>IF(Q$110=$B169,Q171,0)</f>
        <v>0</v>
      </c>
      <c r="R176" s="41"/>
      <c r="S176" s="5">
        <f>IF(S$110=$B169,S171,0)</f>
        <v>0</v>
      </c>
      <c r="T176" s="41"/>
      <c r="U176" s="5">
        <f>IF(U$110=$B169,U171,0)</f>
        <v>0</v>
      </c>
      <c r="V176" s="41"/>
      <c r="W176" s="5">
        <f>IF(W$110=$B169,W171,0)</f>
        <v>0</v>
      </c>
      <c r="X176" s="41"/>
      <c r="Y176" s="5">
        <f>IF(Y$110=$B169,Y171,0)</f>
        <v>0</v>
      </c>
      <c r="Z176" s="41"/>
      <c r="AA176" s="5">
        <f>IF(AA$110=$B169,AA171,0)</f>
        <v>0</v>
      </c>
      <c r="AB176" s="41"/>
      <c r="AC176" s="5">
        <f>IF(AC$110=$B169,AC171,0)</f>
        <v>0</v>
      </c>
      <c r="AD176" s="41"/>
      <c r="AE176" s="5">
        <f>IF(AE$110=$B169,AE171,0)</f>
        <v>0</v>
      </c>
      <c r="AF176" s="41"/>
      <c r="AG176" s="5">
        <f>IF(AG$110=$B169,AG171,0)</f>
        <v>0</v>
      </c>
      <c r="AH176" s="41"/>
      <c r="AI176" s="5">
        <f>IF(AI$110=$B169,AI171,0)</f>
        <v>0</v>
      </c>
      <c r="AJ176" s="41"/>
      <c r="AK176" s="5">
        <f>IF(AK$110=$B169,AK171,0)</f>
        <v>0</v>
      </c>
      <c r="AL176" s="3"/>
      <c r="AM176" s="5">
        <f>IF(AM$110=$B169,AM171,0)</f>
        <v>0</v>
      </c>
      <c r="AN176" s="3"/>
      <c r="AO176" s="5">
        <f>IF(AO$110=$B169,AO171,0)</f>
        <v>0</v>
      </c>
      <c r="AP176" s="3"/>
      <c r="AQ176" s="5">
        <f>IF(AQ$110=$B169,AQ171,0)</f>
        <v>0</v>
      </c>
      <c r="AR176" s="3"/>
      <c r="AS176" s="3"/>
      <c r="AT176" s="3"/>
      <c r="AU176" s="3"/>
      <c r="AV176" s="3"/>
    </row>
    <row r="177" spans="1:51" ht="13.8" thickBot="1">
      <c r="A177" s="3"/>
      <c r="B177" s="14" t="str">
        <f>"Total Tax Depreciation  -  "&amp;B169</f>
        <v>Total Tax Depreciation  -  2006</v>
      </c>
      <c r="C177" s="3"/>
      <c r="D177" s="3"/>
      <c r="E177" s="47">
        <f>E175+E176</f>
        <v>0</v>
      </c>
      <c r="F177" s="41"/>
      <c r="G177" s="47">
        <f>G175+G176</f>
        <v>0</v>
      </c>
      <c r="I177" s="47">
        <f>I175+I176</f>
        <v>0</v>
      </c>
      <c r="K177" s="47">
        <f>K175+K176</f>
        <v>0</v>
      </c>
      <c r="L177" s="41"/>
      <c r="M177" s="47">
        <f>M175+M176</f>
        <v>267565</v>
      </c>
      <c r="N177" s="41"/>
      <c r="O177" s="47">
        <f>O175+O176</f>
        <v>160264</v>
      </c>
      <c r="P177" s="41"/>
      <c r="Q177" s="47">
        <f>Q175+Q176</f>
        <v>0</v>
      </c>
      <c r="R177" s="41"/>
      <c r="S177" s="47">
        <f>S175+S176</f>
        <v>0</v>
      </c>
      <c r="T177" s="41"/>
      <c r="U177" s="47">
        <f>U175+U176</f>
        <v>0</v>
      </c>
      <c r="V177" s="41"/>
      <c r="W177" s="47">
        <f>W175+W176</f>
        <v>0</v>
      </c>
      <c r="X177" s="41"/>
      <c r="Y177" s="47">
        <f>Y175+Y176</f>
        <v>0</v>
      </c>
      <c r="Z177" s="41"/>
      <c r="AA177" s="47">
        <f>AA175+AA176</f>
        <v>0</v>
      </c>
      <c r="AB177" s="41"/>
      <c r="AC177" s="47">
        <f>AC175+AC176</f>
        <v>0</v>
      </c>
      <c r="AD177" s="41"/>
      <c r="AE177" s="47">
        <f>AE175+AE176</f>
        <v>0</v>
      </c>
      <c r="AF177" s="41"/>
      <c r="AG177" s="47">
        <f>AG175+AG176</f>
        <v>0</v>
      </c>
      <c r="AH177" s="41"/>
      <c r="AI177" s="47">
        <f>AI175+AI176</f>
        <v>0</v>
      </c>
      <c r="AJ177" s="41"/>
      <c r="AK177" s="47">
        <f>AK175+AK176</f>
        <v>0</v>
      </c>
      <c r="AL177" s="3"/>
      <c r="AM177" s="47">
        <f>AM175+AM176</f>
        <v>0</v>
      </c>
      <c r="AN177" s="3"/>
      <c r="AO177" s="47">
        <f>AO175+AO176</f>
        <v>0</v>
      </c>
      <c r="AP177" s="3"/>
      <c r="AQ177" s="47">
        <f>AQ175+AQ176</f>
        <v>0</v>
      </c>
      <c r="AR177" s="3"/>
      <c r="AS177" s="3"/>
      <c r="AT177" s="3"/>
      <c r="AU177" s="3"/>
      <c r="AV177" s="3"/>
      <c r="AW177" s="48"/>
    </row>
    <row r="178" spans="1:51" ht="13.8" thickTop="1">
      <c r="A178" s="3"/>
      <c r="B178" s="3"/>
      <c r="C178" s="3"/>
      <c r="D178" s="3"/>
      <c r="E178" s="46"/>
      <c r="F178" s="41"/>
      <c r="G178" s="46"/>
      <c r="I178" s="46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3"/>
      <c r="AM178" s="41"/>
      <c r="AN178" s="3"/>
      <c r="AO178" s="41"/>
      <c r="AP178" s="3"/>
      <c r="AQ178" s="41"/>
      <c r="AR178" s="3"/>
      <c r="AS178" s="3"/>
      <c r="AT178" s="3"/>
      <c r="AU178" s="3"/>
      <c r="AV178" s="3"/>
    </row>
    <row r="179" spans="1:51">
      <c r="A179" s="3"/>
      <c r="B179" s="14"/>
      <c r="C179" s="3"/>
      <c r="D179" s="3"/>
      <c r="E179" s="41"/>
      <c r="F179" s="41"/>
      <c r="G179" s="41"/>
      <c r="I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3"/>
      <c r="AM179" s="41"/>
      <c r="AN179" s="3"/>
      <c r="AO179" s="41"/>
      <c r="AP179" s="3"/>
      <c r="AQ179" s="41"/>
      <c r="AR179" s="3"/>
      <c r="AS179" s="3"/>
      <c r="AT179" s="3"/>
      <c r="AU179" s="3"/>
      <c r="AV179" s="3"/>
    </row>
    <row r="180" spans="1:51">
      <c r="A180" s="3"/>
      <c r="B180" s="40">
        <v>2007</v>
      </c>
      <c r="C180" s="3"/>
      <c r="D180" s="3"/>
      <c r="E180" s="41"/>
      <c r="F180" s="41"/>
      <c r="G180" s="41"/>
      <c r="I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3"/>
      <c r="AM180" s="41"/>
      <c r="AN180" s="3"/>
      <c r="AO180" s="41"/>
      <c r="AP180" s="3"/>
      <c r="AQ180" s="41"/>
      <c r="AR180" s="3"/>
      <c r="AS180" s="3"/>
      <c r="AT180" s="3"/>
      <c r="AU180" s="3"/>
      <c r="AV180" s="3"/>
    </row>
    <row r="181" spans="1:51">
      <c r="A181" s="3"/>
      <c r="B181" s="14" t="s">
        <v>167</v>
      </c>
      <c r="C181" s="3"/>
      <c r="D181" s="3"/>
      <c r="E181" s="41">
        <f>IF(E$110&lt;=$B180,E$25,0)</f>
        <v>0</v>
      </c>
      <c r="F181" s="41"/>
      <c r="G181" s="41">
        <f>IF(G$110&lt;=$B180,G$25,0)</f>
        <v>0</v>
      </c>
      <c r="I181" s="41">
        <f>IF(I$110&lt;=$B180,I$25,0)</f>
        <v>0</v>
      </c>
      <c r="K181" s="41">
        <f>IF(K$110&lt;=$B180,K$25,0)</f>
        <v>0</v>
      </c>
      <c r="L181" s="41"/>
      <c r="M181" s="41">
        <f>IF(M$110&lt;=$B180,M$25,0)</f>
        <v>3706400.915</v>
      </c>
      <c r="N181" s="41"/>
      <c r="O181" s="41">
        <f>IF(O$110&lt;=$B180,O$25,0)</f>
        <v>4273710.8949999996</v>
      </c>
      <c r="P181" s="41"/>
      <c r="Q181" s="41">
        <f>IF(Q$110&lt;=$B180,Q$25,0)</f>
        <v>299228647.71000004</v>
      </c>
      <c r="R181" s="41"/>
      <c r="S181" s="41">
        <f>IF(S$110&lt;=$B180,S$25,0)</f>
        <v>0</v>
      </c>
      <c r="T181" s="41"/>
      <c r="U181" s="41">
        <f>IF(U$110&lt;=$B180,U$25,0)</f>
        <v>0</v>
      </c>
      <c r="V181" s="41"/>
      <c r="W181" s="41">
        <f>IF(W$110&lt;=$B180,W$25,0)</f>
        <v>0</v>
      </c>
      <c r="X181" s="41"/>
      <c r="Y181" s="41">
        <f>IF(Y$110&lt;=$B180,Y$25,0)</f>
        <v>0</v>
      </c>
      <c r="Z181" s="41"/>
      <c r="AA181" s="41">
        <f>IF(AA$110&lt;=$B180,AA$25,0)</f>
        <v>0</v>
      </c>
      <c r="AB181" s="41"/>
      <c r="AC181" s="41">
        <f>IF(AC$110&lt;=$B180,AC$25,0)</f>
        <v>0</v>
      </c>
      <c r="AD181" s="41"/>
      <c r="AE181" s="41">
        <f>IF(AE$110&lt;=$B180,AE$25,0)</f>
        <v>0</v>
      </c>
      <c r="AF181" s="41"/>
      <c r="AG181" s="41">
        <f>IF(AG$110&lt;=$B180,AG$25,0)</f>
        <v>0</v>
      </c>
      <c r="AH181" s="41"/>
      <c r="AI181" s="41">
        <f>IF(AI$110&lt;=$B180,AI$25,0)</f>
        <v>0</v>
      </c>
      <c r="AJ181" s="41"/>
      <c r="AK181" s="41">
        <f>IF(AK$110&lt;=$B180,AK$25,0)</f>
        <v>0</v>
      </c>
      <c r="AL181" s="3"/>
      <c r="AM181" s="41">
        <f>IF(AM$110&lt;=$B180,AM$25,0)</f>
        <v>0</v>
      </c>
      <c r="AN181" s="3"/>
      <c r="AO181" s="41">
        <f>IF(AO$110&lt;=$B180,AO$25,0)</f>
        <v>0</v>
      </c>
      <c r="AP181" s="3"/>
      <c r="AQ181" s="41">
        <f>IF(AQ$110&lt;=$B180,AQ$25,0)</f>
        <v>0</v>
      </c>
      <c r="AR181" s="3"/>
      <c r="AS181" s="3"/>
      <c r="AT181" s="3"/>
      <c r="AU181" s="3"/>
      <c r="AV181" s="3"/>
    </row>
    <row r="182" spans="1:51">
      <c r="A182" s="3"/>
      <c r="B182" s="14" t="s">
        <v>190</v>
      </c>
      <c r="C182" s="3"/>
      <c r="D182" s="3"/>
      <c r="E182" s="42">
        <f>ROUND(E181*E$13,0)</f>
        <v>0</v>
      </c>
      <c r="F182" s="41"/>
      <c r="G182" s="42">
        <f>ROUND(G181*G$13,0)</f>
        <v>0</v>
      </c>
      <c r="I182" s="42">
        <f>ROUND(I181*I$13,0)</f>
        <v>0</v>
      </c>
      <c r="K182" s="42">
        <f>ROUND(K181*K$13,0)</f>
        <v>0</v>
      </c>
      <c r="L182" s="41"/>
      <c r="M182" s="42">
        <f>ROUND(M181*M$13,0)</f>
        <v>0</v>
      </c>
      <c r="N182" s="41"/>
      <c r="O182" s="42">
        <f>ROUND(O181*O$13,0)</f>
        <v>0</v>
      </c>
      <c r="P182" s="41"/>
      <c r="Q182" s="42">
        <f>ROUND(Q181*Q$13,0)</f>
        <v>0</v>
      </c>
      <c r="R182" s="41"/>
      <c r="S182" s="42">
        <f>ROUND(S181*S$13,0)</f>
        <v>0</v>
      </c>
      <c r="T182" s="41"/>
      <c r="U182" s="42">
        <f>ROUND(U181*U$13,0)</f>
        <v>0</v>
      </c>
      <c r="V182" s="41"/>
      <c r="W182" s="42">
        <f>ROUND(W181*W$13,0)</f>
        <v>0</v>
      </c>
      <c r="X182" s="41"/>
      <c r="Y182" s="42">
        <f>ROUND(Y181*Y$13,0)</f>
        <v>0</v>
      </c>
      <c r="Z182" s="41"/>
      <c r="AA182" s="42">
        <f>ROUND(AA181*AA$13,0)</f>
        <v>0</v>
      </c>
      <c r="AB182" s="41"/>
      <c r="AC182" s="42">
        <f>ROUND(AC181*AC$13,0)</f>
        <v>0</v>
      </c>
      <c r="AD182" s="41"/>
      <c r="AE182" s="42">
        <f>ROUND(AE181*AE$13,0)</f>
        <v>0</v>
      </c>
      <c r="AF182" s="41"/>
      <c r="AG182" s="42">
        <f>ROUND(AG181*AG$13,0)</f>
        <v>0</v>
      </c>
      <c r="AH182" s="41"/>
      <c r="AI182" s="42">
        <f>ROUND(AI181*AI$13,0)</f>
        <v>0</v>
      </c>
      <c r="AJ182" s="41"/>
      <c r="AK182" s="42">
        <f>ROUND(AK181*AK$13,0)</f>
        <v>0</v>
      </c>
      <c r="AL182" s="3"/>
      <c r="AM182" s="42">
        <f>ROUND(AM181*AM$13,0)</f>
        <v>0</v>
      </c>
      <c r="AN182" s="3"/>
      <c r="AO182" s="42">
        <f>ROUND(AO181*AO$13,0)</f>
        <v>0</v>
      </c>
      <c r="AP182" s="3"/>
      <c r="AQ182" s="42">
        <f>ROUND(AQ181*AQ$13,0)</f>
        <v>0</v>
      </c>
      <c r="AR182" s="3"/>
      <c r="AS182" s="3"/>
      <c r="AT182" s="3"/>
      <c r="AU182" s="3"/>
      <c r="AV182" s="3"/>
    </row>
    <row r="183" spans="1:51">
      <c r="A183" s="3"/>
      <c r="B183" s="14" t="s">
        <v>191</v>
      </c>
      <c r="C183" s="3"/>
      <c r="D183" s="3"/>
      <c r="E183" s="41">
        <f>E181-E182</f>
        <v>0</v>
      </c>
      <c r="F183" s="41"/>
      <c r="G183" s="41">
        <f>G181-G182</f>
        <v>0</v>
      </c>
      <c r="I183" s="41">
        <f>I181-I182</f>
        <v>0</v>
      </c>
      <c r="K183" s="41">
        <f>K181-K182</f>
        <v>0</v>
      </c>
      <c r="L183" s="41"/>
      <c r="M183" s="41">
        <f>M181-M182</f>
        <v>3706400.915</v>
      </c>
      <c r="N183" s="41"/>
      <c r="O183" s="41">
        <f>O181-O182</f>
        <v>4273710.8949999996</v>
      </c>
      <c r="P183" s="41"/>
      <c r="Q183" s="41">
        <f>Q181-Q182</f>
        <v>299228647.71000004</v>
      </c>
      <c r="R183" s="41"/>
      <c r="S183" s="41">
        <f>S181-S182</f>
        <v>0</v>
      </c>
      <c r="T183" s="41"/>
      <c r="U183" s="41">
        <f>U181-U182</f>
        <v>0</v>
      </c>
      <c r="V183" s="41"/>
      <c r="W183" s="41">
        <f>W181-W182</f>
        <v>0</v>
      </c>
      <c r="X183" s="41"/>
      <c r="Y183" s="41">
        <f>Y181-Y182</f>
        <v>0</v>
      </c>
      <c r="Z183" s="41"/>
      <c r="AA183" s="41">
        <f>AA181-AA182</f>
        <v>0</v>
      </c>
      <c r="AB183" s="41"/>
      <c r="AC183" s="41">
        <f>AC181-AC182</f>
        <v>0</v>
      </c>
      <c r="AD183" s="41"/>
      <c r="AE183" s="41">
        <f>AE181-AE182</f>
        <v>0</v>
      </c>
      <c r="AF183" s="41"/>
      <c r="AG183" s="41">
        <f>AG181-AG182</f>
        <v>0</v>
      </c>
      <c r="AH183" s="41"/>
      <c r="AI183" s="41">
        <f>AI181-AI182</f>
        <v>0</v>
      </c>
      <c r="AJ183" s="41"/>
      <c r="AK183" s="41">
        <f>AK181-AK182</f>
        <v>0</v>
      </c>
      <c r="AL183" s="3"/>
      <c r="AM183" s="41">
        <f>AM181-AM182</f>
        <v>0</v>
      </c>
      <c r="AN183" s="3"/>
      <c r="AO183" s="41">
        <f>AO181-AO182</f>
        <v>0</v>
      </c>
      <c r="AP183" s="3"/>
      <c r="AQ183" s="41">
        <f>AQ181-AQ182</f>
        <v>0</v>
      </c>
      <c r="AR183" s="3"/>
      <c r="AS183" s="3"/>
      <c r="AT183" s="3"/>
      <c r="AU183" s="3"/>
      <c r="AV183" s="3"/>
    </row>
    <row r="184" spans="1:51" s="176" customFormat="1">
      <c r="A184" s="32"/>
      <c r="B184" s="43" t="s">
        <v>192</v>
      </c>
      <c r="C184" s="32"/>
      <c r="D184" s="32"/>
      <c r="E184" s="44">
        <f>IF($B180-E$9&lt;0,0,LOOKUP($B180-(E$9-1),$C$343:$C$364,$E$343:$E$364))</f>
        <v>4.888E-2</v>
      </c>
      <c r="F184" s="32"/>
      <c r="G184" s="44">
        <f>IF($B180-G$9&lt;0,0,LOOKUP($B180-(G$9-1),$C$343:$C$364,$E$343:$E$364))</f>
        <v>5.2850000000000001E-2</v>
      </c>
      <c r="H184" s="45"/>
      <c r="I184" s="44">
        <f>IF($B180-I$9&lt;0,0,LOOKUP($B180-(I$9-1),$C$343:$C$364,$E$343:$E$364))</f>
        <v>5.713E-2</v>
      </c>
      <c r="J184" s="45"/>
      <c r="K184" s="44">
        <f>IF($B180-K$9&lt;0,0,LOOKUP($B180-(K$9-1),$C$343:$C$364,$E$343:$E$364))</f>
        <v>6.1769999999999999E-2</v>
      </c>
      <c r="L184" s="45"/>
      <c r="M184" s="44">
        <f>IF($B180-M$9&lt;0,0,LOOKUP($B180-(M$9-1),$C$343:$C$364,$E$343:$E$364))</f>
        <v>6.6769999999999996E-2</v>
      </c>
      <c r="N184" s="32"/>
      <c r="O184" s="44">
        <f>IF($B180-O$9&lt;0,0,LOOKUP($B180-(O$9-1),$C$343:$C$364,$E$343:$E$364))</f>
        <v>7.2190000000000004E-2</v>
      </c>
      <c r="P184" s="45"/>
      <c r="Q184" s="44">
        <f>IF($B180-Q$9&lt;0,0,LOOKUP($B180-(Q$9-1),$C$343:$C$364,$E$343:$E$364))</f>
        <v>3.7499999999999999E-2</v>
      </c>
      <c r="R184" s="45"/>
      <c r="S184" s="44">
        <f>IF($B180-S$9&lt;0,0,LOOKUP($B180-(S$9-1),$C$343:$C$364,$E$343:$E$364))</f>
        <v>0</v>
      </c>
      <c r="T184" s="45"/>
      <c r="U184" s="44">
        <f>IF($B180-U$9&lt;0,0,LOOKUP($B180-(U$9-1),$C$343:$C$364,$E$343:$E$364))</f>
        <v>0</v>
      </c>
      <c r="V184" s="45"/>
      <c r="W184" s="44">
        <f>IF($B180-W$9&lt;0,0,LOOKUP($B180-(W$9-1),$C$343:$C$364,$E$343:$E$364))</f>
        <v>0</v>
      </c>
      <c r="X184" s="32"/>
      <c r="Y184" s="44">
        <f>IF($B180-Y$9&lt;0,0,LOOKUP($B180-(Y$9-1),$C$343:$C$364,$E$343:$E$364))</f>
        <v>0</v>
      </c>
      <c r="Z184" s="45"/>
      <c r="AA184" s="44">
        <f>IF($B180-AA$9&lt;0,0,LOOKUP($B180-(AA$9-1),$C$343:$C$364,$E$343:$E$364))</f>
        <v>0</v>
      </c>
      <c r="AB184" s="45"/>
      <c r="AC184" s="44">
        <f>IF($B180-AC$9&lt;0,0,LOOKUP($B180-(AC$9-1),$C$343:$C$364,$E$343:$E$364))</f>
        <v>0</v>
      </c>
      <c r="AD184" s="45"/>
      <c r="AE184" s="44">
        <f>IF($B180-AE$9&lt;0,0,LOOKUP($B180-(AE$9-1),$C$343:$C$364,$E$343:$E$364))</f>
        <v>0</v>
      </c>
      <c r="AF184" s="45"/>
      <c r="AG184" s="44">
        <f>IF($B180-AG$9&lt;0,0,LOOKUP($B180-(AG$9-1),$C$343:$C$364,$E$343:$E$364))</f>
        <v>0</v>
      </c>
      <c r="AH184" s="32"/>
      <c r="AI184" s="44">
        <f>IF($B180-AI$9&lt;0,0,LOOKUP($B180-(AI$9-1),$C$343:$C$364,$E$343:$E$364))</f>
        <v>0</v>
      </c>
      <c r="AJ184" s="32"/>
      <c r="AK184" s="44">
        <f>IF($B180-AK$9&lt;0,0,LOOKUP($B180-(AK$9-1),$C$343:$C$364,$E$343:$E$364))</f>
        <v>0</v>
      </c>
      <c r="AL184" s="32"/>
      <c r="AM184" s="44">
        <f>IF($B180-AM$9&lt;0,0,LOOKUP($B180-(AM$9-1),$C$343:$C$364,$E$343:$E$364))</f>
        <v>0</v>
      </c>
      <c r="AN184" s="32"/>
      <c r="AO184" s="44">
        <f>IF($B180-AO$9&lt;0,0,LOOKUP($B180-(AO$9-1),$C$343:$C$364,$E$343:$E$364))</f>
        <v>0</v>
      </c>
      <c r="AP184" s="32"/>
      <c r="AQ184" s="44">
        <f>IF($B180-AQ$9&lt;0,0,LOOKUP($B180-(AQ$9-1),$C$343:$C$364,$E$343:$E$364))</f>
        <v>0</v>
      </c>
      <c r="AR184" s="32"/>
      <c r="AS184" s="32"/>
      <c r="AT184" s="32"/>
      <c r="AU184" s="32"/>
      <c r="AV184" s="32"/>
      <c r="AW184" s="45"/>
      <c r="AX184" s="45"/>
      <c r="AY184" s="45"/>
    </row>
    <row r="185" spans="1:51">
      <c r="A185" s="3"/>
      <c r="B185" s="3"/>
      <c r="C185" s="3"/>
      <c r="D185" s="3"/>
      <c r="E185" s="46"/>
      <c r="F185" s="41"/>
      <c r="G185" s="46"/>
      <c r="I185" s="46"/>
      <c r="K185" s="46"/>
      <c r="L185" s="41"/>
      <c r="M185" s="46"/>
      <c r="N185" s="41"/>
      <c r="O185" s="46"/>
      <c r="P185" s="41"/>
      <c r="Q185" s="46"/>
      <c r="R185" s="41"/>
      <c r="S185" s="46"/>
      <c r="T185" s="41"/>
      <c r="U185" s="46"/>
      <c r="V185" s="41"/>
      <c r="W185" s="46"/>
      <c r="X185" s="41"/>
      <c r="Y185" s="46"/>
      <c r="Z185" s="41"/>
      <c r="AA185" s="46"/>
      <c r="AB185" s="41"/>
      <c r="AC185" s="46"/>
      <c r="AD185" s="41"/>
      <c r="AE185" s="46"/>
      <c r="AF185" s="41"/>
      <c r="AG185" s="46"/>
      <c r="AH185" s="41"/>
      <c r="AI185" s="46"/>
      <c r="AJ185" s="41"/>
      <c r="AK185" s="46"/>
      <c r="AL185" s="3"/>
      <c r="AM185" s="46"/>
      <c r="AN185" s="3"/>
      <c r="AO185" s="46"/>
      <c r="AP185" s="3"/>
      <c r="AQ185" s="46"/>
      <c r="AR185" s="3"/>
      <c r="AS185" s="3"/>
      <c r="AT185" s="3"/>
      <c r="AU185" s="3"/>
      <c r="AV185" s="3"/>
    </row>
    <row r="186" spans="1:51">
      <c r="A186" s="3"/>
      <c r="B186" s="14" t="s">
        <v>193</v>
      </c>
      <c r="C186" s="3"/>
      <c r="D186" s="3"/>
      <c r="E186" s="41">
        <f>ROUND((E181-E182)*E184,0)</f>
        <v>0</v>
      </c>
      <c r="F186" s="41"/>
      <c r="G186" s="41">
        <f>ROUND((G181-G182)*G184,0)</f>
        <v>0</v>
      </c>
      <c r="I186" s="41">
        <f>ROUND((I181-I182)*I184,0)</f>
        <v>0</v>
      </c>
      <c r="K186" s="41">
        <f>ROUND((K181-K182)*K184,0)</f>
        <v>0</v>
      </c>
      <c r="L186" s="41"/>
      <c r="M186" s="41">
        <f>ROUND((M181-M182)*M184,0)</f>
        <v>247476</v>
      </c>
      <c r="N186" s="41"/>
      <c r="O186" s="41">
        <f>ROUND((O181-O182)*O184,0)</f>
        <v>308519</v>
      </c>
      <c r="P186" s="41"/>
      <c r="Q186" s="41">
        <f>ROUND((Q181-Q182)*Q184,0)</f>
        <v>11221074</v>
      </c>
      <c r="R186" s="41"/>
      <c r="S186" s="41">
        <f>ROUND((S181-S182)*S184,0)</f>
        <v>0</v>
      </c>
      <c r="T186" s="41"/>
      <c r="U186" s="41">
        <f>ROUND((U181-U182)*U184,0)</f>
        <v>0</v>
      </c>
      <c r="V186" s="41"/>
      <c r="W186" s="41">
        <f>ROUND((W181-W182)*W184,0)</f>
        <v>0</v>
      </c>
      <c r="X186" s="41"/>
      <c r="Y186" s="41">
        <f>ROUND((Y181-Y182)*Y184,0)</f>
        <v>0</v>
      </c>
      <c r="Z186" s="41"/>
      <c r="AA186" s="41">
        <f>ROUND((AA181-AA182)*AA184,0)</f>
        <v>0</v>
      </c>
      <c r="AB186" s="41"/>
      <c r="AC186" s="41">
        <f>ROUND((AC181-AC182)*AC184,0)</f>
        <v>0</v>
      </c>
      <c r="AD186" s="41"/>
      <c r="AE186" s="41">
        <f>ROUND((AE181-AE182)*AE184,0)</f>
        <v>0</v>
      </c>
      <c r="AF186" s="41"/>
      <c r="AG186" s="41">
        <f>ROUND((AG181-AG182)*AG184,0)</f>
        <v>0</v>
      </c>
      <c r="AH186" s="41"/>
      <c r="AI186" s="41">
        <f>ROUND((AI181-AI182)*AI184,0)</f>
        <v>0</v>
      </c>
      <c r="AJ186" s="41"/>
      <c r="AK186" s="41">
        <f>ROUND((AK181-AK182)*AK184,0)</f>
        <v>0</v>
      </c>
      <c r="AL186" s="3"/>
      <c r="AM186" s="41">
        <f>ROUND((AM181-AM182)*AM184,0)</f>
        <v>0</v>
      </c>
      <c r="AN186" s="3"/>
      <c r="AO186" s="41">
        <f>ROUND((AO181-AO182)*AO184,0)</f>
        <v>0</v>
      </c>
      <c r="AP186" s="3"/>
      <c r="AQ186" s="41">
        <f>ROUND((AQ181-AQ182)*AQ184,0)</f>
        <v>0</v>
      </c>
      <c r="AR186" s="3"/>
      <c r="AS186" s="3"/>
      <c r="AT186" s="3"/>
      <c r="AU186" s="3"/>
      <c r="AV186" s="3"/>
    </row>
    <row r="187" spans="1:51">
      <c r="A187" s="3"/>
      <c r="B187" s="14" t="s">
        <v>194</v>
      </c>
      <c r="C187" s="3"/>
      <c r="D187" s="3"/>
      <c r="E187" s="5">
        <f>IF(E$110=$B180,E182,0)</f>
        <v>0</v>
      </c>
      <c r="F187" s="41"/>
      <c r="G187" s="5">
        <f>IF(G$110=$B180,G182,0)</f>
        <v>0</v>
      </c>
      <c r="I187" s="5">
        <f>IF(I$110=$B180,I182,0)</f>
        <v>0</v>
      </c>
      <c r="K187" s="5">
        <f>IF(K$110=$B180,K182,0)</f>
        <v>0</v>
      </c>
      <c r="L187" s="41"/>
      <c r="M187" s="5">
        <f>IF(M$110=$B180,M182,0)</f>
        <v>0</v>
      </c>
      <c r="N187" s="41"/>
      <c r="O187" s="5">
        <f>IF(O$110=$B180,O182,0)</f>
        <v>0</v>
      </c>
      <c r="P187" s="41"/>
      <c r="Q187" s="5">
        <f>IF(Q$110=$B180,Q182,0)</f>
        <v>0</v>
      </c>
      <c r="R187" s="41"/>
      <c r="S187" s="5">
        <f>IF(S$110=$B180,S182,0)</f>
        <v>0</v>
      </c>
      <c r="T187" s="41"/>
      <c r="U187" s="5">
        <f>IF(U$110=$B180,U182,0)</f>
        <v>0</v>
      </c>
      <c r="V187" s="41"/>
      <c r="W187" s="5">
        <f>IF(W$110=$B180,W182,0)</f>
        <v>0</v>
      </c>
      <c r="X187" s="41"/>
      <c r="Y187" s="5">
        <f>IF(Y$110=$B180,Y182,0)</f>
        <v>0</v>
      </c>
      <c r="Z187" s="41"/>
      <c r="AA187" s="5">
        <f>IF(AA$110=$B180,AA182,0)</f>
        <v>0</v>
      </c>
      <c r="AB187" s="41"/>
      <c r="AC187" s="5">
        <f>IF(AC$110=$B180,AC182,0)</f>
        <v>0</v>
      </c>
      <c r="AD187" s="41"/>
      <c r="AE187" s="5">
        <f>IF(AE$110=$B180,AE182,0)</f>
        <v>0</v>
      </c>
      <c r="AF187" s="41"/>
      <c r="AG187" s="5">
        <f>IF(AG$110=$B180,AG182,0)</f>
        <v>0</v>
      </c>
      <c r="AH187" s="41"/>
      <c r="AI187" s="5">
        <f>IF(AI$110=$B180,AI182,0)</f>
        <v>0</v>
      </c>
      <c r="AJ187" s="41"/>
      <c r="AK187" s="5">
        <f>IF(AK$110=$B180,AK182,0)</f>
        <v>0</v>
      </c>
      <c r="AL187" s="3"/>
      <c r="AM187" s="5">
        <f>IF(AM$110=$B180,AM182,0)</f>
        <v>0</v>
      </c>
      <c r="AN187" s="3"/>
      <c r="AO187" s="5">
        <f>IF(AO$110=$B180,AO182,0)</f>
        <v>0</v>
      </c>
      <c r="AP187" s="3"/>
      <c r="AQ187" s="5">
        <f>IF(AQ$110=$B180,AQ182,0)</f>
        <v>0</v>
      </c>
      <c r="AR187" s="3"/>
      <c r="AS187" s="3"/>
      <c r="AT187" s="3"/>
      <c r="AU187" s="3"/>
      <c r="AV187" s="3"/>
    </row>
    <row r="188" spans="1:51" ht="13.8" thickBot="1">
      <c r="A188" s="3"/>
      <c r="B188" s="14" t="str">
        <f>"Total Tax Depreciation  -  "&amp;B180</f>
        <v>Total Tax Depreciation  -  2007</v>
      </c>
      <c r="C188" s="3"/>
      <c r="D188" s="3"/>
      <c r="E188" s="47">
        <f>E186+E187</f>
        <v>0</v>
      </c>
      <c r="F188" s="41"/>
      <c r="G188" s="47">
        <f>G186+G187</f>
        <v>0</v>
      </c>
      <c r="I188" s="47">
        <f>I186+I187</f>
        <v>0</v>
      </c>
      <c r="K188" s="47">
        <f>K186+K187</f>
        <v>0</v>
      </c>
      <c r="L188" s="41"/>
      <c r="M188" s="47">
        <f>M186+M187</f>
        <v>247476</v>
      </c>
      <c r="N188" s="41"/>
      <c r="O188" s="47">
        <f>O186+O187</f>
        <v>308519</v>
      </c>
      <c r="P188" s="41"/>
      <c r="Q188" s="47">
        <f>Q186+Q187</f>
        <v>11221074</v>
      </c>
      <c r="R188" s="41"/>
      <c r="S188" s="47">
        <f>S186+S187</f>
        <v>0</v>
      </c>
      <c r="T188" s="41"/>
      <c r="U188" s="47">
        <f>U186+U187</f>
        <v>0</v>
      </c>
      <c r="V188" s="41"/>
      <c r="W188" s="47">
        <f>W186+W187</f>
        <v>0</v>
      </c>
      <c r="X188" s="41"/>
      <c r="Y188" s="47">
        <f>Y186+Y187</f>
        <v>0</v>
      </c>
      <c r="Z188" s="41"/>
      <c r="AA188" s="47">
        <f>AA186+AA187</f>
        <v>0</v>
      </c>
      <c r="AB188" s="41"/>
      <c r="AC188" s="47">
        <f>AC186+AC187</f>
        <v>0</v>
      </c>
      <c r="AD188" s="41"/>
      <c r="AE188" s="47">
        <f>AE186+AE187</f>
        <v>0</v>
      </c>
      <c r="AF188" s="41"/>
      <c r="AG188" s="47">
        <f>AG186+AG187</f>
        <v>0</v>
      </c>
      <c r="AH188" s="41"/>
      <c r="AI188" s="47">
        <f>AI186+AI187</f>
        <v>0</v>
      </c>
      <c r="AJ188" s="41"/>
      <c r="AK188" s="47">
        <f>AK186+AK187</f>
        <v>0</v>
      </c>
      <c r="AL188" s="3"/>
      <c r="AM188" s="47">
        <f>AM186+AM187</f>
        <v>0</v>
      </c>
      <c r="AN188" s="3"/>
      <c r="AO188" s="47">
        <f>AO186+AO187</f>
        <v>0</v>
      </c>
      <c r="AP188" s="3"/>
      <c r="AQ188" s="47">
        <f>AQ186+AQ187</f>
        <v>0</v>
      </c>
      <c r="AR188" s="3"/>
      <c r="AS188" s="3"/>
      <c r="AT188" s="3"/>
      <c r="AU188" s="3"/>
      <c r="AV188" s="3"/>
      <c r="AW188" s="48"/>
    </row>
    <row r="189" spans="1:51" ht="13.8" thickTop="1">
      <c r="A189" s="3"/>
      <c r="B189" s="3"/>
      <c r="C189" s="3"/>
      <c r="D189" s="3"/>
      <c r="E189" s="46"/>
      <c r="F189" s="41"/>
      <c r="G189" s="46"/>
      <c r="I189" s="46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3"/>
      <c r="AM189" s="41"/>
      <c r="AN189" s="3"/>
      <c r="AO189" s="41"/>
      <c r="AP189" s="3"/>
      <c r="AQ189" s="41"/>
      <c r="AR189" s="3"/>
      <c r="AS189" s="3"/>
      <c r="AT189" s="3"/>
      <c r="AU189" s="3"/>
      <c r="AV189" s="3"/>
    </row>
    <row r="190" spans="1:51">
      <c r="A190" s="3"/>
      <c r="B190" s="3"/>
      <c r="C190" s="3"/>
      <c r="D190" s="3"/>
      <c r="E190" s="46"/>
      <c r="F190" s="41"/>
      <c r="G190" s="46"/>
      <c r="I190" s="46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3"/>
      <c r="AM190" s="41"/>
      <c r="AN190" s="3"/>
      <c r="AO190" s="41"/>
      <c r="AP190" s="3"/>
      <c r="AQ190" s="41"/>
      <c r="AR190" s="3"/>
      <c r="AS190" s="3"/>
      <c r="AT190" s="3"/>
      <c r="AU190" s="3"/>
      <c r="AV190" s="3"/>
    </row>
    <row r="191" spans="1:51">
      <c r="A191" s="3"/>
      <c r="B191" s="40">
        <v>2008</v>
      </c>
      <c r="C191" s="3"/>
      <c r="D191" s="3"/>
      <c r="E191" s="41"/>
      <c r="F191" s="41"/>
      <c r="G191" s="41"/>
      <c r="I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3"/>
      <c r="AM191" s="41"/>
      <c r="AN191" s="3"/>
      <c r="AO191" s="41"/>
      <c r="AP191" s="3"/>
      <c r="AQ191" s="41"/>
      <c r="AR191" s="3"/>
      <c r="AS191" s="3"/>
      <c r="AT191" s="3"/>
      <c r="AU191" s="3"/>
      <c r="AV191" s="3"/>
    </row>
    <row r="192" spans="1:51">
      <c r="A192" s="3"/>
      <c r="B192" s="14" t="s">
        <v>167</v>
      </c>
      <c r="C192" s="3"/>
      <c r="D192" s="3"/>
      <c r="E192" s="41">
        <f>IF(E$110&lt;=$B191,E$25,0)</f>
        <v>0</v>
      </c>
      <c r="F192" s="41"/>
      <c r="G192" s="41">
        <f>IF(G$110&lt;=$B191,G$25,0)</f>
        <v>0</v>
      </c>
      <c r="I192" s="41">
        <f>IF(I$110&lt;=$B191,I$25,0)</f>
        <v>0</v>
      </c>
      <c r="K192" s="41">
        <f>IF(K$110&lt;=$B191,K$25,0)</f>
        <v>0</v>
      </c>
      <c r="L192" s="41"/>
      <c r="M192" s="41">
        <f>IF(M$110&lt;=$B191,M$25,0)</f>
        <v>3706400.915</v>
      </c>
      <c r="N192" s="41"/>
      <c r="O192" s="41">
        <f>IF(O$110&lt;=$B191,O$25,0)</f>
        <v>4273710.8949999996</v>
      </c>
      <c r="P192" s="41"/>
      <c r="Q192" s="41">
        <f>IF(Q$110&lt;=$B191,Q$25,0)</f>
        <v>299228647.71000004</v>
      </c>
      <c r="R192" s="41"/>
      <c r="S192" s="41">
        <f>IF(S$110&lt;=$B191,S$25,0)</f>
        <v>582899.13500000001</v>
      </c>
      <c r="T192" s="41"/>
      <c r="U192" s="41">
        <f>IF(U$110&lt;=$B191,U$25,0)</f>
        <v>0</v>
      </c>
      <c r="V192" s="41"/>
      <c r="W192" s="41">
        <f>IF(W$110&lt;=$B191,W$25,0)</f>
        <v>0</v>
      </c>
      <c r="X192" s="41"/>
      <c r="Y192" s="41">
        <f>IF(Y$110&lt;=$B191,Y$25,0)</f>
        <v>0</v>
      </c>
      <c r="Z192" s="41"/>
      <c r="AA192" s="41">
        <f>IF(AA$110&lt;=$B191,AA$25,0)</f>
        <v>0</v>
      </c>
      <c r="AB192" s="41"/>
      <c r="AC192" s="41">
        <f>IF(AC$110&lt;=$B191,AC$25,0)</f>
        <v>0</v>
      </c>
      <c r="AD192" s="41"/>
      <c r="AE192" s="41">
        <f>IF(AE$110&lt;=$B191,AE$25,0)</f>
        <v>0</v>
      </c>
      <c r="AF192" s="41"/>
      <c r="AG192" s="41">
        <f>IF(AG$110&lt;=$B191,AG$25,0)</f>
        <v>0</v>
      </c>
      <c r="AH192" s="41"/>
      <c r="AI192" s="41">
        <f>IF(AI$110&lt;=$B191,AI$25,0)</f>
        <v>0</v>
      </c>
      <c r="AJ192" s="41"/>
      <c r="AK192" s="41">
        <f>IF(AK$110&lt;=$B191,AK$25,0)</f>
        <v>0</v>
      </c>
      <c r="AL192" s="3"/>
      <c r="AM192" s="41">
        <f>IF(AM$110&lt;=$B191,AM$25,0)</f>
        <v>0</v>
      </c>
      <c r="AN192" s="3"/>
      <c r="AO192" s="41">
        <f>IF(AO$110&lt;=$B191,AO$25,0)</f>
        <v>0</v>
      </c>
      <c r="AP192" s="3"/>
      <c r="AQ192" s="41">
        <f>IF(AQ$110&lt;=$B191,AQ$25,0)</f>
        <v>0</v>
      </c>
      <c r="AR192" s="3"/>
      <c r="AS192" s="3"/>
      <c r="AT192" s="3"/>
      <c r="AU192" s="3"/>
      <c r="AV192" s="3"/>
    </row>
    <row r="193" spans="1:51">
      <c r="A193" s="3"/>
      <c r="B193" s="14" t="s">
        <v>190</v>
      </c>
      <c r="C193" s="3"/>
      <c r="D193" s="3"/>
      <c r="E193" s="42">
        <f>ROUND(E192*E$13,0)</f>
        <v>0</v>
      </c>
      <c r="F193" s="41"/>
      <c r="G193" s="42">
        <f>ROUND(G192*G$13,0)</f>
        <v>0</v>
      </c>
      <c r="I193" s="42">
        <f>ROUND(I192*I$13,0)</f>
        <v>0</v>
      </c>
      <c r="K193" s="42">
        <f>ROUND(K192*K$13,0)</f>
        <v>0</v>
      </c>
      <c r="L193" s="41"/>
      <c r="M193" s="42">
        <f>ROUND(M192*M$13,0)</f>
        <v>0</v>
      </c>
      <c r="N193" s="41"/>
      <c r="O193" s="42">
        <f>ROUND(O192*O$13,0)</f>
        <v>0</v>
      </c>
      <c r="P193" s="41"/>
      <c r="Q193" s="42">
        <f>ROUND(Q192*Q$13,0)</f>
        <v>0</v>
      </c>
      <c r="R193" s="41"/>
      <c r="S193" s="42">
        <f>ROUND(S192*S$13,0)</f>
        <v>291450</v>
      </c>
      <c r="T193" s="41"/>
      <c r="U193" s="42">
        <f>ROUND(U192*U$13,0)</f>
        <v>0</v>
      </c>
      <c r="V193" s="41"/>
      <c r="W193" s="42">
        <f>ROUND(W192*W$13,0)</f>
        <v>0</v>
      </c>
      <c r="X193" s="41"/>
      <c r="Y193" s="42">
        <f>ROUND(Y192*Y$13,0)</f>
        <v>0</v>
      </c>
      <c r="Z193" s="41"/>
      <c r="AA193" s="42">
        <f>ROUND(AA192*AA$13,0)</f>
        <v>0</v>
      </c>
      <c r="AB193" s="41"/>
      <c r="AC193" s="42">
        <f>ROUND(AC192*AC$13,0)</f>
        <v>0</v>
      </c>
      <c r="AD193" s="41"/>
      <c r="AE193" s="42">
        <f>ROUND(AE192*AE$13,0)</f>
        <v>0</v>
      </c>
      <c r="AF193" s="41"/>
      <c r="AG193" s="42">
        <f>ROUND(AG192*AG$13,0)</f>
        <v>0</v>
      </c>
      <c r="AH193" s="41"/>
      <c r="AI193" s="42">
        <f>ROUND(AI192*AI$13,0)</f>
        <v>0</v>
      </c>
      <c r="AJ193" s="41"/>
      <c r="AK193" s="42">
        <f>ROUND(AK192*AK$13,0)</f>
        <v>0</v>
      </c>
      <c r="AL193" s="3"/>
      <c r="AM193" s="42">
        <f>ROUND(AM192*AM$13,0)</f>
        <v>0</v>
      </c>
      <c r="AN193" s="3"/>
      <c r="AO193" s="42">
        <f>ROUND(AO192*AO$13,0)</f>
        <v>0</v>
      </c>
      <c r="AP193" s="3"/>
      <c r="AQ193" s="42">
        <f>ROUND(AQ192*AQ$13,0)</f>
        <v>0</v>
      </c>
      <c r="AR193" s="3"/>
      <c r="AS193" s="3"/>
      <c r="AT193" s="3"/>
      <c r="AU193" s="3"/>
      <c r="AV193" s="3"/>
    </row>
    <row r="194" spans="1:51">
      <c r="A194" s="3"/>
      <c r="B194" s="14" t="s">
        <v>191</v>
      </c>
      <c r="C194" s="3"/>
      <c r="D194" s="3"/>
      <c r="E194" s="41">
        <f>E192-E193</f>
        <v>0</v>
      </c>
      <c r="F194" s="41"/>
      <c r="G194" s="41">
        <f>G192-G193</f>
        <v>0</v>
      </c>
      <c r="I194" s="41">
        <f>I192-I193</f>
        <v>0</v>
      </c>
      <c r="K194" s="41">
        <f>K192-K193</f>
        <v>0</v>
      </c>
      <c r="L194" s="41"/>
      <c r="M194" s="41">
        <f>M192-M193</f>
        <v>3706400.915</v>
      </c>
      <c r="N194" s="41"/>
      <c r="O194" s="41">
        <f>O192-O193</f>
        <v>4273710.8949999996</v>
      </c>
      <c r="P194" s="41"/>
      <c r="Q194" s="41">
        <f>Q192-Q193</f>
        <v>299228647.71000004</v>
      </c>
      <c r="R194" s="41"/>
      <c r="S194" s="41">
        <f>S192-S193</f>
        <v>291449.13500000001</v>
      </c>
      <c r="T194" s="41"/>
      <c r="U194" s="41">
        <f>U192-U193</f>
        <v>0</v>
      </c>
      <c r="V194" s="41"/>
      <c r="W194" s="41">
        <f>W192-W193</f>
        <v>0</v>
      </c>
      <c r="X194" s="41"/>
      <c r="Y194" s="41">
        <f>Y192-Y193</f>
        <v>0</v>
      </c>
      <c r="Z194" s="41"/>
      <c r="AA194" s="41">
        <f>AA192-AA193</f>
        <v>0</v>
      </c>
      <c r="AB194" s="41"/>
      <c r="AC194" s="41">
        <f>AC192-AC193</f>
        <v>0</v>
      </c>
      <c r="AD194" s="41"/>
      <c r="AE194" s="41">
        <f>AE192-AE193</f>
        <v>0</v>
      </c>
      <c r="AF194" s="41"/>
      <c r="AG194" s="41">
        <f>AG192-AG193</f>
        <v>0</v>
      </c>
      <c r="AH194" s="41"/>
      <c r="AI194" s="41">
        <f>AI192-AI193</f>
        <v>0</v>
      </c>
      <c r="AJ194" s="41"/>
      <c r="AK194" s="41">
        <f>AK192-AK193</f>
        <v>0</v>
      </c>
      <c r="AL194" s="3"/>
      <c r="AM194" s="41">
        <f>AM192-AM193</f>
        <v>0</v>
      </c>
      <c r="AN194" s="3"/>
      <c r="AO194" s="41">
        <f>AO192-AO193</f>
        <v>0</v>
      </c>
      <c r="AP194" s="3"/>
      <c r="AQ194" s="41">
        <f>AQ192-AQ193</f>
        <v>0</v>
      </c>
      <c r="AR194" s="3"/>
      <c r="AS194" s="3"/>
      <c r="AT194" s="3"/>
      <c r="AU194" s="3"/>
      <c r="AV194" s="3"/>
    </row>
    <row r="195" spans="1:51" s="176" customFormat="1">
      <c r="A195" s="32"/>
      <c r="B195" s="43" t="s">
        <v>192</v>
      </c>
      <c r="C195" s="32"/>
      <c r="D195" s="32"/>
      <c r="E195" s="44">
        <f>IF($B191-E$9&lt;0,0,LOOKUP($B191-(E$9-1),$C$343:$C$364,$E$343:$E$364))</f>
        <v>4.5220000000000003E-2</v>
      </c>
      <c r="F195" s="32"/>
      <c r="G195" s="44">
        <f>IF($B191-G$9&lt;0,0,LOOKUP($B191-(G$9-1),$C$343:$C$364,$E$343:$E$364))</f>
        <v>4.888E-2</v>
      </c>
      <c r="H195" s="45"/>
      <c r="I195" s="44">
        <f>IF($B191-I$9&lt;0,0,LOOKUP($B191-(I$9-1),$C$343:$C$364,$E$343:$E$364))</f>
        <v>5.2850000000000001E-2</v>
      </c>
      <c r="J195" s="45"/>
      <c r="K195" s="44">
        <f>IF($B191-K$9&lt;0,0,LOOKUP($B191-(K$9-1),$C$343:$C$364,$E$343:$E$364))</f>
        <v>5.713E-2</v>
      </c>
      <c r="L195" s="45"/>
      <c r="M195" s="44">
        <f>IF($B191-M$9&lt;0,0,LOOKUP($B191-(M$9-1),$C$343:$C$364,$E$343:$E$364))</f>
        <v>6.1769999999999999E-2</v>
      </c>
      <c r="N195" s="32"/>
      <c r="O195" s="44">
        <f>IF($B191-O$9&lt;0,0,LOOKUP($B191-(O$9-1),$C$343:$C$364,$E$343:$E$364))</f>
        <v>6.6769999999999996E-2</v>
      </c>
      <c r="P195" s="45"/>
      <c r="Q195" s="44">
        <f>IF($B191-Q$9&lt;0,0,LOOKUP($B191-(Q$9-1),$C$343:$C$364,$E$343:$E$364))</f>
        <v>7.2190000000000004E-2</v>
      </c>
      <c r="R195" s="45"/>
      <c r="S195" s="44">
        <f>IF($B191-S$9&lt;0,0,LOOKUP($B191-(S$9-1),$C$343:$C$364,$E$343:$E$364))</f>
        <v>3.7499999999999999E-2</v>
      </c>
      <c r="T195" s="45"/>
      <c r="U195" s="44">
        <f>IF($B191-U$9&lt;0,0,LOOKUP($B191-(U$9-1),$C$343:$C$364,$E$343:$E$364))</f>
        <v>0</v>
      </c>
      <c r="V195" s="45"/>
      <c r="W195" s="44">
        <f>IF($B191-W$9&lt;0,0,LOOKUP($B191-(W$9-1),$C$343:$C$364,$E$343:$E$364))</f>
        <v>0</v>
      </c>
      <c r="X195" s="32"/>
      <c r="Y195" s="44">
        <f>IF($B191-Y$9&lt;0,0,LOOKUP($B191-(Y$9-1),$C$343:$C$364,$E$343:$E$364))</f>
        <v>0</v>
      </c>
      <c r="Z195" s="45"/>
      <c r="AA195" s="44">
        <f>IF($B191-AA$9&lt;0,0,LOOKUP($B191-(AA$9-1),$C$343:$C$364,$E$343:$E$364))</f>
        <v>0</v>
      </c>
      <c r="AB195" s="45"/>
      <c r="AC195" s="44">
        <f>IF($B191-AC$9&lt;0,0,LOOKUP($B191-(AC$9-1),$C$343:$C$364,$E$343:$E$364))</f>
        <v>0</v>
      </c>
      <c r="AD195" s="45"/>
      <c r="AE195" s="44">
        <f>IF($B191-AE$9&lt;0,0,LOOKUP($B191-(AE$9-1),$C$343:$C$364,$E$343:$E$364))</f>
        <v>0</v>
      </c>
      <c r="AF195" s="45"/>
      <c r="AG195" s="44">
        <f>IF($B191-AG$9&lt;0,0,LOOKUP($B191-(AG$9-1),$C$343:$C$364,$E$343:$E$364))</f>
        <v>0</v>
      </c>
      <c r="AH195" s="32"/>
      <c r="AI195" s="44">
        <f>IF($B191-AI$9&lt;0,0,LOOKUP($B191-(AI$9-1),$C$343:$C$364,$E$343:$E$364))</f>
        <v>0</v>
      </c>
      <c r="AJ195" s="32"/>
      <c r="AK195" s="44">
        <f>IF($B191-AK$9&lt;0,0,LOOKUP($B191-(AK$9-1),$C$343:$C$364,$E$343:$E$364))</f>
        <v>0</v>
      </c>
      <c r="AL195" s="32"/>
      <c r="AM195" s="44">
        <f>IF($B191-AM$9&lt;0,0,LOOKUP($B191-(AM$9-1),$C$343:$C$364,$E$343:$E$364))</f>
        <v>0</v>
      </c>
      <c r="AN195" s="32"/>
      <c r="AO195" s="44">
        <f>IF($B191-AO$9&lt;0,0,LOOKUP($B191-(AO$9-1),$C$343:$C$364,$E$343:$E$364))</f>
        <v>0</v>
      </c>
      <c r="AP195" s="32"/>
      <c r="AQ195" s="44">
        <f>IF($B191-AQ$9&lt;0,0,LOOKUP($B191-(AQ$9-1),$C$343:$C$364,$E$343:$E$364))</f>
        <v>0</v>
      </c>
      <c r="AR195" s="32"/>
      <c r="AS195" s="32"/>
      <c r="AT195" s="32"/>
      <c r="AU195" s="32"/>
      <c r="AV195" s="32"/>
      <c r="AW195" s="45"/>
      <c r="AX195" s="45"/>
      <c r="AY195" s="45"/>
    </row>
    <row r="196" spans="1:51">
      <c r="A196" s="3"/>
      <c r="B196" s="3"/>
      <c r="C196" s="3"/>
      <c r="D196" s="3"/>
      <c r="E196" s="46"/>
      <c r="F196" s="41"/>
      <c r="G196" s="46"/>
      <c r="I196" s="46"/>
      <c r="K196" s="46"/>
      <c r="L196" s="41"/>
      <c r="M196" s="46"/>
      <c r="N196" s="41"/>
      <c r="O196" s="46"/>
      <c r="P196" s="41"/>
      <c r="Q196" s="46"/>
      <c r="R196" s="41"/>
      <c r="S196" s="46"/>
      <c r="T196" s="41"/>
      <c r="U196" s="46"/>
      <c r="V196" s="41"/>
      <c r="W196" s="46"/>
      <c r="X196" s="41"/>
      <c r="Y196" s="46"/>
      <c r="Z196" s="41"/>
      <c r="AA196" s="46"/>
      <c r="AB196" s="41"/>
      <c r="AC196" s="46"/>
      <c r="AD196" s="41"/>
      <c r="AE196" s="46"/>
      <c r="AF196" s="41"/>
      <c r="AG196" s="46"/>
      <c r="AH196" s="41"/>
      <c r="AI196" s="46"/>
      <c r="AJ196" s="41"/>
      <c r="AK196" s="46"/>
      <c r="AL196" s="3"/>
      <c r="AM196" s="46"/>
      <c r="AN196" s="3"/>
      <c r="AO196" s="46"/>
      <c r="AP196" s="3"/>
      <c r="AQ196" s="46"/>
      <c r="AR196" s="3"/>
      <c r="AS196" s="3"/>
      <c r="AT196" s="3"/>
      <c r="AU196" s="3"/>
      <c r="AV196" s="3"/>
    </row>
    <row r="197" spans="1:51">
      <c r="A197" s="3"/>
      <c r="B197" s="14" t="s">
        <v>193</v>
      </c>
      <c r="C197" s="3"/>
      <c r="D197" s="3"/>
      <c r="E197" s="41">
        <f>ROUND((E192-E193)*E195,0)</f>
        <v>0</v>
      </c>
      <c r="F197" s="41"/>
      <c r="G197" s="41">
        <f>ROUND((G192-G193)*G195,0)</f>
        <v>0</v>
      </c>
      <c r="I197" s="41">
        <f>ROUND((I192-I193)*I195,0)</f>
        <v>0</v>
      </c>
      <c r="K197" s="41">
        <f>ROUND((K192-K193)*K195,0)</f>
        <v>0</v>
      </c>
      <c r="L197" s="41"/>
      <c r="M197" s="41">
        <f>ROUND((M192-M193)*M195,0)</f>
        <v>228944</v>
      </c>
      <c r="N197" s="41"/>
      <c r="O197" s="41">
        <f>ROUND((O192-O193)*O195,0)</f>
        <v>285356</v>
      </c>
      <c r="P197" s="41"/>
      <c r="Q197" s="41">
        <f>ROUND((Q192-Q193)*Q195,0)</f>
        <v>21601316</v>
      </c>
      <c r="R197" s="41"/>
      <c r="S197" s="41">
        <f>ROUND((S192-S193)*S195,0)</f>
        <v>10929</v>
      </c>
      <c r="T197" s="41"/>
      <c r="U197" s="41">
        <f>ROUND((U192-U193)*U195,0)</f>
        <v>0</v>
      </c>
      <c r="V197" s="41"/>
      <c r="W197" s="41">
        <f>ROUND((W192-W193)*W195,0)</f>
        <v>0</v>
      </c>
      <c r="X197" s="41"/>
      <c r="Y197" s="41">
        <f>ROUND((Y192-Y193)*Y195,0)</f>
        <v>0</v>
      </c>
      <c r="Z197" s="41"/>
      <c r="AA197" s="41">
        <f>ROUND((AA192-AA193)*AA195,0)</f>
        <v>0</v>
      </c>
      <c r="AB197" s="41"/>
      <c r="AC197" s="41">
        <f>ROUND((AC192-AC193)*AC195,0)</f>
        <v>0</v>
      </c>
      <c r="AD197" s="41"/>
      <c r="AE197" s="41">
        <f>ROUND((AE192-AE193)*AE195,0)</f>
        <v>0</v>
      </c>
      <c r="AF197" s="41"/>
      <c r="AG197" s="41">
        <f>ROUND((AG192-AG193)*AG195,0)</f>
        <v>0</v>
      </c>
      <c r="AH197" s="41"/>
      <c r="AI197" s="41">
        <f>ROUND((AI192-AI193)*AI195,0)</f>
        <v>0</v>
      </c>
      <c r="AJ197" s="41"/>
      <c r="AK197" s="41">
        <f>ROUND((AK192-AK193)*AK195,0)</f>
        <v>0</v>
      </c>
      <c r="AL197" s="3"/>
      <c r="AM197" s="41">
        <f>ROUND((AM192-AM193)*AM195,0)</f>
        <v>0</v>
      </c>
      <c r="AN197" s="3"/>
      <c r="AO197" s="41">
        <f>ROUND((AO192-AO193)*AO195,0)</f>
        <v>0</v>
      </c>
      <c r="AP197" s="3"/>
      <c r="AQ197" s="41">
        <f>ROUND((AQ192-AQ193)*AQ195,0)</f>
        <v>0</v>
      </c>
      <c r="AR197" s="3"/>
      <c r="AS197" s="3"/>
      <c r="AT197" s="3"/>
      <c r="AU197" s="3"/>
      <c r="AV197" s="3"/>
    </row>
    <row r="198" spans="1:51">
      <c r="A198" s="3"/>
      <c r="B198" s="14" t="s">
        <v>194</v>
      </c>
      <c r="C198" s="3"/>
      <c r="D198" s="3"/>
      <c r="E198" s="5">
        <f>IF(E$110=$B191,E193,0)</f>
        <v>0</v>
      </c>
      <c r="F198" s="41"/>
      <c r="G198" s="5">
        <f>IF(G$110=$B191,G193,0)</f>
        <v>0</v>
      </c>
      <c r="I198" s="5">
        <f>IF(I$110=$B191,I193,0)</f>
        <v>0</v>
      </c>
      <c r="K198" s="5">
        <f>IF(K$110=$B191,K193,0)</f>
        <v>0</v>
      </c>
      <c r="L198" s="41"/>
      <c r="M198" s="5">
        <f>IF(M$110=$B191,M193,0)</f>
        <v>0</v>
      </c>
      <c r="N198" s="41"/>
      <c r="O198" s="5">
        <f>IF(O$110=$B191,O193,0)</f>
        <v>0</v>
      </c>
      <c r="P198" s="41"/>
      <c r="Q198" s="5">
        <f>IF(Q$110=$B191,Q193,0)</f>
        <v>0</v>
      </c>
      <c r="R198" s="41"/>
      <c r="S198" s="5">
        <f>IF(S$110=$B191,S193,0)</f>
        <v>291450</v>
      </c>
      <c r="T198" s="41"/>
      <c r="U198" s="5">
        <f>IF(U$110=$B191,U193,0)</f>
        <v>0</v>
      </c>
      <c r="V198" s="41"/>
      <c r="W198" s="5">
        <f>IF(W$110=$B191,W193,0)</f>
        <v>0</v>
      </c>
      <c r="X198" s="41"/>
      <c r="Y198" s="5">
        <f>IF(Y$110=$B191,Y193,0)</f>
        <v>0</v>
      </c>
      <c r="Z198" s="41"/>
      <c r="AA198" s="5">
        <f>IF(AA$110=$B191,AA193,0)</f>
        <v>0</v>
      </c>
      <c r="AB198" s="41"/>
      <c r="AC198" s="5">
        <f>IF(AC$110=$B191,AC193,0)</f>
        <v>0</v>
      </c>
      <c r="AD198" s="41"/>
      <c r="AE198" s="5">
        <f>IF(AE$110=$B191,AE193,0)</f>
        <v>0</v>
      </c>
      <c r="AF198" s="41"/>
      <c r="AG198" s="5">
        <f>IF(AG$110=$B191,AG193,0)</f>
        <v>0</v>
      </c>
      <c r="AH198" s="41"/>
      <c r="AI198" s="5">
        <f>IF(AI$110=$B191,AI193,0)</f>
        <v>0</v>
      </c>
      <c r="AJ198" s="41"/>
      <c r="AK198" s="5">
        <f>IF(AK$110=$B191,AK193,0)</f>
        <v>0</v>
      </c>
      <c r="AL198" s="3"/>
      <c r="AM198" s="5">
        <f>IF(AM$110=$B191,AM193,0)</f>
        <v>0</v>
      </c>
      <c r="AN198" s="3"/>
      <c r="AO198" s="5">
        <f>IF(AO$110=$B191,AO193,0)</f>
        <v>0</v>
      </c>
      <c r="AP198" s="3"/>
      <c r="AQ198" s="5">
        <f>IF(AQ$110=$B191,AQ193,0)</f>
        <v>0</v>
      </c>
      <c r="AR198" s="3"/>
      <c r="AS198" s="3"/>
      <c r="AT198" s="3"/>
      <c r="AU198" s="3"/>
      <c r="AV198" s="3"/>
    </row>
    <row r="199" spans="1:51" ht="13.8" thickBot="1">
      <c r="A199" s="3"/>
      <c r="B199" s="14" t="str">
        <f>"Total Tax Depreciation  -  "&amp;B191</f>
        <v>Total Tax Depreciation  -  2008</v>
      </c>
      <c r="C199" s="3"/>
      <c r="D199" s="3"/>
      <c r="E199" s="47">
        <f>E197+E198</f>
        <v>0</v>
      </c>
      <c r="F199" s="41"/>
      <c r="G199" s="47">
        <f>G197+G198</f>
        <v>0</v>
      </c>
      <c r="I199" s="47">
        <f>I197+I198</f>
        <v>0</v>
      </c>
      <c r="K199" s="47">
        <f>K197+K198</f>
        <v>0</v>
      </c>
      <c r="L199" s="41"/>
      <c r="M199" s="47">
        <f>M197+M198</f>
        <v>228944</v>
      </c>
      <c r="N199" s="41"/>
      <c r="O199" s="47">
        <f>O197+O198</f>
        <v>285356</v>
      </c>
      <c r="P199" s="41"/>
      <c r="Q199" s="47">
        <f>Q197+Q198</f>
        <v>21601316</v>
      </c>
      <c r="R199" s="41"/>
      <c r="S199" s="47">
        <f>S197+S198</f>
        <v>302379</v>
      </c>
      <c r="T199" s="41"/>
      <c r="U199" s="47">
        <f>U197+U198</f>
        <v>0</v>
      </c>
      <c r="V199" s="41"/>
      <c r="W199" s="47">
        <f>W197+W198</f>
        <v>0</v>
      </c>
      <c r="X199" s="41"/>
      <c r="Y199" s="47">
        <f>Y197+Y198</f>
        <v>0</v>
      </c>
      <c r="Z199" s="41"/>
      <c r="AA199" s="47">
        <f>AA197+AA198</f>
        <v>0</v>
      </c>
      <c r="AB199" s="41"/>
      <c r="AC199" s="47">
        <f>AC197+AC198</f>
        <v>0</v>
      </c>
      <c r="AD199" s="41"/>
      <c r="AE199" s="47">
        <f>AE197+AE198</f>
        <v>0</v>
      </c>
      <c r="AF199" s="41"/>
      <c r="AG199" s="47">
        <f>AG197+AG198</f>
        <v>0</v>
      </c>
      <c r="AH199" s="41"/>
      <c r="AI199" s="47">
        <f>AI197+AI198</f>
        <v>0</v>
      </c>
      <c r="AJ199" s="41"/>
      <c r="AK199" s="47">
        <f>AK197+AK198</f>
        <v>0</v>
      </c>
      <c r="AL199" s="3"/>
      <c r="AM199" s="47">
        <f>AM197+AM198</f>
        <v>0</v>
      </c>
      <c r="AN199" s="3"/>
      <c r="AO199" s="47">
        <f>AO197+AO198</f>
        <v>0</v>
      </c>
      <c r="AP199" s="3"/>
      <c r="AQ199" s="47">
        <f>AQ197+AQ198</f>
        <v>0</v>
      </c>
      <c r="AR199" s="3"/>
      <c r="AS199" s="3"/>
      <c r="AT199" s="3"/>
      <c r="AU199" s="3"/>
      <c r="AV199" s="3"/>
      <c r="AW199" s="48"/>
    </row>
    <row r="200" spans="1:51" ht="13.8" thickTop="1">
      <c r="A200" s="3"/>
      <c r="B200" s="3"/>
      <c r="C200" s="3"/>
      <c r="D200" s="3"/>
      <c r="E200" s="46"/>
      <c r="F200" s="41"/>
      <c r="G200" s="46"/>
      <c r="I200" s="46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  <c r="AM200" s="41"/>
      <c r="AN200" s="3"/>
      <c r="AO200" s="41"/>
      <c r="AP200" s="3"/>
      <c r="AQ200" s="41"/>
      <c r="AR200" s="3"/>
      <c r="AS200" s="3"/>
      <c r="AT200" s="3"/>
      <c r="AU200" s="3"/>
      <c r="AV200" s="3"/>
    </row>
    <row r="201" spans="1:51">
      <c r="A201" s="3"/>
      <c r="B201" s="3"/>
      <c r="C201" s="3"/>
      <c r="D201" s="3"/>
      <c r="E201" s="46"/>
      <c r="F201" s="41"/>
      <c r="G201" s="46"/>
      <c r="I201" s="46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3"/>
      <c r="AM201" s="41"/>
      <c r="AN201" s="3"/>
      <c r="AO201" s="41"/>
      <c r="AP201" s="3"/>
      <c r="AQ201" s="41"/>
      <c r="AR201" s="3"/>
      <c r="AS201" s="3"/>
      <c r="AT201" s="3"/>
      <c r="AU201" s="3"/>
      <c r="AV201" s="3"/>
    </row>
    <row r="202" spans="1:51">
      <c r="A202" s="3"/>
      <c r="B202" s="40">
        <v>2009</v>
      </c>
      <c r="C202" s="3"/>
      <c r="D202" s="3"/>
      <c r="E202" s="41"/>
      <c r="F202" s="41"/>
      <c r="G202" s="41"/>
      <c r="I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  <c r="AM202" s="41"/>
      <c r="AN202" s="3"/>
      <c r="AO202" s="41"/>
      <c r="AP202" s="3"/>
      <c r="AQ202" s="41"/>
      <c r="AR202" s="3"/>
      <c r="AS202" s="3"/>
      <c r="AT202" s="3"/>
      <c r="AU202" s="3"/>
      <c r="AV202" s="3"/>
    </row>
    <row r="203" spans="1:51">
      <c r="A203" s="3"/>
      <c r="B203" s="14" t="s">
        <v>167</v>
      </c>
      <c r="C203" s="3"/>
      <c r="D203" s="3"/>
      <c r="E203" s="41">
        <f>IF(E$110&lt;=$B202,E$25,0)</f>
        <v>0</v>
      </c>
      <c r="F203" s="41"/>
      <c r="G203" s="41">
        <f>IF(G$110&lt;=$B202,G$25,0)</f>
        <v>0</v>
      </c>
      <c r="I203" s="41">
        <f>IF(I$110&lt;=$B202,I$25,0)</f>
        <v>0</v>
      </c>
      <c r="K203" s="41">
        <f>IF(K$110&lt;=$B202,K$25,0)</f>
        <v>0</v>
      </c>
      <c r="L203" s="41"/>
      <c r="M203" s="41">
        <f>IF(M$110&lt;=$B202,M$25,0)</f>
        <v>3706400.915</v>
      </c>
      <c r="N203" s="41"/>
      <c r="O203" s="41">
        <f>IF(O$110&lt;=$B202,O$25,0)</f>
        <v>4273710.8949999996</v>
      </c>
      <c r="P203" s="41"/>
      <c r="Q203" s="41">
        <f>IF(Q$110&lt;=$B202,Q$25,0)</f>
        <v>299228647.71000004</v>
      </c>
      <c r="R203" s="41"/>
      <c r="S203" s="41">
        <f>IF(S$110&lt;=$B202,S$25,0)</f>
        <v>582899.13500000001</v>
      </c>
      <c r="T203" s="41"/>
      <c r="U203" s="41">
        <f>IF(U$110&lt;=$B202,U$25,0)</f>
        <v>11843540.959999999</v>
      </c>
      <c r="V203" s="41"/>
      <c r="W203" s="41">
        <f>IF(W$110&lt;=$B202,W$25,0)</f>
        <v>0</v>
      </c>
      <c r="X203" s="41"/>
      <c r="Y203" s="41">
        <f>IF(Y$110&lt;=$B202,Y$25,0)</f>
        <v>0</v>
      </c>
      <c r="Z203" s="41"/>
      <c r="AA203" s="41">
        <f>IF(AA$110&lt;=$B202,AA$25,0)</f>
        <v>0</v>
      </c>
      <c r="AB203" s="41"/>
      <c r="AC203" s="41">
        <f>IF(AC$110&lt;=$B202,AC$25,0)</f>
        <v>0</v>
      </c>
      <c r="AD203" s="41"/>
      <c r="AE203" s="41">
        <f>IF(AE$110&lt;=$B202,AE$25,0)</f>
        <v>0</v>
      </c>
      <c r="AF203" s="41"/>
      <c r="AG203" s="41">
        <f>IF(AG$110&lt;=$B202,AG$25,0)</f>
        <v>0</v>
      </c>
      <c r="AH203" s="41"/>
      <c r="AI203" s="41">
        <f>IF(AI$110&lt;=$B202,AI$25,0)</f>
        <v>0</v>
      </c>
      <c r="AJ203" s="41"/>
      <c r="AK203" s="41">
        <f>IF(AK$110&lt;=$B202,AK$25,0)</f>
        <v>0</v>
      </c>
      <c r="AL203" s="3"/>
      <c r="AM203" s="41">
        <f>IF(AM$110&lt;=$B202,AM$25,0)</f>
        <v>0</v>
      </c>
      <c r="AN203" s="3"/>
      <c r="AO203" s="41">
        <f>IF(AO$110&lt;=$B202,AO$25,0)</f>
        <v>0</v>
      </c>
      <c r="AP203" s="3"/>
      <c r="AQ203" s="41">
        <f>IF(AQ$110&lt;=$B202,AQ$25,0)</f>
        <v>0</v>
      </c>
      <c r="AR203" s="3"/>
      <c r="AS203" s="3"/>
      <c r="AT203" s="3"/>
      <c r="AU203" s="3"/>
      <c r="AV203" s="3"/>
    </row>
    <row r="204" spans="1:51">
      <c r="A204" s="3"/>
      <c r="B204" s="14" t="s">
        <v>190</v>
      </c>
      <c r="C204" s="3"/>
      <c r="D204" s="3"/>
      <c r="E204" s="42">
        <f>ROUND(E203*E$13,0)</f>
        <v>0</v>
      </c>
      <c r="F204" s="41"/>
      <c r="G204" s="42">
        <f>ROUND(G203*G$13,0)</f>
        <v>0</v>
      </c>
      <c r="I204" s="42">
        <f>ROUND(I203*I$13,0)</f>
        <v>0</v>
      </c>
      <c r="K204" s="42">
        <f>ROUND(K203*K$13,0)</f>
        <v>0</v>
      </c>
      <c r="L204" s="41"/>
      <c r="M204" s="42">
        <f>ROUND(M203*M$13,0)</f>
        <v>0</v>
      </c>
      <c r="N204" s="41"/>
      <c r="O204" s="42">
        <f>ROUND(O203*O$13,0)</f>
        <v>0</v>
      </c>
      <c r="P204" s="41"/>
      <c r="Q204" s="42">
        <f>ROUND(Q203*Q$13,0)</f>
        <v>0</v>
      </c>
      <c r="R204" s="41"/>
      <c r="S204" s="42">
        <f>ROUND(S203*S$13,0)</f>
        <v>291450</v>
      </c>
      <c r="T204" s="41"/>
      <c r="U204" s="42">
        <f>ROUND(U203*U$13,0)</f>
        <v>5921770</v>
      </c>
      <c r="V204" s="41"/>
      <c r="W204" s="42">
        <f>ROUND(W203*W$13,0)</f>
        <v>0</v>
      </c>
      <c r="X204" s="41"/>
      <c r="Y204" s="42">
        <f>ROUND(Y203*Y$13,0)</f>
        <v>0</v>
      </c>
      <c r="Z204" s="41"/>
      <c r="AA204" s="42">
        <f>ROUND(AA203*AA$13,0)</f>
        <v>0</v>
      </c>
      <c r="AB204" s="41"/>
      <c r="AC204" s="42">
        <f>ROUND(AC203*AC$13,0)</f>
        <v>0</v>
      </c>
      <c r="AD204" s="41"/>
      <c r="AE204" s="42">
        <f>ROUND(AE203*AE$13,0)</f>
        <v>0</v>
      </c>
      <c r="AF204" s="41"/>
      <c r="AG204" s="42">
        <f>ROUND(AG203*AG$13,0)</f>
        <v>0</v>
      </c>
      <c r="AH204" s="41"/>
      <c r="AI204" s="42">
        <f>ROUND(AI203*AI$13,0)</f>
        <v>0</v>
      </c>
      <c r="AJ204" s="41"/>
      <c r="AK204" s="42">
        <f>ROUND(AK203*AK$13,0)</f>
        <v>0</v>
      </c>
      <c r="AL204" s="3"/>
      <c r="AM204" s="42">
        <f>ROUND(AM203*AM$13,0)</f>
        <v>0</v>
      </c>
      <c r="AN204" s="3"/>
      <c r="AO204" s="42">
        <f>ROUND(AO203*AO$13,0)</f>
        <v>0</v>
      </c>
      <c r="AP204" s="3"/>
      <c r="AQ204" s="42">
        <f>ROUND(AQ203*AQ$13,0)</f>
        <v>0</v>
      </c>
      <c r="AR204" s="3"/>
      <c r="AS204" s="3"/>
      <c r="AT204" s="3"/>
      <c r="AU204" s="3"/>
      <c r="AV204" s="3"/>
    </row>
    <row r="205" spans="1:51">
      <c r="A205" s="3"/>
      <c r="B205" s="14" t="s">
        <v>191</v>
      </c>
      <c r="C205" s="3"/>
      <c r="D205" s="3"/>
      <c r="E205" s="41">
        <f>E203-E204</f>
        <v>0</v>
      </c>
      <c r="F205" s="41"/>
      <c r="G205" s="41">
        <f>G203-G204</f>
        <v>0</v>
      </c>
      <c r="I205" s="41">
        <f>I203-I204</f>
        <v>0</v>
      </c>
      <c r="K205" s="41">
        <f>K203-K204</f>
        <v>0</v>
      </c>
      <c r="L205" s="41"/>
      <c r="M205" s="41">
        <f>M203-M204</f>
        <v>3706400.915</v>
      </c>
      <c r="N205" s="41"/>
      <c r="O205" s="41">
        <f>O203-O204</f>
        <v>4273710.8949999996</v>
      </c>
      <c r="P205" s="41"/>
      <c r="Q205" s="41">
        <f>Q203-Q204</f>
        <v>299228647.71000004</v>
      </c>
      <c r="R205" s="41"/>
      <c r="S205" s="41">
        <f>S203-S204</f>
        <v>291449.13500000001</v>
      </c>
      <c r="T205" s="41"/>
      <c r="U205" s="41">
        <f>U203-U204</f>
        <v>5921770.959999999</v>
      </c>
      <c r="V205" s="41"/>
      <c r="W205" s="41">
        <f>W203-W204</f>
        <v>0</v>
      </c>
      <c r="X205" s="41"/>
      <c r="Y205" s="41">
        <f>Y203-Y204</f>
        <v>0</v>
      </c>
      <c r="Z205" s="41"/>
      <c r="AA205" s="41">
        <f>AA203-AA204</f>
        <v>0</v>
      </c>
      <c r="AB205" s="41"/>
      <c r="AC205" s="41">
        <f>AC203-AC204</f>
        <v>0</v>
      </c>
      <c r="AD205" s="41"/>
      <c r="AE205" s="41">
        <f>AE203-AE204</f>
        <v>0</v>
      </c>
      <c r="AF205" s="41"/>
      <c r="AG205" s="41">
        <f>AG203-AG204</f>
        <v>0</v>
      </c>
      <c r="AH205" s="41"/>
      <c r="AI205" s="41">
        <f>AI203-AI204</f>
        <v>0</v>
      </c>
      <c r="AJ205" s="41"/>
      <c r="AK205" s="41">
        <f>AK203-AK204</f>
        <v>0</v>
      </c>
      <c r="AL205" s="3"/>
      <c r="AM205" s="41">
        <f>AM203-AM204</f>
        <v>0</v>
      </c>
      <c r="AN205" s="3"/>
      <c r="AO205" s="41">
        <f>AO203-AO204</f>
        <v>0</v>
      </c>
      <c r="AP205" s="3"/>
      <c r="AQ205" s="41">
        <f>AQ203-AQ204</f>
        <v>0</v>
      </c>
      <c r="AR205" s="3"/>
      <c r="AS205" s="3"/>
      <c r="AT205" s="3"/>
      <c r="AU205" s="3"/>
      <c r="AV205" s="3"/>
    </row>
    <row r="206" spans="1:51" s="176" customFormat="1">
      <c r="A206" s="32"/>
      <c r="B206" s="43" t="s">
        <v>192</v>
      </c>
      <c r="C206" s="32"/>
      <c r="D206" s="32"/>
      <c r="E206" s="44">
        <f>IF($B202-E$9&lt;0,0,LOOKUP($B202-(E$9-1),$C$343:$C$364,$E$343:$E$364))</f>
        <v>4.462E-2</v>
      </c>
      <c r="F206" s="32"/>
      <c r="G206" s="44">
        <f>IF($B202-G$9&lt;0,0,LOOKUP($B202-(G$9-1),$C$343:$C$364,$E$343:$E$364))</f>
        <v>4.5220000000000003E-2</v>
      </c>
      <c r="H206" s="45"/>
      <c r="I206" s="44">
        <f>IF($B202-I$9&lt;0,0,LOOKUP($B202-(I$9-1),$C$343:$C$364,$E$343:$E$364))</f>
        <v>4.888E-2</v>
      </c>
      <c r="J206" s="45"/>
      <c r="K206" s="44">
        <f>IF($B202-K$9&lt;0,0,LOOKUP($B202-(K$9-1),$C$343:$C$364,$E$343:$E$364))</f>
        <v>5.2850000000000001E-2</v>
      </c>
      <c r="L206" s="45"/>
      <c r="M206" s="44">
        <f>IF($B202-M$9&lt;0,0,LOOKUP($B202-(M$9-1),$C$343:$C$364,$E$343:$E$364))</f>
        <v>5.713E-2</v>
      </c>
      <c r="N206" s="32"/>
      <c r="O206" s="44">
        <f>IF($B202-O$9&lt;0,0,LOOKUP($B202-(O$9-1),$C$343:$C$364,$E$343:$E$364))</f>
        <v>6.1769999999999999E-2</v>
      </c>
      <c r="P206" s="45"/>
      <c r="Q206" s="44">
        <f>IF($B202-Q$9&lt;0,0,LOOKUP($B202-(Q$9-1),$C$343:$C$364,$E$343:$E$364))</f>
        <v>6.6769999999999996E-2</v>
      </c>
      <c r="R206" s="45"/>
      <c r="S206" s="44">
        <f>IF($B202-S$9&lt;0,0,LOOKUP($B202-(S$9-1),$C$343:$C$364,$E$343:$E$364))</f>
        <v>7.2190000000000004E-2</v>
      </c>
      <c r="T206" s="45"/>
      <c r="U206" s="44">
        <f>IF($B202-U$9&lt;0,0,LOOKUP($B202-(U$9-1),$C$343:$C$364,$E$343:$E$364))</f>
        <v>3.7499999999999999E-2</v>
      </c>
      <c r="V206" s="45"/>
      <c r="W206" s="44">
        <f>IF($B202-W$9&lt;0,0,LOOKUP($B202-(W$9-1),$C$343:$C$364,$E$343:$E$364))</f>
        <v>0</v>
      </c>
      <c r="X206" s="32"/>
      <c r="Y206" s="44">
        <f>IF($B202-Y$9&lt;0,0,LOOKUP($B202-(Y$9-1),$C$343:$C$364,$E$343:$E$364))</f>
        <v>0</v>
      </c>
      <c r="Z206" s="45"/>
      <c r="AA206" s="44">
        <f>IF($B202-AA$9&lt;0,0,LOOKUP($B202-(AA$9-1),$C$343:$C$364,$E$343:$E$364))</f>
        <v>0</v>
      </c>
      <c r="AB206" s="45"/>
      <c r="AC206" s="44">
        <f>IF($B202-AC$9&lt;0,0,LOOKUP($B202-(AC$9-1),$C$343:$C$364,$E$343:$E$364))</f>
        <v>0</v>
      </c>
      <c r="AD206" s="45"/>
      <c r="AE206" s="44">
        <f>IF($B202-AE$9&lt;0,0,LOOKUP($B202-(AE$9-1),$C$343:$C$364,$E$343:$E$364))</f>
        <v>0</v>
      </c>
      <c r="AF206" s="45"/>
      <c r="AG206" s="44">
        <f>IF($B202-AG$9&lt;0,0,LOOKUP($B202-(AG$9-1),$C$343:$C$364,$E$343:$E$364))</f>
        <v>0</v>
      </c>
      <c r="AH206" s="32"/>
      <c r="AI206" s="44">
        <f>IF($B202-AI$9&lt;0,0,LOOKUP($B202-(AI$9-1),$C$343:$C$364,$E$343:$E$364))</f>
        <v>0</v>
      </c>
      <c r="AJ206" s="32"/>
      <c r="AK206" s="44">
        <f>IF($B202-AK$9&lt;0,0,LOOKUP($B202-(AK$9-1),$C$343:$C$364,$E$343:$E$364))</f>
        <v>0</v>
      </c>
      <c r="AL206" s="32"/>
      <c r="AM206" s="44">
        <f>IF($B202-AM$9&lt;0,0,LOOKUP($B202-(AM$9-1),$C$343:$C$364,$E$343:$E$364))</f>
        <v>0</v>
      </c>
      <c r="AN206" s="32"/>
      <c r="AO206" s="44">
        <f>IF($B202-AO$9&lt;0,0,LOOKUP($B202-(AO$9-1),$C$343:$C$364,$E$343:$E$364))</f>
        <v>0</v>
      </c>
      <c r="AP206" s="32"/>
      <c r="AQ206" s="44">
        <f>IF($B202-AQ$9&lt;0,0,LOOKUP($B202-(AQ$9-1),$C$343:$C$364,$E$343:$E$364))</f>
        <v>0</v>
      </c>
      <c r="AR206" s="32"/>
      <c r="AS206" s="32"/>
      <c r="AT206" s="32"/>
      <c r="AU206" s="32"/>
      <c r="AV206" s="32"/>
      <c r="AW206" s="45"/>
      <c r="AX206" s="45"/>
      <c r="AY206" s="45"/>
    </row>
    <row r="207" spans="1:51">
      <c r="A207" s="3"/>
      <c r="B207" s="3"/>
      <c r="C207" s="3"/>
      <c r="D207" s="3"/>
      <c r="E207" s="46"/>
      <c r="F207" s="41"/>
      <c r="G207" s="46"/>
      <c r="I207" s="46"/>
      <c r="K207" s="46"/>
      <c r="L207" s="41"/>
      <c r="M207" s="46"/>
      <c r="N207" s="41"/>
      <c r="O207" s="46"/>
      <c r="P207" s="41"/>
      <c r="Q207" s="46"/>
      <c r="R207" s="41"/>
      <c r="S207" s="46"/>
      <c r="T207" s="41"/>
      <c r="U207" s="46"/>
      <c r="V207" s="41"/>
      <c r="W207" s="46"/>
      <c r="X207" s="41"/>
      <c r="Y207" s="46"/>
      <c r="Z207" s="41"/>
      <c r="AA207" s="46"/>
      <c r="AB207" s="41"/>
      <c r="AC207" s="46"/>
      <c r="AD207" s="41"/>
      <c r="AE207" s="46"/>
      <c r="AF207" s="41"/>
      <c r="AG207" s="46"/>
      <c r="AH207" s="41"/>
      <c r="AI207" s="46"/>
      <c r="AJ207" s="41"/>
      <c r="AK207" s="46"/>
      <c r="AL207" s="3"/>
      <c r="AM207" s="46"/>
      <c r="AN207" s="3"/>
      <c r="AO207" s="46"/>
      <c r="AP207" s="3"/>
      <c r="AQ207" s="46"/>
      <c r="AR207" s="3"/>
      <c r="AS207" s="3"/>
      <c r="AT207" s="3"/>
      <c r="AU207" s="3"/>
      <c r="AV207" s="3"/>
    </row>
    <row r="208" spans="1:51">
      <c r="A208" s="3"/>
      <c r="B208" s="14" t="s">
        <v>193</v>
      </c>
      <c r="C208" s="3"/>
      <c r="D208" s="3"/>
      <c r="E208" s="41">
        <f>ROUND((E203-E204)*E206,0)</f>
        <v>0</v>
      </c>
      <c r="F208" s="41"/>
      <c r="G208" s="41">
        <f>ROUND((G203-G204)*G206,0)</f>
        <v>0</v>
      </c>
      <c r="I208" s="41">
        <f>ROUND((I203-I204)*I206,0)</f>
        <v>0</v>
      </c>
      <c r="K208" s="41">
        <f>ROUND((K203-K204)*K206,0)</f>
        <v>0</v>
      </c>
      <c r="L208" s="41"/>
      <c r="M208" s="41">
        <f>ROUND((M203-M204)*M206,0)</f>
        <v>211747</v>
      </c>
      <c r="N208" s="41"/>
      <c r="O208" s="41">
        <f>ROUND((O203-O204)*O206,0)</f>
        <v>263987</v>
      </c>
      <c r="P208" s="41"/>
      <c r="Q208" s="41">
        <f>ROUND((Q203-Q204)*Q206,0)</f>
        <v>19979497</v>
      </c>
      <c r="R208" s="41"/>
      <c r="S208" s="41">
        <f>ROUND((S203-S204)*S206,0)</f>
        <v>21040</v>
      </c>
      <c r="T208" s="41"/>
      <c r="U208" s="41">
        <f>ROUND((U203-U204)*U206,0)</f>
        <v>222066</v>
      </c>
      <c r="V208" s="41"/>
      <c r="W208" s="41">
        <f>ROUND((W203-W204)*W206,0)</f>
        <v>0</v>
      </c>
      <c r="X208" s="41"/>
      <c r="Y208" s="41">
        <f>ROUND((Y203-Y204)*Y206,0)</f>
        <v>0</v>
      </c>
      <c r="Z208" s="41"/>
      <c r="AA208" s="41">
        <f>ROUND((AA203-AA204)*AA206,0)</f>
        <v>0</v>
      </c>
      <c r="AB208" s="41"/>
      <c r="AC208" s="41">
        <f>ROUND((AC203-AC204)*AC206,0)</f>
        <v>0</v>
      </c>
      <c r="AD208" s="41"/>
      <c r="AE208" s="41">
        <f>ROUND((AE203-AE204)*AE206,0)</f>
        <v>0</v>
      </c>
      <c r="AF208" s="41"/>
      <c r="AG208" s="41">
        <f>ROUND((AG203-AG204)*AG206,0)</f>
        <v>0</v>
      </c>
      <c r="AH208" s="41"/>
      <c r="AI208" s="41">
        <f>ROUND((AI203-AI204)*AI206,0)</f>
        <v>0</v>
      </c>
      <c r="AJ208" s="41"/>
      <c r="AK208" s="41">
        <f>ROUND((AK203-AK204)*AK206,0)</f>
        <v>0</v>
      </c>
      <c r="AL208" s="3"/>
      <c r="AM208" s="41">
        <f>ROUND((AM203-AM204)*AM206,0)</f>
        <v>0</v>
      </c>
      <c r="AN208" s="3"/>
      <c r="AO208" s="41">
        <f>ROUND((AO203-AO204)*AO206,0)</f>
        <v>0</v>
      </c>
      <c r="AP208" s="3"/>
      <c r="AQ208" s="41">
        <f>ROUND((AQ203-AQ204)*AQ206,0)</f>
        <v>0</v>
      </c>
      <c r="AR208" s="3"/>
      <c r="AS208" s="3"/>
      <c r="AT208" s="3"/>
      <c r="AU208" s="3"/>
      <c r="AV208" s="3"/>
    </row>
    <row r="209" spans="1:51">
      <c r="A209" s="3"/>
      <c r="B209" s="14" t="s">
        <v>194</v>
      </c>
      <c r="C209" s="3"/>
      <c r="D209" s="3"/>
      <c r="E209" s="5">
        <f>IF(E$110=$B202,E204,0)</f>
        <v>0</v>
      </c>
      <c r="F209" s="41"/>
      <c r="G209" s="5">
        <f>IF(G$110=$B202,G204,0)</f>
        <v>0</v>
      </c>
      <c r="I209" s="5">
        <f>IF(I$110=$B202,I204,0)</f>
        <v>0</v>
      </c>
      <c r="K209" s="5">
        <f>IF(K$110=$B202,K204,0)</f>
        <v>0</v>
      </c>
      <c r="L209" s="41"/>
      <c r="M209" s="5">
        <f>IF(M$110=$B202,M204,0)</f>
        <v>0</v>
      </c>
      <c r="N209" s="41"/>
      <c r="O209" s="5">
        <f>IF(O$110=$B202,O204,0)</f>
        <v>0</v>
      </c>
      <c r="P209" s="41"/>
      <c r="Q209" s="5">
        <f>IF(Q$110=$B202,Q204,0)</f>
        <v>0</v>
      </c>
      <c r="R209" s="41"/>
      <c r="S209" s="5">
        <f>IF(S$110=$B202,S204,0)</f>
        <v>0</v>
      </c>
      <c r="T209" s="41"/>
      <c r="U209" s="5">
        <f>IF(U$110=$B202,U204,0)</f>
        <v>5921770</v>
      </c>
      <c r="V209" s="41"/>
      <c r="W209" s="5">
        <f>IF(W$110=$B202,W204,0)</f>
        <v>0</v>
      </c>
      <c r="X209" s="41"/>
      <c r="Y209" s="5">
        <f>IF(Y$110=$B202,Y204,0)</f>
        <v>0</v>
      </c>
      <c r="Z209" s="41"/>
      <c r="AA209" s="5">
        <f>IF(AA$110=$B202,AA204,0)</f>
        <v>0</v>
      </c>
      <c r="AB209" s="41"/>
      <c r="AC209" s="5">
        <f>IF(AC$110=$B202,AC204,0)</f>
        <v>0</v>
      </c>
      <c r="AD209" s="41"/>
      <c r="AE209" s="5">
        <f>IF(AE$110=$B202,AE204,0)</f>
        <v>0</v>
      </c>
      <c r="AF209" s="41"/>
      <c r="AG209" s="5">
        <f>IF(AG$110=$B202,AG204,0)</f>
        <v>0</v>
      </c>
      <c r="AH209" s="41"/>
      <c r="AI209" s="5">
        <f>IF(AI$110=$B202,AI204,0)</f>
        <v>0</v>
      </c>
      <c r="AJ209" s="41"/>
      <c r="AK209" s="5">
        <f>IF(AK$110=$B202,AK204,0)</f>
        <v>0</v>
      </c>
      <c r="AL209" s="3"/>
      <c r="AM209" s="5">
        <f>IF(AM$110=$B202,AM204,0)</f>
        <v>0</v>
      </c>
      <c r="AN209" s="3"/>
      <c r="AO209" s="5">
        <f>IF(AO$110=$B202,AO204,0)</f>
        <v>0</v>
      </c>
      <c r="AP209" s="3"/>
      <c r="AQ209" s="5">
        <f>IF(AQ$110=$B202,AQ204,0)</f>
        <v>0</v>
      </c>
      <c r="AR209" s="3"/>
      <c r="AS209" s="3"/>
      <c r="AT209" s="3"/>
      <c r="AU209" s="3"/>
      <c r="AV209" s="3"/>
    </row>
    <row r="210" spans="1:51" ht="13.8" thickBot="1">
      <c r="A210" s="3"/>
      <c r="B210" s="14" t="str">
        <f>"Total Tax Depreciation  -  "&amp;B202</f>
        <v>Total Tax Depreciation  -  2009</v>
      </c>
      <c r="C210" s="3"/>
      <c r="D210" s="3"/>
      <c r="E210" s="47">
        <f>E208+E209</f>
        <v>0</v>
      </c>
      <c r="F210" s="41"/>
      <c r="G210" s="47">
        <f>G208+G209</f>
        <v>0</v>
      </c>
      <c r="I210" s="47">
        <f>I208+I209</f>
        <v>0</v>
      </c>
      <c r="K210" s="47">
        <f>K208+K209</f>
        <v>0</v>
      </c>
      <c r="L210" s="41"/>
      <c r="M210" s="47">
        <f>M208+M209</f>
        <v>211747</v>
      </c>
      <c r="N210" s="41"/>
      <c r="O210" s="47">
        <f>O208+O209</f>
        <v>263987</v>
      </c>
      <c r="P210" s="41"/>
      <c r="Q210" s="47">
        <f>Q208+Q209</f>
        <v>19979497</v>
      </c>
      <c r="R210" s="41"/>
      <c r="S210" s="47">
        <f>S208+S209</f>
        <v>21040</v>
      </c>
      <c r="T210" s="41"/>
      <c r="U210" s="47">
        <f>U208+U209</f>
        <v>6143836</v>
      </c>
      <c r="V210" s="41"/>
      <c r="W210" s="47">
        <f>W208+W209</f>
        <v>0</v>
      </c>
      <c r="X210" s="41"/>
      <c r="Y210" s="47">
        <f>Y208+Y209</f>
        <v>0</v>
      </c>
      <c r="Z210" s="41"/>
      <c r="AA210" s="47">
        <f>AA208+AA209</f>
        <v>0</v>
      </c>
      <c r="AB210" s="41"/>
      <c r="AC210" s="47">
        <f>AC208+AC209</f>
        <v>0</v>
      </c>
      <c r="AD210" s="41"/>
      <c r="AE210" s="47">
        <f>AE208+AE209</f>
        <v>0</v>
      </c>
      <c r="AF210" s="41"/>
      <c r="AG210" s="47">
        <f>AG208+AG209</f>
        <v>0</v>
      </c>
      <c r="AH210" s="41"/>
      <c r="AI210" s="47">
        <f>AI208+AI209</f>
        <v>0</v>
      </c>
      <c r="AJ210" s="41"/>
      <c r="AK210" s="47">
        <f>AK208+AK209</f>
        <v>0</v>
      </c>
      <c r="AL210" s="3"/>
      <c r="AM210" s="47">
        <f>AM208+AM209</f>
        <v>0</v>
      </c>
      <c r="AN210" s="3"/>
      <c r="AO210" s="47">
        <f>AO208+AO209</f>
        <v>0</v>
      </c>
      <c r="AP210" s="3"/>
      <c r="AQ210" s="47">
        <f>AQ208+AQ209</f>
        <v>0</v>
      </c>
      <c r="AR210" s="3"/>
      <c r="AS210" s="3"/>
      <c r="AT210" s="3"/>
      <c r="AU210" s="3"/>
      <c r="AV210" s="3"/>
      <c r="AW210" s="48"/>
    </row>
    <row r="211" spans="1:51" ht="13.8" thickTop="1">
      <c r="A211" s="3"/>
      <c r="B211" s="3"/>
      <c r="C211" s="3"/>
      <c r="D211" s="3"/>
      <c r="E211" s="46"/>
      <c r="F211" s="41"/>
      <c r="G211" s="46"/>
      <c r="I211" s="46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  <c r="AM211" s="41"/>
      <c r="AN211" s="3"/>
      <c r="AO211" s="41"/>
      <c r="AP211" s="3"/>
      <c r="AQ211" s="41"/>
      <c r="AR211" s="3"/>
      <c r="AS211" s="3"/>
      <c r="AT211" s="3"/>
      <c r="AU211" s="3"/>
      <c r="AV211" s="3"/>
    </row>
    <row r="212" spans="1:51">
      <c r="A212" s="3"/>
      <c r="B212" s="3"/>
      <c r="C212" s="3"/>
      <c r="D212" s="3"/>
      <c r="E212" s="46"/>
      <c r="F212" s="41"/>
      <c r="G212" s="46"/>
      <c r="I212" s="46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  <c r="AM212" s="41"/>
      <c r="AN212" s="3"/>
      <c r="AO212" s="41"/>
      <c r="AP212" s="3"/>
      <c r="AQ212" s="41"/>
      <c r="AR212" s="3"/>
      <c r="AS212" s="3"/>
      <c r="AT212" s="3"/>
      <c r="AU212" s="3"/>
      <c r="AV212" s="3"/>
    </row>
    <row r="213" spans="1:51">
      <c r="A213" s="3"/>
      <c r="B213" s="40">
        <v>2010</v>
      </c>
      <c r="C213" s="3"/>
      <c r="D213" s="3"/>
      <c r="E213" s="50"/>
      <c r="F213" s="41"/>
      <c r="G213" s="50"/>
      <c r="I213" s="50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3"/>
      <c r="AM213" s="41"/>
      <c r="AN213" s="3"/>
      <c r="AO213" s="41"/>
      <c r="AP213" s="3"/>
      <c r="AQ213" s="41"/>
      <c r="AR213" s="3"/>
      <c r="AS213" s="3"/>
      <c r="AT213" s="3"/>
      <c r="AU213" s="3"/>
      <c r="AV213" s="3"/>
    </row>
    <row r="214" spans="1:51">
      <c r="A214" s="3"/>
      <c r="B214" s="14" t="s">
        <v>167</v>
      </c>
      <c r="C214" s="3"/>
      <c r="D214" s="3"/>
      <c r="E214" s="41">
        <f>IF(E$110&lt;=$B213,E$25,0)</f>
        <v>0</v>
      </c>
      <c r="F214" s="41"/>
      <c r="G214" s="41">
        <f>IF(G$110&lt;=$B213,G$25,0)</f>
        <v>0</v>
      </c>
      <c r="I214" s="41">
        <f>IF(I$110&lt;=$B213,I$25,0)</f>
        <v>0</v>
      </c>
      <c r="K214" s="41">
        <f>IF(K$110&lt;=$B213,K$25,0)</f>
        <v>0</v>
      </c>
      <c r="L214" s="41"/>
      <c r="M214" s="41">
        <f>IF(M$110&lt;=$B213,M$25,0)</f>
        <v>3706400.915</v>
      </c>
      <c r="N214" s="41"/>
      <c r="O214" s="41">
        <f>IF(O$110&lt;=$B213,O$25,0)</f>
        <v>4273710.8949999996</v>
      </c>
      <c r="P214" s="41"/>
      <c r="Q214" s="41">
        <f>IF(Q$110&lt;=$B213,Q$25,0)</f>
        <v>299228647.71000004</v>
      </c>
      <c r="R214" s="41"/>
      <c r="S214" s="41">
        <f>IF(S$110&lt;=$B213,S$25,0)</f>
        <v>582899.13500000001</v>
      </c>
      <c r="T214" s="41"/>
      <c r="U214" s="41">
        <f>IF(U$110&lt;=$B213,U$25,0)</f>
        <v>11843540.959999999</v>
      </c>
      <c r="V214" s="41"/>
      <c r="W214" s="41">
        <f>IF(W$110&lt;=$B213,W$25,0)</f>
        <v>-84640.994999999937</v>
      </c>
      <c r="X214" s="41"/>
      <c r="Y214" s="41">
        <f>IF(Y$110&lt;=$B213,Y$25,0)</f>
        <v>0</v>
      </c>
      <c r="Z214" s="41"/>
      <c r="AA214" s="41">
        <f>IF(AA$110&lt;=$B213,AA$25,0)</f>
        <v>0</v>
      </c>
      <c r="AB214" s="41"/>
      <c r="AC214" s="41">
        <f>IF(AC$110&lt;=$B213,AC$25,0)</f>
        <v>0</v>
      </c>
      <c r="AD214" s="41"/>
      <c r="AE214" s="41">
        <f>IF(AE$110&lt;=$B213,AE$25,0)</f>
        <v>0</v>
      </c>
      <c r="AF214" s="41"/>
      <c r="AG214" s="41">
        <f>IF(AG$110&lt;=$B213,AG$25,0)</f>
        <v>0</v>
      </c>
      <c r="AH214" s="41"/>
      <c r="AI214" s="41">
        <f>IF(AI$110&lt;=$B213,AI$25,0)</f>
        <v>0</v>
      </c>
      <c r="AJ214" s="41"/>
      <c r="AK214" s="41">
        <f>IF(AK$110&lt;=$B213,AK$25,0)</f>
        <v>0</v>
      </c>
      <c r="AL214" s="3"/>
      <c r="AM214" s="41">
        <f>IF(AM$110&lt;=$B213,AM$25,0)</f>
        <v>0</v>
      </c>
      <c r="AN214" s="3"/>
      <c r="AO214" s="41">
        <f>IF(AO$110&lt;=$B213,AO$25,0)</f>
        <v>0</v>
      </c>
      <c r="AP214" s="3"/>
      <c r="AQ214" s="41">
        <f>IF(AQ$110&lt;=$B213,AQ$25,0)</f>
        <v>0</v>
      </c>
      <c r="AR214" s="3"/>
      <c r="AS214" s="3"/>
      <c r="AT214" s="3"/>
      <c r="AU214" s="3"/>
      <c r="AV214" s="3"/>
    </row>
    <row r="215" spans="1:51">
      <c r="A215" s="3"/>
      <c r="B215" s="14" t="s">
        <v>190</v>
      </c>
      <c r="C215" s="3"/>
      <c r="D215" s="3"/>
      <c r="E215" s="42">
        <f>ROUND(E214*E$13,0)</f>
        <v>0</v>
      </c>
      <c r="F215" s="41"/>
      <c r="G215" s="42">
        <f>ROUND(G214*G$13,0)</f>
        <v>0</v>
      </c>
      <c r="I215" s="42">
        <f>ROUND(I214*I$13,0)</f>
        <v>0</v>
      </c>
      <c r="K215" s="42">
        <f>ROUND(K214*K$13,0)</f>
        <v>0</v>
      </c>
      <c r="L215" s="41"/>
      <c r="M215" s="42">
        <f>ROUND(M214*M$13,0)</f>
        <v>0</v>
      </c>
      <c r="N215" s="41"/>
      <c r="O215" s="42">
        <f>ROUND(O214*O$13,0)</f>
        <v>0</v>
      </c>
      <c r="P215" s="41"/>
      <c r="Q215" s="42">
        <f>ROUND(Q214*Q$13,0)</f>
        <v>0</v>
      </c>
      <c r="R215" s="41"/>
      <c r="S215" s="42">
        <f>ROUND(S214*S$13,0)</f>
        <v>291450</v>
      </c>
      <c r="T215" s="41"/>
      <c r="U215" s="42">
        <f>ROUND(U214*U$13,0)</f>
        <v>5921770</v>
      </c>
      <c r="V215" s="41"/>
      <c r="W215" s="42">
        <f>ROUND(W214*W$13,0)</f>
        <v>-42320</v>
      </c>
      <c r="X215" s="41"/>
      <c r="Y215" s="42">
        <f>ROUND(Y214*Y$13,0)</f>
        <v>0</v>
      </c>
      <c r="Z215" s="41"/>
      <c r="AA215" s="42">
        <f>ROUND(AA214*AA$13,0)</f>
        <v>0</v>
      </c>
      <c r="AB215" s="41"/>
      <c r="AC215" s="42">
        <f>ROUND(AC214*AC$13,0)</f>
        <v>0</v>
      </c>
      <c r="AD215" s="41"/>
      <c r="AE215" s="42">
        <f>ROUND(AE214*AE$13,0)</f>
        <v>0</v>
      </c>
      <c r="AF215" s="41"/>
      <c r="AG215" s="42">
        <f>ROUND(AG214*AG$13,0)</f>
        <v>0</v>
      </c>
      <c r="AH215" s="41"/>
      <c r="AI215" s="42">
        <f>ROUND(AI214*AI$13,0)</f>
        <v>0</v>
      </c>
      <c r="AJ215" s="41"/>
      <c r="AK215" s="42">
        <f>ROUND(AK214*AK$13,0)</f>
        <v>0</v>
      </c>
      <c r="AL215" s="3"/>
      <c r="AM215" s="42">
        <f>ROUND(AM214*AM$13,0)</f>
        <v>0</v>
      </c>
      <c r="AN215" s="3"/>
      <c r="AO215" s="42">
        <f>ROUND(AO214*AO$13,0)</f>
        <v>0</v>
      </c>
      <c r="AP215" s="3"/>
      <c r="AQ215" s="42">
        <f>ROUND(AQ214*AQ$13,0)</f>
        <v>0</v>
      </c>
      <c r="AR215" s="3"/>
      <c r="AS215" s="3"/>
      <c r="AT215" s="3"/>
      <c r="AU215" s="3"/>
      <c r="AV215" s="3"/>
    </row>
    <row r="216" spans="1:51">
      <c r="A216" s="3"/>
      <c r="B216" s="14" t="s">
        <v>191</v>
      </c>
      <c r="C216" s="3"/>
      <c r="D216" s="3"/>
      <c r="E216" s="41">
        <f>E214-E215</f>
        <v>0</v>
      </c>
      <c r="F216" s="41"/>
      <c r="G216" s="41">
        <f>G214-G215</f>
        <v>0</v>
      </c>
      <c r="I216" s="41">
        <f>I214-I215</f>
        <v>0</v>
      </c>
      <c r="K216" s="41">
        <f>K214-K215</f>
        <v>0</v>
      </c>
      <c r="L216" s="41"/>
      <c r="M216" s="41">
        <f>M214-M215</f>
        <v>3706400.915</v>
      </c>
      <c r="N216" s="41"/>
      <c r="O216" s="41">
        <f>O214-O215</f>
        <v>4273710.8949999996</v>
      </c>
      <c r="P216" s="41"/>
      <c r="Q216" s="41">
        <f>Q214-Q215</f>
        <v>299228647.71000004</v>
      </c>
      <c r="R216" s="41"/>
      <c r="S216" s="41">
        <f>S214-S215</f>
        <v>291449.13500000001</v>
      </c>
      <c r="T216" s="41"/>
      <c r="U216" s="41">
        <f>U214-U215</f>
        <v>5921770.959999999</v>
      </c>
      <c r="V216" s="41"/>
      <c r="W216" s="41">
        <f>W214-W215</f>
        <v>-42320.994999999937</v>
      </c>
      <c r="X216" s="41"/>
      <c r="Y216" s="41">
        <f>Y214-Y215</f>
        <v>0</v>
      </c>
      <c r="Z216" s="41"/>
      <c r="AA216" s="41">
        <f>AA214-AA215</f>
        <v>0</v>
      </c>
      <c r="AB216" s="41"/>
      <c r="AC216" s="41">
        <f>AC214-AC215</f>
        <v>0</v>
      </c>
      <c r="AD216" s="41"/>
      <c r="AE216" s="41">
        <f>AE214-AE215</f>
        <v>0</v>
      </c>
      <c r="AF216" s="41"/>
      <c r="AG216" s="41">
        <f>AG214-AG215</f>
        <v>0</v>
      </c>
      <c r="AH216" s="41"/>
      <c r="AI216" s="41">
        <f>AI214-AI215</f>
        <v>0</v>
      </c>
      <c r="AJ216" s="41"/>
      <c r="AK216" s="41">
        <f>AK214-AK215</f>
        <v>0</v>
      </c>
      <c r="AL216" s="3"/>
      <c r="AM216" s="41">
        <f>AM214-AM215</f>
        <v>0</v>
      </c>
      <c r="AN216" s="3"/>
      <c r="AO216" s="41">
        <f>AO214-AO215</f>
        <v>0</v>
      </c>
      <c r="AP216" s="3"/>
      <c r="AQ216" s="41">
        <f>AQ214-AQ215</f>
        <v>0</v>
      </c>
      <c r="AR216" s="3"/>
      <c r="AS216" s="3"/>
      <c r="AT216" s="3"/>
      <c r="AU216" s="3"/>
      <c r="AV216" s="3"/>
    </row>
    <row r="217" spans="1:51" s="176" customFormat="1">
      <c r="A217" s="32"/>
      <c r="B217" s="43" t="s">
        <v>192</v>
      </c>
      <c r="C217" s="32"/>
      <c r="D217" s="32"/>
      <c r="E217" s="44">
        <f>IF($B213-E$9&lt;0,0,LOOKUP($B213-(E$9-1),$C$343:$C$364,$E$343:$E$364))</f>
        <v>4.4609999999999997E-2</v>
      </c>
      <c r="F217" s="32"/>
      <c r="G217" s="44">
        <f>IF($B213-G$9&lt;0,0,LOOKUP($B213-(G$9-1),$C$343:$C$364,$E$343:$E$364))</f>
        <v>4.462E-2</v>
      </c>
      <c r="H217" s="45"/>
      <c r="I217" s="44">
        <f>IF($B213-I$9&lt;0,0,LOOKUP($B213-(I$9-1),$C$343:$C$364,$E$343:$E$364))</f>
        <v>4.5220000000000003E-2</v>
      </c>
      <c r="J217" s="45"/>
      <c r="K217" s="44">
        <f>IF($B213-K$9&lt;0,0,LOOKUP($B213-(K$9-1),$C$343:$C$364,$E$343:$E$364))</f>
        <v>4.888E-2</v>
      </c>
      <c r="L217" s="45"/>
      <c r="M217" s="44">
        <f>IF($B213-M$9&lt;0,0,LOOKUP($B213-(M$9-1),$C$343:$C$364,$E$343:$E$364))</f>
        <v>5.2850000000000001E-2</v>
      </c>
      <c r="N217" s="32"/>
      <c r="O217" s="44">
        <f>IF($B213-O$9&lt;0,0,LOOKUP($B213-(O$9-1),$C$343:$C$364,$E$343:$E$364))</f>
        <v>5.713E-2</v>
      </c>
      <c r="P217" s="45"/>
      <c r="Q217" s="44">
        <f>IF($B213-Q$9&lt;0,0,LOOKUP($B213-(Q$9-1),$C$343:$C$364,$E$343:$E$364))</f>
        <v>6.1769999999999999E-2</v>
      </c>
      <c r="R217" s="45"/>
      <c r="S217" s="44">
        <f>IF($B213-S$9&lt;0,0,LOOKUP($B213-(S$9-1),$C$343:$C$364,$E$343:$E$364))</f>
        <v>6.6769999999999996E-2</v>
      </c>
      <c r="T217" s="45"/>
      <c r="U217" s="44">
        <f>IF($B213-U$9&lt;0,0,LOOKUP($B213-(U$9-1),$C$343:$C$364,$E$343:$E$364))</f>
        <v>7.2190000000000004E-2</v>
      </c>
      <c r="V217" s="45"/>
      <c r="W217" s="44">
        <f>IF($B213-W$9&lt;0,0,LOOKUP($B213-(W$9-1),$C$343:$C$364,$E$343:$E$364))</f>
        <v>3.7499999999999999E-2</v>
      </c>
      <c r="X217" s="32"/>
      <c r="Y217" s="44">
        <f>IF($B213-Y$9&lt;0,0,LOOKUP($B213-(Y$9-1),$C$343:$C$364,$E$343:$E$364))</f>
        <v>0</v>
      </c>
      <c r="Z217" s="45"/>
      <c r="AA217" s="44">
        <f>IF($B213-AA$9&lt;0,0,LOOKUP($B213-(AA$9-1),$C$343:$C$364,$E$343:$E$364))</f>
        <v>0</v>
      </c>
      <c r="AB217" s="45"/>
      <c r="AC217" s="44">
        <f>IF($B213-AC$9&lt;0,0,LOOKUP($B213-(AC$9-1),$C$343:$C$364,$E$343:$E$364))</f>
        <v>0</v>
      </c>
      <c r="AD217" s="45"/>
      <c r="AE217" s="44">
        <f>IF($B213-AE$9&lt;0,0,LOOKUP($B213-(AE$9-1),$C$343:$C$364,$E$343:$E$364))</f>
        <v>0</v>
      </c>
      <c r="AF217" s="45"/>
      <c r="AG217" s="44">
        <f>IF($B213-AG$9&lt;0,0,LOOKUP($B213-(AG$9-1),$C$343:$C$364,$E$343:$E$364))</f>
        <v>0</v>
      </c>
      <c r="AH217" s="32"/>
      <c r="AI217" s="44">
        <f>IF($B213-AI$9&lt;0,0,LOOKUP($B213-(AI$9-1),$C$343:$C$364,$E$343:$E$364))</f>
        <v>0</v>
      </c>
      <c r="AJ217" s="32"/>
      <c r="AK217" s="44">
        <f>IF($B213-AK$9&lt;0,0,LOOKUP($B213-(AK$9-1),$C$343:$C$364,$E$343:$E$364))</f>
        <v>0</v>
      </c>
      <c r="AL217" s="32"/>
      <c r="AM217" s="44">
        <f>IF($B213-AM$9&lt;0,0,LOOKUP($B213-(AM$9-1),$C$343:$C$364,$E$343:$E$364))</f>
        <v>0</v>
      </c>
      <c r="AN217" s="32"/>
      <c r="AO217" s="44">
        <f>IF($B213-AO$9&lt;0,0,LOOKUP($B213-(AO$9-1),$C$343:$C$364,$E$343:$E$364))</f>
        <v>0</v>
      </c>
      <c r="AP217" s="32"/>
      <c r="AQ217" s="44">
        <f>IF($B213-AQ$9&lt;0,0,LOOKUP($B213-(AQ$9-1),$C$343:$C$364,$E$343:$E$364))</f>
        <v>0</v>
      </c>
      <c r="AR217" s="32"/>
      <c r="AS217" s="32"/>
      <c r="AT217" s="32"/>
      <c r="AU217" s="32"/>
      <c r="AV217" s="32"/>
      <c r="AW217" s="45"/>
      <c r="AX217" s="45"/>
      <c r="AY217" s="45"/>
    </row>
    <row r="218" spans="1:51">
      <c r="A218" s="3"/>
      <c r="B218" s="3"/>
      <c r="C218" s="3"/>
      <c r="D218" s="3"/>
      <c r="E218" s="46"/>
      <c r="F218" s="41"/>
      <c r="G218" s="46"/>
      <c r="I218" s="46"/>
      <c r="K218" s="46"/>
      <c r="L218" s="41"/>
      <c r="M218" s="46"/>
      <c r="N218" s="41"/>
      <c r="O218" s="46"/>
      <c r="P218" s="41"/>
      <c r="Q218" s="46"/>
      <c r="R218" s="41"/>
      <c r="S218" s="46"/>
      <c r="T218" s="41"/>
      <c r="U218" s="46"/>
      <c r="V218" s="41"/>
      <c r="W218" s="46"/>
      <c r="X218" s="41"/>
      <c r="Y218" s="46"/>
      <c r="Z218" s="41"/>
      <c r="AA218" s="46"/>
      <c r="AB218" s="41"/>
      <c r="AC218" s="46"/>
      <c r="AD218" s="41"/>
      <c r="AE218" s="46"/>
      <c r="AF218" s="41"/>
      <c r="AG218" s="46"/>
      <c r="AH218" s="41"/>
      <c r="AI218" s="46"/>
      <c r="AJ218" s="41"/>
      <c r="AK218" s="46"/>
      <c r="AL218" s="3"/>
      <c r="AM218" s="46"/>
      <c r="AN218" s="3"/>
      <c r="AO218" s="46"/>
      <c r="AP218" s="3"/>
      <c r="AQ218" s="46"/>
      <c r="AR218" s="3"/>
      <c r="AS218" s="3"/>
      <c r="AT218" s="3"/>
      <c r="AU218" s="3"/>
      <c r="AV218" s="3"/>
    </row>
    <row r="219" spans="1:51">
      <c r="A219" s="3"/>
      <c r="B219" s="14" t="s">
        <v>193</v>
      </c>
      <c r="C219" s="3"/>
      <c r="D219" s="3"/>
      <c r="E219" s="41">
        <f>ROUND((E214-E215)*E217,0)</f>
        <v>0</v>
      </c>
      <c r="F219" s="41"/>
      <c r="G219" s="41">
        <f>ROUND((G214-G215)*G217,0)</f>
        <v>0</v>
      </c>
      <c r="I219" s="41">
        <f>ROUND((I214-I215)*I217,0)</f>
        <v>0</v>
      </c>
      <c r="K219" s="41">
        <f>ROUND((K214-K215)*K217,0)</f>
        <v>0</v>
      </c>
      <c r="L219" s="41"/>
      <c r="M219" s="41">
        <f>ROUND((M214-M215)*M217,0)</f>
        <v>195883</v>
      </c>
      <c r="N219" s="41"/>
      <c r="O219" s="41">
        <f>ROUND((O214-O215)*O217,0)</f>
        <v>244157</v>
      </c>
      <c r="P219" s="41"/>
      <c r="Q219" s="41">
        <f>ROUND((Q214-Q215)*Q217,0)</f>
        <v>18483354</v>
      </c>
      <c r="R219" s="41"/>
      <c r="S219" s="41">
        <f>ROUND((S214-S215)*S217,0)</f>
        <v>19460</v>
      </c>
      <c r="T219" s="41"/>
      <c r="U219" s="41">
        <f>ROUND((U214-U215)*U217,0)</f>
        <v>427493</v>
      </c>
      <c r="V219" s="41"/>
      <c r="W219" s="41">
        <f>ROUND((W214-W215)*W217,0)</f>
        <v>-1587</v>
      </c>
      <c r="X219" s="41"/>
      <c r="Y219" s="41">
        <f>ROUND((Y214-Y215)*Y217,0)</f>
        <v>0</v>
      </c>
      <c r="Z219" s="41"/>
      <c r="AA219" s="41">
        <f>ROUND((AA214-AA215)*AA217,0)</f>
        <v>0</v>
      </c>
      <c r="AB219" s="41"/>
      <c r="AC219" s="41">
        <f>ROUND((AC214-AC215)*AC217,0)</f>
        <v>0</v>
      </c>
      <c r="AD219" s="41"/>
      <c r="AE219" s="41">
        <f>ROUND((AE214-AE215)*AE217,0)</f>
        <v>0</v>
      </c>
      <c r="AF219" s="41"/>
      <c r="AG219" s="41">
        <f>ROUND((AG214-AG215)*AG217,0)</f>
        <v>0</v>
      </c>
      <c r="AH219" s="41"/>
      <c r="AI219" s="41">
        <f>ROUND((AI214-AI215)*AI217,0)</f>
        <v>0</v>
      </c>
      <c r="AJ219" s="41"/>
      <c r="AK219" s="41">
        <f>ROUND((AK214-AK215)*AK217,0)</f>
        <v>0</v>
      </c>
      <c r="AL219" s="3"/>
      <c r="AM219" s="41">
        <f>ROUND((AM214-AM215)*AM217,0)</f>
        <v>0</v>
      </c>
      <c r="AN219" s="3"/>
      <c r="AO219" s="41">
        <f>ROUND((AO214-AO215)*AO217,0)</f>
        <v>0</v>
      </c>
      <c r="AP219" s="3"/>
      <c r="AQ219" s="41">
        <f>ROUND((AQ214-AQ215)*AQ217,0)</f>
        <v>0</v>
      </c>
      <c r="AR219" s="3"/>
      <c r="AS219" s="3"/>
      <c r="AT219" s="3"/>
      <c r="AU219" s="3"/>
      <c r="AV219" s="3"/>
    </row>
    <row r="220" spans="1:51">
      <c r="A220" s="3"/>
      <c r="B220" s="14" t="s">
        <v>194</v>
      </c>
      <c r="C220" s="3"/>
      <c r="D220" s="3"/>
      <c r="E220" s="5">
        <f>IF(E$110=$B213,E215,0)</f>
        <v>0</v>
      </c>
      <c r="F220" s="41"/>
      <c r="G220" s="5">
        <f>IF(G$110=$B213,G215,0)</f>
        <v>0</v>
      </c>
      <c r="I220" s="5">
        <f>IF(I$110=$B213,I215,0)</f>
        <v>0</v>
      </c>
      <c r="K220" s="5">
        <f>IF(K$110=$B213,K215,0)</f>
        <v>0</v>
      </c>
      <c r="L220" s="41"/>
      <c r="M220" s="5">
        <f>IF(M$110=$B213,M215,0)</f>
        <v>0</v>
      </c>
      <c r="N220" s="41"/>
      <c r="O220" s="5">
        <f>IF(O$110=$B213,O215,0)</f>
        <v>0</v>
      </c>
      <c r="P220" s="41"/>
      <c r="Q220" s="5">
        <f>IF(Q$110=$B213,Q215,0)</f>
        <v>0</v>
      </c>
      <c r="R220" s="41"/>
      <c r="S220" s="5">
        <f>IF(S$110=$B213,S215,0)</f>
        <v>0</v>
      </c>
      <c r="T220" s="41"/>
      <c r="U220" s="5">
        <f>IF(U$110=$B213,U215,0)</f>
        <v>0</v>
      </c>
      <c r="V220" s="41"/>
      <c r="W220" s="5">
        <f>IF(W$110=$B213,W215,0)</f>
        <v>-42320</v>
      </c>
      <c r="X220" s="41"/>
      <c r="Y220" s="5">
        <f>IF(Y$110=$B213,Y215,0)</f>
        <v>0</v>
      </c>
      <c r="Z220" s="41"/>
      <c r="AA220" s="5">
        <f>IF(AA$110=$B213,AA215,0)</f>
        <v>0</v>
      </c>
      <c r="AB220" s="41"/>
      <c r="AC220" s="5">
        <f>IF(AC$110=$B213,AC215,0)</f>
        <v>0</v>
      </c>
      <c r="AD220" s="41"/>
      <c r="AE220" s="5">
        <f>IF(AE$110=$B213,AE215,0)</f>
        <v>0</v>
      </c>
      <c r="AF220" s="41"/>
      <c r="AG220" s="5">
        <f>IF(AG$110=$B213,AG215,0)</f>
        <v>0</v>
      </c>
      <c r="AH220" s="41"/>
      <c r="AI220" s="5">
        <f>IF(AI$110=$B213,AI215,0)</f>
        <v>0</v>
      </c>
      <c r="AJ220" s="41"/>
      <c r="AK220" s="5">
        <f>IF(AK$110=$B213,AK215,0)</f>
        <v>0</v>
      </c>
      <c r="AL220" s="3"/>
      <c r="AM220" s="5">
        <f>IF(AM$110=$B213,AM215,0)</f>
        <v>0</v>
      </c>
      <c r="AN220" s="3"/>
      <c r="AO220" s="5">
        <f>IF(AO$110=$B213,AO215,0)</f>
        <v>0</v>
      </c>
      <c r="AP220" s="3"/>
      <c r="AQ220" s="5">
        <f>IF(AQ$110=$B213,AQ215,0)</f>
        <v>0</v>
      </c>
      <c r="AR220" s="3"/>
      <c r="AS220" s="3"/>
      <c r="AT220" s="3"/>
      <c r="AU220" s="3"/>
      <c r="AV220" s="3"/>
    </row>
    <row r="221" spans="1:51" ht="13.8" thickBot="1">
      <c r="A221" s="3"/>
      <c r="B221" s="14" t="str">
        <f>"Total Tax Depreciation  -  "&amp;B213</f>
        <v>Total Tax Depreciation  -  2010</v>
      </c>
      <c r="C221" s="3"/>
      <c r="D221" s="3"/>
      <c r="E221" s="47">
        <f>E219+E220</f>
        <v>0</v>
      </c>
      <c r="F221" s="41"/>
      <c r="G221" s="47">
        <f>G219+G220</f>
        <v>0</v>
      </c>
      <c r="I221" s="47">
        <f>I219+I220</f>
        <v>0</v>
      </c>
      <c r="K221" s="47">
        <f>K219+K220</f>
        <v>0</v>
      </c>
      <c r="L221" s="41"/>
      <c r="M221" s="47">
        <f>M219+M220</f>
        <v>195883</v>
      </c>
      <c r="N221" s="41"/>
      <c r="O221" s="47">
        <f>O219+O220</f>
        <v>244157</v>
      </c>
      <c r="P221" s="41"/>
      <c r="Q221" s="47">
        <f>Q219+Q220</f>
        <v>18483354</v>
      </c>
      <c r="R221" s="41"/>
      <c r="S221" s="47">
        <f>S219+S220</f>
        <v>19460</v>
      </c>
      <c r="T221" s="41"/>
      <c r="U221" s="47">
        <f>U219+U220</f>
        <v>427493</v>
      </c>
      <c r="V221" s="41"/>
      <c r="W221" s="47">
        <f>W219+W220</f>
        <v>-43907</v>
      </c>
      <c r="X221" s="41"/>
      <c r="Y221" s="47">
        <f>Y219+Y220</f>
        <v>0</v>
      </c>
      <c r="Z221" s="41"/>
      <c r="AA221" s="47">
        <f>AA219+AA220</f>
        <v>0</v>
      </c>
      <c r="AB221" s="41"/>
      <c r="AC221" s="47">
        <f>AC219+AC220</f>
        <v>0</v>
      </c>
      <c r="AD221" s="41"/>
      <c r="AE221" s="47">
        <f>AE219+AE220</f>
        <v>0</v>
      </c>
      <c r="AF221" s="41"/>
      <c r="AG221" s="47">
        <f>AG219+AG220</f>
        <v>0</v>
      </c>
      <c r="AH221" s="41"/>
      <c r="AI221" s="47">
        <f>AI219+AI220</f>
        <v>0</v>
      </c>
      <c r="AJ221" s="41"/>
      <c r="AK221" s="47">
        <f>AK219+AK220</f>
        <v>0</v>
      </c>
      <c r="AL221" s="3"/>
      <c r="AM221" s="47">
        <f>AM219+AM220</f>
        <v>0</v>
      </c>
      <c r="AN221" s="3"/>
      <c r="AO221" s="47">
        <f>AO219+AO220</f>
        <v>0</v>
      </c>
      <c r="AP221" s="3"/>
      <c r="AQ221" s="47">
        <f>AQ219+AQ220</f>
        <v>0</v>
      </c>
      <c r="AR221" s="3"/>
      <c r="AS221" s="3"/>
      <c r="AT221" s="3"/>
      <c r="AU221" s="3"/>
      <c r="AV221" s="3"/>
      <c r="AW221" s="48"/>
    </row>
    <row r="222" spans="1:51" ht="13.8" thickTop="1">
      <c r="A222" s="3"/>
      <c r="B222" s="3"/>
      <c r="C222" s="3"/>
      <c r="D222" s="3"/>
      <c r="E222" s="46"/>
      <c r="F222" s="41"/>
      <c r="G222" s="46"/>
      <c r="I222" s="46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  <c r="AM222" s="41"/>
      <c r="AN222" s="3"/>
      <c r="AO222" s="41"/>
      <c r="AP222" s="3"/>
      <c r="AQ222" s="41"/>
      <c r="AR222" s="3"/>
      <c r="AS222" s="3"/>
      <c r="AT222" s="3"/>
      <c r="AU222" s="3"/>
      <c r="AV222" s="3"/>
    </row>
    <row r="223" spans="1:51">
      <c r="A223" s="3"/>
      <c r="B223" s="3"/>
      <c r="C223" s="3"/>
      <c r="D223" s="3"/>
      <c r="E223" s="46"/>
      <c r="F223" s="41"/>
      <c r="G223" s="46"/>
      <c r="I223" s="46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  <c r="AM223" s="41"/>
      <c r="AN223" s="3"/>
      <c r="AO223" s="41"/>
      <c r="AP223" s="3"/>
      <c r="AQ223" s="41"/>
      <c r="AR223" s="3"/>
      <c r="AS223" s="3"/>
      <c r="AT223" s="3"/>
      <c r="AU223" s="3"/>
      <c r="AV223" s="3"/>
    </row>
    <row r="224" spans="1:51">
      <c r="A224" s="3"/>
      <c r="B224" s="40">
        <v>2011</v>
      </c>
      <c r="C224" s="3"/>
      <c r="D224" s="3"/>
      <c r="E224" s="50"/>
      <c r="F224" s="41"/>
      <c r="G224" s="50"/>
      <c r="I224" s="50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  <c r="AM224" s="41"/>
      <c r="AN224" s="3"/>
      <c r="AO224" s="41"/>
      <c r="AP224" s="3"/>
      <c r="AQ224" s="41"/>
      <c r="AR224" s="3"/>
      <c r="AS224" s="3"/>
      <c r="AT224" s="3"/>
      <c r="AU224" s="3"/>
      <c r="AV224" s="3"/>
    </row>
    <row r="225" spans="1:51">
      <c r="A225" s="3"/>
      <c r="B225" s="14" t="s">
        <v>167</v>
      </c>
      <c r="C225" s="3"/>
      <c r="D225" s="3"/>
      <c r="E225" s="41">
        <f>IF(E$110&lt;=$B224,E$25,0)</f>
        <v>0</v>
      </c>
      <c r="F225" s="41"/>
      <c r="G225" s="41">
        <f>IF(G$110&lt;=$B224,G$25,0)</f>
        <v>0</v>
      </c>
      <c r="I225" s="41">
        <f>IF(I$110&lt;=$B224,I$25,0)</f>
        <v>0</v>
      </c>
      <c r="K225" s="41">
        <f>IF(K$110&lt;=$B224,K$25,0)</f>
        <v>0</v>
      </c>
      <c r="L225" s="41"/>
      <c r="M225" s="41">
        <f>IF(M$110&lt;=$B224,M$25,0)</f>
        <v>3706400.915</v>
      </c>
      <c r="N225" s="41"/>
      <c r="O225" s="41">
        <f>IF(O$110&lt;=$B224,O$25,0)</f>
        <v>4273710.8949999996</v>
      </c>
      <c r="P225" s="41"/>
      <c r="Q225" s="41">
        <f>IF(Q$110&lt;=$B224,Q$25,0)</f>
        <v>299228647.71000004</v>
      </c>
      <c r="R225" s="41"/>
      <c r="S225" s="41">
        <f>IF(S$110&lt;=$B224,S$25,0)</f>
        <v>582899.13500000001</v>
      </c>
      <c r="T225" s="41"/>
      <c r="U225" s="41">
        <f>IF(U$110&lt;=$B224,U$25,0)</f>
        <v>11843540.959999999</v>
      </c>
      <c r="V225" s="41"/>
      <c r="W225" s="41">
        <f>IF(W$110&lt;=$B224,W$25,0)</f>
        <v>-84640.994999999937</v>
      </c>
      <c r="X225" s="41"/>
      <c r="Y225" s="41">
        <f>IF(Y$110&lt;=$B224,Y$25,0)</f>
        <v>3236832.7199999993</v>
      </c>
      <c r="Z225" s="41"/>
      <c r="AA225" s="41">
        <f>IF(AA$110&lt;=$B224,AA$25,0)</f>
        <v>0</v>
      </c>
      <c r="AB225" s="41"/>
      <c r="AC225" s="41">
        <f>IF(AC$110&lt;=$B224,AC$25,0)</f>
        <v>0</v>
      </c>
      <c r="AD225" s="41"/>
      <c r="AE225" s="41">
        <f>IF(AE$110&lt;=$B224,AE$25,0)</f>
        <v>0</v>
      </c>
      <c r="AF225" s="41"/>
      <c r="AG225" s="41">
        <f>IF(AG$110&lt;=$B224,AG$25,0)</f>
        <v>0</v>
      </c>
      <c r="AH225" s="41"/>
      <c r="AI225" s="41">
        <f>IF(AI$110&lt;=$B224,AI$25,0)</f>
        <v>0</v>
      </c>
      <c r="AJ225" s="41"/>
      <c r="AK225" s="41">
        <f>IF(AK$110&lt;=$B224,AK$25,0)</f>
        <v>0</v>
      </c>
      <c r="AL225" s="3"/>
      <c r="AM225" s="41">
        <f>IF(AM$110&lt;=$B224,AM$25,0)</f>
        <v>0</v>
      </c>
      <c r="AN225" s="3"/>
      <c r="AO225" s="41">
        <f>IF(AO$110&lt;=$B224,AO$25,0)</f>
        <v>0</v>
      </c>
      <c r="AP225" s="3"/>
      <c r="AQ225" s="41">
        <f>IF(AQ$110&lt;=$B224,AQ$25,0)</f>
        <v>0</v>
      </c>
      <c r="AR225" s="3"/>
      <c r="AS225" s="3"/>
      <c r="AT225" s="3"/>
      <c r="AU225" s="3"/>
      <c r="AV225" s="3"/>
    </row>
    <row r="226" spans="1:51">
      <c r="A226" s="3"/>
      <c r="B226" s="14" t="s">
        <v>190</v>
      </c>
      <c r="C226" s="3"/>
      <c r="D226" s="3"/>
      <c r="E226" s="42">
        <f>ROUND(E225*E$13,0)</f>
        <v>0</v>
      </c>
      <c r="F226" s="41"/>
      <c r="G226" s="42">
        <f>ROUND(G225*G$13,0)</f>
        <v>0</v>
      </c>
      <c r="I226" s="42">
        <f>ROUND(I225*I$13,0)</f>
        <v>0</v>
      </c>
      <c r="K226" s="42">
        <f>ROUND(K225*K$13,0)</f>
        <v>0</v>
      </c>
      <c r="L226" s="41"/>
      <c r="M226" s="42">
        <f>ROUND(M225*M$13,0)</f>
        <v>0</v>
      </c>
      <c r="N226" s="41"/>
      <c r="O226" s="42">
        <f>ROUND(O225*O$13,0)</f>
        <v>0</v>
      </c>
      <c r="P226" s="41"/>
      <c r="Q226" s="42">
        <f>ROUND(Q225*Q$13,0)</f>
        <v>0</v>
      </c>
      <c r="R226" s="41"/>
      <c r="S226" s="42">
        <f>ROUND(S225*S$13,0)</f>
        <v>291450</v>
      </c>
      <c r="T226" s="41"/>
      <c r="U226" s="42">
        <f>ROUND(U225*U$13,0)</f>
        <v>5921770</v>
      </c>
      <c r="V226" s="41"/>
      <c r="W226" s="42">
        <f>ROUND(W225*W$13,0)</f>
        <v>-42320</v>
      </c>
      <c r="X226" s="41"/>
      <c r="Y226" s="42">
        <f>ROUND(Y225*Y$13,0)</f>
        <v>3236833</v>
      </c>
      <c r="Z226" s="41"/>
      <c r="AA226" s="42">
        <f>ROUND(AA225*AA$13,0)</f>
        <v>0</v>
      </c>
      <c r="AB226" s="41"/>
      <c r="AC226" s="42">
        <f>ROUND(AC225*AC$13,0)</f>
        <v>0</v>
      </c>
      <c r="AD226" s="41"/>
      <c r="AE226" s="42">
        <f>ROUND(AE225*AE$13,0)</f>
        <v>0</v>
      </c>
      <c r="AF226" s="41"/>
      <c r="AG226" s="42">
        <f>ROUND(AG225*AG$13,0)</f>
        <v>0</v>
      </c>
      <c r="AH226" s="41"/>
      <c r="AI226" s="42">
        <f>ROUND(AI225*AI$13,0)</f>
        <v>0</v>
      </c>
      <c r="AJ226" s="41"/>
      <c r="AK226" s="42">
        <f>ROUND(AK225*AK$13,0)</f>
        <v>0</v>
      </c>
      <c r="AL226" s="3"/>
      <c r="AM226" s="42">
        <f>ROUND(AM225*AM$13,0)</f>
        <v>0</v>
      </c>
      <c r="AN226" s="3"/>
      <c r="AO226" s="42">
        <f>ROUND(AO225*AO$13,0)</f>
        <v>0</v>
      </c>
      <c r="AP226" s="3"/>
      <c r="AQ226" s="42">
        <f>ROUND(AQ225*AQ$13,0)</f>
        <v>0</v>
      </c>
      <c r="AR226" s="3"/>
      <c r="AS226" s="3"/>
      <c r="AT226" s="3"/>
      <c r="AU226" s="3"/>
      <c r="AV226" s="3"/>
    </row>
    <row r="227" spans="1:51">
      <c r="A227" s="3"/>
      <c r="B227" s="14" t="s">
        <v>191</v>
      </c>
      <c r="C227" s="3"/>
      <c r="D227" s="3"/>
      <c r="E227" s="41">
        <f>E225-E226</f>
        <v>0</v>
      </c>
      <c r="F227" s="41"/>
      <c r="G227" s="41">
        <f>G225-G226</f>
        <v>0</v>
      </c>
      <c r="I227" s="41">
        <f>I225-I226</f>
        <v>0</v>
      </c>
      <c r="K227" s="41">
        <f>K225-K226</f>
        <v>0</v>
      </c>
      <c r="L227" s="41"/>
      <c r="M227" s="41">
        <f>M225-M226</f>
        <v>3706400.915</v>
      </c>
      <c r="N227" s="41"/>
      <c r="O227" s="41">
        <f>O225-O226</f>
        <v>4273710.8949999996</v>
      </c>
      <c r="P227" s="41"/>
      <c r="Q227" s="41">
        <f>Q225-Q226</f>
        <v>299228647.71000004</v>
      </c>
      <c r="R227" s="41"/>
      <c r="S227" s="41">
        <f>S225-S226</f>
        <v>291449.13500000001</v>
      </c>
      <c r="T227" s="41"/>
      <c r="U227" s="41">
        <f>U225-U226</f>
        <v>5921770.959999999</v>
      </c>
      <c r="V227" s="41"/>
      <c r="W227" s="41">
        <f>W225-W226</f>
        <v>-42320.994999999937</v>
      </c>
      <c r="X227" s="41"/>
      <c r="Y227" s="41">
        <f>Y225-Y226</f>
        <v>-0.28000000072643161</v>
      </c>
      <c r="Z227" s="41"/>
      <c r="AA227" s="41">
        <f>AA225-AA226</f>
        <v>0</v>
      </c>
      <c r="AB227" s="41"/>
      <c r="AC227" s="41">
        <f>AC225-AC226</f>
        <v>0</v>
      </c>
      <c r="AD227" s="41"/>
      <c r="AE227" s="41">
        <f>AE225-AE226</f>
        <v>0</v>
      </c>
      <c r="AF227" s="41"/>
      <c r="AG227" s="41">
        <f>AG225-AG226</f>
        <v>0</v>
      </c>
      <c r="AH227" s="41"/>
      <c r="AI227" s="41">
        <f>AI225-AI226</f>
        <v>0</v>
      </c>
      <c r="AJ227" s="41"/>
      <c r="AK227" s="41">
        <f>AK225-AK226</f>
        <v>0</v>
      </c>
      <c r="AL227" s="3"/>
      <c r="AM227" s="41">
        <f>AM225-AM226</f>
        <v>0</v>
      </c>
      <c r="AN227" s="3"/>
      <c r="AO227" s="41">
        <f>AO225-AO226</f>
        <v>0</v>
      </c>
      <c r="AP227" s="3"/>
      <c r="AQ227" s="41">
        <f>AQ225-AQ226</f>
        <v>0</v>
      </c>
      <c r="AR227" s="3"/>
      <c r="AS227" s="3"/>
      <c r="AT227" s="3"/>
      <c r="AU227" s="3"/>
      <c r="AV227" s="3"/>
    </row>
    <row r="228" spans="1:51" s="176" customFormat="1">
      <c r="A228" s="32"/>
      <c r="B228" s="43" t="s">
        <v>192</v>
      </c>
      <c r="C228" s="32"/>
      <c r="D228" s="32"/>
      <c r="E228" s="44">
        <f>IF($B224-E$9&lt;0,0,LOOKUP($B224-(E$9-1),$C$343:$C$364,$E$343:$E$364))</f>
        <v>4.462E-2</v>
      </c>
      <c r="F228" s="32"/>
      <c r="G228" s="44">
        <f>IF($B224-G$9&lt;0,0,LOOKUP($B224-(G$9-1),$C$343:$C$364,$E$343:$E$364))</f>
        <v>4.4609999999999997E-2</v>
      </c>
      <c r="H228" s="45"/>
      <c r="I228" s="44">
        <f>IF($B224-I$9&lt;0,0,LOOKUP($B224-(I$9-1),$C$343:$C$364,$E$343:$E$364))</f>
        <v>4.462E-2</v>
      </c>
      <c r="J228" s="45"/>
      <c r="K228" s="44">
        <f>IF($B224-K$9&lt;0,0,LOOKUP($B224-(K$9-1),$C$343:$C$364,$E$343:$E$364))</f>
        <v>4.5220000000000003E-2</v>
      </c>
      <c r="L228" s="45"/>
      <c r="M228" s="44">
        <f>IF($B224-M$9&lt;0,0,LOOKUP($B224-(M$9-1),$C$343:$C$364,$E$343:$E$364))</f>
        <v>4.888E-2</v>
      </c>
      <c r="N228" s="32"/>
      <c r="O228" s="44">
        <f>IF($B224-O$9&lt;0,0,LOOKUP($B224-(O$9-1),$C$343:$C$364,$E$343:$E$364))</f>
        <v>5.2850000000000001E-2</v>
      </c>
      <c r="P228" s="45"/>
      <c r="Q228" s="44">
        <f>IF($B224-Q$9&lt;0,0,LOOKUP($B224-(Q$9-1),$C$343:$C$364,$E$343:$E$364))</f>
        <v>5.713E-2</v>
      </c>
      <c r="R228" s="45"/>
      <c r="S228" s="44">
        <f>IF($B224-S$9&lt;0,0,LOOKUP($B224-(S$9-1),$C$343:$C$364,$E$343:$E$364))</f>
        <v>6.1769999999999999E-2</v>
      </c>
      <c r="T228" s="45"/>
      <c r="U228" s="44">
        <f>IF($B224-U$9&lt;0,0,LOOKUP($B224-(U$9-1),$C$343:$C$364,$E$343:$E$364))</f>
        <v>6.6769999999999996E-2</v>
      </c>
      <c r="V228" s="45"/>
      <c r="W228" s="44">
        <f>IF($B224-W$9&lt;0,0,LOOKUP($B224-(W$9-1),$C$343:$C$364,$E$343:$E$364))</f>
        <v>7.2190000000000004E-2</v>
      </c>
      <c r="X228" s="32"/>
      <c r="Y228" s="44">
        <f>IF($B224-Y$9&lt;0,0,LOOKUP($B224-(Y$9-1),$C$343:$C$364,$E$343:$E$364))</f>
        <v>3.7499999999999999E-2</v>
      </c>
      <c r="Z228" s="45"/>
      <c r="AA228" s="44">
        <f>IF($B224-AA$9&lt;0,0,LOOKUP($B224-(AA$9-1),$C$343:$C$364,$E$343:$E$364))</f>
        <v>0</v>
      </c>
      <c r="AB228" s="45"/>
      <c r="AC228" s="44">
        <f>IF($B224-AC$9&lt;0,0,LOOKUP($B224-(AC$9-1),$C$343:$C$364,$E$343:$E$364))</f>
        <v>0</v>
      </c>
      <c r="AD228" s="45"/>
      <c r="AE228" s="44">
        <f>IF($B224-AE$9&lt;0,0,LOOKUP($B224-(AE$9-1),$C$343:$C$364,$E$343:$E$364))</f>
        <v>0</v>
      </c>
      <c r="AF228" s="45"/>
      <c r="AG228" s="44">
        <f>IF($B224-AG$9&lt;0,0,LOOKUP($B224-(AG$9-1),$C$343:$C$364,$E$343:$E$364))</f>
        <v>0</v>
      </c>
      <c r="AH228" s="32"/>
      <c r="AI228" s="44">
        <f>IF($B224-AI$9&lt;0,0,LOOKUP($B224-(AI$9-1),$C$343:$C$364,$E$343:$E$364))</f>
        <v>0</v>
      </c>
      <c r="AJ228" s="32"/>
      <c r="AK228" s="44">
        <f>IF($B224-AK$9&lt;0,0,LOOKUP($B224-(AK$9-1),$C$343:$C$364,$E$343:$E$364))</f>
        <v>0</v>
      </c>
      <c r="AL228" s="32"/>
      <c r="AM228" s="44">
        <f>IF($B224-AM$9&lt;0,0,LOOKUP($B224-(AM$9-1),$C$343:$C$364,$E$343:$E$364))</f>
        <v>0</v>
      </c>
      <c r="AN228" s="32"/>
      <c r="AO228" s="44">
        <f>IF($B224-AO$9&lt;0,0,LOOKUP($B224-(AO$9-1),$C$343:$C$364,$E$343:$E$364))</f>
        <v>0</v>
      </c>
      <c r="AP228" s="32"/>
      <c r="AQ228" s="44">
        <f>IF($B224-AQ$9&lt;0,0,LOOKUP($B224-(AQ$9-1),$C$343:$C$364,$E$343:$E$364))</f>
        <v>0</v>
      </c>
      <c r="AR228" s="32"/>
      <c r="AS228" s="32"/>
      <c r="AT228" s="32"/>
      <c r="AU228" s="32"/>
      <c r="AV228" s="32"/>
      <c r="AW228" s="45"/>
      <c r="AX228" s="45"/>
      <c r="AY228" s="45"/>
    </row>
    <row r="229" spans="1:51">
      <c r="A229" s="3"/>
      <c r="B229" s="3"/>
      <c r="C229" s="3"/>
      <c r="D229" s="3"/>
      <c r="E229" s="46"/>
      <c r="F229" s="41"/>
      <c r="G229" s="46"/>
      <c r="I229" s="46"/>
      <c r="K229" s="46"/>
      <c r="L229" s="41"/>
      <c r="M229" s="46"/>
      <c r="N229" s="41"/>
      <c r="O229" s="46"/>
      <c r="P229" s="41"/>
      <c r="Q229" s="46"/>
      <c r="R229" s="41"/>
      <c r="S229" s="46"/>
      <c r="T229" s="41"/>
      <c r="U229" s="46"/>
      <c r="V229" s="41"/>
      <c r="W229" s="46"/>
      <c r="X229" s="41"/>
      <c r="Y229" s="46"/>
      <c r="Z229" s="41"/>
      <c r="AA229" s="46"/>
      <c r="AB229" s="41"/>
      <c r="AC229" s="46"/>
      <c r="AD229" s="41"/>
      <c r="AE229" s="46"/>
      <c r="AF229" s="41"/>
      <c r="AG229" s="46"/>
      <c r="AH229" s="41"/>
      <c r="AI229" s="46"/>
      <c r="AJ229" s="41"/>
      <c r="AK229" s="46"/>
      <c r="AL229" s="3"/>
      <c r="AM229" s="46"/>
      <c r="AN229" s="3"/>
      <c r="AO229" s="46"/>
      <c r="AP229" s="3"/>
      <c r="AQ229" s="46"/>
      <c r="AR229" s="3"/>
      <c r="AS229" s="3"/>
      <c r="AT229" s="3"/>
      <c r="AU229" s="3"/>
      <c r="AV229" s="3"/>
    </row>
    <row r="230" spans="1:51">
      <c r="A230" s="3"/>
      <c r="B230" s="14" t="s">
        <v>193</v>
      </c>
      <c r="C230" s="3"/>
      <c r="D230" s="3"/>
      <c r="E230" s="41">
        <f>ROUND((E225-E226)*E228,0)</f>
        <v>0</v>
      </c>
      <c r="F230" s="41"/>
      <c r="G230" s="41">
        <f>ROUND((G225-G226)*G228,0)</f>
        <v>0</v>
      </c>
      <c r="I230" s="41">
        <f>ROUND((I225-I226)*I228,0)</f>
        <v>0</v>
      </c>
      <c r="K230" s="41">
        <f>ROUND((K225-K226)*K228,0)</f>
        <v>0</v>
      </c>
      <c r="L230" s="41"/>
      <c r="M230" s="41">
        <f>ROUND((M225-M226)*M228,0)</f>
        <v>181169</v>
      </c>
      <c r="N230" s="41"/>
      <c r="O230" s="41">
        <f>ROUND((O225-O226)*O228,0)</f>
        <v>225866</v>
      </c>
      <c r="P230" s="41"/>
      <c r="Q230" s="41">
        <f>ROUND((Q225-Q226)*Q228,0)</f>
        <v>17094933</v>
      </c>
      <c r="R230" s="41"/>
      <c r="S230" s="41">
        <f>ROUND((S225-S226)*S228,0)</f>
        <v>18003</v>
      </c>
      <c r="T230" s="41"/>
      <c r="U230" s="41">
        <f>ROUND((U225-U226)*U228,0)</f>
        <v>395397</v>
      </c>
      <c r="V230" s="41"/>
      <c r="W230" s="41">
        <f>ROUND((W225-W226)*W228,0)</f>
        <v>-3055</v>
      </c>
      <c r="X230" s="41"/>
      <c r="Y230" s="41">
        <f>ROUND((Y225-Y226)*Y228,0)</f>
        <v>0</v>
      </c>
      <c r="Z230" s="41"/>
      <c r="AA230" s="41">
        <f>ROUND((AA225-AA226)*AA228,0)</f>
        <v>0</v>
      </c>
      <c r="AB230" s="41"/>
      <c r="AC230" s="41">
        <f>ROUND((AC225-AC226)*AC228,0)</f>
        <v>0</v>
      </c>
      <c r="AD230" s="41"/>
      <c r="AE230" s="41">
        <f>ROUND((AE225-AE226)*AE228,0)</f>
        <v>0</v>
      </c>
      <c r="AF230" s="41"/>
      <c r="AG230" s="41">
        <f>ROUND((AG225-AG226)*AG228,0)</f>
        <v>0</v>
      </c>
      <c r="AH230" s="41"/>
      <c r="AI230" s="41">
        <f>ROUND((AI225-AI226)*AI228,0)</f>
        <v>0</v>
      </c>
      <c r="AJ230" s="41"/>
      <c r="AK230" s="41">
        <f>ROUND((AK225-AK226)*AK228,0)</f>
        <v>0</v>
      </c>
      <c r="AL230" s="3"/>
      <c r="AM230" s="41">
        <f>ROUND((AM225-AM226)*AM228,0)</f>
        <v>0</v>
      </c>
      <c r="AN230" s="3"/>
      <c r="AO230" s="41">
        <f>ROUND((AO225-AO226)*AO228,0)</f>
        <v>0</v>
      </c>
      <c r="AP230" s="3"/>
      <c r="AQ230" s="41">
        <f>ROUND((AQ225-AQ226)*AQ228,0)</f>
        <v>0</v>
      </c>
      <c r="AR230" s="3"/>
      <c r="AS230" s="3"/>
      <c r="AT230" s="3"/>
      <c r="AU230" s="3"/>
      <c r="AV230" s="3"/>
    </row>
    <row r="231" spans="1:51">
      <c r="A231" s="3"/>
      <c r="B231" s="14" t="s">
        <v>194</v>
      </c>
      <c r="C231" s="3"/>
      <c r="D231" s="3"/>
      <c r="E231" s="5">
        <f>IF(E$110=$B224,E226,0)</f>
        <v>0</v>
      </c>
      <c r="F231" s="41"/>
      <c r="G231" s="5">
        <f>IF(G$110=$B224,G226,0)</f>
        <v>0</v>
      </c>
      <c r="I231" s="5">
        <f>IF(I$110=$B224,I226,0)</f>
        <v>0</v>
      </c>
      <c r="K231" s="5">
        <f>IF(K$110=$B224,K226,0)</f>
        <v>0</v>
      </c>
      <c r="L231" s="41"/>
      <c r="M231" s="5">
        <f>IF(M$110=$B224,M226,0)</f>
        <v>0</v>
      </c>
      <c r="N231" s="41"/>
      <c r="O231" s="5">
        <f>IF(O$110=$B224,O226,0)</f>
        <v>0</v>
      </c>
      <c r="P231" s="41"/>
      <c r="Q231" s="5">
        <f>IF(Q$110=$B224,Q226,0)</f>
        <v>0</v>
      </c>
      <c r="R231" s="41"/>
      <c r="S231" s="5">
        <f>IF(S$110=$B224,S226,0)</f>
        <v>0</v>
      </c>
      <c r="T231" s="41"/>
      <c r="U231" s="5">
        <f>IF(U$110=$B224,U226,0)</f>
        <v>0</v>
      </c>
      <c r="V231" s="41"/>
      <c r="W231" s="5">
        <f>IF(W$110=$B224,W226,0)</f>
        <v>0</v>
      </c>
      <c r="X231" s="41"/>
      <c r="Y231" s="5">
        <f>IF(Y$110=$B224,Y226,0)</f>
        <v>3236833</v>
      </c>
      <c r="Z231" s="41"/>
      <c r="AA231" s="5">
        <f>IF(AA$110=$B224,AA226,0)</f>
        <v>0</v>
      </c>
      <c r="AB231" s="41"/>
      <c r="AC231" s="5">
        <f>IF(AC$110=$B224,AC226,0)</f>
        <v>0</v>
      </c>
      <c r="AD231" s="41"/>
      <c r="AE231" s="5">
        <f>IF(AE$110=$B224,AE226,0)</f>
        <v>0</v>
      </c>
      <c r="AF231" s="41"/>
      <c r="AG231" s="5">
        <f>IF(AG$110=$B224,AG226,0)</f>
        <v>0</v>
      </c>
      <c r="AH231" s="41"/>
      <c r="AI231" s="5">
        <f>IF(AI$110=$B224,AI226,0)</f>
        <v>0</v>
      </c>
      <c r="AJ231" s="41"/>
      <c r="AK231" s="5">
        <f>IF(AK$110=$B224,AK226,0)</f>
        <v>0</v>
      </c>
      <c r="AL231" s="3"/>
      <c r="AM231" s="5">
        <f>IF(AM$110=$B224,AM226,0)</f>
        <v>0</v>
      </c>
      <c r="AN231" s="3"/>
      <c r="AO231" s="5">
        <f>IF(AO$110=$B224,AO226,0)</f>
        <v>0</v>
      </c>
      <c r="AP231" s="3"/>
      <c r="AQ231" s="5">
        <f>IF(AQ$110=$B224,AQ226,0)</f>
        <v>0</v>
      </c>
      <c r="AR231" s="3"/>
      <c r="AS231" s="3"/>
      <c r="AT231" s="3"/>
      <c r="AU231" s="3"/>
      <c r="AV231" s="3"/>
    </row>
    <row r="232" spans="1:51" ht="13.8" thickBot="1">
      <c r="A232" s="3"/>
      <c r="B232" s="14" t="str">
        <f>"Total Tax Depreciation  -  "&amp;B224</f>
        <v>Total Tax Depreciation  -  2011</v>
      </c>
      <c r="C232" s="3"/>
      <c r="D232" s="3"/>
      <c r="E232" s="47">
        <f>E230+E231</f>
        <v>0</v>
      </c>
      <c r="F232" s="41"/>
      <c r="G232" s="47">
        <f>G230+G231</f>
        <v>0</v>
      </c>
      <c r="I232" s="47">
        <f>I230+I231</f>
        <v>0</v>
      </c>
      <c r="K232" s="47">
        <f>K230+K231</f>
        <v>0</v>
      </c>
      <c r="L232" s="41"/>
      <c r="M232" s="47">
        <f>M230+M231</f>
        <v>181169</v>
      </c>
      <c r="N232" s="41"/>
      <c r="O232" s="47">
        <f>O230+O231</f>
        <v>225866</v>
      </c>
      <c r="P232" s="41"/>
      <c r="Q232" s="47">
        <f>Q230+Q231</f>
        <v>17094933</v>
      </c>
      <c r="R232" s="41"/>
      <c r="S232" s="47">
        <f>S230+S231</f>
        <v>18003</v>
      </c>
      <c r="T232" s="41"/>
      <c r="U232" s="47">
        <f>U230+U231</f>
        <v>395397</v>
      </c>
      <c r="V232" s="41"/>
      <c r="W232" s="47">
        <f>W230+W231</f>
        <v>-3055</v>
      </c>
      <c r="X232" s="41"/>
      <c r="Y232" s="47">
        <f>Y230+Y231</f>
        <v>3236833</v>
      </c>
      <c r="Z232" s="41"/>
      <c r="AA232" s="47">
        <f>AA230+AA231</f>
        <v>0</v>
      </c>
      <c r="AB232" s="41"/>
      <c r="AC232" s="47">
        <f>AC230+AC231</f>
        <v>0</v>
      </c>
      <c r="AD232" s="41"/>
      <c r="AE232" s="47">
        <f>AE230+AE231</f>
        <v>0</v>
      </c>
      <c r="AF232" s="41"/>
      <c r="AG232" s="47">
        <f>AG230+AG231</f>
        <v>0</v>
      </c>
      <c r="AH232" s="41"/>
      <c r="AI232" s="47">
        <f>AI230+AI231</f>
        <v>0</v>
      </c>
      <c r="AJ232" s="41"/>
      <c r="AK232" s="47">
        <f>AK230+AK231</f>
        <v>0</v>
      </c>
      <c r="AL232" s="3"/>
      <c r="AM232" s="47">
        <f>AM230+AM231</f>
        <v>0</v>
      </c>
      <c r="AN232" s="3"/>
      <c r="AO232" s="47">
        <f>AO230+AO231</f>
        <v>0</v>
      </c>
      <c r="AP232" s="3"/>
      <c r="AQ232" s="47">
        <f>AQ230+AQ231</f>
        <v>0</v>
      </c>
      <c r="AR232" s="3"/>
      <c r="AS232" s="3"/>
      <c r="AT232" s="3"/>
      <c r="AU232" s="3"/>
      <c r="AV232" s="3"/>
      <c r="AW232" s="48"/>
    </row>
    <row r="233" spans="1:51" ht="13.8" thickTop="1">
      <c r="A233" s="3"/>
      <c r="B233" s="3"/>
      <c r="C233" s="3"/>
      <c r="D233" s="3"/>
      <c r="E233" s="46"/>
      <c r="F233" s="41"/>
      <c r="G233" s="46"/>
      <c r="I233" s="46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  <c r="AM233" s="41"/>
      <c r="AN233" s="3"/>
      <c r="AO233" s="41"/>
      <c r="AP233" s="3"/>
      <c r="AQ233" s="41"/>
      <c r="AR233" s="3"/>
      <c r="AS233" s="3"/>
      <c r="AT233" s="3"/>
      <c r="AU233" s="3"/>
      <c r="AV233" s="3"/>
    </row>
    <row r="234" spans="1:51">
      <c r="A234" s="3"/>
      <c r="B234" s="3"/>
      <c r="C234" s="3"/>
      <c r="D234" s="3"/>
      <c r="E234" s="46"/>
      <c r="F234" s="41"/>
      <c r="G234" s="46"/>
      <c r="I234" s="46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  <c r="AM234" s="41"/>
      <c r="AN234" s="3"/>
      <c r="AO234" s="41"/>
      <c r="AP234" s="3"/>
      <c r="AQ234" s="41"/>
      <c r="AR234" s="3"/>
      <c r="AS234" s="3"/>
      <c r="AT234" s="3"/>
      <c r="AU234" s="3"/>
      <c r="AV234" s="3"/>
    </row>
    <row r="235" spans="1:51">
      <c r="A235" s="3"/>
      <c r="B235" s="40">
        <v>2012</v>
      </c>
      <c r="C235" s="3"/>
      <c r="D235" s="3"/>
      <c r="E235" s="50"/>
      <c r="F235" s="41"/>
      <c r="G235" s="50"/>
      <c r="I235" s="50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  <c r="AM235" s="41"/>
      <c r="AN235" s="3"/>
      <c r="AO235" s="41"/>
      <c r="AP235" s="3"/>
      <c r="AQ235" s="41"/>
      <c r="AR235" s="3"/>
      <c r="AS235" s="3"/>
      <c r="AT235" s="3"/>
      <c r="AU235" s="3"/>
      <c r="AV235" s="3"/>
    </row>
    <row r="236" spans="1:51">
      <c r="A236" s="3"/>
      <c r="B236" s="14" t="s">
        <v>167</v>
      </c>
      <c r="C236" s="3"/>
      <c r="D236" s="3"/>
      <c r="E236" s="41">
        <f>IF(E$110&lt;=$B235,E$25,0)</f>
        <v>0</v>
      </c>
      <c r="F236" s="41"/>
      <c r="G236" s="41">
        <f>IF(G$110&lt;=$B235,G$25,0)</f>
        <v>0</v>
      </c>
      <c r="I236" s="41">
        <f>IF(I$110&lt;=$B235,I$25,0)</f>
        <v>0</v>
      </c>
      <c r="K236" s="41">
        <f>IF(K$110&lt;=$B235,K$25,0)</f>
        <v>0</v>
      </c>
      <c r="L236" s="41"/>
      <c r="M236" s="41">
        <f>IF(M$110&lt;=$B235,M$25,0)</f>
        <v>3706400.915</v>
      </c>
      <c r="N236" s="41"/>
      <c r="O236" s="41">
        <f>IF(O$110&lt;=$B235,O$25,0)</f>
        <v>4273710.8949999996</v>
      </c>
      <c r="P236" s="41"/>
      <c r="Q236" s="41">
        <f>IF(Q$110&lt;=$B235,Q$25,0)</f>
        <v>299228647.71000004</v>
      </c>
      <c r="R236" s="41"/>
      <c r="S236" s="41">
        <f>IF(S$110&lt;=$B235,S$25,0)</f>
        <v>582899.13500000001</v>
      </c>
      <c r="T236" s="41"/>
      <c r="U236" s="41">
        <f>IF(U$110&lt;=$B235,U$25,0)</f>
        <v>11843540.959999999</v>
      </c>
      <c r="V236" s="41"/>
      <c r="W236" s="41">
        <f>IF(W$110&lt;=$B235,W$25,0)</f>
        <v>-84640.994999999937</v>
      </c>
      <c r="X236" s="41"/>
      <c r="Y236" s="41">
        <f>IF(Y$110&lt;=$B235,Y$25,0)</f>
        <v>3236832.7199999993</v>
      </c>
      <c r="Z236" s="41"/>
      <c r="AA236" s="41">
        <f>IF(AA$110&lt;=$B235,AA$25,0)</f>
        <v>873518.76000000013</v>
      </c>
      <c r="AB236" s="41"/>
      <c r="AC236" s="41">
        <f>IF(AC$110&lt;=$B235,AC$25,0)</f>
        <v>0</v>
      </c>
      <c r="AD236" s="41"/>
      <c r="AE236" s="41">
        <f>IF(AE$110&lt;=$B235,AE$25,0)</f>
        <v>0</v>
      </c>
      <c r="AF236" s="41"/>
      <c r="AG236" s="41">
        <f>IF(AG$110&lt;=$B235,AG$25,0)</f>
        <v>0</v>
      </c>
      <c r="AH236" s="41"/>
      <c r="AI236" s="41">
        <f>IF(AI$110&lt;=$B235,AI$25,0)</f>
        <v>0</v>
      </c>
      <c r="AJ236" s="41"/>
      <c r="AK236" s="41">
        <f>IF(AK$110&lt;=$B235,AK$25,0)</f>
        <v>0</v>
      </c>
      <c r="AL236" s="3"/>
      <c r="AM236" s="41">
        <f>IF(AM$110&lt;=$B235,AM$25,0)</f>
        <v>0</v>
      </c>
      <c r="AN236" s="3"/>
      <c r="AO236" s="41">
        <f>IF(AO$110&lt;=$B235,AO$25,0)</f>
        <v>0</v>
      </c>
      <c r="AP236" s="3"/>
      <c r="AQ236" s="41">
        <f>IF(AQ$110&lt;=$B235,AQ$25,0)</f>
        <v>0</v>
      </c>
      <c r="AR236" s="3"/>
      <c r="AS236" s="3"/>
      <c r="AT236" s="3"/>
      <c r="AU236" s="3"/>
      <c r="AV236" s="3"/>
    </row>
    <row r="237" spans="1:51">
      <c r="A237" s="3"/>
      <c r="B237" s="14" t="s">
        <v>190</v>
      </c>
      <c r="C237" s="3"/>
      <c r="D237" s="3"/>
      <c r="E237" s="42">
        <f>ROUND(E236*E$13,0)</f>
        <v>0</v>
      </c>
      <c r="F237" s="41"/>
      <c r="G237" s="42">
        <f>ROUND(G236*G$13,0)</f>
        <v>0</v>
      </c>
      <c r="I237" s="42">
        <f>ROUND(I236*I$13,0)</f>
        <v>0</v>
      </c>
      <c r="K237" s="42">
        <f>ROUND(K236*K$13,0)</f>
        <v>0</v>
      </c>
      <c r="L237" s="41"/>
      <c r="M237" s="42">
        <f>ROUND(M236*M$13,0)</f>
        <v>0</v>
      </c>
      <c r="N237" s="41"/>
      <c r="O237" s="42">
        <f>ROUND(O236*O$13,0)</f>
        <v>0</v>
      </c>
      <c r="P237" s="41"/>
      <c r="Q237" s="42">
        <f>ROUND(Q236*Q$13,0)</f>
        <v>0</v>
      </c>
      <c r="R237" s="41"/>
      <c r="S237" s="42">
        <f>ROUND(S236*S$13,0)</f>
        <v>291450</v>
      </c>
      <c r="T237" s="41"/>
      <c r="U237" s="42">
        <f>ROUND(U236*U$13,0)</f>
        <v>5921770</v>
      </c>
      <c r="V237" s="41"/>
      <c r="W237" s="42">
        <f>ROUND(W236*W$13,0)</f>
        <v>-42320</v>
      </c>
      <c r="X237" s="41"/>
      <c r="Y237" s="42">
        <f>ROUND(Y236*Y$13,0)</f>
        <v>3236833</v>
      </c>
      <c r="Z237" s="41"/>
      <c r="AA237" s="42">
        <f>ROUND(AA236*AA$13,0)</f>
        <v>436759</v>
      </c>
      <c r="AB237" s="41"/>
      <c r="AC237" s="42">
        <f>ROUND(AC236*AC$13,0)</f>
        <v>0</v>
      </c>
      <c r="AD237" s="41"/>
      <c r="AE237" s="42">
        <f>ROUND(AE236*AE$13,0)</f>
        <v>0</v>
      </c>
      <c r="AF237" s="41"/>
      <c r="AG237" s="42">
        <f>ROUND(AG236*AG$13,0)</f>
        <v>0</v>
      </c>
      <c r="AH237" s="41"/>
      <c r="AI237" s="42">
        <f>ROUND(AI236*AI$13,0)</f>
        <v>0</v>
      </c>
      <c r="AJ237" s="41"/>
      <c r="AK237" s="42">
        <f>ROUND(AK236*AK$13,0)</f>
        <v>0</v>
      </c>
      <c r="AL237" s="3"/>
      <c r="AM237" s="42">
        <f>ROUND(AM236*AM$13,0)</f>
        <v>0</v>
      </c>
      <c r="AN237" s="3"/>
      <c r="AO237" s="42">
        <f>ROUND(AO236*AO$13,0)</f>
        <v>0</v>
      </c>
      <c r="AP237" s="3"/>
      <c r="AQ237" s="42">
        <f>ROUND(AQ236*AQ$13,0)</f>
        <v>0</v>
      </c>
      <c r="AR237" s="3"/>
      <c r="AS237" s="3"/>
      <c r="AT237" s="3"/>
      <c r="AU237" s="3"/>
      <c r="AV237" s="3"/>
    </row>
    <row r="238" spans="1:51">
      <c r="A238" s="3"/>
      <c r="B238" s="14" t="s">
        <v>191</v>
      </c>
      <c r="C238" s="3"/>
      <c r="D238" s="3"/>
      <c r="E238" s="41">
        <f>E236-E237</f>
        <v>0</v>
      </c>
      <c r="F238" s="41"/>
      <c r="G238" s="41">
        <f>G236-G237</f>
        <v>0</v>
      </c>
      <c r="I238" s="41">
        <f>I236-I237</f>
        <v>0</v>
      </c>
      <c r="K238" s="41">
        <f>K236-K237</f>
        <v>0</v>
      </c>
      <c r="L238" s="41"/>
      <c r="M238" s="41">
        <f>M236-M237</f>
        <v>3706400.915</v>
      </c>
      <c r="N238" s="41"/>
      <c r="O238" s="41">
        <f>O236-O237</f>
        <v>4273710.8949999996</v>
      </c>
      <c r="P238" s="41"/>
      <c r="Q238" s="41">
        <f>Q236-Q237</f>
        <v>299228647.71000004</v>
      </c>
      <c r="R238" s="41"/>
      <c r="S238" s="41">
        <f>S236-S237</f>
        <v>291449.13500000001</v>
      </c>
      <c r="T238" s="41"/>
      <c r="U238" s="41">
        <f>U236-U237</f>
        <v>5921770.959999999</v>
      </c>
      <c r="V238" s="41"/>
      <c r="W238" s="41">
        <f>W236-W237</f>
        <v>-42320.994999999937</v>
      </c>
      <c r="X238" s="41"/>
      <c r="Y238" s="41">
        <f>Y236-Y237</f>
        <v>-0.28000000072643161</v>
      </c>
      <c r="Z238" s="41"/>
      <c r="AA238" s="41">
        <f>AA236-AA237</f>
        <v>436759.76000000013</v>
      </c>
      <c r="AB238" s="41"/>
      <c r="AC238" s="41">
        <f>AC236-AC237</f>
        <v>0</v>
      </c>
      <c r="AD238" s="41"/>
      <c r="AE238" s="41">
        <f>AE236-AE237</f>
        <v>0</v>
      </c>
      <c r="AF238" s="41"/>
      <c r="AG238" s="41">
        <f>AG236-AG237</f>
        <v>0</v>
      </c>
      <c r="AH238" s="41"/>
      <c r="AI238" s="41">
        <f>AI236-AI237</f>
        <v>0</v>
      </c>
      <c r="AJ238" s="41"/>
      <c r="AK238" s="41">
        <f>AK236-AK237</f>
        <v>0</v>
      </c>
      <c r="AL238" s="3"/>
      <c r="AM238" s="41">
        <f>AM236-AM237</f>
        <v>0</v>
      </c>
      <c r="AN238" s="3"/>
      <c r="AO238" s="41">
        <f>AO236-AO237</f>
        <v>0</v>
      </c>
      <c r="AP238" s="3"/>
      <c r="AQ238" s="41">
        <f>AQ236-AQ237</f>
        <v>0</v>
      </c>
      <c r="AR238" s="3"/>
      <c r="AS238" s="3"/>
      <c r="AT238" s="3"/>
      <c r="AU238" s="3"/>
      <c r="AV238" s="3"/>
    </row>
    <row r="239" spans="1:51" s="176" customFormat="1">
      <c r="A239" s="32"/>
      <c r="B239" s="43" t="s">
        <v>192</v>
      </c>
      <c r="C239" s="32"/>
      <c r="D239" s="32"/>
      <c r="E239" s="44">
        <f>IF($B235-E$9&lt;0,0,LOOKUP($B235-(E$9-1),$C$343:$C$364,$E$343:$E$364))</f>
        <v>4.4609999999999997E-2</v>
      </c>
      <c r="F239" s="32"/>
      <c r="G239" s="44">
        <f>IF($B235-G$9&lt;0,0,LOOKUP($B235-(G$9-1),$C$343:$C$364,$E$343:$E$364))</f>
        <v>4.462E-2</v>
      </c>
      <c r="H239" s="45"/>
      <c r="I239" s="44">
        <f>IF($B235-I$9&lt;0,0,LOOKUP($B235-(I$9-1),$C$343:$C$364,$E$343:$E$364))</f>
        <v>4.4609999999999997E-2</v>
      </c>
      <c r="J239" s="45"/>
      <c r="K239" s="44">
        <f>IF($B235-K$9&lt;0,0,LOOKUP($B235-(K$9-1),$C$343:$C$364,$E$343:$E$364))</f>
        <v>4.462E-2</v>
      </c>
      <c r="L239" s="45"/>
      <c r="M239" s="44">
        <f>IF($B235-M$9&lt;0,0,LOOKUP($B235-(M$9-1),$C$343:$C$364,$E$343:$E$364))</f>
        <v>4.5220000000000003E-2</v>
      </c>
      <c r="N239" s="32"/>
      <c r="O239" s="44">
        <f>IF($B235-O$9&lt;0,0,LOOKUP($B235-(O$9-1),$C$343:$C$364,$E$343:$E$364))</f>
        <v>4.888E-2</v>
      </c>
      <c r="P239" s="45"/>
      <c r="Q239" s="44">
        <f>IF($B235-Q$9&lt;0,0,LOOKUP($B235-(Q$9-1),$C$343:$C$364,$E$343:$E$364))</f>
        <v>5.2850000000000001E-2</v>
      </c>
      <c r="R239" s="45"/>
      <c r="S239" s="44">
        <f>IF($B235-S$9&lt;0,0,LOOKUP($B235-(S$9-1),$C$343:$C$364,$E$343:$E$364))</f>
        <v>5.713E-2</v>
      </c>
      <c r="T239" s="45"/>
      <c r="U239" s="44">
        <f>IF($B235-U$9&lt;0,0,LOOKUP($B235-(U$9-1),$C$343:$C$364,$E$343:$E$364))</f>
        <v>6.1769999999999999E-2</v>
      </c>
      <c r="V239" s="45"/>
      <c r="W239" s="44">
        <f>IF($B235-W$9&lt;0,0,LOOKUP($B235-(W$9-1),$C$343:$C$364,$E$343:$E$364))</f>
        <v>6.6769999999999996E-2</v>
      </c>
      <c r="X239" s="32"/>
      <c r="Y239" s="44">
        <f>IF($B235-Y$9&lt;0,0,LOOKUP($B235-(Y$9-1),$C$343:$C$364,$E$343:$E$364))</f>
        <v>7.2190000000000004E-2</v>
      </c>
      <c r="Z239" s="45"/>
      <c r="AA239" s="44">
        <f>IF($B235-AA$9&lt;0,0,LOOKUP($B235-(AA$9-1),$C$343:$C$364,$E$343:$E$364))</f>
        <v>3.7499999999999999E-2</v>
      </c>
      <c r="AB239" s="45"/>
      <c r="AC239" s="44">
        <f>IF($B235-AC$9&lt;0,0,LOOKUP($B235-(AC$9-1),$C$343:$C$364,$E$343:$E$364))</f>
        <v>0</v>
      </c>
      <c r="AD239" s="45"/>
      <c r="AE239" s="44">
        <f>IF($B235-AE$9&lt;0,0,LOOKUP($B235-(AE$9-1),$C$343:$C$364,$E$343:$E$364))</f>
        <v>0</v>
      </c>
      <c r="AF239" s="45"/>
      <c r="AG239" s="44">
        <f>IF($B235-AG$9&lt;0,0,LOOKUP($B235-(AG$9-1),$C$343:$C$364,$E$343:$E$364))</f>
        <v>0</v>
      </c>
      <c r="AH239" s="32"/>
      <c r="AI239" s="44">
        <f>IF($B235-AI$9&lt;0,0,LOOKUP($B235-(AI$9-1),$C$343:$C$364,$E$343:$E$364))</f>
        <v>0</v>
      </c>
      <c r="AJ239" s="32"/>
      <c r="AK239" s="44">
        <f>IF($B235-AK$9&lt;0,0,LOOKUP($B235-(AK$9-1),$C$343:$C$364,$E$343:$E$364))</f>
        <v>0</v>
      </c>
      <c r="AL239" s="32"/>
      <c r="AM239" s="44">
        <f>IF($B235-AM$9&lt;0,0,LOOKUP($B235-(AM$9-1),$C$343:$C$364,$E$343:$E$364))</f>
        <v>0</v>
      </c>
      <c r="AN239" s="32"/>
      <c r="AO239" s="44">
        <f>IF($B235-AO$9&lt;0,0,LOOKUP($B235-(AO$9-1),$C$343:$C$364,$E$343:$E$364))</f>
        <v>0</v>
      </c>
      <c r="AP239" s="32"/>
      <c r="AQ239" s="44">
        <f>IF($B235-AQ$9&lt;0,0,LOOKUP($B235-(AQ$9-1),$C$343:$C$364,$E$343:$E$364))</f>
        <v>0</v>
      </c>
      <c r="AR239" s="32"/>
      <c r="AS239" s="32"/>
      <c r="AT239" s="32"/>
      <c r="AU239" s="32"/>
      <c r="AV239" s="32"/>
      <c r="AW239" s="45"/>
      <c r="AX239" s="45"/>
      <c r="AY239" s="45"/>
    </row>
    <row r="240" spans="1:51">
      <c r="A240" s="3"/>
      <c r="B240" s="3"/>
      <c r="C240" s="3"/>
      <c r="D240" s="3"/>
      <c r="E240" s="46"/>
      <c r="F240" s="41"/>
      <c r="G240" s="46"/>
      <c r="I240" s="46"/>
      <c r="K240" s="46"/>
      <c r="L240" s="41"/>
      <c r="M240" s="46"/>
      <c r="N240" s="41"/>
      <c r="O240" s="46"/>
      <c r="P240" s="41"/>
      <c r="Q240" s="46"/>
      <c r="R240" s="41"/>
      <c r="S240" s="46"/>
      <c r="T240" s="41"/>
      <c r="U240" s="46"/>
      <c r="V240" s="41"/>
      <c r="W240" s="46"/>
      <c r="X240" s="41"/>
      <c r="Y240" s="46"/>
      <c r="Z240" s="41"/>
      <c r="AA240" s="46"/>
      <c r="AB240" s="41"/>
      <c r="AC240" s="46"/>
      <c r="AD240" s="41"/>
      <c r="AE240" s="46"/>
      <c r="AF240" s="41"/>
      <c r="AG240" s="46"/>
      <c r="AH240" s="41"/>
      <c r="AI240" s="46"/>
      <c r="AJ240" s="41"/>
      <c r="AK240" s="46"/>
      <c r="AL240" s="3"/>
      <c r="AM240" s="46"/>
      <c r="AN240" s="3"/>
      <c r="AO240" s="46"/>
      <c r="AP240" s="3"/>
      <c r="AQ240" s="46"/>
      <c r="AR240" s="3"/>
      <c r="AS240" s="3"/>
      <c r="AT240" s="3"/>
      <c r="AU240" s="3"/>
      <c r="AV240" s="3"/>
    </row>
    <row r="241" spans="1:51">
      <c r="A241" s="3"/>
      <c r="B241" s="14" t="s">
        <v>193</v>
      </c>
      <c r="C241" s="3"/>
      <c r="D241" s="3"/>
      <c r="E241" s="41">
        <f>ROUND((E236-E237)*E239,0)</f>
        <v>0</v>
      </c>
      <c r="F241" s="41"/>
      <c r="G241" s="41">
        <f>ROUND((G236-G237)*G239,0)</f>
        <v>0</v>
      </c>
      <c r="I241" s="41">
        <f>ROUND((I236-I237)*I239,0)</f>
        <v>0</v>
      </c>
      <c r="K241" s="41">
        <f>ROUND((K236-K237)*K239,0)</f>
        <v>0</v>
      </c>
      <c r="L241" s="41"/>
      <c r="M241" s="41">
        <f>ROUND((M236-M237)*M239,0)</f>
        <v>167603</v>
      </c>
      <c r="N241" s="41"/>
      <c r="O241" s="41">
        <f>ROUND((O236-O237)*O239,0)</f>
        <v>208899</v>
      </c>
      <c r="P241" s="41"/>
      <c r="Q241" s="41">
        <f>ROUND((Q236-Q237)*Q239,0)</f>
        <v>15814234</v>
      </c>
      <c r="R241" s="41"/>
      <c r="S241" s="41">
        <f>ROUND((S236-S237)*S239,0)</f>
        <v>16650</v>
      </c>
      <c r="T241" s="41"/>
      <c r="U241" s="41">
        <f>ROUND((U236-U237)*U239,0)</f>
        <v>365788</v>
      </c>
      <c r="V241" s="41"/>
      <c r="W241" s="41">
        <f>ROUND((W236-W237)*W239,0)</f>
        <v>-2826</v>
      </c>
      <c r="X241" s="41"/>
      <c r="Y241" s="41">
        <f>ROUND((Y236-Y237)*Y239,0)</f>
        <v>0</v>
      </c>
      <c r="Z241" s="41"/>
      <c r="AA241" s="41">
        <f>ROUND((AA236-AA237)*AA239,0)</f>
        <v>16378</v>
      </c>
      <c r="AB241" s="41"/>
      <c r="AC241" s="41">
        <f>ROUND((AC236-AC237)*AC239,0)</f>
        <v>0</v>
      </c>
      <c r="AD241" s="41"/>
      <c r="AE241" s="41">
        <f>ROUND((AE236-AE237)*AE239,0)</f>
        <v>0</v>
      </c>
      <c r="AF241" s="41"/>
      <c r="AG241" s="41">
        <f>ROUND((AG236-AG237)*AG239,0)</f>
        <v>0</v>
      </c>
      <c r="AH241" s="41"/>
      <c r="AI241" s="41">
        <f>ROUND((AI236-AI237)*AI239,0)</f>
        <v>0</v>
      </c>
      <c r="AJ241" s="41"/>
      <c r="AK241" s="41">
        <f>ROUND((AK236-AK237)*AK239,0)</f>
        <v>0</v>
      </c>
      <c r="AL241" s="3"/>
      <c r="AM241" s="41">
        <f>ROUND((AM236-AM237)*AM239,0)</f>
        <v>0</v>
      </c>
      <c r="AN241" s="3"/>
      <c r="AO241" s="41">
        <f>ROUND((AO236-AO237)*AO239,0)</f>
        <v>0</v>
      </c>
      <c r="AP241" s="3"/>
      <c r="AQ241" s="41">
        <f>ROUND((AQ236-AQ237)*AQ239,0)</f>
        <v>0</v>
      </c>
      <c r="AR241" s="3"/>
      <c r="AS241" s="3"/>
      <c r="AT241" s="3"/>
      <c r="AU241" s="3"/>
      <c r="AV241" s="3"/>
    </row>
    <row r="242" spans="1:51">
      <c r="A242" s="3"/>
      <c r="B242" s="14" t="s">
        <v>194</v>
      </c>
      <c r="C242" s="3"/>
      <c r="D242" s="3"/>
      <c r="E242" s="5">
        <f>IF(E$110=$B235,E237,0)</f>
        <v>0</v>
      </c>
      <c r="F242" s="41"/>
      <c r="G242" s="5">
        <f>IF(G$110=$B235,G237,0)</f>
        <v>0</v>
      </c>
      <c r="I242" s="5">
        <f>IF(I$110=$B235,I237,0)</f>
        <v>0</v>
      </c>
      <c r="K242" s="5">
        <f>IF(K$110=$B235,K237,0)</f>
        <v>0</v>
      </c>
      <c r="L242" s="41"/>
      <c r="M242" s="5">
        <f>IF(M$110=$B235,M237,0)</f>
        <v>0</v>
      </c>
      <c r="N242" s="41"/>
      <c r="O242" s="5">
        <f>IF(O$110=$B235,O237,0)</f>
        <v>0</v>
      </c>
      <c r="P242" s="41"/>
      <c r="Q242" s="5">
        <f>IF(Q$110=$B235,Q237,0)</f>
        <v>0</v>
      </c>
      <c r="R242" s="41"/>
      <c r="S242" s="5">
        <f>IF(S$110=$B235,S237,0)</f>
        <v>0</v>
      </c>
      <c r="T242" s="41"/>
      <c r="U242" s="5">
        <f>IF(U$110=$B235,U237,0)</f>
        <v>0</v>
      </c>
      <c r="V242" s="41"/>
      <c r="W242" s="5">
        <f>IF(W$110=$B235,W237,0)</f>
        <v>0</v>
      </c>
      <c r="X242" s="41"/>
      <c r="Y242" s="5">
        <f>IF(Y$110=$B235,Y237,0)</f>
        <v>0</v>
      </c>
      <c r="Z242" s="41"/>
      <c r="AA242" s="5">
        <f>IF(AA$110=$B235,AA237,0)</f>
        <v>436759</v>
      </c>
      <c r="AB242" s="41"/>
      <c r="AC242" s="5">
        <f>IF(AC$110=$B235,AC237,0)</f>
        <v>0</v>
      </c>
      <c r="AD242" s="41"/>
      <c r="AE242" s="5">
        <f>IF(AE$110=$B235,AE237,0)</f>
        <v>0</v>
      </c>
      <c r="AF242" s="41"/>
      <c r="AG242" s="5">
        <f>IF(AG$110=$B235,AG237,0)</f>
        <v>0</v>
      </c>
      <c r="AH242" s="41"/>
      <c r="AI242" s="5">
        <f>IF(AI$110=$B235,AI237,0)</f>
        <v>0</v>
      </c>
      <c r="AJ242" s="41"/>
      <c r="AK242" s="5">
        <f>IF(AK$110=$B235,AK237,0)</f>
        <v>0</v>
      </c>
      <c r="AL242" s="3"/>
      <c r="AM242" s="5">
        <f>IF(AM$110=$B235,AM237,0)</f>
        <v>0</v>
      </c>
      <c r="AN242" s="3"/>
      <c r="AO242" s="5">
        <f>IF(AO$110=$B235,AO237,0)</f>
        <v>0</v>
      </c>
      <c r="AP242" s="3"/>
      <c r="AQ242" s="5">
        <f>IF(AQ$110=$B235,AQ237,0)</f>
        <v>0</v>
      </c>
      <c r="AR242" s="3"/>
      <c r="AS242" s="3"/>
      <c r="AT242" s="3"/>
      <c r="AU242" s="3"/>
      <c r="AV242" s="3"/>
    </row>
    <row r="243" spans="1:51" ht="13.8" thickBot="1">
      <c r="A243" s="3"/>
      <c r="B243" s="14" t="str">
        <f>"Total Tax Depreciation  -  "&amp;B235</f>
        <v>Total Tax Depreciation  -  2012</v>
      </c>
      <c r="C243" s="3"/>
      <c r="D243" s="3"/>
      <c r="E243" s="47">
        <f>E241+E242</f>
        <v>0</v>
      </c>
      <c r="F243" s="41"/>
      <c r="G243" s="47">
        <f>G241+G242</f>
        <v>0</v>
      </c>
      <c r="I243" s="47">
        <f>I241+I242</f>
        <v>0</v>
      </c>
      <c r="K243" s="47">
        <f>K241+K242</f>
        <v>0</v>
      </c>
      <c r="L243" s="41"/>
      <c r="M243" s="47">
        <f>M241+M242</f>
        <v>167603</v>
      </c>
      <c r="N243" s="41"/>
      <c r="O243" s="47">
        <f>O241+O242</f>
        <v>208899</v>
      </c>
      <c r="P243" s="41"/>
      <c r="Q243" s="47">
        <f>Q241+Q242</f>
        <v>15814234</v>
      </c>
      <c r="R243" s="41"/>
      <c r="S243" s="47">
        <f>S241+S242</f>
        <v>16650</v>
      </c>
      <c r="T243" s="41"/>
      <c r="U243" s="47">
        <f>U241+U242</f>
        <v>365788</v>
      </c>
      <c r="V243" s="41"/>
      <c r="W243" s="47">
        <f>W241+W242</f>
        <v>-2826</v>
      </c>
      <c r="X243" s="41"/>
      <c r="Y243" s="47">
        <f>Y241+Y242</f>
        <v>0</v>
      </c>
      <c r="Z243" s="41"/>
      <c r="AA243" s="47">
        <f>AA241+AA242</f>
        <v>453137</v>
      </c>
      <c r="AB243" s="41"/>
      <c r="AC243" s="47">
        <f>AC241+AC242</f>
        <v>0</v>
      </c>
      <c r="AD243" s="41"/>
      <c r="AE243" s="47">
        <f>AE241+AE242</f>
        <v>0</v>
      </c>
      <c r="AF243" s="41"/>
      <c r="AG243" s="47">
        <f>AG241+AG242</f>
        <v>0</v>
      </c>
      <c r="AH243" s="41"/>
      <c r="AI243" s="47">
        <f>AI241+AI242</f>
        <v>0</v>
      </c>
      <c r="AJ243" s="41"/>
      <c r="AK243" s="47">
        <f>AK241+AK242</f>
        <v>0</v>
      </c>
      <c r="AL243" s="3"/>
      <c r="AM243" s="47">
        <f>AM241+AM242</f>
        <v>0</v>
      </c>
      <c r="AN243" s="3"/>
      <c r="AO243" s="47">
        <f>AO241+AO242</f>
        <v>0</v>
      </c>
      <c r="AP243" s="3"/>
      <c r="AQ243" s="47">
        <f>AQ241+AQ242</f>
        <v>0</v>
      </c>
      <c r="AR243" s="3"/>
      <c r="AS243" s="3"/>
      <c r="AT243" s="3"/>
      <c r="AU243" s="3"/>
      <c r="AV243" s="3"/>
      <c r="AW243" s="48"/>
    </row>
    <row r="244" spans="1:51" ht="13.8" thickTop="1">
      <c r="A244" s="3"/>
      <c r="B244" s="3"/>
      <c r="C244" s="3"/>
      <c r="D244" s="3"/>
      <c r="E244" s="46"/>
      <c r="F244" s="41"/>
      <c r="G244" s="46"/>
      <c r="I244" s="46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3"/>
      <c r="AM244" s="41"/>
      <c r="AN244" s="3"/>
      <c r="AO244" s="41"/>
      <c r="AP244" s="3"/>
      <c r="AQ244" s="41"/>
      <c r="AR244" s="3"/>
      <c r="AS244" s="3"/>
      <c r="AT244" s="3"/>
      <c r="AU244" s="3"/>
      <c r="AV244" s="3"/>
    </row>
    <row r="245" spans="1:51">
      <c r="A245" s="3"/>
      <c r="B245" s="3"/>
      <c r="C245" s="3"/>
      <c r="D245" s="3"/>
      <c r="E245" s="46"/>
      <c r="F245" s="41"/>
      <c r="G245" s="46"/>
      <c r="I245" s="46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3"/>
      <c r="AM245" s="41"/>
      <c r="AN245" s="3"/>
      <c r="AO245" s="41"/>
      <c r="AP245" s="3"/>
      <c r="AQ245" s="41"/>
      <c r="AR245" s="3"/>
      <c r="AS245" s="3"/>
      <c r="AT245" s="3"/>
      <c r="AU245" s="3"/>
      <c r="AV245" s="3"/>
    </row>
    <row r="246" spans="1:51">
      <c r="A246" s="3"/>
      <c r="B246" s="40">
        <v>2013</v>
      </c>
      <c r="C246" s="3"/>
      <c r="D246" s="3"/>
      <c r="E246" s="50"/>
      <c r="F246" s="41"/>
      <c r="G246" s="50"/>
      <c r="I246" s="50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3"/>
      <c r="AM246" s="41"/>
      <c r="AN246" s="3"/>
      <c r="AO246" s="41"/>
      <c r="AP246" s="3"/>
      <c r="AQ246" s="41"/>
      <c r="AR246" s="3"/>
      <c r="AS246" s="3"/>
      <c r="AT246" s="3"/>
      <c r="AU246" s="3"/>
      <c r="AV246" s="3"/>
    </row>
    <row r="247" spans="1:51">
      <c r="A247" s="3"/>
      <c r="B247" s="14" t="s">
        <v>167</v>
      </c>
      <c r="C247" s="3"/>
      <c r="D247" s="3"/>
      <c r="E247" s="41">
        <f>IF(E$110&lt;=$B246,E$25,0)</f>
        <v>0</v>
      </c>
      <c r="F247" s="41"/>
      <c r="G247" s="41">
        <f>IF(G$110&lt;=$B246,G$25,0)</f>
        <v>0</v>
      </c>
      <c r="I247" s="41">
        <f>IF(I$110&lt;=$B246,I$25,0)</f>
        <v>0</v>
      </c>
      <c r="K247" s="41">
        <f>IF(K$110&lt;=$B246,K$25,0)</f>
        <v>0</v>
      </c>
      <c r="L247" s="41"/>
      <c r="M247" s="41">
        <f>IF(M$110&lt;=$B246,M$25,0)</f>
        <v>3706400.915</v>
      </c>
      <c r="N247" s="41"/>
      <c r="O247" s="41">
        <f>IF(O$110&lt;=$B246,O$25,0)</f>
        <v>4273710.8949999996</v>
      </c>
      <c r="P247" s="41"/>
      <c r="Q247" s="41">
        <f>IF(Q$110&lt;=$B246,Q$25,0)</f>
        <v>299228647.71000004</v>
      </c>
      <c r="R247" s="41"/>
      <c r="S247" s="41">
        <f>IF(S$110&lt;=$B246,S$25,0)</f>
        <v>582899.13500000001</v>
      </c>
      <c r="T247" s="41"/>
      <c r="U247" s="41">
        <f>IF(U$110&lt;=$B246,U$25,0)</f>
        <v>11843540.959999999</v>
      </c>
      <c r="V247" s="41"/>
      <c r="W247" s="41">
        <f>IF(W$110&lt;=$B246,W$25,0)</f>
        <v>-84640.994999999937</v>
      </c>
      <c r="X247" s="41"/>
      <c r="Y247" s="41">
        <f>IF(Y$110&lt;=$B246,Y$25,0)</f>
        <v>3236832.7199999993</v>
      </c>
      <c r="Z247" s="41"/>
      <c r="AA247" s="41">
        <f>IF(AA$110&lt;=$B246,AA$25,0)</f>
        <v>873518.76000000013</v>
      </c>
      <c r="AB247" s="41"/>
      <c r="AC247" s="41">
        <f>IF(AC$110&lt;=$B246,AC$25,0)</f>
        <v>2747552.9049999993</v>
      </c>
      <c r="AD247" s="41"/>
      <c r="AE247" s="41">
        <f>IF(AE$110&lt;=$B246,AE$25,0)</f>
        <v>0</v>
      </c>
      <c r="AF247" s="41"/>
      <c r="AG247" s="41">
        <f>IF(AG$110&lt;=$B246,AG$25,0)</f>
        <v>0</v>
      </c>
      <c r="AH247" s="41"/>
      <c r="AI247" s="41">
        <f>IF(AI$110&lt;=$B246,AI$25,0)</f>
        <v>0</v>
      </c>
      <c r="AJ247" s="41"/>
      <c r="AK247" s="41">
        <f>IF(AK$110&lt;=$B246,AK$25,0)</f>
        <v>0</v>
      </c>
      <c r="AL247" s="3"/>
      <c r="AM247" s="41">
        <f>IF(AM$110&lt;=$B246,AM$25,0)</f>
        <v>0</v>
      </c>
      <c r="AN247" s="3"/>
      <c r="AO247" s="41">
        <f>IF(AO$110&lt;=$B246,AO$25,0)</f>
        <v>0</v>
      </c>
      <c r="AP247" s="3"/>
      <c r="AQ247" s="41">
        <f>IF(AQ$110&lt;=$B246,AQ$25,0)</f>
        <v>0</v>
      </c>
      <c r="AR247" s="3"/>
      <c r="AS247" s="3"/>
      <c r="AT247" s="3"/>
      <c r="AU247" s="3"/>
      <c r="AV247" s="3"/>
    </row>
    <row r="248" spans="1:51">
      <c r="A248" s="3"/>
      <c r="B248" s="14" t="s">
        <v>190</v>
      </c>
      <c r="C248" s="3"/>
      <c r="D248" s="3"/>
      <c r="E248" s="42">
        <f>ROUND(E247*E$13,0)</f>
        <v>0</v>
      </c>
      <c r="F248" s="41"/>
      <c r="G248" s="42">
        <f>ROUND(G247*G$13,0)</f>
        <v>0</v>
      </c>
      <c r="I248" s="42">
        <f>ROUND(I247*I$13,0)</f>
        <v>0</v>
      </c>
      <c r="K248" s="42">
        <f>ROUND(K247*K$13,0)</f>
        <v>0</v>
      </c>
      <c r="L248" s="41"/>
      <c r="M248" s="42">
        <f>ROUND(M247*M$13,0)</f>
        <v>0</v>
      </c>
      <c r="N248" s="41"/>
      <c r="O248" s="42">
        <f>ROUND(O247*O$13,0)</f>
        <v>0</v>
      </c>
      <c r="P248" s="41"/>
      <c r="Q248" s="42">
        <f>ROUND(Q247*Q$13,0)</f>
        <v>0</v>
      </c>
      <c r="R248" s="41"/>
      <c r="S248" s="42">
        <f>ROUND(S247*S$13,0)</f>
        <v>291450</v>
      </c>
      <c r="T248" s="41"/>
      <c r="U248" s="42">
        <f>ROUND(U247*U$13,0)</f>
        <v>5921770</v>
      </c>
      <c r="V248" s="41"/>
      <c r="W248" s="42">
        <f>ROUND(W247*W$13,0)</f>
        <v>-42320</v>
      </c>
      <c r="X248" s="41"/>
      <c r="Y248" s="42">
        <f>ROUND(Y247*Y$13,0)</f>
        <v>3236833</v>
      </c>
      <c r="Z248" s="41"/>
      <c r="AA248" s="42">
        <f>ROUND(AA247*AA$13,0)</f>
        <v>436759</v>
      </c>
      <c r="AB248" s="41"/>
      <c r="AC248" s="42">
        <f>ROUND(AC247*AC$13,0)</f>
        <v>1373776</v>
      </c>
      <c r="AD248" s="41"/>
      <c r="AE248" s="42">
        <f>ROUND(AE247*AE$13,0)</f>
        <v>0</v>
      </c>
      <c r="AF248" s="41"/>
      <c r="AG248" s="42">
        <f>ROUND(AG247*AG$13,0)</f>
        <v>0</v>
      </c>
      <c r="AH248" s="41"/>
      <c r="AI248" s="42">
        <f>ROUND(AI247*AI$13,0)</f>
        <v>0</v>
      </c>
      <c r="AJ248" s="41"/>
      <c r="AK248" s="42">
        <f>ROUND(AK247*AK$13,0)</f>
        <v>0</v>
      </c>
      <c r="AL248" s="3"/>
      <c r="AM248" s="42">
        <f>ROUND(AM247*AM$13,0)</f>
        <v>0</v>
      </c>
      <c r="AN248" s="3"/>
      <c r="AO248" s="42">
        <f>ROUND(AO247*AO$13,0)</f>
        <v>0</v>
      </c>
      <c r="AP248" s="3"/>
      <c r="AQ248" s="42">
        <f>ROUND(AQ247*AQ$13,0)</f>
        <v>0</v>
      </c>
      <c r="AR248" s="3"/>
      <c r="AS248" s="3"/>
      <c r="AT248" s="3"/>
      <c r="AU248" s="3"/>
      <c r="AV248" s="3"/>
    </row>
    <row r="249" spans="1:51">
      <c r="A249" s="3"/>
      <c r="B249" s="14" t="s">
        <v>191</v>
      </c>
      <c r="C249" s="3"/>
      <c r="D249" s="3"/>
      <c r="E249" s="41">
        <f>E247-E248</f>
        <v>0</v>
      </c>
      <c r="F249" s="41"/>
      <c r="G249" s="41">
        <f>G247-G248</f>
        <v>0</v>
      </c>
      <c r="I249" s="41">
        <f>I247-I248</f>
        <v>0</v>
      </c>
      <c r="K249" s="41">
        <f>K247-K248</f>
        <v>0</v>
      </c>
      <c r="L249" s="41"/>
      <c r="M249" s="41">
        <f>M247-M248</f>
        <v>3706400.915</v>
      </c>
      <c r="N249" s="41"/>
      <c r="O249" s="41">
        <f>O247-O248</f>
        <v>4273710.8949999996</v>
      </c>
      <c r="P249" s="41"/>
      <c r="Q249" s="41">
        <f>Q247-Q248</f>
        <v>299228647.71000004</v>
      </c>
      <c r="R249" s="41"/>
      <c r="S249" s="41">
        <f>S247-S248</f>
        <v>291449.13500000001</v>
      </c>
      <c r="T249" s="41"/>
      <c r="U249" s="41">
        <f>U247-U248</f>
        <v>5921770.959999999</v>
      </c>
      <c r="V249" s="41"/>
      <c r="W249" s="41">
        <f>W247-W248</f>
        <v>-42320.994999999937</v>
      </c>
      <c r="X249" s="41"/>
      <c r="Y249" s="41">
        <f>Y247-Y248</f>
        <v>-0.28000000072643161</v>
      </c>
      <c r="Z249" s="41"/>
      <c r="AA249" s="41">
        <f>AA247-AA248</f>
        <v>436759.76000000013</v>
      </c>
      <c r="AB249" s="41"/>
      <c r="AC249" s="41">
        <f>AC247-AC248</f>
        <v>1373776.9049999993</v>
      </c>
      <c r="AD249" s="41"/>
      <c r="AE249" s="41">
        <f>AE247-AE248</f>
        <v>0</v>
      </c>
      <c r="AF249" s="41"/>
      <c r="AG249" s="41">
        <f>AG247-AG248</f>
        <v>0</v>
      </c>
      <c r="AH249" s="41"/>
      <c r="AI249" s="41">
        <f>AI247-AI248</f>
        <v>0</v>
      </c>
      <c r="AJ249" s="41"/>
      <c r="AK249" s="41">
        <f>AK247-AK248</f>
        <v>0</v>
      </c>
      <c r="AL249" s="3"/>
      <c r="AM249" s="41">
        <f>AM247-AM248</f>
        <v>0</v>
      </c>
      <c r="AN249" s="3"/>
      <c r="AO249" s="41">
        <f>AO247-AO248</f>
        <v>0</v>
      </c>
      <c r="AP249" s="3"/>
      <c r="AQ249" s="41">
        <f>AQ247-AQ248</f>
        <v>0</v>
      </c>
      <c r="AR249" s="3"/>
      <c r="AS249" s="3"/>
      <c r="AT249" s="3"/>
      <c r="AU249" s="3"/>
      <c r="AV249" s="3"/>
    </row>
    <row r="250" spans="1:51" s="176" customFormat="1">
      <c r="A250" s="32"/>
      <c r="B250" s="43" t="s">
        <v>192</v>
      </c>
      <c r="C250" s="32"/>
      <c r="D250" s="32"/>
      <c r="E250" s="44">
        <f>IF($B246-E$9&lt;0,0,LOOKUP($B246-(E$9-1),$C$343:$C$364,$E$343:$E$364))</f>
        <v>4.462E-2</v>
      </c>
      <c r="F250" s="32"/>
      <c r="G250" s="44">
        <f>IF($B246-G$9&lt;0,0,LOOKUP($B246-(G$9-1),$C$343:$C$364,$E$343:$E$364))</f>
        <v>4.4609999999999997E-2</v>
      </c>
      <c r="H250" s="45"/>
      <c r="I250" s="44">
        <f>IF($B246-I$9&lt;0,0,LOOKUP($B246-(I$9-1),$C$343:$C$364,$E$343:$E$364))</f>
        <v>4.462E-2</v>
      </c>
      <c r="J250" s="45"/>
      <c r="K250" s="44">
        <f>IF($B246-K$9&lt;0,0,LOOKUP($B246-(K$9-1),$C$343:$C$364,$E$343:$E$364))</f>
        <v>4.4609999999999997E-2</v>
      </c>
      <c r="L250" s="45"/>
      <c r="M250" s="44">
        <f>IF($B246-M$9&lt;0,0,LOOKUP($B246-(M$9-1),$C$343:$C$364,$E$343:$E$364))</f>
        <v>4.462E-2</v>
      </c>
      <c r="N250" s="32"/>
      <c r="O250" s="44">
        <f>IF($B246-O$9&lt;0,0,LOOKUP($B246-(O$9-1),$C$343:$C$364,$E$343:$E$364))</f>
        <v>4.5220000000000003E-2</v>
      </c>
      <c r="P250" s="45"/>
      <c r="Q250" s="44">
        <f>IF($B246-Q$9&lt;0,0,LOOKUP($B246-(Q$9-1),$C$343:$C$364,$E$343:$E$364))</f>
        <v>4.888E-2</v>
      </c>
      <c r="R250" s="45"/>
      <c r="S250" s="44">
        <f>IF($B246-S$9&lt;0,0,LOOKUP($B246-(S$9-1),$C$343:$C$364,$E$343:$E$364))</f>
        <v>5.2850000000000001E-2</v>
      </c>
      <c r="T250" s="45"/>
      <c r="U250" s="44">
        <f>IF($B246-U$9&lt;0,0,LOOKUP($B246-(U$9-1),$C$343:$C$364,$E$343:$E$364))</f>
        <v>5.713E-2</v>
      </c>
      <c r="V250" s="45"/>
      <c r="W250" s="44">
        <f>IF($B246-W$9&lt;0,0,LOOKUP($B246-(W$9-1),$C$343:$C$364,$E$343:$E$364))</f>
        <v>6.1769999999999999E-2</v>
      </c>
      <c r="X250" s="32"/>
      <c r="Y250" s="44">
        <f>IF($B246-Y$9&lt;0,0,LOOKUP($B246-(Y$9-1),$C$343:$C$364,$E$343:$E$364))</f>
        <v>6.6769999999999996E-2</v>
      </c>
      <c r="Z250" s="45"/>
      <c r="AA250" s="44">
        <f>IF($B246-AA$9&lt;0,0,LOOKUP($B246-(AA$9-1),$C$343:$C$364,$E$343:$E$364))</f>
        <v>7.2190000000000004E-2</v>
      </c>
      <c r="AB250" s="45"/>
      <c r="AC250" s="44">
        <f>IF($B246-AC$9&lt;0,0,LOOKUP($B246-(AC$9-1),$C$343:$C$364,$E$343:$E$364))</f>
        <v>3.7499999999999999E-2</v>
      </c>
      <c r="AD250" s="45"/>
      <c r="AE250" s="44">
        <f>IF($B246-AE$9&lt;0,0,LOOKUP($B246-(AE$9-1),$C$343:$C$364,$E$343:$E$364))</f>
        <v>0</v>
      </c>
      <c r="AF250" s="45"/>
      <c r="AG250" s="44">
        <f>IF($B246-AG$9&lt;0,0,LOOKUP($B246-(AG$9-1),$C$343:$C$364,$E$343:$E$364))</f>
        <v>0</v>
      </c>
      <c r="AH250" s="32"/>
      <c r="AI250" s="44">
        <f>IF($B246-AI$9&lt;0,0,LOOKUP($B246-(AI$9-1),$C$343:$C$364,$E$343:$E$364))</f>
        <v>0</v>
      </c>
      <c r="AJ250" s="32"/>
      <c r="AK250" s="44">
        <f>IF($B246-AK$9&lt;0,0,LOOKUP($B246-(AK$9-1),$C$343:$C$364,$E$343:$E$364))</f>
        <v>0</v>
      </c>
      <c r="AL250" s="32"/>
      <c r="AM250" s="44">
        <f>IF($B246-AM$9&lt;0,0,LOOKUP($B246-(AM$9-1),$C$343:$C$364,$E$343:$E$364))</f>
        <v>0</v>
      </c>
      <c r="AN250" s="32"/>
      <c r="AO250" s="44">
        <f>IF($B246-AO$9&lt;0,0,LOOKUP($B246-(AO$9-1),$C$343:$C$364,$E$343:$E$364))</f>
        <v>0</v>
      </c>
      <c r="AP250" s="32"/>
      <c r="AQ250" s="44">
        <f>IF($B246-AQ$9&lt;0,0,LOOKUP($B246-(AQ$9-1),$C$343:$C$364,$E$343:$E$364))</f>
        <v>0</v>
      </c>
      <c r="AR250" s="32"/>
      <c r="AS250" s="32"/>
      <c r="AT250" s="32"/>
      <c r="AU250" s="32"/>
      <c r="AV250" s="32"/>
      <c r="AW250" s="45"/>
      <c r="AX250" s="45"/>
      <c r="AY250" s="45"/>
    </row>
    <row r="251" spans="1:51">
      <c r="A251" s="3"/>
      <c r="B251" s="3"/>
      <c r="C251" s="3"/>
      <c r="D251" s="3"/>
      <c r="E251" s="46"/>
      <c r="F251" s="41"/>
      <c r="G251" s="46"/>
      <c r="I251" s="46"/>
      <c r="K251" s="46"/>
      <c r="L251" s="41"/>
      <c r="M251" s="46"/>
      <c r="N251" s="41"/>
      <c r="O251" s="46"/>
      <c r="P251" s="41"/>
      <c r="Q251" s="46"/>
      <c r="R251" s="41"/>
      <c r="S251" s="46"/>
      <c r="T251" s="41"/>
      <c r="U251" s="46"/>
      <c r="V251" s="41"/>
      <c r="W251" s="46"/>
      <c r="X251" s="41"/>
      <c r="Y251" s="46"/>
      <c r="Z251" s="41"/>
      <c r="AA251" s="46"/>
      <c r="AB251" s="41"/>
      <c r="AC251" s="46"/>
      <c r="AD251" s="41"/>
      <c r="AE251" s="46"/>
      <c r="AF251" s="41"/>
      <c r="AG251" s="46"/>
      <c r="AH251" s="41"/>
      <c r="AI251" s="46"/>
      <c r="AJ251" s="41"/>
      <c r="AK251" s="46"/>
      <c r="AL251" s="3"/>
      <c r="AM251" s="46"/>
      <c r="AN251" s="3"/>
      <c r="AO251" s="46"/>
      <c r="AP251" s="3"/>
      <c r="AQ251" s="46"/>
      <c r="AR251" s="3"/>
      <c r="AS251" s="3"/>
      <c r="AT251" s="3"/>
      <c r="AU251" s="3"/>
      <c r="AV251" s="3"/>
    </row>
    <row r="252" spans="1:51">
      <c r="A252" s="3"/>
      <c r="B252" s="14" t="s">
        <v>193</v>
      </c>
      <c r="C252" s="3"/>
      <c r="D252" s="3"/>
      <c r="E252" s="41">
        <f>ROUND((E247-E248)*E250,0)</f>
        <v>0</v>
      </c>
      <c r="F252" s="41"/>
      <c r="G252" s="41">
        <f>ROUND((G247-G248)*G250,0)</f>
        <v>0</v>
      </c>
      <c r="I252" s="41">
        <f>ROUND((I247-I248)*I250,0)</f>
        <v>0</v>
      </c>
      <c r="K252" s="41">
        <f>ROUND((K247-K248)*K250,0)</f>
        <v>0</v>
      </c>
      <c r="L252" s="41"/>
      <c r="M252" s="41">
        <f>ROUND((M247-M248)*M250,0)</f>
        <v>165380</v>
      </c>
      <c r="N252" s="41"/>
      <c r="O252" s="41">
        <f>ROUND((O247-O248)*O250,0)</f>
        <v>193257</v>
      </c>
      <c r="P252" s="41"/>
      <c r="Q252" s="41">
        <f>ROUND((Q247-Q248)*Q250,0)</f>
        <v>14626296</v>
      </c>
      <c r="R252" s="41"/>
      <c r="S252" s="41">
        <f>ROUND((S247-S248)*S250,0)</f>
        <v>15403</v>
      </c>
      <c r="T252" s="41"/>
      <c r="U252" s="41">
        <f>ROUND((U247-U248)*U250,0)</f>
        <v>338311</v>
      </c>
      <c r="V252" s="41"/>
      <c r="W252" s="41">
        <f>ROUND((W247-W248)*W250,0)</f>
        <v>-2614</v>
      </c>
      <c r="X252" s="41"/>
      <c r="Y252" s="41">
        <f>ROUND((Y247-Y248)*Y250,0)</f>
        <v>0</v>
      </c>
      <c r="Z252" s="41"/>
      <c r="AA252" s="41">
        <f>ROUND((AA247-AA248)*AA250,0)</f>
        <v>31530</v>
      </c>
      <c r="AB252" s="41"/>
      <c r="AC252" s="41">
        <f>ROUND((AC247-AC248)*AC250,0)</f>
        <v>51517</v>
      </c>
      <c r="AD252" s="41"/>
      <c r="AE252" s="41">
        <f>ROUND((AE247-AE248)*AE250,0)</f>
        <v>0</v>
      </c>
      <c r="AF252" s="41"/>
      <c r="AG252" s="41">
        <f>ROUND((AG247-AG248)*AG250,0)</f>
        <v>0</v>
      </c>
      <c r="AH252" s="41"/>
      <c r="AI252" s="41">
        <f>ROUND((AI247-AI248)*AI250,0)</f>
        <v>0</v>
      </c>
      <c r="AJ252" s="41"/>
      <c r="AK252" s="41">
        <f>ROUND((AK247-AK248)*AK250,0)</f>
        <v>0</v>
      </c>
      <c r="AL252" s="3"/>
      <c r="AM252" s="41">
        <f>ROUND((AM247-AM248)*AM250,0)</f>
        <v>0</v>
      </c>
      <c r="AN252" s="3"/>
      <c r="AO252" s="41">
        <f>ROUND((AO247-AO248)*AO250,0)</f>
        <v>0</v>
      </c>
      <c r="AP252" s="3"/>
      <c r="AQ252" s="41">
        <f>ROUND((AQ247-AQ248)*AQ250,0)</f>
        <v>0</v>
      </c>
      <c r="AR252" s="3"/>
      <c r="AS252" s="3"/>
      <c r="AT252" s="3"/>
      <c r="AU252" s="3"/>
      <c r="AV252" s="3"/>
    </row>
    <row r="253" spans="1:51">
      <c r="A253" s="3"/>
      <c r="B253" s="14" t="s">
        <v>194</v>
      </c>
      <c r="C253" s="3"/>
      <c r="D253" s="3"/>
      <c r="E253" s="5">
        <f>IF(E$110=$B246,E248,0)</f>
        <v>0</v>
      </c>
      <c r="F253" s="41"/>
      <c r="G253" s="5">
        <f>IF(G$110=$B246,G248,0)</f>
        <v>0</v>
      </c>
      <c r="I253" s="5">
        <f>IF(I$110=$B246,I248,0)</f>
        <v>0</v>
      </c>
      <c r="K253" s="5">
        <f>IF(K$110=$B246,K248,0)</f>
        <v>0</v>
      </c>
      <c r="L253" s="41"/>
      <c r="M253" s="5">
        <f>IF(M$110=$B246,M248,0)</f>
        <v>0</v>
      </c>
      <c r="N253" s="41"/>
      <c r="O253" s="5">
        <f>IF(O$110=$B246,O248,0)</f>
        <v>0</v>
      </c>
      <c r="P253" s="41"/>
      <c r="Q253" s="5">
        <f>IF(Q$110=$B246,Q248,0)</f>
        <v>0</v>
      </c>
      <c r="R253" s="41"/>
      <c r="S253" s="5">
        <f>IF(S$110=$B246,S248,0)</f>
        <v>0</v>
      </c>
      <c r="T253" s="41"/>
      <c r="U253" s="5">
        <f>IF(U$110=$B246,U248,0)</f>
        <v>0</v>
      </c>
      <c r="V253" s="41"/>
      <c r="W253" s="5">
        <f>IF(W$110=$B246,W248,0)</f>
        <v>0</v>
      </c>
      <c r="X253" s="41"/>
      <c r="Y253" s="5">
        <f>IF(Y$110=$B246,Y248,0)</f>
        <v>0</v>
      </c>
      <c r="Z253" s="41"/>
      <c r="AA253" s="5">
        <f>IF(AA$110=$B246,AA248,0)</f>
        <v>0</v>
      </c>
      <c r="AB253" s="41"/>
      <c r="AC253" s="5">
        <f>IF(AC$110=$B246,AC248,0)</f>
        <v>1373776</v>
      </c>
      <c r="AD253" s="41"/>
      <c r="AE253" s="5">
        <f>IF(AE$110=$B246,AE248,0)</f>
        <v>0</v>
      </c>
      <c r="AF253" s="41"/>
      <c r="AG253" s="5">
        <f>IF(AG$110=$B246,AG248,0)</f>
        <v>0</v>
      </c>
      <c r="AH253" s="41"/>
      <c r="AI253" s="5">
        <f>IF(AI$110=$B246,AI248,0)</f>
        <v>0</v>
      </c>
      <c r="AJ253" s="41"/>
      <c r="AK253" s="5">
        <f>IF(AK$110=$B246,AK248,0)</f>
        <v>0</v>
      </c>
      <c r="AL253" s="3"/>
      <c r="AM253" s="5">
        <f>IF(AM$110=$B246,AM248,0)</f>
        <v>0</v>
      </c>
      <c r="AN253" s="3"/>
      <c r="AO253" s="5">
        <f>IF(AO$110=$B246,AO248,0)</f>
        <v>0</v>
      </c>
      <c r="AP253" s="3"/>
      <c r="AQ253" s="5">
        <f>IF(AQ$110=$B246,AQ248,0)</f>
        <v>0</v>
      </c>
      <c r="AR253" s="3"/>
      <c r="AS253" s="3"/>
      <c r="AT253" s="3"/>
      <c r="AU253" s="3"/>
      <c r="AV253" s="3"/>
    </row>
    <row r="254" spans="1:51" ht="13.8" thickBot="1">
      <c r="A254" s="3"/>
      <c r="B254" s="14" t="str">
        <f>"Total Tax Depreciation  -  "&amp;B246</f>
        <v>Total Tax Depreciation  -  2013</v>
      </c>
      <c r="C254" s="3"/>
      <c r="D254" s="3"/>
      <c r="E254" s="47">
        <f>E252+E253</f>
        <v>0</v>
      </c>
      <c r="F254" s="41"/>
      <c r="G254" s="47">
        <f>G252+G253</f>
        <v>0</v>
      </c>
      <c r="I254" s="47">
        <f>I252+I253</f>
        <v>0</v>
      </c>
      <c r="K254" s="47">
        <f>K252+K253</f>
        <v>0</v>
      </c>
      <c r="L254" s="41"/>
      <c r="M254" s="47">
        <f>M252+M253</f>
        <v>165380</v>
      </c>
      <c r="N254" s="41"/>
      <c r="O254" s="47">
        <f>O252+O253</f>
        <v>193257</v>
      </c>
      <c r="P254" s="41"/>
      <c r="Q254" s="47">
        <f>Q252+Q253</f>
        <v>14626296</v>
      </c>
      <c r="R254" s="41"/>
      <c r="S254" s="47">
        <f>S252+S253</f>
        <v>15403</v>
      </c>
      <c r="T254" s="41"/>
      <c r="U254" s="47">
        <f>U252+U253</f>
        <v>338311</v>
      </c>
      <c r="V254" s="41"/>
      <c r="W254" s="47">
        <f>W252+W253</f>
        <v>-2614</v>
      </c>
      <c r="X254" s="41"/>
      <c r="Y254" s="47">
        <f>Y252+Y253</f>
        <v>0</v>
      </c>
      <c r="Z254" s="41"/>
      <c r="AA254" s="47">
        <f>AA252+AA253</f>
        <v>31530</v>
      </c>
      <c r="AB254" s="41"/>
      <c r="AC254" s="47">
        <f>AC252+AC253</f>
        <v>1425293</v>
      </c>
      <c r="AD254" s="41"/>
      <c r="AE254" s="47">
        <f>AE252+AE253</f>
        <v>0</v>
      </c>
      <c r="AF254" s="41"/>
      <c r="AG254" s="47">
        <f>AG252+AG253</f>
        <v>0</v>
      </c>
      <c r="AH254" s="41"/>
      <c r="AI254" s="47">
        <f>AI252+AI253</f>
        <v>0</v>
      </c>
      <c r="AJ254" s="41"/>
      <c r="AK254" s="47">
        <f>AK252+AK253</f>
        <v>0</v>
      </c>
      <c r="AL254" s="3"/>
      <c r="AM254" s="47">
        <f>AM252+AM253</f>
        <v>0</v>
      </c>
      <c r="AN254" s="3"/>
      <c r="AO254" s="47">
        <f>AO252+AO253</f>
        <v>0</v>
      </c>
      <c r="AP254" s="3"/>
      <c r="AQ254" s="47">
        <f>AQ252+AQ253</f>
        <v>0</v>
      </c>
      <c r="AR254" s="3"/>
      <c r="AS254" s="3"/>
      <c r="AT254" s="3"/>
      <c r="AU254" s="3"/>
      <c r="AV254" s="3"/>
      <c r="AW254" s="48"/>
    </row>
    <row r="255" spans="1:51" ht="13.8" thickTop="1">
      <c r="A255" s="3"/>
      <c r="B255" s="3"/>
      <c r="C255" s="3"/>
      <c r="D255" s="3"/>
      <c r="E255" s="46"/>
      <c r="F255" s="41"/>
      <c r="G255" s="46"/>
      <c r="I255" s="46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3"/>
      <c r="AM255" s="41"/>
      <c r="AN255" s="3"/>
      <c r="AO255" s="41"/>
      <c r="AP255" s="3"/>
      <c r="AQ255" s="41"/>
      <c r="AR255" s="3"/>
      <c r="AS255" s="3"/>
      <c r="AT255" s="3"/>
      <c r="AU255" s="3"/>
      <c r="AV255" s="3"/>
    </row>
    <row r="256" spans="1:51">
      <c r="A256" s="3"/>
      <c r="B256" s="3"/>
      <c r="C256" s="3"/>
      <c r="D256" s="3"/>
      <c r="E256" s="46"/>
      <c r="F256" s="41"/>
      <c r="G256" s="46"/>
      <c r="I256" s="46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3"/>
      <c r="AM256" s="41"/>
      <c r="AN256" s="3"/>
      <c r="AO256" s="41"/>
      <c r="AP256" s="3"/>
      <c r="AQ256" s="41"/>
      <c r="AR256" s="3"/>
      <c r="AS256" s="3"/>
      <c r="AT256" s="3"/>
      <c r="AU256" s="3"/>
      <c r="AV256" s="3"/>
    </row>
    <row r="257" spans="1:51">
      <c r="A257" s="3"/>
      <c r="B257" s="40">
        <v>2014</v>
      </c>
      <c r="C257" s="3"/>
      <c r="D257" s="3"/>
      <c r="E257" s="50"/>
      <c r="F257" s="41"/>
      <c r="G257" s="50"/>
      <c r="I257" s="50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3"/>
      <c r="AM257" s="41"/>
      <c r="AN257" s="3"/>
      <c r="AO257" s="41"/>
      <c r="AP257" s="3"/>
      <c r="AQ257" s="41"/>
      <c r="AR257" s="3"/>
      <c r="AS257" s="3"/>
      <c r="AT257" s="3"/>
      <c r="AU257" s="3"/>
      <c r="AV257" s="3"/>
    </row>
    <row r="258" spans="1:51">
      <c r="A258" s="3"/>
      <c r="B258" s="14" t="s">
        <v>167</v>
      </c>
      <c r="C258" s="3"/>
      <c r="D258" s="3"/>
      <c r="E258" s="41">
        <f>IF(E$110&lt;=$B257,E$25,0)</f>
        <v>0</v>
      </c>
      <c r="F258" s="41"/>
      <c r="G258" s="41">
        <f>IF(G$110&lt;=$B257,G$25,0)</f>
        <v>0</v>
      </c>
      <c r="I258" s="41">
        <f>IF(I$110&lt;=$B257,I$25,0)</f>
        <v>0</v>
      </c>
      <c r="K258" s="41">
        <f>IF(K$110&lt;=$B257,K$25,0)</f>
        <v>0</v>
      </c>
      <c r="L258" s="41"/>
      <c r="M258" s="41">
        <f>IF(M$110&lt;=$B257,M$25,0)</f>
        <v>3706400.915</v>
      </c>
      <c r="N258" s="41"/>
      <c r="O258" s="41">
        <f>IF(O$110&lt;=$B257,O$25,0)</f>
        <v>4273710.8949999996</v>
      </c>
      <c r="P258" s="41"/>
      <c r="Q258" s="41">
        <f>IF(Q$110&lt;=$B257,Q$25,0)</f>
        <v>299228647.71000004</v>
      </c>
      <c r="R258" s="41"/>
      <c r="S258" s="41">
        <f>IF(S$110&lt;=$B257,S$25,0)</f>
        <v>582899.13500000001</v>
      </c>
      <c r="T258" s="41"/>
      <c r="U258" s="41">
        <f>IF(U$110&lt;=$B257,U$25,0)</f>
        <v>11843540.959999999</v>
      </c>
      <c r="V258" s="41"/>
      <c r="W258" s="41">
        <f>IF(W$110&lt;=$B257,W$25,0)</f>
        <v>-84640.994999999937</v>
      </c>
      <c r="X258" s="41"/>
      <c r="Y258" s="41">
        <f>IF(Y$110&lt;=$B257,Y$25,0)</f>
        <v>3236832.7199999993</v>
      </c>
      <c r="Z258" s="41"/>
      <c r="AA258" s="41">
        <f>IF(AA$110&lt;=$B257,AA$25,0)</f>
        <v>873518.76000000013</v>
      </c>
      <c r="AB258" s="41"/>
      <c r="AC258" s="41">
        <f>IF(AC$110&lt;=$B257,AC$25,0)</f>
        <v>2747552.9049999993</v>
      </c>
      <c r="AD258" s="41"/>
      <c r="AE258" s="41">
        <f>IF(AE$110&lt;=$B257,AE$25,0)</f>
        <v>722165.79999999981</v>
      </c>
      <c r="AF258" s="41"/>
      <c r="AG258" s="41">
        <f>IF(AG$110&lt;=$B257,AG$25,0)</f>
        <v>0</v>
      </c>
      <c r="AH258" s="41"/>
      <c r="AI258" s="41">
        <f>IF(AI$110&lt;=$B257,AI$25,0)</f>
        <v>0</v>
      </c>
      <c r="AJ258" s="41"/>
      <c r="AK258" s="41">
        <f>IF(AK$110&lt;=$B257,AK$25,0)</f>
        <v>0</v>
      </c>
      <c r="AL258" s="3"/>
      <c r="AM258" s="41">
        <f>IF(AM$110&lt;=$B257,AM$25,0)</f>
        <v>0</v>
      </c>
      <c r="AN258" s="3"/>
      <c r="AO258" s="41">
        <f>IF(AO$110&lt;=$B257,AO$25,0)</f>
        <v>0</v>
      </c>
      <c r="AP258" s="3"/>
      <c r="AQ258" s="41">
        <f>IF(AQ$110&lt;=$B257,AQ$25,0)</f>
        <v>0</v>
      </c>
      <c r="AR258" s="3"/>
      <c r="AS258" s="3"/>
      <c r="AT258" s="3"/>
      <c r="AU258" s="3"/>
      <c r="AV258" s="3"/>
    </row>
    <row r="259" spans="1:51">
      <c r="A259" s="3"/>
      <c r="B259" s="14" t="s">
        <v>190</v>
      </c>
      <c r="C259" s="3"/>
      <c r="D259" s="3"/>
      <c r="E259" s="42">
        <f>ROUND(E258*E$13,0)</f>
        <v>0</v>
      </c>
      <c r="F259" s="41"/>
      <c r="G259" s="42">
        <f>ROUND(G258*G$13,0)</f>
        <v>0</v>
      </c>
      <c r="I259" s="42">
        <f>ROUND(I258*I$13,0)</f>
        <v>0</v>
      </c>
      <c r="K259" s="42">
        <f>ROUND(K258*K$13,0)</f>
        <v>0</v>
      </c>
      <c r="L259" s="41"/>
      <c r="M259" s="42">
        <f>ROUND(M258*M$13,0)</f>
        <v>0</v>
      </c>
      <c r="N259" s="41"/>
      <c r="O259" s="42">
        <f>ROUND(O258*O$13,0)</f>
        <v>0</v>
      </c>
      <c r="P259" s="41"/>
      <c r="Q259" s="42">
        <f>ROUND(Q258*Q$13,0)</f>
        <v>0</v>
      </c>
      <c r="R259" s="41"/>
      <c r="S259" s="42">
        <f>ROUND(S258*S$13,0)</f>
        <v>291450</v>
      </c>
      <c r="T259" s="41"/>
      <c r="U259" s="42">
        <f>ROUND(U258*U$13,0)</f>
        <v>5921770</v>
      </c>
      <c r="V259" s="41"/>
      <c r="W259" s="42">
        <f>ROUND(W258*W$13,0)</f>
        <v>-42320</v>
      </c>
      <c r="X259" s="41"/>
      <c r="Y259" s="42">
        <f>ROUND(Y258*Y$13,0)</f>
        <v>3236833</v>
      </c>
      <c r="Z259" s="41"/>
      <c r="AA259" s="42">
        <f>ROUND(AA258*AA$13,0)</f>
        <v>436759</v>
      </c>
      <c r="AB259" s="41"/>
      <c r="AC259" s="42">
        <f>ROUND(AC258*AC$13,0)</f>
        <v>1373776</v>
      </c>
      <c r="AD259" s="41"/>
      <c r="AE259" s="42">
        <f>ROUND(AE258*AE$13,0)</f>
        <v>361083</v>
      </c>
      <c r="AF259" s="41"/>
      <c r="AG259" s="42">
        <f>ROUND(AG258*AG$13,0)</f>
        <v>0</v>
      </c>
      <c r="AH259" s="41"/>
      <c r="AI259" s="42">
        <f>ROUND(AI258*AI$13,0)</f>
        <v>0</v>
      </c>
      <c r="AJ259" s="41"/>
      <c r="AK259" s="42">
        <f>ROUND(AK258*AK$13,0)</f>
        <v>0</v>
      </c>
      <c r="AL259" s="3"/>
      <c r="AM259" s="42">
        <f>ROUND(AM258*AM$13,0)</f>
        <v>0</v>
      </c>
      <c r="AN259" s="3"/>
      <c r="AO259" s="42">
        <f>ROUND(AO258*AO$13,0)</f>
        <v>0</v>
      </c>
      <c r="AP259" s="3"/>
      <c r="AQ259" s="42">
        <f>ROUND(AQ258*AQ$13,0)</f>
        <v>0</v>
      </c>
      <c r="AR259" s="3"/>
      <c r="AS259" s="3"/>
      <c r="AT259" s="3"/>
      <c r="AU259" s="3"/>
      <c r="AV259" s="3"/>
    </row>
    <row r="260" spans="1:51">
      <c r="A260" s="3"/>
      <c r="B260" s="14" t="s">
        <v>191</v>
      </c>
      <c r="C260" s="3"/>
      <c r="D260" s="3"/>
      <c r="E260" s="41">
        <f>E258-E259</f>
        <v>0</v>
      </c>
      <c r="F260" s="41"/>
      <c r="G260" s="41">
        <f>G258-G259</f>
        <v>0</v>
      </c>
      <c r="I260" s="41">
        <f>I258-I259</f>
        <v>0</v>
      </c>
      <c r="K260" s="41">
        <f>K258-K259</f>
        <v>0</v>
      </c>
      <c r="L260" s="41"/>
      <c r="M260" s="41">
        <f>M258-M259</f>
        <v>3706400.915</v>
      </c>
      <c r="N260" s="41"/>
      <c r="O260" s="41">
        <f>O258-O259</f>
        <v>4273710.8949999996</v>
      </c>
      <c r="P260" s="41"/>
      <c r="Q260" s="41">
        <f>Q258-Q259</f>
        <v>299228647.71000004</v>
      </c>
      <c r="R260" s="41"/>
      <c r="S260" s="41">
        <f>S258-S259</f>
        <v>291449.13500000001</v>
      </c>
      <c r="T260" s="41"/>
      <c r="U260" s="41">
        <f>U258-U259</f>
        <v>5921770.959999999</v>
      </c>
      <c r="V260" s="41"/>
      <c r="W260" s="41">
        <f>W258-W259</f>
        <v>-42320.994999999937</v>
      </c>
      <c r="X260" s="41"/>
      <c r="Y260" s="41">
        <f>Y258-Y259</f>
        <v>-0.28000000072643161</v>
      </c>
      <c r="Z260" s="41"/>
      <c r="AA260" s="41">
        <f>AA258-AA259</f>
        <v>436759.76000000013</v>
      </c>
      <c r="AB260" s="41"/>
      <c r="AC260" s="41">
        <f>AC258-AC259</f>
        <v>1373776.9049999993</v>
      </c>
      <c r="AD260" s="41"/>
      <c r="AE260" s="41">
        <f>AE258-AE259</f>
        <v>361082.79999999981</v>
      </c>
      <c r="AF260" s="41"/>
      <c r="AG260" s="41">
        <f>AG258-AG259</f>
        <v>0</v>
      </c>
      <c r="AH260" s="41"/>
      <c r="AI260" s="41">
        <f>AI258-AI259</f>
        <v>0</v>
      </c>
      <c r="AJ260" s="41"/>
      <c r="AK260" s="41">
        <f>AK258-AK259</f>
        <v>0</v>
      </c>
      <c r="AL260" s="3"/>
      <c r="AM260" s="41">
        <f>AM258-AM259</f>
        <v>0</v>
      </c>
      <c r="AN260" s="3"/>
      <c r="AO260" s="41">
        <f>AO258-AO259</f>
        <v>0</v>
      </c>
      <c r="AP260" s="3"/>
      <c r="AQ260" s="41">
        <f>AQ258-AQ259</f>
        <v>0</v>
      </c>
      <c r="AR260" s="3"/>
      <c r="AS260" s="3"/>
      <c r="AT260" s="3"/>
      <c r="AU260" s="3"/>
      <c r="AV260" s="3"/>
    </row>
    <row r="261" spans="1:51" s="176" customFormat="1">
      <c r="A261" s="32"/>
      <c r="B261" s="43" t="s">
        <v>192</v>
      </c>
      <c r="C261" s="32"/>
      <c r="D261" s="32"/>
      <c r="E261" s="44">
        <f>IF($B257-E$9&lt;0,0,LOOKUP($B257-(E$9-1),$C$343:$C$364,$E$343:$E$364))</f>
        <v>4.4609999999999997E-2</v>
      </c>
      <c r="F261" s="32"/>
      <c r="G261" s="44">
        <f>IF($B257-G$9&lt;0,0,LOOKUP($B257-(G$9-1),$C$343:$C$364,$E$343:$E$364))</f>
        <v>4.462E-2</v>
      </c>
      <c r="H261" s="45"/>
      <c r="I261" s="44">
        <f>IF($B257-I$9&lt;0,0,LOOKUP($B257-(I$9-1),$C$343:$C$364,$E$343:$E$364))</f>
        <v>4.4609999999999997E-2</v>
      </c>
      <c r="J261" s="45"/>
      <c r="K261" s="44">
        <f>IF($B257-K$9&lt;0,0,LOOKUP($B257-(K$9-1),$C$343:$C$364,$E$343:$E$364))</f>
        <v>4.462E-2</v>
      </c>
      <c r="L261" s="45"/>
      <c r="M261" s="44">
        <f>IF($B257-M$9&lt;0,0,LOOKUP($B257-(M$9-1),$C$343:$C$364,$E$343:$E$364))</f>
        <v>4.4609999999999997E-2</v>
      </c>
      <c r="N261" s="32"/>
      <c r="O261" s="44">
        <f>IF($B257-O$9&lt;0,0,LOOKUP($B257-(O$9-1),$C$343:$C$364,$E$343:$E$364))</f>
        <v>4.462E-2</v>
      </c>
      <c r="P261" s="45"/>
      <c r="Q261" s="44">
        <f>IF($B257-Q$9&lt;0,0,LOOKUP($B257-(Q$9-1),$C$343:$C$364,$E$343:$E$364))</f>
        <v>4.5220000000000003E-2</v>
      </c>
      <c r="R261" s="45"/>
      <c r="S261" s="44">
        <f>IF($B257-S$9&lt;0,0,LOOKUP($B257-(S$9-1),$C$343:$C$364,$E$343:$E$364))</f>
        <v>4.888E-2</v>
      </c>
      <c r="T261" s="45"/>
      <c r="U261" s="44">
        <f>IF($B257-U$9&lt;0,0,LOOKUP($B257-(U$9-1),$C$343:$C$364,$E$343:$E$364))</f>
        <v>5.2850000000000001E-2</v>
      </c>
      <c r="V261" s="45"/>
      <c r="W261" s="44">
        <f>IF($B257-W$9&lt;0,0,LOOKUP($B257-(W$9-1),$C$343:$C$364,$E$343:$E$364))</f>
        <v>5.713E-2</v>
      </c>
      <c r="X261" s="32"/>
      <c r="Y261" s="44">
        <f>IF($B257-Y$9&lt;0,0,LOOKUP($B257-(Y$9-1),$C$343:$C$364,$E$343:$E$364))</f>
        <v>6.1769999999999999E-2</v>
      </c>
      <c r="Z261" s="45"/>
      <c r="AA261" s="44">
        <f>IF($B257-AA$9&lt;0,0,LOOKUP($B257-(AA$9-1),$C$343:$C$364,$E$343:$E$364))</f>
        <v>6.6769999999999996E-2</v>
      </c>
      <c r="AB261" s="45"/>
      <c r="AC261" s="44">
        <f>IF($B257-AC$9&lt;0,0,LOOKUP($B257-(AC$9-1),$C$343:$C$364,$E$343:$E$364))</f>
        <v>7.2190000000000004E-2</v>
      </c>
      <c r="AD261" s="45"/>
      <c r="AE261" s="44">
        <f>IF($B257-AE$9&lt;0,0,LOOKUP($B257-(AE$9-1),$C$343:$C$364,$E$343:$E$364))</f>
        <v>3.7499999999999999E-2</v>
      </c>
      <c r="AF261" s="45"/>
      <c r="AG261" s="44">
        <f>IF($B257-AG$9&lt;0,0,LOOKUP($B257-(AG$9-1),$C$343:$C$364,$E$343:$E$364))</f>
        <v>0</v>
      </c>
      <c r="AH261" s="32"/>
      <c r="AI261" s="44">
        <f>IF($B257-AI$9&lt;0,0,LOOKUP($B257-(AI$9-1),$C$343:$C$364,$E$343:$E$364))</f>
        <v>0</v>
      </c>
      <c r="AJ261" s="32"/>
      <c r="AK261" s="44">
        <f>IF($B257-AK$9&lt;0,0,LOOKUP($B257-(AK$9-1),$C$343:$C$364,$E$343:$E$364))</f>
        <v>0</v>
      </c>
      <c r="AL261" s="32"/>
      <c r="AM261" s="44">
        <f>IF($B257-AM$9&lt;0,0,LOOKUP($B257-(AM$9-1),$C$343:$C$364,$E$343:$E$364))</f>
        <v>0</v>
      </c>
      <c r="AN261" s="32"/>
      <c r="AO261" s="44">
        <f>IF($B257-AO$9&lt;0,0,LOOKUP($B257-(AO$9-1),$C$343:$C$364,$E$343:$E$364))</f>
        <v>0</v>
      </c>
      <c r="AP261" s="32"/>
      <c r="AQ261" s="44">
        <f>IF($B257-AQ$9&lt;0,0,LOOKUP($B257-(AQ$9-1),$C$343:$C$364,$E$343:$E$364))</f>
        <v>0</v>
      </c>
      <c r="AR261" s="32"/>
      <c r="AS261" s="32"/>
      <c r="AT261" s="32"/>
      <c r="AU261" s="32"/>
      <c r="AV261" s="32"/>
      <c r="AW261" s="45"/>
      <c r="AX261" s="45"/>
      <c r="AY261" s="45"/>
    </row>
    <row r="262" spans="1:51">
      <c r="A262" s="3"/>
      <c r="B262" s="3"/>
      <c r="C262" s="3"/>
      <c r="D262" s="3"/>
      <c r="E262" s="46"/>
      <c r="F262" s="41"/>
      <c r="G262" s="46"/>
      <c r="I262" s="46"/>
      <c r="K262" s="46"/>
      <c r="L262" s="41"/>
      <c r="M262" s="46"/>
      <c r="N262" s="41"/>
      <c r="O262" s="46"/>
      <c r="P262" s="41"/>
      <c r="Q262" s="46"/>
      <c r="R262" s="41"/>
      <c r="S262" s="46"/>
      <c r="T262" s="41"/>
      <c r="U262" s="46"/>
      <c r="V262" s="41"/>
      <c r="W262" s="46"/>
      <c r="X262" s="41"/>
      <c r="Y262" s="46"/>
      <c r="Z262" s="41"/>
      <c r="AA262" s="46"/>
      <c r="AB262" s="41"/>
      <c r="AC262" s="46"/>
      <c r="AD262" s="41"/>
      <c r="AE262" s="46"/>
      <c r="AF262" s="41"/>
      <c r="AG262" s="46"/>
      <c r="AH262" s="41"/>
      <c r="AI262" s="46"/>
      <c r="AJ262" s="41"/>
      <c r="AK262" s="46"/>
      <c r="AL262" s="3"/>
      <c r="AM262" s="46"/>
      <c r="AN262" s="3"/>
      <c r="AO262" s="46"/>
      <c r="AP262" s="3"/>
      <c r="AQ262" s="46"/>
      <c r="AR262" s="3"/>
      <c r="AS262" s="3"/>
      <c r="AT262" s="3"/>
      <c r="AU262" s="3"/>
      <c r="AV262" s="3"/>
    </row>
    <row r="263" spans="1:51">
      <c r="A263" s="3"/>
      <c r="B263" s="14" t="s">
        <v>193</v>
      </c>
      <c r="C263" s="3"/>
      <c r="D263" s="3"/>
      <c r="E263" s="41">
        <f>ROUND((E258-E259)*E261,0)</f>
        <v>0</v>
      </c>
      <c r="F263" s="41"/>
      <c r="G263" s="41">
        <f>ROUND((G258-G259)*G261,0)</f>
        <v>0</v>
      </c>
      <c r="I263" s="41">
        <f>ROUND((I258-I259)*I261,0)</f>
        <v>0</v>
      </c>
      <c r="K263" s="41">
        <f>ROUND((K258-K259)*K261,0)</f>
        <v>0</v>
      </c>
      <c r="L263" s="41"/>
      <c r="M263" s="41">
        <f>ROUND((M258-M259)*M261,0)</f>
        <v>165343</v>
      </c>
      <c r="N263" s="41"/>
      <c r="O263" s="41">
        <f>ROUND((O258-O259)*O261,0)</f>
        <v>190693</v>
      </c>
      <c r="P263" s="41"/>
      <c r="Q263" s="41">
        <f>ROUND((Q258-Q259)*Q261,0)</f>
        <v>13531119</v>
      </c>
      <c r="R263" s="41"/>
      <c r="S263" s="41">
        <f>ROUND((S258-S259)*S261,0)</f>
        <v>14246</v>
      </c>
      <c r="T263" s="41"/>
      <c r="U263" s="41">
        <f>ROUND((U258-U259)*U261,0)</f>
        <v>312966</v>
      </c>
      <c r="V263" s="41"/>
      <c r="W263" s="41">
        <f>ROUND((W258-W259)*W261,0)</f>
        <v>-2418</v>
      </c>
      <c r="X263" s="41"/>
      <c r="Y263" s="41">
        <f>ROUND((Y258-Y259)*Y261,0)</f>
        <v>0</v>
      </c>
      <c r="Z263" s="41"/>
      <c r="AA263" s="41">
        <f>ROUND((AA258-AA259)*AA261,0)</f>
        <v>29162</v>
      </c>
      <c r="AB263" s="41"/>
      <c r="AC263" s="41">
        <f>ROUND((AC258-AC259)*AC261,0)</f>
        <v>99173</v>
      </c>
      <c r="AD263" s="41"/>
      <c r="AE263" s="41">
        <f>ROUND((AE258-AE259)*AE261,0)</f>
        <v>13541</v>
      </c>
      <c r="AF263" s="41"/>
      <c r="AG263" s="41">
        <f>ROUND((AG258-AG259)*AG261,0)</f>
        <v>0</v>
      </c>
      <c r="AH263" s="41"/>
      <c r="AI263" s="41">
        <f>ROUND((AI258-AI259)*AI261,0)</f>
        <v>0</v>
      </c>
      <c r="AJ263" s="41"/>
      <c r="AK263" s="41">
        <f>ROUND((AK258-AK259)*AK261,0)</f>
        <v>0</v>
      </c>
      <c r="AL263" s="3"/>
      <c r="AM263" s="41">
        <f>ROUND((AM258-AM259)*AM261,0)</f>
        <v>0</v>
      </c>
      <c r="AN263" s="3"/>
      <c r="AO263" s="41">
        <f>ROUND((AO258-AO259)*AO261,0)</f>
        <v>0</v>
      </c>
      <c r="AP263" s="3"/>
      <c r="AQ263" s="41">
        <f>ROUND((AQ258-AQ259)*AQ261,0)</f>
        <v>0</v>
      </c>
      <c r="AR263" s="3"/>
      <c r="AS263" s="3"/>
      <c r="AT263" s="3"/>
      <c r="AU263" s="3"/>
      <c r="AV263" s="3"/>
    </row>
    <row r="264" spans="1:51">
      <c r="A264" s="3"/>
      <c r="B264" s="14" t="s">
        <v>194</v>
      </c>
      <c r="C264" s="3"/>
      <c r="D264" s="3"/>
      <c r="E264" s="5">
        <f>IF(E$110=$B257,E259,0)</f>
        <v>0</v>
      </c>
      <c r="F264" s="41"/>
      <c r="G264" s="5">
        <f>IF(G$110=$B257,G259,0)</f>
        <v>0</v>
      </c>
      <c r="I264" s="5">
        <f>IF(I$110=$B257,I259,0)</f>
        <v>0</v>
      </c>
      <c r="K264" s="5">
        <f>IF(K$110=$B257,K259,0)</f>
        <v>0</v>
      </c>
      <c r="L264" s="41"/>
      <c r="M264" s="5">
        <f>IF(M$110=$B257,M259,0)</f>
        <v>0</v>
      </c>
      <c r="N264" s="41"/>
      <c r="O264" s="5">
        <f>IF(O$110=$B257,O259,0)</f>
        <v>0</v>
      </c>
      <c r="P264" s="41"/>
      <c r="Q264" s="5">
        <f>IF(Q$110=$B257,Q259,0)</f>
        <v>0</v>
      </c>
      <c r="R264" s="41"/>
      <c r="S264" s="5">
        <f>IF(S$110=$B257,S259,0)</f>
        <v>0</v>
      </c>
      <c r="T264" s="41"/>
      <c r="U264" s="5">
        <f>IF(U$110=$B257,U259,0)</f>
        <v>0</v>
      </c>
      <c r="V264" s="41"/>
      <c r="W264" s="5">
        <f>IF(W$110=$B257,W259,0)</f>
        <v>0</v>
      </c>
      <c r="X264" s="41"/>
      <c r="Y264" s="5">
        <f>IF(Y$110=$B257,Y259,0)</f>
        <v>0</v>
      </c>
      <c r="Z264" s="41"/>
      <c r="AA264" s="5">
        <f>IF(AA$110=$B257,AA259,0)</f>
        <v>0</v>
      </c>
      <c r="AB264" s="41"/>
      <c r="AC264" s="5">
        <f>IF(AC$110=$B257,AC259,0)</f>
        <v>0</v>
      </c>
      <c r="AD264" s="41"/>
      <c r="AE264" s="5">
        <f>IF(AE$110=$B257,AE259,0)</f>
        <v>361083</v>
      </c>
      <c r="AF264" s="41"/>
      <c r="AG264" s="5">
        <f>IF(AG$110=$B257,AG259,0)</f>
        <v>0</v>
      </c>
      <c r="AH264" s="41"/>
      <c r="AI264" s="5">
        <f>IF(AI$110=$B257,AI259,0)</f>
        <v>0</v>
      </c>
      <c r="AJ264" s="41"/>
      <c r="AK264" s="5">
        <f>IF(AK$110=$B257,AK259,0)</f>
        <v>0</v>
      </c>
      <c r="AL264" s="3"/>
      <c r="AM264" s="5">
        <f>IF(AM$110=$B257,AM259,0)</f>
        <v>0</v>
      </c>
      <c r="AN264" s="3"/>
      <c r="AO264" s="5">
        <f>IF(AO$110=$B257,AO259,0)</f>
        <v>0</v>
      </c>
      <c r="AP264" s="3"/>
      <c r="AQ264" s="5">
        <f>IF(AQ$110=$B257,AQ259,0)</f>
        <v>0</v>
      </c>
      <c r="AR264" s="3"/>
      <c r="AS264" s="3"/>
      <c r="AT264" s="3"/>
      <c r="AU264" s="3"/>
      <c r="AV264" s="3"/>
    </row>
    <row r="265" spans="1:51" ht="13.8" thickBot="1">
      <c r="A265" s="3"/>
      <c r="B265" s="14" t="str">
        <f>"Total Tax Depreciation  -  "&amp;B257</f>
        <v>Total Tax Depreciation  -  2014</v>
      </c>
      <c r="C265" s="3"/>
      <c r="D265" s="3"/>
      <c r="E265" s="47">
        <f>E263+E264</f>
        <v>0</v>
      </c>
      <c r="F265" s="41"/>
      <c r="G265" s="47">
        <f>G263+G264</f>
        <v>0</v>
      </c>
      <c r="I265" s="47">
        <f>I263+I264</f>
        <v>0</v>
      </c>
      <c r="K265" s="47">
        <f>K263+K264</f>
        <v>0</v>
      </c>
      <c r="L265" s="41"/>
      <c r="M265" s="47">
        <f>M263+M264</f>
        <v>165343</v>
      </c>
      <c r="N265" s="41"/>
      <c r="O265" s="47">
        <f>O263+O264</f>
        <v>190693</v>
      </c>
      <c r="P265" s="41"/>
      <c r="Q265" s="47">
        <f>Q263+Q264</f>
        <v>13531119</v>
      </c>
      <c r="R265" s="41"/>
      <c r="S265" s="47">
        <f>S263+S264</f>
        <v>14246</v>
      </c>
      <c r="T265" s="41"/>
      <c r="U265" s="47">
        <f>U263+U264</f>
        <v>312966</v>
      </c>
      <c r="V265" s="41"/>
      <c r="W265" s="47">
        <f>W263+W264</f>
        <v>-2418</v>
      </c>
      <c r="X265" s="41"/>
      <c r="Y265" s="47">
        <f>Y263+Y264</f>
        <v>0</v>
      </c>
      <c r="Z265" s="41"/>
      <c r="AA265" s="47">
        <f>AA263+AA264</f>
        <v>29162</v>
      </c>
      <c r="AB265" s="41"/>
      <c r="AC265" s="47">
        <f>AC263+AC264</f>
        <v>99173</v>
      </c>
      <c r="AD265" s="41"/>
      <c r="AE265" s="47">
        <f>AE263+AE264</f>
        <v>374624</v>
      </c>
      <c r="AF265" s="41"/>
      <c r="AG265" s="47">
        <f>AG263+AG264</f>
        <v>0</v>
      </c>
      <c r="AH265" s="41"/>
      <c r="AI265" s="47">
        <f>AI263+AI264</f>
        <v>0</v>
      </c>
      <c r="AJ265" s="41"/>
      <c r="AK265" s="47">
        <f>AK263+AK264</f>
        <v>0</v>
      </c>
      <c r="AL265" s="3"/>
      <c r="AM265" s="47">
        <f>AM263+AM264</f>
        <v>0</v>
      </c>
      <c r="AN265" s="3"/>
      <c r="AO265" s="47">
        <f>AO263+AO264</f>
        <v>0</v>
      </c>
      <c r="AP265" s="3"/>
      <c r="AQ265" s="47">
        <f>AQ263+AQ264</f>
        <v>0</v>
      </c>
      <c r="AR265" s="3"/>
      <c r="AS265" s="3"/>
      <c r="AT265" s="3"/>
      <c r="AU265" s="3"/>
      <c r="AV265" s="3"/>
      <c r="AW265" s="48"/>
    </row>
    <row r="266" spans="1:51" ht="13.8" thickTop="1">
      <c r="A266" s="3"/>
      <c r="B266" s="3"/>
      <c r="C266" s="3"/>
      <c r="D266" s="3"/>
      <c r="E266" s="46"/>
      <c r="F266" s="41"/>
      <c r="G266" s="46"/>
      <c r="I266" s="46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3"/>
      <c r="AM266" s="41"/>
      <c r="AN266" s="3"/>
      <c r="AO266" s="41"/>
      <c r="AP266" s="3"/>
      <c r="AQ266" s="41"/>
      <c r="AR266" s="3"/>
      <c r="AS266" s="3"/>
      <c r="AT266" s="3"/>
      <c r="AU266" s="3"/>
      <c r="AV266" s="3"/>
    </row>
    <row r="267" spans="1:51">
      <c r="A267" s="3"/>
      <c r="B267" s="3"/>
      <c r="C267" s="3"/>
      <c r="D267" s="3"/>
      <c r="E267" s="46"/>
      <c r="F267" s="41"/>
      <c r="G267" s="46"/>
      <c r="I267" s="46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3"/>
      <c r="AM267" s="41"/>
      <c r="AN267" s="3"/>
      <c r="AO267" s="41"/>
      <c r="AP267" s="3"/>
      <c r="AQ267" s="41"/>
      <c r="AR267" s="3"/>
      <c r="AS267" s="3"/>
      <c r="AT267" s="3"/>
      <c r="AU267" s="3"/>
      <c r="AV267" s="3"/>
    </row>
    <row r="268" spans="1:51">
      <c r="A268" s="3"/>
      <c r="B268" s="40">
        <v>2015</v>
      </c>
      <c r="C268" s="3"/>
      <c r="D268" s="3"/>
      <c r="E268" s="50"/>
      <c r="F268" s="41"/>
      <c r="G268" s="50"/>
      <c r="I268" s="50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3"/>
      <c r="AM268" s="41"/>
      <c r="AN268" s="3"/>
      <c r="AO268" s="41"/>
      <c r="AP268" s="3"/>
      <c r="AQ268" s="41"/>
      <c r="AR268" s="3"/>
      <c r="AS268" s="3"/>
      <c r="AT268" s="3"/>
      <c r="AU268" s="3"/>
      <c r="AV268" s="3"/>
    </row>
    <row r="269" spans="1:51">
      <c r="A269" s="3"/>
      <c r="B269" s="14" t="s">
        <v>167</v>
      </c>
      <c r="C269" s="3"/>
      <c r="D269" s="3"/>
      <c r="E269" s="41">
        <f>IF(E$110&lt;=$B268,E$25,0)</f>
        <v>0</v>
      </c>
      <c r="F269" s="41"/>
      <c r="G269" s="41">
        <f>IF(G$110&lt;=$B268,G$25,0)</f>
        <v>0</v>
      </c>
      <c r="I269" s="41">
        <f>IF(I$110&lt;=$B268,I$25,0)</f>
        <v>0</v>
      </c>
      <c r="K269" s="41">
        <f>IF(K$110&lt;=$B268,K$25,0)</f>
        <v>0</v>
      </c>
      <c r="L269" s="41"/>
      <c r="M269" s="41">
        <f>IF(M$110&lt;=$B268,M$25,0)</f>
        <v>3706400.915</v>
      </c>
      <c r="N269" s="41"/>
      <c r="O269" s="41">
        <f>IF(O$110&lt;=$B268,O$25,0)</f>
        <v>4273710.8949999996</v>
      </c>
      <c r="P269" s="41"/>
      <c r="Q269" s="41">
        <f>IF(Q$110&lt;=$B268,Q$25,0)</f>
        <v>299228647.71000004</v>
      </c>
      <c r="R269" s="41"/>
      <c r="S269" s="41">
        <f>IF(S$110&lt;=$B268,S$25,0)</f>
        <v>582899.13500000001</v>
      </c>
      <c r="T269" s="41"/>
      <c r="U269" s="41">
        <f>IF(U$110&lt;=$B268,U$25,0)</f>
        <v>11843540.959999999</v>
      </c>
      <c r="V269" s="41"/>
      <c r="W269" s="41">
        <f>IF(W$110&lt;=$B268,W$25,0)</f>
        <v>-84640.994999999937</v>
      </c>
      <c r="X269" s="41"/>
      <c r="Y269" s="41">
        <f>IF(Y$110&lt;=$B268,Y$25,0)</f>
        <v>3236832.7199999993</v>
      </c>
      <c r="Z269" s="41"/>
      <c r="AA269" s="41">
        <f>IF(AA$110&lt;=$B268,AA$25,0)</f>
        <v>873518.76000000013</v>
      </c>
      <c r="AB269" s="41"/>
      <c r="AC269" s="41">
        <f>IF(AC$110&lt;=$B268,AC$25,0)</f>
        <v>2747552.9049999993</v>
      </c>
      <c r="AD269" s="41"/>
      <c r="AE269" s="41">
        <f>IF(AE$110&lt;=$B268,AE$25,0)</f>
        <v>722165.79999999981</v>
      </c>
      <c r="AF269" s="41"/>
      <c r="AG269" s="41">
        <f>IF(AG$110&lt;=$B268,AG$25,0)</f>
        <v>917927.64000000013</v>
      </c>
      <c r="AH269" s="41"/>
      <c r="AI269" s="41">
        <f>IF(AI$110&lt;=$B268,AI$25,0)</f>
        <v>0</v>
      </c>
      <c r="AJ269" s="41"/>
      <c r="AK269" s="41">
        <f>IF(AK$110&lt;=$B268,AK$25,0)</f>
        <v>0</v>
      </c>
      <c r="AL269" s="3"/>
      <c r="AM269" s="41">
        <f>IF(AM$110&lt;=$B268,AM$25,0)</f>
        <v>0</v>
      </c>
      <c r="AN269" s="3"/>
      <c r="AO269" s="41">
        <f>IF(AO$110&lt;=$B268,AO$25,0)</f>
        <v>0</v>
      </c>
      <c r="AP269" s="3"/>
      <c r="AQ269" s="41">
        <f>IF(AQ$110&lt;=$B268,AQ$25,0)</f>
        <v>0</v>
      </c>
      <c r="AR269" s="3"/>
      <c r="AS269" s="3"/>
      <c r="AT269" s="3"/>
      <c r="AU269" s="3"/>
      <c r="AV269" s="3"/>
    </row>
    <row r="270" spans="1:51">
      <c r="A270" s="3"/>
      <c r="B270" s="14" t="s">
        <v>190</v>
      </c>
      <c r="C270" s="3"/>
      <c r="D270" s="3"/>
      <c r="E270" s="42">
        <f>ROUND(E269*E$13,0)</f>
        <v>0</v>
      </c>
      <c r="F270" s="41"/>
      <c r="G270" s="42">
        <f>ROUND(G269*G$13,0)</f>
        <v>0</v>
      </c>
      <c r="I270" s="42">
        <f>ROUND(I269*I$13,0)</f>
        <v>0</v>
      </c>
      <c r="K270" s="42">
        <f>ROUND(K269*K$13,0)</f>
        <v>0</v>
      </c>
      <c r="L270" s="41"/>
      <c r="M270" s="42">
        <f>ROUND(M269*M$13,0)</f>
        <v>0</v>
      </c>
      <c r="N270" s="41"/>
      <c r="O270" s="42">
        <f>ROUND(O269*O$13,0)</f>
        <v>0</v>
      </c>
      <c r="P270" s="41"/>
      <c r="Q270" s="42">
        <f>ROUND(Q269*Q$13,0)</f>
        <v>0</v>
      </c>
      <c r="R270" s="41"/>
      <c r="S270" s="42">
        <f>ROUND(S269*S$13,0)</f>
        <v>291450</v>
      </c>
      <c r="T270" s="41"/>
      <c r="U270" s="42">
        <f>ROUND(U269*U$13,0)</f>
        <v>5921770</v>
      </c>
      <c r="V270" s="41"/>
      <c r="W270" s="42">
        <f>ROUND(W269*W$13,0)</f>
        <v>-42320</v>
      </c>
      <c r="X270" s="41"/>
      <c r="Y270" s="42">
        <f>ROUND(Y269*Y$13,0)</f>
        <v>3236833</v>
      </c>
      <c r="Z270" s="41"/>
      <c r="AA270" s="42">
        <f>ROUND(AA269*AA$13,0)</f>
        <v>436759</v>
      </c>
      <c r="AB270" s="41"/>
      <c r="AC270" s="42">
        <f>ROUND(AC269*AC$13,0)</f>
        <v>1373776</v>
      </c>
      <c r="AD270" s="41"/>
      <c r="AE270" s="42">
        <f>ROUND(AE269*AE$13,0)</f>
        <v>361083</v>
      </c>
      <c r="AF270" s="41"/>
      <c r="AG270" s="42">
        <f>ROUND(AG269*AG$13,0)</f>
        <v>458964</v>
      </c>
      <c r="AH270" s="41"/>
      <c r="AI270" s="42">
        <f>ROUND(AI269*AI$13,0)</f>
        <v>0</v>
      </c>
      <c r="AJ270" s="41"/>
      <c r="AK270" s="42">
        <f>ROUND(AK269*AK$13,0)</f>
        <v>0</v>
      </c>
      <c r="AL270" s="3"/>
      <c r="AM270" s="42">
        <f>ROUND(AM269*AM$13,0)</f>
        <v>0</v>
      </c>
      <c r="AN270" s="3"/>
      <c r="AO270" s="42">
        <f>ROUND(AO269*AO$13,0)</f>
        <v>0</v>
      </c>
      <c r="AP270" s="3"/>
      <c r="AQ270" s="42">
        <f>ROUND(AQ269*AQ$13,0)</f>
        <v>0</v>
      </c>
      <c r="AR270" s="3"/>
      <c r="AS270" s="3"/>
      <c r="AT270" s="3"/>
      <c r="AU270" s="3"/>
      <c r="AV270" s="3"/>
    </row>
    <row r="271" spans="1:51">
      <c r="A271" s="3"/>
      <c r="B271" s="14" t="s">
        <v>191</v>
      </c>
      <c r="C271" s="3"/>
      <c r="D271" s="3"/>
      <c r="E271" s="41">
        <f>E269-E270</f>
        <v>0</v>
      </c>
      <c r="F271" s="41"/>
      <c r="G271" s="41">
        <f>G269-G270</f>
        <v>0</v>
      </c>
      <c r="I271" s="41">
        <f>I269-I270</f>
        <v>0</v>
      </c>
      <c r="K271" s="41">
        <f>K269-K270</f>
        <v>0</v>
      </c>
      <c r="L271" s="41"/>
      <c r="M271" s="41">
        <f>M269-M270</f>
        <v>3706400.915</v>
      </c>
      <c r="N271" s="41"/>
      <c r="O271" s="41">
        <f>O269-O270</f>
        <v>4273710.8949999996</v>
      </c>
      <c r="P271" s="41"/>
      <c r="Q271" s="41">
        <f>Q269-Q270</f>
        <v>299228647.71000004</v>
      </c>
      <c r="R271" s="41"/>
      <c r="S271" s="41">
        <f>S269-S270</f>
        <v>291449.13500000001</v>
      </c>
      <c r="T271" s="41"/>
      <c r="U271" s="41">
        <f>U269-U270</f>
        <v>5921770.959999999</v>
      </c>
      <c r="V271" s="41"/>
      <c r="W271" s="41">
        <f>W269-W270</f>
        <v>-42320.994999999937</v>
      </c>
      <c r="X271" s="41"/>
      <c r="Y271" s="41">
        <f>Y269-Y270</f>
        <v>-0.28000000072643161</v>
      </c>
      <c r="Z271" s="41"/>
      <c r="AA271" s="41">
        <f>AA269-AA270</f>
        <v>436759.76000000013</v>
      </c>
      <c r="AB271" s="41"/>
      <c r="AC271" s="41">
        <f>AC269-AC270</f>
        <v>1373776.9049999993</v>
      </c>
      <c r="AD271" s="41"/>
      <c r="AE271" s="41">
        <f>AE269-AE270</f>
        <v>361082.79999999981</v>
      </c>
      <c r="AF271" s="41"/>
      <c r="AG271" s="41">
        <f>AG269-AG270</f>
        <v>458963.64000000013</v>
      </c>
      <c r="AH271" s="41"/>
      <c r="AI271" s="41">
        <f>AI269-AI270</f>
        <v>0</v>
      </c>
      <c r="AJ271" s="41"/>
      <c r="AK271" s="41">
        <f>AK269-AK270</f>
        <v>0</v>
      </c>
      <c r="AL271" s="3"/>
      <c r="AM271" s="41">
        <f>AM269-AM270</f>
        <v>0</v>
      </c>
      <c r="AN271" s="3"/>
      <c r="AO271" s="41">
        <f>AO269-AO270</f>
        <v>0</v>
      </c>
      <c r="AP271" s="3"/>
      <c r="AQ271" s="41">
        <f>AQ269-AQ270</f>
        <v>0</v>
      </c>
      <c r="AR271" s="3"/>
      <c r="AS271" s="3"/>
      <c r="AT271" s="3"/>
      <c r="AU271" s="3"/>
      <c r="AV271" s="3"/>
    </row>
    <row r="272" spans="1:51" s="176" customFormat="1">
      <c r="A272" s="32"/>
      <c r="B272" s="43" t="s">
        <v>192</v>
      </c>
      <c r="C272" s="32"/>
      <c r="D272" s="32"/>
      <c r="E272" s="44">
        <f>IF($B268-E$9&lt;0,0,LOOKUP($B268-(E$9-1),$C$343:$C$364,$E$343:$E$364))</f>
        <v>4.462E-2</v>
      </c>
      <c r="F272" s="32"/>
      <c r="G272" s="44">
        <f>IF($B268-G$9&lt;0,0,LOOKUP($B268-(G$9-1),$C$343:$C$364,$E$343:$E$364))</f>
        <v>4.4609999999999997E-2</v>
      </c>
      <c r="H272" s="45"/>
      <c r="I272" s="44">
        <f>IF($B268-I$9&lt;0,0,LOOKUP($B268-(I$9-1),$C$343:$C$364,$E$343:$E$364))</f>
        <v>4.462E-2</v>
      </c>
      <c r="J272" s="45"/>
      <c r="K272" s="44">
        <f>IF($B268-K$9&lt;0,0,LOOKUP($B268-(K$9-1),$C$343:$C$364,$E$343:$E$364))</f>
        <v>4.4609999999999997E-2</v>
      </c>
      <c r="L272" s="45"/>
      <c r="M272" s="44">
        <f>IF($B268-M$9&lt;0,0,LOOKUP($B268-(M$9-1),$C$343:$C$364,$E$343:$E$364))</f>
        <v>4.462E-2</v>
      </c>
      <c r="N272" s="32"/>
      <c r="O272" s="44">
        <f>IF($B268-O$9&lt;0,0,LOOKUP($B268-(O$9-1),$C$343:$C$364,$E$343:$E$364))</f>
        <v>4.4609999999999997E-2</v>
      </c>
      <c r="P272" s="45"/>
      <c r="Q272" s="44">
        <f>IF($B268-Q$9&lt;0,0,LOOKUP($B268-(Q$9-1),$C$343:$C$364,$E$343:$E$364))</f>
        <v>4.462E-2</v>
      </c>
      <c r="R272" s="45"/>
      <c r="S272" s="44">
        <f>IF($B268-S$9&lt;0,0,LOOKUP($B268-(S$9-1),$C$343:$C$364,$E$343:$E$364))</f>
        <v>4.5220000000000003E-2</v>
      </c>
      <c r="T272" s="45"/>
      <c r="U272" s="44">
        <f>IF($B268-U$9&lt;0,0,LOOKUP($B268-(U$9-1),$C$343:$C$364,$E$343:$E$364))</f>
        <v>4.888E-2</v>
      </c>
      <c r="V272" s="45"/>
      <c r="W272" s="44">
        <f>IF($B268-W$9&lt;0,0,LOOKUP($B268-(W$9-1),$C$343:$C$364,$E$343:$E$364))</f>
        <v>5.2850000000000001E-2</v>
      </c>
      <c r="X272" s="32"/>
      <c r="Y272" s="44">
        <f>IF($B268-Y$9&lt;0,0,LOOKUP($B268-(Y$9-1),$C$343:$C$364,$E$343:$E$364))</f>
        <v>5.713E-2</v>
      </c>
      <c r="Z272" s="45"/>
      <c r="AA272" s="44">
        <f>IF($B268-AA$9&lt;0,0,LOOKUP($B268-(AA$9-1),$C$343:$C$364,$E$343:$E$364))</f>
        <v>6.1769999999999999E-2</v>
      </c>
      <c r="AB272" s="45"/>
      <c r="AC272" s="44">
        <f>IF($B268-AC$9&lt;0,0,LOOKUP($B268-(AC$9-1),$C$343:$C$364,$E$343:$E$364))</f>
        <v>6.6769999999999996E-2</v>
      </c>
      <c r="AD272" s="45"/>
      <c r="AE272" s="44">
        <f>IF($B268-AE$9&lt;0,0,LOOKUP($B268-(AE$9-1),$C$343:$C$364,$E$343:$E$364))</f>
        <v>7.2190000000000004E-2</v>
      </c>
      <c r="AF272" s="45"/>
      <c r="AG272" s="44">
        <f>IF($B268-AG$9&lt;0,0,LOOKUP($B268-(AG$9-1),$C$343:$C$364,$E$343:$E$364))</f>
        <v>3.7499999999999999E-2</v>
      </c>
      <c r="AH272" s="32"/>
      <c r="AI272" s="44">
        <f>IF($B268-AI$9&lt;0,0,LOOKUP($B268-(AI$9-1),$C$343:$C$364,$E$343:$E$364))</f>
        <v>0</v>
      </c>
      <c r="AJ272" s="32"/>
      <c r="AK272" s="44">
        <f>IF($B268-AK$9&lt;0,0,LOOKUP($B268-(AK$9-1),$C$343:$C$364,$E$343:$E$364))</f>
        <v>0</v>
      </c>
      <c r="AL272" s="32"/>
      <c r="AM272" s="44">
        <f>IF($B268-AM$9&lt;0,0,LOOKUP($B268-(AM$9-1),$C$343:$C$364,$E$343:$E$364))</f>
        <v>0</v>
      </c>
      <c r="AN272" s="32"/>
      <c r="AO272" s="44">
        <f>IF($B268-AO$9&lt;0,0,LOOKUP($B268-(AO$9-1),$C$343:$C$364,$E$343:$E$364))</f>
        <v>0</v>
      </c>
      <c r="AP272" s="32"/>
      <c r="AQ272" s="44">
        <f>IF($B268-AQ$9&lt;0,0,LOOKUP($B268-(AQ$9-1),$C$343:$C$364,$E$343:$E$364))</f>
        <v>0</v>
      </c>
      <c r="AR272" s="32"/>
      <c r="AS272" s="32"/>
      <c r="AT272" s="32"/>
      <c r="AU272" s="32"/>
      <c r="AV272" s="32"/>
      <c r="AW272" s="45"/>
      <c r="AX272" s="45"/>
      <c r="AY272" s="45"/>
    </row>
    <row r="273" spans="1:51">
      <c r="A273" s="3"/>
      <c r="B273" s="3"/>
      <c r="C273" s="3"/>
      <c r="D273" s="3"/>
      <c r="E273" s="46"/>
      <c r="F273" s="41"/>
      <c r="G273" s="46"/>
      <c r="I273" s="46"/>
      <c r="K273" s="46"/>
      <c r="L273" s="41"/>
      <c r="M273" s="46"/>
      <c r="N273" s="41"/>
      <c r="O273" s="46"/>
      <c r="P273" s="41"/>
      <c r="Q273" s="46"/>
      <c r="R273" s="41"/>
      <c r="S273" s="46"/>
      <c r="T273" s="41"/>
      <c r="U273" s="46"/>
      <c r="V273" s="41"/>
      <c r="W273" s="46"/>
      <c r="X273" s="41"/>
      <c r="Y273" s="46"/>
      <c r="Z273" s="41"/>
      <c r="AA273" s="46"/>
      <c r="AB273" s="41"/>
      <c r="AC273" s="46"/>
      <c r="AD273" s="41"/>
      <c r="AE273" s="46"/>
      <c r="AF273" s="41"/>
      <c r="AG273" s="46"/>
      <c r="AH273" s="41"/>
      <c r="AI273" s="46"/>
      <c r="AJ273" s="41"/>
      <c r="AK273" s="46"/>
      <c r="AL273" s="3"/>
      <c r="AM273" s="46"/>
      <c r="AN273" s="3"/>
      <c r="AO273" s="46"/>
      <c r="AP273" s="3"/>
      <c r="AQ273" s="46"/>
      <c r="AR273" s="3"/>
      <c r="AS273" s="3"/>
      <c r="AT273" s="3"/>
      <c r="AU273" s="3"/>
      <c r="AV273" s="3"/>
    </row>
    <row r="274" spans="1:51">
      <c r="A274" s="3"/>
      <c r="B274" s="14" t="s">
        <v>193</v>
      </c>
      <c r="C274" s="3"/>
      <c r="D274" s="3"/>
      <c r="E274" s="41">
        <f>ROUND((E269-E270)*E272,0)</f>
        <v>0</v>
      </c>
      <c r="F274" s="41"/>
      <c r="G274" s="41">
        <f>ROUND((G269-G270)*G272,0)</f>
        <v>0</v>
      </c>
      <c r="I274" s="41">
        <f>ROUND((I269-I270)*I272,0)</f>
        <v>0</v>
      </c>
      <c r="K274" s="41">
        <f>ROUND((K269-K270)*K272,0)</f>
        <v>0</v>
      </c>
      <c r="L274" s="41"/>
      <c r="M274" s="41">
        <f>ROUND((M269-M270)*M272,0)</f>
        <v>165380</v>
      </c>
      <c r="N274" s="41"/>
      <c r="O274" s="41">
        <f>ROUND((O269-O270)*O272,0)</f>
        <v>190650</v>
      </c>
      <c r="P274" s="41"/>
      <c r="Q274" s="41">
        <f>ROUND((Q269-Q270)*Q272,0)</f>
        <v>13351582</v>
      </c>
      <c r="R274" s="41"/>
      <c r="S274" s="41">
        <f>ROUND((S269-S270)*S272,0)</f>
        <v>13179</v>
      </c>
      <c r="T274" s="41"/>
      <c r="U274" s="41">
        <f>ROUND((U269-U270)*U272,0)</f>
        <v>289456</v>
      </c>
      <c r="V274" s="41"/>
      <c r="W274" s="41">
        <f>ROUND((W269-W270)*W272,0)</f>
        <v>-2237</v>
      </c>
      <c r="X274" s="41"/>
      <c r="Y274" s="41">
        <f>ROUND((Y269-Y270)*Y272,0)</f>
        <v>0</v>
      </c>
      <c r="Z274" s="41"/>
      <c r="AA274" s="41">
        <f>ROUND((AA269-AA270)*AA272,0)</f>
        <v>26979</v>
      </c>
      <c r="AB274" s="41"/>
      <c r="AC274" s="41">
        <f>ROUND((AC269-AC270)*AC272,0)</f>
        <v>91727</v>
      </c>
      <c r="AD274" s="41"/>
      <c r="AE274" s="41">
        <f>ROUND((AE269-AE270)*AE272,0)</f>
        <v>26067</v>
      </c>
      <c r="AF274" s="41"/>
      <c r="AG274" s="41">
        <f>ROUND((AG269-AG270)*AG272,0)</f>
        <v>17211</v>
      </c>
      <c r="AH274" s="41"/>
      <c r="AI274" s="41">
        <f>ROUND((AI269-AI270)*AI272,0)</f>
        <v>0</v>
      </c>
      <c r="AJ274" s="41"/>
      <c r="AK274" s="41">
        <f>ROUND((AK269-AK270)*AK272,0)</f>
        <v>0</v>
      </c>
      <c r="AL274" s="3"/>
      <c r="AM274" s="41">
        <f>ROUND((AM269-AM270)*AM272,0)</f>
        <v>0</v>
      </c>
      <c r="AN274" s="3"/>
      <c r="AO274" s="41">
        <f>ROUND((AO269-AO270)*AO272,0)</f>
        <v>0</v>
      </c>
      <c r="AP274" s="3"/>
      <c r="AQ274" s="41">
        <f>ROUND((AQ269-AQ270)*AQ272,0)</f>
        <v>0</v>
      </c>
      <c r="AR274" s="3"/>
      <c r="AS274" s="3"/>
      <c r="AT274" s="3"/>
      <c r="AU274" s="3"/>
      <c r="AV274" s="3"/>
    </row>
    <row r="275" spans="1:51">
      <c r="A275" s="3"/>
      <c r="B275" s="14" t="s">
        <v>194</v>
      </c>
      <c r="C275" s="3"/>
      <c r="D275" s="3"/>
      <c r="E275" s="5">
        <f>IF(E$110=$B268,E270,0)</f>
        <v>0</v>
      </c>
      <c r="F275" s="41"/>
      <c r="G275" s="5">
        <f>IF(G$110=$B268,G270,0)</f>
        <v>0</v>
      </c>
      <c r="I275" s="5">
        <f>IF(I$110=$B268,I270,0)</f>
        <v>0</v>
      </c>
      <c r="K275" s="5">
        <f>IF(K$110=$B268,K270,0)</f>
        <v>0</v>
      </c>
      <c r="L275" s="41"/>
      <c r="M275" s="5">
        <f>IF(M$110=$B268,M270,0)</f>
        <v>0</v>
      </c>
      <c r="N275" s="41"/>
      <c r="O275" s="5">
        <f>IF(O$110=$B268,O270,0)</f>
        <v>0</v>
      </c>
      <c r="P275" s="41"/>
      <c r="Q275" s="5">
        <f>IF(Q$110=$B268,Q270,0)</f>
        <v>0</v>
      </c>
      <c r="R275" s="41"/>
      <c r="S275" s="5">
        <f>IF(S$110=$B268,S270,0)</f>
        <v>0</v>
      </c>
      <c r="T275" s="41"/>
      <c r="U275" s="5">
        <f>IF(U$110=$B268,U270,0)</f>
        <v>0</v>
      </c>
      <c r="V275" s="41"/>
      <c r="W275" s="5">
        <f>IF(W$110=$B268,W270,0)</f>
        <v>0</v>
      </c>
      <c r="X275" s="41"/>
      <c r="Y275" s="5">
        <f>IF(Y$110=$B268,Y270,0)</f>
        <v>0</v>
      </c>
      <c r="Z275" s="41"/>
      <c r="AA275" s="5">
        <f>IF(AA$110=$B268,AA270,0)</f>
        <v>0</v>
      </c>
      <c r="AB275" s="41"/>
      <c r="AC275" s="5">
        <f>IF(AC$110=$B268,AC270,0)</f>
        <v>0</v>
      </c>
      <c r="AD275" s="41"/>
      <c r="AE275" s="5">
        <f>IF(AE$110=$B268,AE270,0)</f>
        <v>0</v>
      </c>
      <c r="AF275" s="41"/>
      <c r="AG275" s="5">
        <f>IF(AG$110=$B268,AG270,0)</f>
        <v>458964</v>
      </c>
      <c r="AH275" s="41"/>
      <c r="AI275" s="5">
        <f>IF(AI$110=$B268,AI270,0)</f>
        <v>0</v>
      </c>
      <c r="AJ275" s="41"/>
      <c r="AK275" s="5">
        <f>IF(AK$110=$B268,AK270,0)</f>
        <v>0</v>
      </c>
      <c r="AL275" s="3"/>
      <c r="AM275" s="5">
        <f>IF(AM$110=$B268,AM270,0)</f>
        <v>0</v>
      </c>
      <c r="AN275" s="3"/>
      <c r="AO275" s="5">
        <f>IF(AO$110=$B268,AO270,0)</f>
        <v>0</v>
      </c>
      <c r="AP275" s="3"/>
      <c r="AQ275" s="5">
        <f>IF(AQ$110=$B268,AQ270,0)</f>
        <v>0</v>
      </c>
      <c r="AR275" s="3"/>
      <c r="AS275" s="3"/>
      <c r="AT275" s="3"/>
      <c r="AU275" s="3"/>
      <c r="AV275" s="3"/>
    </row>
    <row r="276" spans="1:51" ht="13.8" thickBot="1">
      <c r="A276" s="3"/>
      <c r="B276" s="14" t="str">
        <f>"Total Tax Depreciation  -  "&amp;B268</f>
        <v>Total Tax Depreciation  -  2015</v>
      </c>
      <c r="C276" s="3"/>
      <c r="D276" s="3"/>
      <c r="E276" s="47">
        <f>E274+E275</f>
        <v>0</v>
      </c>
      <c r="F276" s="41"/>
      <c r="G276" s="47">
        <f>G274+G275</f>
        <v>0</v>
      </c>
      <c r="I276" s="47">
        <f>I274+I275</f>
        <v>0</v>
      </c>
      <c r="K276" s="47">
        <f>K274+K275</f>
        <v>0</v>
      </c>
      <c r="L276" s="41"/>
      <c r="M276" s="47">
        <f>M274+M275</f>
        <v>165380</v>
      </c>
      <c r="N276" s="41"/>
      <c r="O276" s="47">
        <f>O274+O275</f>
        <v>190650</v>
      </c>
      <c r="P276" s="41"/>
      <c r="Q276" s="47">
        <f>Q274+Q275</f>
        <v>13351582</v>
      </c>
      <c r="R276" s="41"/>
      <c r="S276" s="47">
        <f>S274+S275</f>
        <v>13179</v>
      </c>
      <c r="T276" s="41"/>
      <c r="U276" s="47">
        <f>U274+U275</f>
        <v>289456</v>
      </c>
      <c r="V276" s="41"/>
      <c r="W276" s="47">
        <f>W274+W275</f>
        <v>-2237</v>
      </c>
      <c r="X276" s="41"/>
      <c r="Y276" s="47">
        <f>Y274+Y275</f>
        <v>0</v>
      </c>
      <c r="Z276" s="41"/>
      <c r="AA276" s="47">
        <f>AA274+AA275</f>
        <v>26979</v>
      </c>
      <c r="AB276" s="41"/>
      <c r="AC276" s="47">
        <f>AC274+AC275</f>
        <v>91727</v>
      </c>
      <c r="AD276" s="41"/>
      <c r="AE276" s="47">
        <f>AE274+AE275</f>
        <v>26067</v>
      </c>
      <c r="AF276" s="41"/>
      <c r="AG276" s="47">
        <f>AG274+AG275</f>
        <v>476175</v>
      </c>
      <c r="AH276" s="41"/>
      <c r="AI276" s="47">
        <f>AI274+AI275</f>
        <v>0</v>
      </c>
      <c r="AJ276" s="41"/>
      <c r="AK276" s="47">
        <f>AK274+AK275</f>
        <v>0</v>
      </c>
      <c r="AL276" s="3"/>
      <c r="AM276" s="47">
        <f>AM274+AM275</f>
        <v>0</v>
      </c>
      <c r="AN276" s="3"/>
      <c r="AO276" s="47">
        <f>AO274+AO275</f>
        <v>0</v>
      </c>
      <c r="AP276" s="3"/>
      <c r="AQ276" s="47">
        <f>AQ274+AQ275</f>
        <v>0</v>
      </c>
      <c r="AR276" s="3"/>
      <c r="AS276" s="3"/>
      <c r="AT276" s="3"/>
      <c r="AU276" s="3"/>
      <c r="AV276" s="3"/>
      <c r="AW276" s="48"/>
    </row>
    <row r="277" spans="1:51" ht="13.8" thickTop="1">
      <c r="A277" s="3"/>
      <c r="B277" s="3"/>
      <c r="C277" s="3"/>
      <c r="D277" s="3"/>
      <c r="E277" s="46"/>
      <c r="F277" s="41"/>
      <c r="G277" s="46"/>
      <c r="I277" s="46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3"/>
      <c r="AM277" s="41"/>
      <c r="AN277" s="3"/>
      <c r="AO277" s="41"/>
      <c r="AP277" s="3"/>
      <c r="AQ277" s="41"/>
      <c r="AR277" s="3"/>
      <c r="AS277" s="3"/>
      <c r="AT277" s="3"/>
      <c r="AU277" s="3"/>
      <c r="AV277" s="3"/>
    </row>
    <row r="278" spans="1:51">
      <c r="A278" s="3"/>
      <c r="B278" s="3"/>
      <c r="C278" s="3"/>
      <c r="D278" s="3"/>
      <c r="E278" s="46"/>
      <c r="F278" s="41"/>
      <c r="G278" s="46"/>
      <c r="I278" s="46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3"/>
      <c r="AM278" s="41"/>
      <c r="AN278" s="3"/>
      <c r="AO278" s="41"/>
      <c r="AP278" s="3"/>
      <c r="AQ278" s="41"/>
      <c r="AR278" s="3"/>
      <c r="AS278" s="3"/>
      <c r="AT278" s="3"/>
      <c r="AU278" s="3"/>
      <c r="AV278" s="3"/>
    </row>
    <row r="279" spans="1:51">
      <c r="A279" s="3"/>
      <c r="B279" s="40">
        <v>2016</v>
      </c>
      <c r="C279" s="3"/>
      <c r="D279" s="3"/>
      <c r="E279" s="50"/>
      <c r="F279" s="41"/>
      <c r="G279" s="50"/>
      <c r="I279" s="50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3"/>
      <c r="AM279" s="41"/>
      <c r="AN279" s="3"/>
      <c r="AO279" s="41"/>
      <c r="AP279" s="3"/>
      <c r="AQ279" s="41"/>
      <c r="AR279" s="3"/>
      <c r="AS279" s="3"/>
      <c r="AT279" s="3"/>
      <c r="AU279" s="3"/>
      <c r="AV279" s="3"/>
    </row>
    <row r="280" spans="1:51">
      <c r="A280" s="3"/>
      <c r="B280" s="14" t="s">
        <v>167</v>
      </c>
      <c r="C280" s="3"/>
      <c r="D280" s="3"/>
      <c r="E280" s="41">
        <f>IF(E$110&lt;=$B279,E$25,0)</f>
        <v>0</v>
      </c>
      <c r="F280" s="41"/>
      <c r="G280" s="41">
        <f>IF(G$110&lt;=$B279,G$25,0)</f>
        <v>0</v>
      </c>
      <c r="I280" s="41">
        <f>IF(I$110&lt;=$B279,I$25,0)</f>
        <v>0</v>
      </c>
      <c r="K280" s="41">
        <f>IF(K$110&lt;=$B279,K$25,0)</f>
        <v>0</v>
      </c>
      <c r="L280" s="41"/>
      <c r="M280" s="41">
        <f>IF(M$110&lt;=$B279,M$25,0)</f>
        <v>3706400.915</v>
      </c>
      <c r="N280" s="41"/>
      <c r="O280" s="41">
        <f>IF(O$110&lt;=$B279,O$25,0)</f>
        <v>4273710.8949999996</v>
      </c>
      <c r="P280" s="41"/>
      <c r="Q280" s="41">
        <f>IF(Q$110&lt;=$B279,Q$25,0)</f>
        <v>299228647.71000004</v>
      </c>
      <c r="R280" s="41"/>
      <c r="S280" s="41">
        <f>IF(S$110&lt;=$B279,S$25,0)</f>
        <v>582899.13500000001</v>
      </c>
      <c r="T280" s="41"/>
      <c r="U280" s="41">
        <f>IF(U$110&lt;=$B279,U$25,0)</f>
        <v>11843540.959999999</v>
      </c>
      <c r="V280" s="41"/>
      <c r="W280" s="41">
        <f>IF(W$110&lt;=$B279,W$25,0)</f>
        <v>-84640.994999999937</v>
      </c>
      <c r="X280" s="41"/>
      <c r="Y280" s="41">
        <f>IF(Y$110&lt;=$B279,Y$25,0)</f>
        <v>3236832.7199999993</v>
      </c>
      <c r="Z280" s="41"/>
      <c r="AA280" s="41">
        <f>IF(AA$110&lt;=$B279,AA$25,0)</f>
        <v>873518.76000000013</v>
      </c>
      <c r="AB280" s="41"/>
      <c r="AC280" s="41">
        <f>IF(AC$110&lt;=$B279,AC$25,0)</f>
        <v>2747552.9049999993</v>
      </c>
      <c r="AD280" s="41"/>
      <c r="AE280" s="41">
        <f>IF(AE$110&lt;=$B279,AE$25,0)</f>
        <v>722165.79999999981</v>
      </c>
      <c r="AF280" s="41"/>
      <c r="AG280" s="41">
        <f>IF(AG$110&lt;=$B279,AG$25,0)</f>
        <v>917927.64000000013</v>
      </c>
      <c r="AH280" s="41"/>
      <c r="AI280" s="41">
        <f>IF(AI$110&lt;=$B279,AI$25,0)</f>
        <v>875597.39999999979</v>
      </c>
      <c r="AJ280" s="41"/>
      <c r="AK280" s="41">
        <f>IF(AK$110&lt;=$B279,AK$25,0)</f>
        <v>0</v>
      </c>
      <c r="AL280" s="3"/>
      <c r="AM280" s="41">
        <f>IF(AM$110&lt;=$B279,AM$25,0)</f>
        <v>0</v>
      </c>
      <c r="AN280" s="3"/>
      <c r="AO280" s="41">
        <f>IF(AO$110&lt;=$B279,AO$25,0)</f>
        <v>0</v>
      </c>
      <c r="AP280" s="3"/>
      <c r="AQ280" s="41">
        <f>IF(AQ$110&lt;=$B279,AQ$25,0)</f>
        <v>0</v>
      </c>
      <c r="AR280" s="3"/>
      <c r="AS280" s="3"/>
      <c r="AT280" s="3"/>
      <c r="AU280" s="3"/>
      <c r="AV280" s="3"/>
    </row>
    <row r="281" spans="1:51">
      <c r="A281" s="3"/>
      <c r="B281" s="14" t="s">
        <v>190</v>
      </c>
      <c r="C281" s="3"/>
      <c r="D281" s="3"/>
      <c r="E281" s="42">
        <f>ROUND(E280*E$13,0)</f>
        <v>0</v>
      </c>
      <c r="F281" s="41"/>
      <c r="G281" s="42">
        <f>ROUND(G280*G$13,0)</f>
        <v>0</v>
      </c>
      <c r="I281" s="42">
        <f>ROUND(I280*I$13,0)</f>
        <v>0</v>
      </c>
      <c r="K281" s="42">
        <f>ROUND(K280*K$13,0)</f>
        <v>0</v>
      </c>
      <c r="L281" s="41"/>
      <c r="M281" s="42">
        <f>ROUND(M280*M$13,0)</f>
        <v>0</v>
      </c>
      <c r="N281" s="41"/>
      <c r="O281" s="42">
        <f>ROUND(O280*O$13,0)</f>
        <v>0</v>
      </c>
      <c r="P281" s="41"/>
      <c r="Q281" s="42">
        <f>ROUND(Q280*Q$13,0)</f>
        <v>0</v>
      </c>
      <c r="R281" s="41"/>
      <c r="S281" s="42">
        <f>ROUND(S280*S$13,0)</f>
        <v>291450</v>
      </c>
      <c r="T281" s="41"/>
      <c r="U281" s="42">
        <f>ROUND(U280*U$13,0)</f>
        <v>5921770</v>
      </c>
      <c r="V281" s="41"/>
      <c r="W281" s="42">
        <f>ROUND(W280*W$13,0)</f>
        <v>-42320</v>
      </c>
      <c r="X281" s="41"/>
      <c r="Y281" s="42">
        <f>ROUND(Y280*Y$13,0)</f>
        <v>3236833</v>
      </c>
      <c r="Z281" s="41"/>
      <c r="AA281" s="42">
        <f>ROUND(AA280*AA$13,0)</f>
        <v>436759</v>
      </c>
      <c r="AB281" s="41"/>
      <c r="AC281" s="42">
        <f>ROUND(AC280*AC$13,0)</f>
        <v>1373776</v>
      </c>
      <c r="AD281" s="41"/>
      <c r="AE281" s="42">
        <f>ROUND(AE280*AE$13,0)</f>
        <v>361083</v>
      </c>
      <c r="AF281" s="41"/>
      <c r="AG281" s="42">
        <f>ROUND(AG280*AG$13,0)</f>
        <v>458964</v>
      </c>
      <c r="AH281" s="41"/>
      <c r="AI281" s="42">
        <f>ROUND(AI280*AI$13,0)</f>
        <v>437799</v>
      </c>
      <c r="AJ281" s="41"/>
      <c r="AK281" s="42">
        <f>ROUND(AK280*AK$13,0)</f>
        <v>0</v>
      </c>
      <c r="AL281" s="3"/>
      <c r="AM281" s="42">
        <f>ROUND(AM280*AM$13,0)</f>
        <v>0</v>
      </c>
      <c r="AN281" s="3"/>
      <c r="AO281" s="42">
        <f>ROUND(AO280*AO$13,0)</f>
        <v>0</v>
      </c>
      <c r="AP281" s="3"/>
      <c r="AQ281" s="42">
        <f>ROUND(AQ280*AQ$13,0)</f>
        <v>0</v>
      </c>
      <c r="AR281" s="3"/>
      <c r="AS281" s="3"/>
      <c r="AT281" s="3"/>
      <c r="AU281" s="3"/>
      <c r="AV281" s="3"/>
    </row>
    <row r="282" spans="1:51">
      <c r="A282" s="3"/>
      <c r="B282" s="14" t="s">
        <v>191</v>
      </c>
      <c r="C282" s="3"/>
      <c r="D282" s="3"/>
      <c r="E282" s="41">
        <f>E280-E281</f>
        <v>0</v>
      </c>
      <c r="F282" s="41"/>
      <c r="G282" s="41">
        <f>G280-G281</f>
        <v>0</v>
      </c>
      <c r="I282" s="41">
        <f>I280-I281</f>
        <v>0</v>
      </c>
      <c r="K282" s="41">
        <f>K280-K281</f>
        <v>0</v>
      </c>
      <c r="L282" s="41"/>
      <c r="M282" s="41">
        <f>M280-M281</f>
        <v>3706400.915</v>
      </c>
      <c r="N282" s="41"/>
      <c r="O282" s="41">
        <f>O280-O281</f>
        <v>4273710.8949999996</v>
      </c>
      <c r="P282" s="41"/>
      <c r="Q282" s="41">
        <f>Q280-Q281</f>
        <v>299228647.71000004</v>
      </c>
      <c r="R282" s="41"/>
      <c r="S282" s="41">
        <f>S280-S281</f>
        <v>291449.13500000001</v>
      </c>
      <c r="T282" s="41"/>
      <c r="U282" s="41">
        <f>U280-U281</f>
        <v>5921770.959999999</v>
      </c>
      <c r="V282" s="41"/>
      <c r="W282" s="41">
        <f>W280-W281</f>
        <v>-42320.994999999937</v>
      </c>
      <c r="X282" s="41"/>
      <c r="Y282" s="41">
        <f>Y280-Y281</f>
        <v>-0.28000000072643161</v>
      </c>
      <c r="Z282" s="41"/>
      <c r="AA282" s="41">
        <f>AA280-AA281</f>
        <v>436759.76000000013</v>
      </c>
      <c r="AB282" s="41"/>
      <c r="AC282" s="41">
        <f>AC280-AC281</f>
        <v>1373776.9049999993</v>
      </c>
      <c r="AD282" s="41"/>
      <c r="AE282" s="41">
        <f>AE280-AE281</f>
        <v>361082.79999999981</v>
      </c>
      <c r="AF282" s="41"/>
      <c r="AG282" s="41">
        <f>AG280-AG281</f>
        <v>458963.64000000013</v>
      </c>
      <c r="AH282" s="41"/>
      <c r="AI282" s="41">
        <f>AI280-AI281</f>
        <v>437798.39999999979</v>
      </c>
      <c r="AJ282" s="41"/>
      <c r="AK282" s="41">
        <f>AK280-AK281</f>
        <v>0</v>
      </c>
      <c r="AL282" s="3"/>
      <c r="AM282" s="41">
        <f>AM280-AM281</f>
        <v>0</v>
      </c>
      <c r="AN282" s="3"/>
      <c r="AO282" s="41">
        <f>AO280-AO281</f>
        <v>0</v>
      </c>
      <c r="AP282" s="3"/>
      <c r="AQ282" s="41">
        <f>AQ280-AQ281</f>
        <v>0</v>
      </c>
      <c r="AR282" s="3"/>
      <c r="AS282" s="3"/>
      <c r="AT282" s="3"/>
      <c r="AU282" s="3"/>
      <c r="AV282" s="3"/>
    </row>
    <row r="283" spans="1:51" s="176" customFormat="1">
      <c r="A283" s="45"/>
      <c r="B283" s="43" t="s">
        <v>192</v>
      </c>
      <c r="C283" s="32"/>
      <c r="D283" s="32"/>
      <c r="E283" s="44">
        <f>IF($B279-E$9&lt;0,0,LOOKUP($B279-(E$9-1),$C$343:$C$364,$E$343:$E$364))</f>
        <v>4.4609999999999997E-2</v>
      </c>
      <c r="F283" s="32"/>
      <c r="G283" s="44">
        <f>IF($B279-G$9&lt;0,0,LOOKUP($B279-(G$9-1),$C$343:$C$364,$E$343:$E$364))</f>
        <v>4.462E-2</v>
      </c>
      <c r="H283" s="45"/>
      <c r="I283" s="44">
        <f>IF($B279-I$9&lt;0,0,LOOKUP($B279-(I$9-1),$C$343:$C$364,$E$343:$E$364))</f>
        <v>4.4609999999999997E-2</v>
      </c>
      <c r="J283" s="45"/>
      <c r="K283" s="44">
        <f>IF($B279-K$9&lt;0,0,LOOKUP($B279-(K$9-1),$C$343:$C$364,$E$343:$E$364))</f>
        <v>4.462E-2</v>
      </c>
      <c r="L283" s="45"/>
      <c r="M283" s="44">
        <f>IF($B279-M$9&lt;0,0,LOOKUP($B279-(M$9-1),$C$343:$C$364,$E$343:$E$364))</f>
        <v>4.4609999999999997E-2</v>
      </c>
      <c r="N283" s="32"/>
      <c r="O283" s="44">
        <f>IF($B279-O$9&lt;0,0,LOOKUP($B279-(O$9-1),$C$343:$C$364,$E$343:$E$364))</f>
        <v>4.462E-2</v>
      </c>
      <c r="P283" s="45"/>
      <c r="Q283" s="44">
        <f>IF($B279-Q$9&lt;0,0,LOOKUP($B279-(Q$9-1),$C$343:$C$364,$E$343:$E$364))</f>
        <v>4.4609999999999997E-2</v>
      </c>
      <c r="R283" s="45"/>
      <c r="S283" s="44">
        <f>IF($B279-S$9&lt;0,0,LOOKUP($B279-(S$9-1),$C$343:$C$364,$E$343:$E$364))</f>
        <v>4.462E-2</v>
      </c>
      <c r="T283" s="45"/>
      <c r="U283" s="44">
        <f>IF($B279-U$9&lt;0,0,LOOKUP($B279-(U$9-1),$C$343:$C$364,$E$343:$E$364))</f>
        <v>4.5220000000000003E-2</v>
      </c>
      <c r="V283" s="45"/>
      <c r="W283" s="44">
        <f>IF($B279-W$9&lt;0,0,LOOKUP($B279-(W$9-1),$C$343:$C$364,$E$343:$E$364))</f>
        <v>4.888E-2</v>
      </c>
      <c r="X283" s="32"/>
      <c r="Y283" s="44">
        <f>IF($B279-Y$9&lt;0,0,LOOKUP($B279-(Y$9-1),$C$343:$C$364,$E$343:$E$364))</f>
        <v>5.2850000000000001E-2</v>
      </c>
      <c r="Z283" s="45"/>
      <c r="AA283" s="44">
        <f>IF($B279-AA$9&lt;0,0,LOOKUP($B279-(AA$9-1),$C$343:$C$364,$E$343:$E$364))</f>
        <v>5.713E-2</v>
      </c>
      <c r="AB283" s="45"/>
      <c r="AC283" s="44">
        <f>IF($B279-AC$9&lt;0,0,LOOKUP($B279-(AC$9-1),$C$343:$C$364,$E$343:$E$364))</f>
        <v>6.1769999999999999E-2</v>
      </c>
      <c r="AD283" s="45"/>
      <c r="AE283" s="44">
        <f>IF($B279-AE$9&lt;0,0,LOOKUP($B279-(AE$9-1),$C$343:$C$364,$E$343:$E$364))</f>
        <v>6.6769999999999996E-2</v>
      </c>
      <c r="AF283" s="45"/>
      <c r="AG283" s="44">
        <f>IF($B279-AG$9&lt;0,0,LOOKUP($B279-(AG$9-1),$C$343:$C$364,$E$343:$E$364))</f>
        <v>7.2190000000000004E-2</v>
      </c>
      <c r="AH283" s="32"/>
      <c r="AI283" s="44">
        <f>IF($B279-AI$9&lt;0,0,LOOKUP($B279-(AI$9-1),$C$343:$C$364,$E$343:$E$364))</f>
        <v>3.7499999999999999E-2</v>
      </c>
      <c r="AJ283" s="32"/>
      <c r="AK283" s="44">
        <f>IF($B279-AK$9&lt;0,0,LOOKUP($B279-(AK$9-1),$C$343:$C$364,$E$343:$E$364))</f>
        <v>0</v>
      </c>
      <c r="AL283" s="45"/>
      <c r="AM283" s="44">
        <f>IF($B279-AM$9&lt;0,0,LOOKUP($B279-(AM$9-1),$C$343:$C$364,$E$343:$E$364))</f>
        <v>0</v>
      </c>
      <c r="AN283" s="45"/>
      <c r="AO283" s="44">
        <f>IF($B279-AO$9&lt;0,0,LOOKUP($B279-(AO$9-1),$C$343:$C$364,$E$343:$E$364))</f>
        <v>0</v>
      </c>
      <c r="AP283" s="45"/>
      <c r="AQ283" s="44">
        <f>IF($B279-AQ$9&lt;0,0,LOOKUP($B279-(AQ$9-1),$C$343:$C$364,$E$343:$E$364))</f>
        <v>0</v>
      </c>
      <c r="AR283" s="45"/>
      <c r="AS283" s="45"/>
      <c r="AT283" s="45"/>
      <c r="AU283" s="45"/>
      <c r="AV283" s="45"/>
      <c r="AW283" s="45"/>
      <c r="AX283" s="45"/>
      <c r="AY283" s="45"/>
    </row>
    <row r="284" spans="1:51">
      <c r="B284" s="3"/>
      <c r="C284" s="3"/>
      <c r="D284" s="3"/>
      <c r="E284" s="46"/>
      <c r="F284" s="41"/>
      <c r="G284" s="46"/>
      <c r="I284" s="46"/>
      <c r="K284" s="46"/>
      <c r="L284" s="41"/>
      <c r="M284" s="46"/>
      <c r="N284" s="41"/>
      <c r="O284" s="46"/>
      <c r="P284" s="41"/>
      <c r="Q284" s="46"/>
      <c r="R284" s="41"/>
      <c r="S284" s="46"/>
      <c r="T284" s="41"/>
      <c r="U284" s="46"/>
      <c r="V284" s="41"/>
      <c r="W284" s="46"/>
      <c r="X284" s="41"/>
      <c r="Y284" s="46"/>
      <c r="Z284" s="41"/>
      <c r="AA284" s="46"/>
      <c r="AB284" s="41"/>
      <c r="AC284" s="46"/>
      <c r="AD284" s="41"/>
      <c r="AE284" s="46"/>
      <c r="AF284" s="41"/>
      <c r="AG284" s="46"/>
      <c r="AH284" s="41"/>
      <c r="AI284" s="46"/>
      <c r="AJ284" s="41"/>
      <c r="AK284" s="46"/>
      <c r="AM284" s="46"/>
      <c r="AO284" s="46"/>
      <c r="AQ284" s="46"/>
    </row>
    <row r="285" spans="1:51">
      <c r="B285" s="14" t="s">
        <v>193</v>
      </c>
      <c r="C285" s="3"/>
      <c r="D285" s="3"/>
      <c r="E285" s="41">
        <f>ROUND((E280-E281)*E283,0)</f>
        <v>0</v>
      </c>
      <c r="F285" s="41"/>
      <c r="G285" s="41">
        <f>ROUND((G280-G281)*G283,0)</f>
        <v>0</v>
      </c>
      <c r="I285" s="41">
        <f>ROUND((I280-I281)*I283,0)</f>
        <v>0</v>
      </c>
      <c r="K285" s="41">
        <f>ROUND((K280-K281)*K283,0)</f>
        <v>0</v>
      </c>
      <c r="L285" s="41"/>
      <c r="M285" s="41">
        <f>ROUND((M280-M281)*M283,0)</f>
        <v>165343</v>
      </c>
      <c r="N285" s="41"/>
      <c r="O285" s="41">
        <f>ROUND((O280-O281)*O283,0)</f>
        <v>190693</v>
      </c>
      <c r="P285" s="41"/>
      <c r="Q285" s="41">
        <f>ROUND((Q280-Q281)*Q283,0)</f>
        <v>13348590</v>
      </c>
      <c r="R285" s="41"/>
      <c r="S285" s="41">
        <f>ROUND((S280-S281)*S283,0)</f>
        <v>13004</v>
      </c>
      <c r="T285" s="41"/>
      <c r="U285" s="41">
        <f>ROUND((U280-U281)*U283,0)</f>
        <v>267782</v>
      </c>
      <c r="V285" s="41"/>
      <c r="W285" s="41">
        <f>ROUND((W280-W281)*W283,0)</f>
        <v>-2069</v>
      </c>
      <c r="X285" s="41"/>
      <c r="Y285" s="41">
        <f>ROUND((Y280-Y281)*Y283,0)</f>
        <v>0</v>
      </c>
      <c r="Z285" s="41"/>
      <c r="AA285" s="41">
        <f>ROUND((AA280-AA281)*AA283,0)</f>
        <v>24952</v>
      </c>
      <c r="AB285" s="41"/>
      <c r="AC285" s="41">
        <f>ROUND((AC280-AC281)*AC283,0)</f>
        <v>84858</v>
      </c>
      <c r="AD285" s="41"/>
      <c r="AE285" s="41">
        <f>ROUND((AE280-AE281)*AE283,0)</f>
        <v>24109</v>
      </c>
      <c r="AF285" s="41"/>
      <c r="AG285" s="41">
        <f>ROUND((AG280-AG281)*AG283,0)</f>
        <v>33133</v>
      </c>
      <c r="AH285" s="41"/>
      <c r="AI285" s="41">
        <f>ROUND((AI280-AI281)*AI283,0)</f>
        <v>16417</v>
      </c>
      <c r="AJ285" s="41"/>
      <c r="AK285" s="41">
        <f>ROUND((AK280-AK281)*AK283,0)</f>
        <v>0</v>
      </c>
      <c r="AM285" s="41">
        <f>ROUND((AM280-AM281)*AM283,0)</f>
        <v>0</v>
      </c>
      <c r="AO285" s="41">
        <f>ROUND((AO280-AO281)*AO283,0)</f>
        <v>0</v>
      </c>
      <c r="AQ285" s="41">
        <f>ROUND((AQ280-AQ281)*AQ283,0)</f>
        <v>0</v>
      </c>
    </row>
    <row r="286" spans="1:51">
      <c r="B286" s="14" t="s">
        <v>194</v>
      </c>
      <c r="C286" s="3"/>
      <c r="D286" s="3"/>
      <c r="E286" s="5">
        <f>IF(E$110=$B279,E281,0)</f>
        <v>0</v>
      </c>
      <c r="F286" s="41"/>
      <c r="G286" s="5">
        <f>IF(G$110=$B279,G281,0)</f>
        <v>0</v>
      </c>
      <c r="I286" s="5">
        <f>IF(I$110=$B279,I281,0)</f>
        <v>0</v>
      </c>
      <c r="K286" s="5">
        <f>IF(K$110=$B279,K281,0)</f>
        <v>0</v>
      </c>
      <c r="L286" s="41"/>
      <c r="M286" s="5">
        <f>IF(M$110=$B279,M281,0)</f>
        <v>0</v>
      </c>
      <c r="N286" s="41"/>
      <c r="O286" s="5">
        <f>IF(O$110=$B279,O281,0)</f>
        <v>0</v>
      </c>
      <c r="P286" s="41"/>
      <c r="Q286" s="5">
        <f>IF(Q$110=$B279,Q281,0)</f>
        <v>0</v>
      </c>
      <c r="R286" s="41"/>
      <c r="S286" s="5">
        <f>IF(S$110=$B279,S281,0)</f>
        <v>0</v>
      </c>
      <c r="T286" s="41"/>
      <c r="U286" s="5">
        <f>IF(U$110=$B279,U281,0)</f>
        <v>0</v>
      </c>
      <c r="V286" s="41"/>
      <c r="W286" s="5">
        <f>IF(W$110=$B279,W281,0)</f>
        <v>0</v>
      </c>
      <c r="X286" s="41"/>
      <c r="Y286" s="5">
        <f>IF(Y$110=$B279,Y281,0)</f>
        <v>0</v>
      </c>
      <c r="Z286" s="41"/>
      <c r="AA286" s="5">
        <f>IF(AA$110=$B279,AA281,0)</f>
        <v>0</v>
      </c>
      <c r="AB286" s="41"/>
      <c r="AC286" s="5">
        <f>IF(AC$110=$B279,AC281,0)</f>
        <v>0</v>
      </c>
      <c r="AD286" s="41"/>
      <c r="AE286" s="5">
        <f>IF(AE$110=$B279,AE281,0)</f>
        <v>0</v>
      </c>
      <c r="AF286" s="41"/>
      <c r="AG286" s="5">
        <f>IF(AG$110=$B279,AG281,0)</f>
        <v>0</v>
      </c>
      <c r="AH286" s="41"/>
      <c r="AI286" s="5">
        <f>IF(AI$110=$B279,AI281,0)</f>
        <v>437799</v>
      </c>
      <c r="AJ286" s="41"/>
      <c r="AK286" s="5">
        <f>IF(AK$110=$B279,AK281,0)</f>
        <v>0</v>
      </c>
      <c r="AM286" s="5">
        <f>IF(AM$110=$B279,AM281,0)</f>
        <v>0</v>
      </c>
      <c r="AO286" s="5">
        <f>IF(AO$110=$B279,AO281,0)</f>
        <v>0</v>
      </c>
      <c r="AQ286" s="5">
        <f>IF(AQ$110=$B279,AQ281,0)</f>
        <v>0</v>
      </c>
    </row>
    <row r="287" spans="1:51" ht="13.8" thickBot="1">
      <c r="B287" s="14" t="str">
        <f>"Total Tax Depreciation  -  "&amp;B279</f>
        <v>Total Tax Depreciation  -  2016</v>
      </c>
      <c r="C287" s="3"/>
      <c r="D287" s="3"/>
      <c r="E287" s="47">
        <f>E285+E286</f>
        <v>0</v>
      </c>
      <c r="F287" s="41"/>
      <c r="G287" s="47">
        <f>G285+G286</f>
        <v>0</v>
      </c>
      <c r="I287" s="47">
        <f>I285+I286</f>
        <v>0</v>
      </c>
      <c r="K287" s="47">
        <f>K285+K286</f>
        <v>0</v>
      </c>
      <c r="L287" s="41"/>
      <c r="M287" s="47">
        <f>M285+M286</f>
        <v>165343</v>
      </c>
      <c r="N287" s="41"/>
      <c r="O287" s="47">
        <f>O285+O286</f>
        <v>190693</v>
      </c>
      <c r="P287" s="41"/>
      <c r="Q287" s="47">
        <f>Q285+Q286</f>
        <v>13348590</v>
      </c>
      <c r="R287" s="41"/>
      <c r="S287" s="47">
        <f>S285+S286</f>
        <v>13004</v>
      </c>
      <c r="T287" s="41"/>
      <c r="U287" s="47">
        <f>U285+U286</f>
        <v>267782</v>
      </c>
      <c r="V287" s="41"/>
      <c r="W287" s="47">
        <f>W285+W286</f>
        <v>-2069</v>
      </c>
      <c r="X287" s="41"/>
      <c r="Y287" s="47">
        <f>Y285+Y286</f>
        <v>0</v>
      </c>
      <c r="Z287" s="41"/>
      <c r="AA287" s="47">
        <f>AA285+AA286</f>
        <v>24952</v>
      </c>
      <c r="AB287" s="41"/>
      <c r="AC287" s="47">
        <f>AC285+AC286</f>
        <v>84858</v>
      </c>
      <c r="AD287" s="41"/>
      <c r="AE287" s="47">
        <f>AE285+AE286</f>
        <v>24109</v>
      </c>
      <c r="AF287" s="41"/>
      <c r="AG287" s="47">
        <f>AG285+AG286</f>
        <v>33133</v>
      </c>
      <c r="AH287" s="41"/>
      <c r="AI287" s="47">
        <f>AI285+AI286</f>
        <v>454216</v>
      </c>
      <c r="AJ287" s="41"/>
      <c r="AK287" s="47">
        <f>AK285+AK286</f>
        <v>0</v>
      </c>
      <c r="AM287" s="47">
        <f>AM285+AM286</f>
        <v>0</v>
      </c>
      <c r="AO287" s="47">
        <f>AO285+AO286</f>
        <v>0</v>
      </c>
      <c r="AQ287" s="47">
        <f>AQ285+AQ286</f>
        <v>0</v>
      </c>
    </row>
    <row r="288" spans="1:51" ht="13.8" thickTop="1">
      <c r="B288" s="3"/>
      <c r="C288" s="3"/>
      <c r="D288" s="3"/>
      <c r="E288" s="46"/>
      <c r="F288" s="41"/>
      <c r="G288" s="46"/>
      <c r="I288" s="46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M288" s="41"/>
      <c r="AO288" s="41"/>
      <c r="AQ288" s="41"/>
    </row>
    <row r="289" spans="1:51">
      <c r="B289" s="3"/>
      <c r="C289" s="3"/>
      <c r="D289" s="3"/>
      <c r="E289" s="46"/>
      <c r="F289" s="41"/>
      <c r="G289" s="46"/>
      <c r="I289" s="46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M289" s="41"/>
      <c r="AO289" s="41"/>
      <c r="AQ289" s="41"/>
    </row>
    <row r="290" spans="1:51">
      <c r="B290" s="40">
        <v>2017</v>
      </c>
      <c r="C290" s="3"/>
      <c r="D290" s="3"/>
      <c r="E290" s="50"/>
      <c r="F290" s="41"/>
      <c r="G290" s="50"/>
      <c r="I290" s="50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M290" s="41"/>
      <c r="AO290" s="41"/>
      <c r="AQ290" s="41"/>
    </row>
    <row r="291" spans="1:51">
      <c r="A291" s="11"/>
      <c r="B291" s="14" t="s">
        <v>167</v>
      </c>
      <c r="C291" s="3"/>
      <c r="D291" s="3"/>
      <c r="E291" s="41">
        <f>IF(E$110&lt;=$B290,E$25,0)</f>
        <v>0</v>
      </c>
      <c r="F291" s="41"/>
      <c r="G291" s="41">
        <f>IF(G$110&lt;=$B290,G$25,0)</f>
        <v>0</v>
      </c>
      <c r="I291" s="41">
        <f>IF(I$110&lt;=$B290,I$25,0)</f>
        <v>0</v>
      </c>
      <c r="K291" s="41">
        <f>IF(K$110&lt;=$B290,K$25,0)</f>
        <v>0</v>
      </c>
      <c r="L291" s="41"/>
      <c r="M291" s="41">
        <f>IF(M$110&lt;=$B290,M$25,0)</f>
        <v>3706400.915</v>
      </c>
      <c r="N291" s="41"/>
      <c r="O291" s="41">
        <f>IF(O$110&lt;=$B290,O$25,0)</f>
        <v>4273710.8949999996</v>
      </c>
      <c r="P291" s="41"/>
      <c r="Q291" s="41">
        <f>IF(Q$110&lt;=$B290,Q$25,0)</f>
        <v>299228647.71000004</v>
      </c>
      <c r="R291" s="41"/>
      <c r="S291" s="41">
        <f>IF(S$110&lt;=$B290,S$25,0)</f>
        <v>582899.13500000001</v>
      </c>
      <c r="T291" s="41"/>
      <c r="U291" s="41">
        <f>IF(U$110&lt;=$B290,U$25,0)</f>
        <v>11843540.959999999</v>
      </c>
      <c r="V291" s="41"/>
      <c r="W291" s="41">
        <f>IF(W$110&lt;=$B290,W$25,0)</f>
        <v>-84640.994999999937</v>
      </c>
      <c r="X291" s="41"/>
      <c r="Y291" s="41">
        <f>IF(Y$110&lt;=$B290,Y$25,0)</f>
        <v>3236832.7199999993</v>
      </c>
      <c r="Z291" s="41"/>
      <c r="AA291" s="41">
        <f>IF(AA$110&lt;=$B290,AA$25,0)</f>
        <v>873518.76000000013</v>
      </c>
      <c r="AB291" s="41"/>
      <c r="AC291" s="41">
        <f>IF(AC$110&lt;=$B290,AC$25,0)</f>
        <v>2747552.9049999993</v>
      </c>
      <c r="AD291" s="41"/>
      <c r="AE291" s="41">
        <f>IF(AE$110&lt;=$B290,AE$25,0)</f>
        <v>722165.79999999981</v>
      </c>
      <c r="AF291" s="41"/>
      <c r="AG291" s="41">
        <f>IF(AG$110&lt;=$B290,AG$25,0)</f>
        <v>917927.64000000013</v>
      </c>
      <c r="AH291" s="41"/>
      <c r="AI291" s="41">
        <f>IF(AI$110&lt;=$B290,AI$25,0)</f>
        <v>875597.39999999979</v>
      </c>
      <c r="AJ291" s="41"/>
      <c r="AK291" s="41">
        <f>IF(AK$110&lt;=$B290,AK$25,0)</f>
        <v>608471.7300000001</v>
      </c>
      <c r="AL291" s="11"/>
      <c r="AM291" s="41">
        <f>IF(AM$110&lt;=$B290,AM$25,0)</f>
        <v>0</v>
      </c>
      <c r="AN291" s="11"/>
      <c r="AO291" s="41">
        <f>IF(AO$110&lt;=$B290,AO$25,0)</f>
        <v>0</v>
      </c>
      <c r="AP291" s="11"/>
      <c r="AQ291" s="41">
        <f>IF(AQ$110&lt;=$B290,AQ$25,0)</f>
        <v>0</v>
      </c>
      <c r="AR291" s="11"/>
      <c r="AS291" s="11"/>
      <c r="AT291" s="11"/>
      <c r="AU291" s="11"/>
      <c r="AV291" s="11"/>
      <c r="AW291" s="11"/>
      <c r="AX291" s="11"/>
      <c r="AY291" s="11"/>
    </row>
    <row r="292" spans="1:51">
      <c r="B292" s="14" t="s">
        <v>190</v>
      </c>
      <c r="C292" s="3"/>
      <c r="D292" s="3"/>
      <c r="E292" s="42">
        <f>ROUND(E291*E$13,0)</f>
        <v>0</v>
      </c>
      <c r="F292" s="41"/>
      <c r="G292" s="42">
        <f>ROUND(G291*G$13,0)</f>
        <v>0</v>
      </c>
      <c r="I292" s="42">
        <f>ROUND(I291*I$13,0)</f>
        <v>0</v>
      </c>
      <c r="K292" s="42">
        <f>ROUND(K291*K$13,0)</f>
        <v>0</v>
      </c>
      <c r="L292" s="41"/>
      <c r="M292" s="42">
        <f>ROUND(M291*M$13,0)</f>
        <v>0</v>
      </c>
      <c r="N292" s="41"/>
      <c r="O292" s="42">
        <f>ROUND(O291*O$13,0)</f>
        <v>0</v>
      </c>
      <c r="P292" s="41"/>
      <c r="Q292" s="42">
        <f>ROUND(Q291*Q$13,0)</f>
        <v>0</v>
      </c>
      <c r="R292" s="41"/>
      <c r="S292" s="42">
        <f>ROUND(S291*S$13,0)</f>
        <v>291450</v>
      </c>
      <c r="T292" s="41"/>
      <c r="U292" s="42">
        <f>ROUND(U291*U$13,0)</f>
        <v>5921770</v>
      </c>
      <c r="V292" s="41"/>
      <c r="W292" s="42">
        <f>ROUND(W291*W$13,0)</f>
        <v>-42320</v>
      </c>
      <c r="X292" s="41"/>
      <c r="Y292" s="42">
        <f>ROUND(Y291*Y$13,0)</f>
        <v>3236833</v>
      </c>
      <c r="Z292" s="41"/>
      <c r="AA292" s="42">
        <f>ROUND(AA291*AA$13,0)</f>
        <v>436759</v>
      </c>
      <c r="AB292" s="41"/>
      <c r="AC292" s="42">
        <f>ROUND(AC291*AC$13,0)</f>
        <v>1373776</v>
      </c>
      <c r="AD292" s="41"/>
      <c r="AE292" s="42">
        <f>ROUND(AE291*AE$13,0)</f>
        <v>361083</v>
      </c>
      <c r="AF292" s="41"/>
      <c r="AG292" s="42">
        <f>ROUND(AG291*AG$13,0)</f>
        <v>458964</v>
      </c>
      <c r="AH292" s="41"/>
      <c r="AI292" s="42">
        <f>ROUND(AI291*AI$13,0)</f>
        <v>437799</v>
      </c>
      <c r="AJ292" s="41"/>
      <c r="AK292" s="42">
        <f>ROUND(AK291*AK$13,0)</f>
        <v>304236</v>
      </c>
      <c r="AM292" s="42">
        <f>ROUND(AM291*AM$13,0)</f>
        <v>0</v>
      </c>
      <c r="AO292" s="42">
        <f>ROUND(AO291*AO$13,0)</f>
        <v>0</v>
      </c>
      <c r="AQ292" s="42">
        <f>ROUND(AQ291*AQ$13,0)</f>
        <v>0</v>
      </c>
    </row>
    <row r="293" spans="1:51">
      <c r="B293" s="14" t="s">
        <v>191</v>
      </c>
      <c r="C293" s="3"/>
      <c r="D293" s="3"/>
      <c r="E293" s="41">
        <f>E291-E292</f>
        <v>0</v>
      </c>
      <c r="F293" s="41"/>
      <c r="G293" s="41">
        <f>G291-G292</f>
        <v>0</v>
      </c>
      <c r="I293" s="41">
        <f>I291-I292</f>
        <v>0</v>
      </c>
      <c r="K293" s="41">
        <f>K291-K292</f>
        <v>0</v>
      </c>
      <c r="L293" s="41"/>
      <c r="M293" s="41">
        <f>M291-M292</f>
        <v>3706400.915</v>
      </c>
      <c r="N293" s="41"/>
      <c r="O293" s="41">
        <f>O291-O292</f>
        <v>4273710.8949999996</v>
      </c>
      <c r="P293" s="41"/>
      <c r="Q293" s="41">
        <f>Q291-Q292</f>
        <v>299228647.71000004</v>
      </c>
      <c r="R293" s="41"/>
      <c r="S293" s="41">
        <f>S291-S292</f>
        <v>291449.13500000001</v>
      </c>
      <c r="T293" s="41"/>
      <c r="U293" s="41">
        <f>U291-U292</f>
        <v>5921770.959999999</v>
      </c>
      <c r="V293" s="41"/>
      <c r="W293" s="41">
        <f>W291-W292</f>
        <v>-42320.994999999937</v>
      </c>
      <c r="X293" s="41"/>
      <c r="Y293" s="41">
        <f>Y291-Y292</f>
        <v>-0.28000000072643161</v>
      </c>
      <c r="Z293" s="41"/>
      <c r="AA293" s="41">
        <f>AA291-AA292</f>
        <v>436759.76000000013</v>
      </c>
      <c r="AB293" s="41"/>
      <c r="AC293" s="41">
        <f>AC291-AC292</f>
        <v>1373776.9049999993</v>
      </c>
      <c r="AD293" s="41"/>
      <c r="AE293" s="41">
        <f>AE291-AE292</f>
        <v>361082.79999999981</v>
      </c>
      <c r="AF293" s="41"/>
      <c r="AG293" s="41">
        <f>AG291-AG292</f>
        <v>458963.64000000013</v>
      </c>
      <c r="AH293" s="41"/>
      <c r="AI293" s="41">
        <f>AI291-AI292</f>
        <v>437798.39999999979</v>
      </c>
      <c r="AJ293" s="41"/>
      <c r="AK293" s="41">
        <f>AK291-AK292</f>
        <v>304235.7300000001</v>
      </c>
      <c r="AM293" s="41">
        <f>AM291-AM292</f>
        <v>0</v>
      </c>
      <c r="AO293" s="41">
        <f>AO291-AO292</f>
        <v>0</v>
      </c>
      <c r="AQ293" s="41">
        <f>AQ291-AQ292</f>
        <v>0</v>
      </c>
    </row>
    <row r="294" spans="1:51">
      <c r="B294" s="43" t="s">
        <v>192</v>
      </c>
      <c r="C294" s="32"/>
      <c r="D294" s="32"/>
      <c r="E294" s="44">
        <f>IF($B290-E$9&lt;0,0,LOOKUP($B290-(E$9-1),$C$343:$C$364,$E$343:$E$364))</f>
        <v>4.462E-2</v>
      </c>
      <c r="F294" s="32"/>
      <c r="G294" s="44">
        <f>IF($B290-G$9&lt;0,0,LOOKUP($B290-(G$9-1),$C$343:$C$364,$E$343:$E$364))</f>
        <v>4.4609999999999997E-2</v>
      </c>
      <c r="H294" s="45"/>
      <c r="I294" s="44">
        <f>IF($B290-I$9&lt;0,0,LOOKUP($B290-(I$9-1),$C$343:$C$364,$E$343:$E$364))</f>
        <v>4.462E-2</v>
      </c>
      <c r="J294" s="45"/>
      <c r="K294" s="44">
        <f>IF($B290-K$9&lt;0,0,LOOKUP($B290-(K$9-1),$C$343:$C$364,$E$343:$E$364))</f>
        <v>4.4609999999999997E-2</v>
      </c>
      <c r="L294" s="45"/>
      <c r="M294" s="44">
        <f>IF($B290-M$9&lt;0,0,LOOKUP($B290-(M$9-1),$C$343:$C$364,$E$343:$E$364))</f>
        <v>4.462E-2</v>
      </c>
      <c r="N294" s="32"/>
      <c r="O294" s="44">
        <f>IF($B290-O$9&lt;0,0,LOOKUP($B290-(O$9-1),$C$343:$C$364,$E$343:$E$364))</f>
        <v>4.4609999999999997E-2</v>
      </c>
      <c r="P294" s="45"/>
      <c r="Q294" s="44">
        <f>IF($B290-Q$9&lt;0,0,LOOKUP($B290-(Q$9-1),$C$343:$C$364,$E$343:$E$364))</f>
        <v>4.462E-2</v>
      </c>
      <c r="R294" s="45"/>
      <c r="S294" s="44">
        <f>IF($B290-S$9&lt;0,0,LOOKUP($B290-(S$9-1),$C$343:$C$364,$E$343:$E$364))</f>
        <v>4.4609999999999997E-2</v>
      </c>
      <c r="T294" s="45"/>
      <c r="U294" s="44">
        <f>IF($B290-U$9&lt;0,0,LOOKUP($B290-(U$9-1),$C$343:$C$364,$E$343:$E$364))</f>
        <v>4.462E-2</v>
      </c>
      <c r="V294" s="45"/>
      <c r="W294" s="44">
        <f>IF($B290-W$9&lt;0,0,LOOKUP($B290-(W$9-1),$C$343:$C$364,$E$343:$E$364))</f>
        <v>4.5220000000000003E-2</v>
      </c>
      <c r="X294" s="32"/>
      <c r="Y294" s="44">
        <f>IF($B290-Y$9&lt;0,0,LOOKUP($B290-(Y$9-1),$C$343:$C$364,$E$343:$E$364))</f>
        <v>4.888E-2</v>
      </c>
      <c r="Z294" s="45"/>
      <c r="AA294" s="44">
        <f>IF($B290-AA$9&lt;0,0,LOOKUP($B290-(AA$9-1),$C$343:$C$364,$E$343:$E$364))</f>
        <v>5.2850000000000001E-2</v>
      </c>
      <c r="AB294" s="45"/>
      <c r="AC294" s="44">
        <f>IF($B290-AC$9&lt;0,0,LOOKUP($B290-(AC$9-1),$C$343:$C$364,$E$343:$E$364))</f>
        <v>5.713E-2</v>
      </c>
      <c r="AD294" s="45"/>
      <c r="AE294" s="44">
        <f>IF($B290-AE$9&lt;0,0,LOOKUP($B290-(AE$9-1),$C$343:$C$364,$E$343:$E$364))</f>
        <v>6.1769999999999999E-2</v>
      </c>
      <c r="AF294" s="45"/>
      <c r="AG294" s="44">
        <f>IF($B290-AG$9&lt;0,0,LOOKUP($B290-(AG$9-1),$C$343:$C$364,$E$343:$E$364))</f>
        <v>6.6769999999999996E-2</v>
      </c>
      <c r="AH294" s="32"/>
      <c r="AI294" s="44">
        <f>IF($B290-AI$9&lt;0,0,LOOKUP($B290-(AI$9-1),$C$343:$C$364,$E$343:$E$364))</f>
        <v>7.2190000000000004E-2</v>
      </c>
      <c r="AJ294" s="32"/>
      <c r="AK294" s="44">
        <f>IF($B290-AK$9&lt;0,0,LOOKUP($B290-(AK$9-1),$C$343:$C$364,$E$343:$E$364))</f>
        <v>3.7499999999999999E-2</v>
      </c>
      <c r="AM294" s="44">
        <f>IF($B290-AM$9&lt;0,0,LOOKUP($B290-(AM$9-1),$C$343:$C$364,$E$343:$E$364))</f>
        <v>0</v>
      </c>
      <c r="AO294" s="44">
        <f>IF($B290-AO$9&lt;0,0,LOOKUP($B290-(AO$9-1),$C$343:$C$364,$E$343:$E$364))</f>
        <v>0</v>
      </c>
      <c r="AQ294" s="44">
        <f>IF($B290-AQ$9&lt;0,0,LOOKUP($B290-(AQ$9-1),$C$343:$C$364,$E$343:$E$364))</f>
        <v>0</v>
      </c>
    </row>
    <row r="295" spans="1:51">
      <c r="B295" s="3"/>
      <c r="C295" s="3"/>
      <c r="D295" s="3"/>
      <c r="E295" s="46"/>
      <c r="F295" s="41"/>
      <c r="G295" s="46"/>
      <c r="I295" s="46"/>
      <c r="K295" s="46"/>
      <c r="L295" s="41"/>
      <c r="M295" s="46"/>
      <c r="N295" s="41"/>
      <c r="O295" s="46"/>
      <c r="P295" s="41"/>
      <c r="Q295" s="46"/>
      <c r="R295" s="41"/>
      <c r="S295" s="46"/>
      <c r="T295" s="41"/>
      <c r="U295" s="46"/>
      <c r="V295" s="41"/>
      <c r="W295" s="46"/>
      <c r="X295" s="41"/>
      <c r="Y295" s="46"/>
      <c r="Z295" s="41"/>
      <c r="AA295" s="46"/>
      <c r="AB295" s="41"/>
      <c r="AC295" s="46"/>
      <c r="AD295" s="41"/>
      <c r="AE295" s="46"/>
      <c r="AF295" s="41"/>
      <c r="AG295" s="46"/>
      <c r="AH295" s="41"/>
      <c r="AI295" s="46"/>
      <c r="AJ295" s="41"/>
      <c r="AK295" s="46"/>
      <c r="AM295" s="46"/>
      <c r="AO295" s="46"/>
      <c r="AQ295" s="46"/>
    </row>
    <row r="296" spans="1:51">
      <c r="B296" s="14" t="s">
        <v>193</v>
      </c>
      <c r="C296" s="3"/>
      <c r="D296" s="3"/>
      <c r="E296" s="41">
        <f>ROUND((E291-E292)*E294,0)</f>
        <v>0</v>
      </c>
      <c r="F296" s="41"/>
      <c r="G296" s="41">
        <f>ROUND((G291-G292)*G294,0)</f>
        <v>0</v>
      </c>
      <c r="I296" s="41">
        <f>ROUND((I291-I292)*I294,0)</f>
        <v>0</v>
      </c>
      <c r="K296" s="41">
        <f>ROUND((K291-K292)*K294,0)</f>
        <v>0</v>
      </c>
      <c r="L296" s="41"/>
      <c r="M296" s="41">
        <f>ROUND((M291-M292)*M294,0)</f>
        <v>165380</v>
      </c>
      <c r="N296" s="41"/>
      <c r="O296" s="41">
        <f>ROUND((O291-O292)*O294,0)</f>
        <v>190650</v>
      </c>
      <c r="P296" s="41"/>
      <c r="Q296" s="41">
        <f>ROUND((Q291-Q292)*Q294,0)</f>
        <v>13351582</v>
      </c>
      <c r="R296" s="41"/>
      <c r="S296" s="41">
        <f>ROUND((S291-S292)*S294,0)</f>
        <v>13002</v>
      </c>
      <c r="T296" s="41"/>
      <c r="U296" s="41">
        <f>ROUND((U291-U292)*U294,0)</f>
        <v>264229</v>
      </c>
      <c r="V296" s="41"/>
      <c r="W296" s="41">
        <f>ROUND((W291-W292)*W294,0)</f>
        <v>-1914</v>
      </c>
      <c r="X296" s="41"/>
      <c r="Y296" s="41">
        <f>ROUND((Y291-Y292)*Y294,0)</f>
        <v>0</v>
      </c>
      <c r="Z296" s="41"/>
      <c r="AA296" s="41">
        <f>ROUND((AA291-AA292)*AA294,0)</f>
        <v>23083</v>
      </c>
      <c r="AB296" s="41"/>
      <c r="AC296" s="41">
        <f>ROUND((AC291-AC292)*AC294,0)</f>
        <v>78484</v>
      </c>
      <c r="AD296" s="41"/>
      <c r="AE296" s="41">
        <f>ROUND((AE291-AE292)*AE294,0)</f>
        <v>22304</v>
      </c>
      <c r="AF296" s="41"/>
      <c r="AG296" s="41">
        <f>ROUND((AG291-AG292)*AG294,0)</f>
        <v>30645</v>
      </c>
      <c r="AH296" s="41"/>
      <c r="AI296" s="41">
        <f>ROUND((AI291-AI292)*AI294,0)</f>
        <v>31605</v>
      </c>
      <c r="AJ296" s="41"/>
      <c r="AK296" s="41">
        <f>ROUND((AK291-AK292)*AK294,0)</f>
        <v>11409</v>
      </c>
      <c r="AM296" s="41">
        <f>ROUND((AM291-AM292)*AM294,0)</f>
        <v>0</v>
      </c>
      <c r="AO296" s="41">
        <f>ROUND((AO291-AO292)*AO294,0)</f>
        <v>0</v>
      </c>
      <c r="AQ296" s="41">
        <f>ROUND((AQ291-AQ292)*AQ294,0)</f>
        <v>0</v>
      </c>
    </row>
    <row r="297" spans="1:51">
      <c r="B297" s="14" t="s">
        <v>194</v>
      </c>
      <c r="C297" s="3"/>
      <c r="D297" s="3"/>
      <c r="E297" s="5">
        <f>IF(E$110=$B290,E292,0)</f>
        <v>0</v>
      </c>
      <c r="F297" s="41"/>
      <c r="G297" s="5">
        <f>IF(G$110=$B290,G292,0)</f>
        <v>0</v>
      </c>
      <c r="I297" s="5">
        <f>IF(I$110=$B290,I292,0)</f>
        <v>0</v>
      </c>
      <c r="K297" s="5">
        <f>IF(K$110=$B290,K292,0)</f>
        <v>0</v>
      </c>
      <c r="L297" s="41"/>
      <c r="M297" s="5">
        <f>IF(M$110=$B290,M292,0)</f>
        <v>0</v>
      </c>
      <c r="N297" s="41"/>
      <c r="O297" s="5">
        <f>IF(O$110=$B290,O292,0)</f>
        <v>0</v>
      </c>
      <c r="P297" s="41"/>
      <c r="Q297" s="5">
        <f>IF(Q$110=$B290,Q292,0)</f>
        <v>0</v>
      </c>
      <c r="R297" s="41"/>
      <c r="S297" s="5">
        <f>IF(S$110=$B290,S292,0)</f>
        <v>0</v>
      </c>
      <c r="T297" s="41"/>
      <c r="U297" s="5">
        <f>IF(U$110=$B290,U292,0)</f>
        <v>0</v>
      </c>
      <c r="V297" s="41"/>
      <c r="W297" s="5">
        <f>IF(W$110=$B290,W292,0)</f>
        <v>0</v>
      </c>
      <c r="X297" s="41"/>
      <c r="Y297" s="5">
        <f>IF(Y$110=$B290,Y292,0)</f>
        <v>0</v>
      </c>
      <c r="Z297" s="41"/>
      <c r="AA297" s="5">
        <f>IF(AA$110=$B290,AA292,0)</f>
        <v>0</v>
      </c>
      <c r="AB297" s="41"/>
      <c r="AC297" s="5">
        <f>IF(AC$110=$B290,AC292,0)</f>
        <v>0</v>
      </c>
      <c r="AD297" s="41"/>
      <c r="AE297" s="5">
        <f>IF(AE$110=$B290,AE292,0)</f>
        <v>0</v>
      </c>
      <c r="AF297" s="41"/>
      <c r="AG297" s="5">
        <f>IF(AG$110=$B290,AG292,0)</f>
        <v>0</v>
      </c>
      <c r="AH297" s="41"/>
      <c r="AI297" s="5">
        <f>IF(AI$110=$B290,AI292,0)</f>
        <v>0</v>
      </c>
      <c r="AJ297" s="41"/>
      <c r="AK297" s="5">
        <f>IF(AK$110=$B290,AK292,0)</f>
        <v>304236</v>
      </c>
      <c r="AM297" s="5">
        <f>IF(AM$110=$B290,AM292,0)</f>
        <v>0</v>
      </c>
      <c r="AO297" s="5">
        <f>IF(AO$110=$B290,AO292,0)</f>
        <v>0</v>
      </c>
      <c r="AQ297" s="5">
        <f>IF(AQ$110=$B290,AQ292,0)</f>
        <v>0</v>
      </c>
    </row>
    <row r="298" spans="1:51" ht="13.8" thickBot="1">
      <c r="B298" s="14" t="str">
        <f>"Total Tax Depreciation  -  "&amp;B290</f>
        <v>Total Tax Depreciation  -  2017</v>
      </c>
      <c r="C298" s="3"/>
      <c r="D298" s="3"/>
      <c r="E298" s="47">
        <f>E296+E297</f>
        <v>0</v>
      </c>
      <c r="F298" s="41"/>
      <c r="G298" s="47">
        <f>G296+G297</f>
        <v>0</v>
      </c>
      <c r="I298" s="47">
        <f>I296+I297</f>
        <v>0</v>
      </c>
      <c r="K298" s="47">
        <f>K296+K297</f>
        <v>0</v>
      </c>
      <c r="L298" s="41"/>
      <c r="M298" s="47">
        <f>M296+M297</f>
        <v>165380</v>
      </c>
      <c r="N298" s="41"/>
      <c r="O298" s="47">
        <f>O296+O297</f>
        <v>190650</v>
      </c>
      <c r="P298" s="41"/>
      <c r="Q298" s="47">
        <f>Q296+Q297</f>
        <v>13351582</v>
      </c>
      <c r="R298" s="41"/>
      <c r="S298" s="47">
        <f>S296+S297</f>
        <v>13002</v>
      </c>
      <c r="T298" s="41"/>
      <c r="U298" s="47">
        <f>U296+U297</f>
        <v>264229</v>
      </c>
      <c r="V298" s="41"/>
      <c r="W298" s="47">
        <f>W296+W297</f>
        <v>-1914</v>
      </c>
      <c r="X298" s="41"/>
      <c r="Y298" s="47">
        <f>Y296+Y297</f>
        <v>0</v>
      </c>
      <c r="Z298" s="41"/>
      <c r="AA298" s="47">
        <f>AA296+AA297</f>
        <v>23083</v>
      </c>
      <c r="AB298" s="41"/>
      <c r="AC298" s="47">
        <f>AC296+AC297</f>
        <v>78484</v>
      </c>
      <c r="AD298" s="41"/>
      <c r="AE298" s="47">
        <f>AE296+AE297</f>
        <v>22304</v>
      </c>
      <c r="AF298" s="41"/>
      <c r="AG298" s="47">
        <f>AG296+AG297</f>
        <v>30645</v>
      </c>
      <c r="AH298" s="41"/>
      <c r="AI298" s="47">
        <f>AI296+AI297</f>
        <v>31605</v>
      </c>
      <c r="AJ298" s="41"/>
      <c r="AK298" s="47">
        <f>AK296+AK297</f>
        <v>315645</v>
      </c>
      <c r="AM298" s="47">
        <f>AM296+AM297</f>
        <v>0</v>
      </c>
      <c r="AO298" s="47">
        <f>AO296+AO297</f>
        <v>0</v>
      </c>
      <c r="AQ298" s="47">
        <f>AQ296+AQ297</f>
        <v>0</v>
      </c>
    </row>
    <row r="299" spans="1:51" ht="13.8" thickTop="1"/>
    <row r="301" spans="1:51">
      <c r="B301" s="40">
        <v>2018</v>
      </c>
      <c r="C301" s="3"/>
      <c r="D301" s="3"/>
      <c r="E301" s="50"/>
      <c r="F301" s="41"/>
      <c r="G301" s="50"/>
      <c r="I301" s="50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M301" s="41"/>
      <c r="AO301" s="41"/>
      <c r="AQ301" s="41"/>
    </row>
    <row r="302" spans="1:51">
      <c r="B302" s="14" t="s">
        <v>167</v>
      </c>
      <c r="C302" s="3"/>
      <c r="D302" s="3"/>
      <c r="E302" s="41">
        <f>IF(E$110&lt;=$B301,E$25,0)</f>
        <v>0</v>
      </c>
      <c r="F302" s="41"/>
      <c r="G302" s="41">
        <f>IF(G$110&lt;=$B301,G$25,0)</f>
        <v>0</v>
      </c>
      <c r="I302" s="41">
        <f>IF(I$110&lt;=$B301,I$25,0)</f>
        <v>0</v>
      </c>
      <c r="K302" s="41">
        <f>IF(K$110&lt;=$B301,K$25,0)</f>
        <v>0</v>
      </c>
      <c r="L302" s="41"/>
      <c r="M302" s="41">
        <f>IF(M$110&lt;=$B301,M$25,0)</f>
        <v>3706400.915</v>
      </c>
      <c r="N302" s="41"/>
      <c r="O302" s="41">
        <f>IF(O$110&lt;=$B301,O$25,0)</f>
        <v>4273710.8949999996</v>
      </c>
      <c r="P302" s="41"/>
      <c r="Q302" s="41">
        <f>IF(Q$110&lt;=$B301,Q$25,0)</f>
        <v>299228647.71000004</v>
      </c>
      <c r="R302" s="41"/>
      <c r="S302" s="41">
        <f>IF(S$110&lt;=$B301,S$25,0)</f>
        <v>582899.13500000001</v>
      </c>
      <c r="T302" s="41"/>
      <c r="U302" s="41">
        <f>IF(U$110&lt;=$B301,U$25,0)</f>
        <v>11843540.959999999</v>
      </c>
      <c r="V302" s="41"/>
      <c r="W302" s="41">
        <f>IF(W$110&lt;=$B301,W$25,0)</f>
        <v>-84640.994999999937</v>
      </c>
      <c r="X302" s="41"/>
      <c r="Y302" s="41">
        <f>IF(Y$110&lt;=$B301,Y$25,0)</f>
        <v>3236832.7199999993</v>
      </c>
      <c r="Z302" s="41"/>
      <c r="AA302" s="41">
        <f>IF(AA$110&lt;=$B301,AA$25,0)</f>
        <v>873518.76000000013</v>
      </c>
      <c r="AB302" s="41"/>
      <c r="AC302" s="41">
        <f>IF(AC$110&lt;=$B301,AC$25,0)</f>
        <v>2747552.9049999993</v>
      </c>
      <c r="AD302" s="41"/>
      <c r="AE302" s="41">
        <f>IF(AE$110&lt;=$B301,AE$25,0)</f>
        <v>722165.79999999981</v>
      </c>
      <c r="AF302" s="41"/>
      <c r="AG302" s="41">
        <f>IF(AG$110&lt;=$B301,AG$25,0)</f>
        <v>917927.64000000013</v>
      </c>
      <c r="AH302" s="41"/>
      <c r="AI302" s="41">
        <f>IF(AI$110&lt;=$B301,AI$25,0)</f>
        <v>875597.39999999979</v>
      </c>
      <c r="AJ302" s="41"/>
      <c r="AK302" s="41">
        <f>IF(AK$110&lt;=$B301,AK$25,0)</f>
        <v>608471.7300000001</v>
      </c>
      <c r="AL302" s="11"/>
      <c r="AM302" s="41">
        <f>IF(AM$110&lt;=$B301,AM$25,0)</f>
        <v>365341.91000000009</v>
      </c>
      <c r="AN302" s="11"/>
      <c r="AO302" s="41">
        <f>IF(AO$110&lt;=$B301,AO$25,0)</f>
        <v>0</v>
      </c>
      <c r="AQ302" s="41">
        <f>IF(AQ$110&lt;=$B301,AQ$25,0)</f>
        <v>0</v>
      </c>
    </row>
    <row r="303" spans="1:51">
      <c r="B303" s="14" t="s">
        <v>190</v>
      </c>
      <c r="C303" s="3"/>
      <c r="D303" s="3"/>
      <c r="E303" s="42">
        <f>ROUND(E302*E$13,0)</f>
        <v>0</v>
      </c>
      <c r="F303" s="41"/>
      <c r="G303" s="42">
        <f>ROUND(G302*G$13,0)</f>
        <v>0</v>
      </c>
      <c r="I303" s="42">
        <f>ROUND(I302*I$13,0)</f>
        <v>0</v>
      </c>
      <c r="K303" s="42">
        <f>ROUND(K302*K$13,0)</f>
        <v>0</v>
      </c>
      <c r="L303" s="41"/>
      <c r="M303" s="42">
        <f>ROUND(M302*M$13,0)</f>
        <v>0</v>
      </c>
      <c r="N303" s="41"/>
      <c r="O303" s="42">
        <f>ROUND(O302*O$13,0)</f>
        <v>0</v>
      </c>
      <c r="P303" s="41"/>
      <c r="Q303" s="42">
        <f>ROUND(Q302*Q$13,0)</f>
        <v>0</v>
      </c>
      <c r="R303" s="41"/>
      <c r="S303" s="42">
        <f>ROUND(S302*S$13,0)</f>
        <v>291450</v>
      </c>
      <c r="T303" s="41"/>
      <c r="U303" s="42">
        <f>ROUND(U302*U$13,0)</f>
        <v>5921770</v>
      </c>
      <c r="V303" s="41"/>
      <c r="W303" s="42">
        <f>ROUND(W302*W$13,0)</f>
        <v>-42320</v>
      </c>
      <c r="X303" s="41"/>
      <c r="Y303" s="42">
        <f>ROUND(Y302*Y$13,0)</f>
        <v>3236833</v>
      </c>
      <c r="Z303" s="41"/>
      <c r="AA303" s="42">
        <f>ROUND(AA302*AA$13,0)</f>
        <v>436759</v>
      </c>
      <c r="AB303" s="41"/>
      <c r="AC303" s="42">
        <f>ROUND(AC302*AC$13,0)</f>
        <v>1373776</v>
      </c>
      <c r="AD303" s="41"/>
      <c r="AE303" s="42">
        <f>ROUND(AE302*AE$13,0)</f>
        <v>361083</v>
      </c>
      <c r="AF303" s="41"/>
      <c r="AG303" s="42">
        <f>ROUND(AG302*AG$13,0)</f>
        <v>458964</v>
      </c>
      <c r="AH303" s="41"/>
      <c r="AI303" s="42">
        <f>ROUND(AI302*AI$13,0)</f>
        <v>437799</v>
      </c>
      <c r="AJ303" s="41"/>
      <c r="AK303" s="42">
        <f>ROUND(AK302*AK$13,0)</f>
        <v>304236</v>
      </c>
      <c r="AM303" s="42">
        <f>ROUND(AM302*AM$13,0)</f>
        <v>0</v>
      </c>
      <c r="AO303" s="42">
        <f>ROUND(AO302*AO$13,0)</f>
        <v>0</v>
      </c>
      <c r="AQ303" s="42">
        <f>ROUND(AQ302*AQ$13,0)</f>
        <v>0</v>
      </c>
    </row>
    <row r="304" spans="1:51">
      <c r="B304" s="14" t="s">
        <v>191</v>
      </c>
      <c r="C304" s="3"/>
      <c r="D304" s="3"/>
      <c r="E304" s="41">
        <f>E302-E303</f>
        <v>0</v>
      </c>
      <c r="F304" s="41"/>
      <c r="G304" s="41">
        <f>G302-G303</f>
        <v>0</v>
      </c>
      <c r="I304" s="41">
        <f>I302-I303</f>
        <v>0</v>
      </c>
      <c r="K304" s="41">
        <f>K302-K303</f>
        <v>0</v>
      </c>
      <c r="L304" s="41"/>
      <c r="M304" s="41">
        <f>M302-M303</f>
        <v>3706400.915</v>
      </c>
      <c r="N304" s="41"/>
      <c r="O304" s="41">
        <f>O302-O303</f>
        <v>4273710.8949999996</v>
      </c>
      <c r="P304" s="41"/>
      <c r="Q304" s="41">
        <f>Q302-Q303</f>
        <v>299228647.71000004</v>
      </c>
      <c r="R304" s="41"/>
      <c r="S304" s="41">
        <f>S302-S303</f>
        <v>291449.13500000001</v>
      </c>
      <c r="T304" s="41"/>
      <c r="U304" s="41">
        <f>U302-U303</f>
        <v>5921770.959999999</v>
      </c>
      <c r="V304" s="41"/>
      <c r="W304" s="41">
        <f>W302-W303</f>
        <v>-42320.994999999937</v>
      </c>
      <c r="X304" s="41"/>
      <c r="Y304" s="41">
        <f>Y302-Y303</f>
        <v>-0.28000000072643161</v>
      </c>
      <c r="Z304" s="41"/>
      <c r="AA304" s="41">
        <f>AA302-AA303</f>
        <v>436759.76000000013</v>
      </c>
      <c r="AB304" s="41"/>
      <c r="AC304" s="41">
        <f>AC302-AC303</f>
        <v>1373776.9049999993</v>
      </c>
      <c r="AD304" s="41"/>
      <c r="AE304" s="41">
        <f>AE302-AE303</f>
        <v>361082.79999999981</v>
      </c>
      <c r="AF304" s="41"/>
      <c r="AG304" s="41">
        <f>AG302-AG303</f>
        <v>458963.64000000013</v>
      </c>
      <c r="AH304" s="41"/>
      <c r="AI304" s="41">
        <f>AI302-AI303</f>
        <v>437798.39999999979</v>
      </c>
      <c r="AJ304" s="41"/>
      <c r="AK304" s="41">
        <f>AK302-AK303</f>
        <v>304235.7300000001</v>
      </c>
      <c r="AM304" s="41">
        <f>AM302-AM303</f>
        <v>365341.91000000009</v>
      </c>
      <c r="AO304" s="41">
        <f>AO302-AO303</f>
        <v>0</v>
      </c>
      <c r="AQ304" s="41">
        <f>AQ302-AQ303</f>
        <v>0</v>
      </c>
    </row>
    <row r="305" spans="2:43">
      <c r="B305" s="43" t="s">
        <v>192</v>
      </c>
      <c r="C305" s="32"/>
      <c r="D305" s="32"/>
      <c r="E305" s="44">
        <f>IF($B301-E$9&lt;0,0,LOOKUP($B301-(E$9-1),$C$343:$C$364,$E$343:$E$364))</f>
        <v>4.4609999999999997E-2</v>
      </c>
      <c r="F305" s="32"/>
      <c r="G305" s="44">
        <f>IF($B301-G$9&lt;0,0,LOOKUP($B301-(G$9-1),$C$343:$C$364,$E$343:$E$364))</f>
        <v>4.462E-2</v>
      </c>
      <c r="H305" s="45"/>
      <c r="I305" s="44">
        <f>IF($B301-I$9&lt;0,0,LOOKUP($B301-(I$9-1),$C$343:$C$364,$E$343:$E$364))</f>
        <v>4.4609999999999997E-2</v>
      </c>
      <c r="J305" s="45"/>
      <c r="K305" s="44">
        <f>IF($B301-K$9&lt;0,0,LOOKUP($B301-(K$9-1),$C$343:$C$364,$E$343:$E$364))</f>
        <v>4.462E-2</v>
      </c>
      <c r="L305" s="45"/>
      <c r="M305" s="44">
        <f>IF($B301-M$9&lt;0,0,LOOKUP($B301-(M$9-1),$C$343:$C$364,$E$343:$E$364))</f>
        <v>4.4609999999999997E-2</v>
      </c>
      <c r="N305" s="32"/>
      <c r="O305" s="44">
        <f>IF($B301-O$9&lt;0,0,LOOKUP($B301-(O$9-1),$C$343:$C$364,$E$343:$E$364))</f>
        <v>4.462E-2</v>
      </c>
      <c r="P305" s="45"/>
      <c r="Q305" s="44">
        <f>IF($B301-Q$9&lt;0,0,LOOKUP($B301-(Q$9-1),$C$343:$C$364,$E$343:$E$364))</f>
        <v>4.4609999999999997E-2</v>
      </c>
      <c r="R305" s="45"/>
      <c r="S305" s="44">
        <f>IF($B301-S$9&lt;0,0,LOOKUP($B301-(S$9-1),$C$343:$C$364,$E$343:$E$364))</f>
        <v>4.462E-2</v>
      </c>
      <c r="T305" s="45"/>
      <c r="U305" s="44">
        <f>IF($B301-U$9&lt;0,0,LOOKUP($B301-(U$9-1),$C$343:$C$364,$E$343:$E$364))</f>
        <v>4.4609999999999997E-2</v>
      </c>
      <c r="V305" s="45"/>
      <c r="W305" s="44">
        <f>IF($B301-W$9&lt;0,0,LOOKUP($B301-(W$9-1),$C$343:$C$364,$E$343:$E$364))</f>
        <v>4.462E-2</v>
      </c>
      <c r="X305" s="32"/>
      <c r="Y305" s="44">
        <f>IF($B301-Y$9&lt;0,0,LOOKUP($B301-(Y$9-1),$C$343:$C$364,$E$343:$E$364))</f>
        <v>4.5220000000000003E-2</v>
      </c>
      <c r="Z305" s="45"/>
      <c r="AA305" s="44">
        <f>IF($B301-AA$9&lt;0,0,LOOKUP($B301-(AA$9-1),$C$343:$C$364,$E$343:$E$364))</f>
        <v>4.888E-2</v>
      </c>
      <c r="AB305" s="45"/>
      <c r="AC305" s="44">
        <f>IF($B301-AC$9&lt;0,0,LOOKUP($B301-(AC$9-1),$C$343:$C$364,$E$343:$E$364))</f>
        <v>5.2850000000000001E-2</v>
      </c>
      <c r="AD305" s="45"/>
      <c r="AE305" s="44">
        <f>IF($B301-AE$9&lt;0,0,LOOKUP($B301-(AE$9-1),$C$343:$C$364,$E$343:$E$364))</f>
        <v>5.713E-2</v>
      </c>
      <c r="AF305" s="45"/>
      <c r="AG305" s="44">
        <f>IF($B301-AG$9&lt;0,0,LOOKUP($B301-(AG$9-1),$C$343:$C$364,$E$343:$E$364))</f>
        <v>6.1769999999999999E-2</v>
      </c>
      <c r="AH305" s="32"/>
      <c r="AI305" s="44">
        <f>IF($B301-AI$9&lt;0,0,LOOKUP($B301-(AI$9-1),$C$343:$C$364,$E$343:$E$364))</f>
        <v>6.6769999999999996E-2</v>
      </c>
      <c r="AJ305" s="32"/>
      <c r="AK305" s="44">
        <f>IF($B301-AK$9&lt;0,0,LOOKUP($B301-(AK$9-1),$C$343:$C$364,$E$343:$E$364))</f>
        <v>7.2190000000000004E-2</v>
      </c>
      <c r="AM305" s="44">
        <f>IF($B301-AM$9&lt;0,0,LOOKUP($B301-(AM$9-1),$C$343:$C$364,$E$343:$E$364))</f>
        <v>3.7499999999999999E-2</v>
      </c>
      <c r="AO305" s="44">
        <f>IF($B301-AO$9&lt;0,0,LOOKUP($B301-(AO$9-1),$C$343:$C$364,$E$343:$E$364))</f>
        <v>0</v>
      </c>
      <c r="AQ305" s="44">
        <f>IF($B301-AQ$9&lt;0,0,LOOKUP($B301-(AQ$9-1),$C$343:$C$364,$E$343:$E$364))</f>
        <v>0</v>
      </c>
    </row>
    <row r="306" spans="2:43">
      <c r="B306" s="3"/>
      <c r="C306" s="3"/>
      <c r="D306" s="3"/>
      <c r="E306" s="46"/>
      <c r="F306" s="41"/>
      <c r="G306" s="46"/>
      <c r="I306" s="46"/>
      <c r="K306" s="46"/>
      <c r="L306" s="41"/>
      <c r="M306" s="46"/>
      <c r="N306" s="41"/>
      <c r="O306" s="46"/>
      <c r="P306" s="41"/>
      <c r="Q306" s="46"/>
      <c r="R306" s="41"/>
      <c r="S306" s="46"/>
      <c r="T306" s="41"/>
      <c r="U306" s="46"/>
      <c r="V306" s="41"/>
      <c r="W306" s="46"/>
      <c r="X306" s="41"/>
      <c r="Y306" s="46"/>
      <c r="Z306" s="41"/>
      <c r="AA306" s="46"/>
      <c r="AB306" s="41"/>
      <c r="AC306" s="46"/>
      <c r="AD306" s="41"/>
      <c r="AE306" s="46"/>
      <c r="AF306" s="41"/>
      <c r="AG306" s="46"/>
      <c r="AH306" s="41"/>
      <c r="AI306" s="46"/>
      <c r="AJ306" s="41"/>
      <c r="AK306" s="46"/>
      <c r="AM306" s="46"/>
      <c r="AO306" s="46"/>
      <c r="AQ306" s="46"/>
    </row>
    <row r="307" spans="2:43">
      <c r="B307" s="14" t="s">
        <v>193</v>
      </c>
      <c r="C307" s="3"/>
      <c r="D307" s="3"/>
      <c r="E307" s="41">
        <f>ROUND((E302-E303)*E305,0)</f>
        <v>0</v>
      </c>
      <c r="F307" s="41"/>
      <c r="G307" s="41">
        <f>ROUND((G302-G303)*G305,0)</f>
        <v>0</v>
      </c>
      <c r="I307" s="41">
        <f>ROUND((I302-I303)*I305,0)</f>
        <v>0</v>
      </c>
      <c r="K307" s="41">
        <f>ROUND((K302-K303)*K305,0)</f>
        <v>0</v>
      </c>
      <c r="L307" s="41"/>
      <c r="M307" s="41">
        <f>ROUND((M302-M303)*M305,0)</f>
        <v>165343</v>
      </c>
      <c r="N307" s="41"/>
      <c r="O307" s="41">
        <f>ROUND((O302-O303)*O305,0)</f>
        <v>190693</v>
      </c>
      <c r="P307" s="41"/>
      <c r="Q307" s="41">
        <f>ROUND((Q302-Q303)*Q305,0)</f>
        <v>13348590</v>
      </c>
      <c r="R307" s="41"/>
      <c r="S307" s="41">
        <f>ROUND((S302-S303)*S305,0)</f>
        <v>13004</v>
      </c>
      <c r="T307" s="41"/>
      <c r="U307" s="41">
        <f>ROUND((U302-U303)*U305,0)</f>
        <v>264170</v>
      </c>
      <c r="V307" s="41"/>
      <c r="W307" s="41">
        <f>ROUND((W302-W303)*W305,0)</f>
        <v>-1888</v>
      </c>
      <c r="X307" s="41"/>
      <c r="Y307" s="41">
        <f>ROUND((Y302-Y303)*Y305,0)</f>
        <v>0</v>
      </c>
      <c r="Z307" s="41"/>
      <c r="AA307" s="41">
        <f>ROUND((AA302-AA303)*AA305,0)</f>
        <v>21349</v>
      </c>
      <c r="AB307" s="41"/>
      <c r="AC307" s="41">
        <f>ROUND((AC302-AC303)*AC305,0)</f>
        <v>72604</v>
      </c>
      <c r="AD307" s="41"/>
      <c r="AE307" s="41">
        <f>ROUND((AE302-AE303)*AE305,0)</f>
        <v>20629</v>
      </c>
      <c r="AF307" s="41"/>
      <c r="AG307" s="41">
        <f>ROUND((AG302-AG303)*AG305,0)</f>
        <v>28350</v>
      </c>
      <c r="AH307" s="41"/>
      <c r="AI307" s="41">
        <f>ROUND((AI302-AI303)*AI305,0)</f>
        <v>29232</v>
      </c>
      <c r="AJ307" s="41"/>
      <c r="AK307" s="41">
        <f>ROUND((AK302-AK303)*AK305,0)</f>
        <v>21963</v>
      </c>
      <c r="AM307" s="41">
        <f>ROUND((AM302-AM303)*AM305,0)</f>
        <v>13700</v>
      </c>
      <c r="AO307" s="41">
        <f>ROUND((AO302-AO303)*AO305,0)</f>
        <v>0</v>
      </c>
      <c r="AQ307" s="41">
        <f>ROUND((AQ302-AQ303)*AQ305,0)</f>
        <v>0</v>
      </c>
    </row>
    <row r="308" spans="2:43">
      <c r="B308" s="14" t="s">
        <v>194</v>
      </c>
      <c r="C308" s="3"/>
      <c r="D308" s="3"/>
      <c r="E308" s="5">
        <f>IF(E$110=$B301,E303,0)</f>
        <v>0</v>
      </c>
      <c r="F308" s="41"/>
      <c r="G308" s="5">
        <f>IF(G$110=$B301,G303,0)</f>
        <v>0</v>
      </c>
      <c r="I308" s="5">
        <f>IF(I$110=$B301,I303,0)</f>
        <v>0</v>
      </c>
      <c r="K308" s="5">
        <f>IF(K$110=$B301,K303,0)</f>
        <v>0</v>
      </c>
      <c r="L308" s="41"/>
      <c r="M308" s="5">
        <f>IF(M$110=$B301,M303,0)</f>
        <v>0</v>
      </c>
      <c r="N308" s="41"/>
      <c r="O308" s="5">
        <f>IF(O$110=$B301,O303,0)</f>
        <v>0</v>
      </c>
      <c r="P308" s="41"/>
      <c r="Q308" s="5">
        <f>IF(Q$110=$B301,Q303,0)</f>
        <v>0</v>
      </c>
      <c r="R308" s="41"/>
      <c r="S308" s="5">
        <f>IF(S$110=$B301,S303,0)</f>
        <v>0</v>
      </c>
      <c r="T308" s="41"/>
      <c r="U308" s="5">
        <f>IF(U$110=$B301,U303,0)</f>
        <v>0</v>
      </c>
      <c r="V308" s="41"/>
      <c r="W308" s="5">
        <f>IF(W$110=$B301,W303,0)</f>
        <v>0</v>
      </c>
      <c r="X308" s="41"/>
      <c r="Y308" s="5">
        <f>IF(Y$110=$B301,Y303,0)</f>
        <v>0</v>
      </c>
      <c r="Z308" s="41"/>
      <c r="AA308" s="5">
        <f>IF(AA$110=$B301,AA303,0)</f>
        <v>0</v>
      </c>
      <c r="AB308" s="41"/>
      <c r="AC308" s="5">
        <f>IF(AC$110=$B301,AC303,0)</f>
        <v>0</v>
      </c>
      <c r="AD308" s="41"/>
      <c r="AE308" s="5">
        <f>IF(AE$110=$B301,AE303,0)</f>
        <v>0</v>
      </c>
      <c r="AF308" s="41"/>
      <c r="AG308" s="5">
        <f>IF(AG$110=$B301,AG303,0)</f>
        <v>0</v>
      </c>
      <c r="AH308" s="41"/>
      <c r="AI308" s="5">
        <f>IF(AI$110=$B301,AI303,0)</f>
        <v>0</v>
      </c>
      <c r="AJ308" s="41"/>
      <c r="AK308" s="5">
        <f>IF(AK$110=$B301,AK303,0)</f>
        <v>0</v>
      </c>
      <c r="AM308" s="5">
        <f>IF(AM$110=$B301,AM303,0)</f>
        <v>0</v>
      </c>
      <c r="AO308" s="5">
        <f>IF(AO$110=$B301,AO303,0)</f>
        <v>0</v>
      </c>
      <c r="AQ308" s="5">
        <f>IF(AQ$110=$B301,AQ303,0)</f>
        <v>0</v>
      </c>
    </row>
    <row r="309" spans="2:43" ht="13.8" thickBot="1">
      <c r="B309" s="14" t="str">
        <f>"Total Tax Depreciation  -  "&amp;B301</f>
        <v>Total Tax Depreciation  -  2018</v>
      </c>
      <c r="C309" s="3"/>
      <c r="D309" s="3"/>
      <c r="E309" s="47">
        <f>E307+E308</f>
        <v>0</v>
      </c>
      <c r="F309" s="41"/>
      <c r="G309" s="47">
        <f>G307+G308</f>
        <v>0</v>
      </c>
      <c r="I309" s="47">
        <f>I307+I308</f>
        <v>0</v>
      </c>
      <c r="K309" s="47">
        <f>K307+K308</f>
        <v>0</v>
      </c>
      <c r="L309" s="41"/>
      <c r="M309" s="47">
        <f>M307+M308</f>
        <v>165343</v>
      </c>
      <c r="N309" s="41"/>
      <c r="O309" s="47">
        <f>O307+O308</f>
        <v>190693</v>
      </c>
      <c r="P309" s="41"/>
      <c r="Q309" s="47">
        <f>Q307+Q308</f>
        <v>13348590</v>
      </c>
      <c r="R309" s="41"/>
      <c r="S309" s="47">
        <f>S307+S308</f>
        <v>13004</v>
      </c>
      <c r="T309" s="41"/>
      <c r="U309" s="47">
        <f>U307+U308</f>
        <v>264170</v>
      </c>
      <c r="V309" s="41"/>
      <c r="W309" s="47">
        <f>W307+W308</f>
        <v>-1888</v>
      </c>
      <c r="X309" s="41"/>
      <c r="Y309" s="47">
        <f>Y307+Y308</f>
        <v>0</v>
      </c>
      <c r="Z309" s="41"/>
      <c r="AA309" s="47">
        <f>AA307+AA308</f>
        <v>21349</v>
      </c>
      <c r="AB309" s="41"/>
      <c r="AC309" s="47">
        <f>AC307+AC308</f>
        <v>72604</v>
      </c>
      <c r="AD309" s="41"/>
      <c r="AE309" s="47">
        <f>AE307+AE308</f>
        <v>20629</v>
      </c>
      <c r="AF309" s="41"/>
      <c r="AG309" s="47">
        <f>AG307+AG308</f>
        <v>28350</v>
      </c>
      <c r="AH309" s="41"/>
      <c r="AI309" s="47">
        <f>AI307+AI308</f>
        <v>29232</v>
      </c>
      <c r="AJ309" s="41"/>
      <c r="AK309" s="47">
        <f>AK307+AK308</f>
        <v>21963</v>
      </c>
      <c r="AM309" s="47">
        <f>AM307+AM308</f>
        <v>13700</v>
      </c>
      <c r="AO309" s="47">
        <f>AO307+AO308</f>
        <v>0</v>
      </c>
      <c r="AQ309" s="47">
        <f>AQ307+AQ308</f>
        <v>0</v>
      </c>
    </row>
    <row r="310" spans="2:43" ht="13.8" thickTop="1"/>
    <row r="312" spans="2:43">
      <c r="B312" s="40">
        <v>2019</v>
      </c>
      <c r="C312" s="3"/>
      <c r="D312" s="3"/>
      <c r="E312" s="50"/>
      <c r="F312" s="41"/>
      <c r="G312" s="50"/>
      <c r="I312" s="50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M312" s="41"/>
      <c r="AO312" s="41"/>
      <c r="AQ312" s="41"/>
    </row>
    <row r="313" spans="2:43">
      <c r="B313" s="14" t="s">
        <v>167</v>
      </c>
      <c r="C313" s="3"/>
      <c r="D313" s="3"/>
      <c r="E313" s="41">
        <f>IF(E$110&lt;=$B312,E$25,0)</f>
        <v>0</v>
      </c>
      <c r="F313" s="41"/>
      <c r="G313" s="41">
        <f>IF(G$110&lt;=$B312,G$25,0)</f>
        <v>0</v>
      </c>
      <c r="I313" s="41">
        <f>IF(I$110&lt;=$B312,I$25,0)</f>
        <v>0</v>
      </c>
      <c r="K313" s="41">
        <f>IF(K$110&lt;=$B312,K$25,0)</f>
        <v>0</v>
      </c>
      <c r="L313" s="41"/>
      <c r="M313" s="41">
        <f>IF(M$110&lt;=$B312,M$25,0)</f>
        <v>3706400.915</v>
      </c>
      <c r="N313" s="41"/>
      <c r="O313" s="41">
        <f>IF(O$110&lt;=$B312,O$25,0)</f>
        <v>4273710.8949999996</v>
      </c>
      <c r="P313" s="41"/>
      <c r="Q313" s="41">
        <f>IF(Q$110&lt;=$B312,Q$25,0)</f>
        <v>299228647.71000004</v>
      </c>
      <c r="R313" s="41"/>
      <c r="S313" s="41">
        <f>IF(S$110&lt;=$B312,S$25,0)</f>
        <v>582899.13500000001</v>
      </c>
      <c r="T313" s="41"/>
      <c r="U313" s="41">
        <f>IF(U$110&lt;=$B312,U$25,0)</f>
        <v>11843540.959999999</v>
      </c>
      <c r="V313" s="41"/>
      <c r="W313" s="41">
        <f>IF(W$110&lt;=$B312,W$25,0)</f>
        <v>-84640.994999999937</v>
      </c>
      <c r="X313" s="41"/>
      <c r="Y313" s="41">
        <f>IF(Y$110&lt;=$B312,Y$25,0)</f>
        <v>3236832.7199999993</v>
      </c>
      <c r="Z313" s="41"/>
      <c r="AA313" s="41">
        <f>IF(AA$110&lt;=$B312,AA$25,0)</f>
        <v>873518.76000000013</v>
      </c>
      <c r="AB313" s="41"/>
      <c r="AC313" s="41">
        <f>IF(AC$110&lt;=$B312,AC$25,0)</f>
        <v>2747552.9049999993</v>
      </c>
      <c r="AD313" s="41"/>
      <c r="AE313" s="41">
        <f>IF(AE$110&lt;=$B312,AE$25,0)</f>
        <v>722165.79999999981</v>
      </c>
      <c r="AF313" s="41"/>
      <c r="AG313" s="41">
        <f>IF(AG$110&lt;=$B312,AG$25,0)</f>
        <v>917927.64000000013</v>
      </c>
      <c r="AH313" s="41"/>
      <c r="AI313" s="41">
        <f>IF(AI$110&lt;=$B312,AI$25,0)</f>
        <v>875597.39999999979</v>
      </c>
      <c r="AJ313" s="41"/>
      <c r="AK313" s="41">
        <f>IF(AK$110&lt;=$B312,AK$25,0)</f>
        <v>608471.7300000001</v>
      </c>
      <c r="AL313" s="11"/>
      <c r="AM313" s="41">
        <f>IF(AM$110&lt;=$B312,AM$25,0)</f>
        <v>365341.91000000009</v>
      </c>
      <c r="AN313" s="11"/>
      <c r="AO313" s="41">
        <f>IF(AO$110&lt;=$B312,AO$25,0)</f>
        <v>529730.31000000006</v>
      </c>
      <c r="AQ313" s="41">
        <f>IF(AQ$110&lt;=$B312,AQ$25,0)</f>
        <v>0</v>
      </c>
    </row>
    <row r="314" spans="2:43">
      <c r="B314" s="14" t="s">
        <v>190</v>
      </c>
      <c r="C314" s="3"/>
      <c r="D314" s="3"/>
      <c r="E314" s="42">
        <f>ROUND(E313*E$13,0)</f>
        <v>0</v>
      </c>
      <c r="F314" s="41"/>
      <c r="G314" s="42">
        <f>ROUND(G313*G$13,0)</f>
        <v>0</v>
      </c>
      <c r="I314" s="42">
        <f>ROUND(I313*I$13,0)</f>
        <v>0</v>
      </c>
      <c r="K314" s="42">
        <f>ROUND(K313*K$13,0)</f>
        <v>0</v>
      </c>
      <c r="L314" s="41"/>
      <c r="M314" s="42">
        <f>ROUND(M313*M$13,0)</f>
        <v>0</v>
      </c>
      <c r="N314" s="41"/>
      <c r="O314" s="42">
        <f>ROUND(O313*O$13,0)</f>
        <v>0</v>
      </c>
      <c r="P314" s="41"/>
      <c r="Q314" s="42">
        <f>ROUND(Q313*Q$13,0)</f>
        <v>0</v>
      </c>
      <c r="R314" s="41"/>
      <c r="S314" s="42">
        <f>ROUND(S313*S$13,0)</f>
        <v>291450</v>
      </c>
      <c r="T314" s="41"/>
      <c r="U314" s="42">
        <f>ROUND(U313*U$13,0)</f>
        <v>5921770</v>
      </c>
      <c r="V314" s="41"/>
      <c r="W314" s="42">
        <f>ROUND(W313*W$13,0)</f>
        <v>-42320</v>
      </c>
      <c r="X314" s="41"/>
      <c r="Y314" s="42">
        <f>ROUND(Y313*Y$13,0)</f>
        <v>3236833</v>
      </c>
      <c r="Z314" s="41"/>
      <c r="AA314" s="42">
        <f>ROUND(AA313*AA$13,0)</f>
        <v>436759</v>
      </c>
      <c r="AB314" s="41"/>
      <c r="AC314" s="42">
        <f>ROUND(AC313*AC$13,0)</f>
        <v>1373776</v>
      </c>
      <c r="AD314" s="41"/>
      <c r="AE314" s="42">
        <f>ROUND(AE313*AE$13,0)</f>
        <v>361083</v>
      </c>
      <c r="AF314" s="41"/>
      <c r="AG314" s="42">
        <f>ROUND(AG313*AG$13,0)</f>
        <v>458964</v>
      </c>
      <c r="AH314" s="41"/>
      <c r="AI314" s="42">
        <f>ROUND(AI313*AI$13,0)</f>
        <v>437799</v>
      </c>
      <c r="AJ314" s="41"/>
      <c r="AK314" s="42">
        <f>ROUND(AK313*AK$13,0)</f>
        <v>304236</v>
      </c>
      <c r="AM314" s="42">
        <f>ROUND(AM313*AM$13,0)</f>
        <v>0</v>
      </c>
      <c r="AO314" s="42">
        <f>ROUND(AO313*AO$13,0)</f>
        <v>0</v>
      </c>
      <c r="AQ314" s="42">
        <f>ROUND(AQ313*AQ$13,0)</f>
        <v>0</v>
      </c>
    </row>
    <row r="315" spans="2:43">
      <c r="B315" s="14" t="s">
        <v>191</v>
      </c>
      <c r="C315" s="3"/>
      <c r="D315" s="3"/>
      <c r="E315" s="41">
        <f>E313-E314</f>
        <v>0</v>
      </c>
      <c r="F315" s="41"/>
      <c r="G315" s="41">
        <f>G313-G314</f>
        <v>0</v>
      </c>
      <c r="I315" s="41">
        <f>I313-I314</f>
        <v>0</v>
      </c>
      <c r="K315" s="41">
        <f>K313-K314</f>
        <v>0</v>
      </c>
      <c r="L315" s="41"/>
      <c r="M315" s="41">
        <f>M313-M314</f>
        <v>3706400.915</v>
      </c>
      <c r="N315" s="41"/>
      <c r="O315" s="41">
        <f>O313-O314</f>
        <v>4273710.8949999996</v>
      </c>
      <c r="P315" s="41"/>
      <c r="Q315" s="41">
        <f>Q313-Q314</f>
        <v>299228647.71000004</v>
      </c>
      <c r="R315" s="41"/>
      <c r="S315" s="41">
        <f>S313-S314</f>
        <v>291449.13500000001</v>
      </c>
      <c r="T315" s="41"/>
      <c r="U315" s="41">
        <f>U313-U314</f>
        <v>5921770.959999999</v>
      </c>
      <c r="V315" s="41"/>
      <c r="W315" s="41">
        <f>W313-W314</f>
        <v>-42320.994999999937</v>
      </c>
      <c r="X315" s="41"/>
      <c r="Y315" s="41">
        <f>Y313-Y314</f>
        <v>-0.28000000072643161</v>
      </c>
      <c r="Z315" s="41"/>
      <c r="AA315" s="41">
        <f>AA313-AA314</f>
        <v>436759.76000000013</v>
      </c>
      <c r="AB315" s="41"/>
      <c r="AC315" s="41">
        <f>AC313-AC314</f>
        <v>1373776.9049999993</v>
      </c>
      <c r="AD315" s="41"/>
      <c r="AE315" s="41">
        <f>AE313-AE314</f>
        <v>361082.79999999981</v>
      </c>
      <c r="AF315" s="41"/>
      <c r="AG315" s="41">
        <f>AG313-AG314</f>
        <v>458963.64000000013</v>
      </c>
      <c r="AH315" s="41"/>
      <c r="AI315" s="41">
        <f>AI313-AI314</f>
        <v>437798.39999999979</v>
      </c>
      <c r="AJ315" s="41"/>
      <c r="AK315" s="41">
        <f>AK313-AK314</f>
        <v>304235.7300000001</v>
      </c>
      <c r="AM315" s="41">
        <f>AM313-AM314</f>
        <v>365341.91000000009</v>
      </c>
      <c r="AO315" s="41">
        <f>AO313-AO314</f>
        <v>529730.31000000006</v>
      </c>
      <c r="AQ315" s="41">
        <f>AQ313-AQ314</f>
        <v>0</v>
      </c>
    </row>
    <row r="316" spans="2:43">
      <c r="B316" s="43" t="s">
        <v>192</v>
      </c>
      <c r="C316" s="32"/>
      <c r="D316" s="32"/>
      <c r="E316" s="44">
        <f>IF($B312-E$9&lt;0,0,LOOKUP($B312-(E$9-1),$C$343:$C$364,$E$343:$E$364))</f>
        <v>4.462E-2</v>
      </c>
      <c r="F316" s="32"/>
      <c r="G316" s="44">
        <f>IF($B312-G$9&lt;0,0,LOOKUP($B312-(G$9-1),$C$343:$C$364,$E$343:$E$364))</f>
        <v>4.4609999999999997E-2</v>
      </c>
      <c r="H316" s="45"/>
      <c r="I316" s="44">
        <f>IF($B312-I$9&lt;0,0,LOOKUP($B312-(I$9-1),$C$343:$C$364,$E$343:$E$364))</f>
        <v>4.462E-2</v>
      </c>
      <c r="J316" s="45"/>
      <c r="K316" s="44">
        <f>IF($B312-K$9&lt;0,0,LOOKUP($B312-(K$9-1),$C$343:$C$364,$E$343:$E$364))</f>
        <v>4.4609999999999997E-2</v>
      </c>
      <c r="L316" s="45"/>
      <c r="M316" s="44">
        <f>IF($B312-M$9&lt;0,0,LOOKUP($B312-(M$9-1),$C$343:$C$364,$E$343:$E$364))</f>
        <v>4.462E-2</v>
      </c>
      <c r="N316" s="32"/>
      <c r="O316" s="44">
        <f>IF($B312-O$9&lt;0,0,LOOKUP($B312-(O$9-1),$C$343:$C$364,$E$343:$E$364))</f>
        <v>4.4609999999999997E-2</v>
      </c>
      <c r="P316" s="45"/>
      <c r="Q316" s="44">
        <f>IF($B312-Q$9&lt;0,0,LOOKUP($B312-(Q$9-1),$C$343:$C$364,$E$343:$E$364))</f>
        <v>4.462E-2</v>
      </c>
      <c r="R316" s="45"/>
      <c r="S316" s="44">
        <f>IF($B312-S$9&lt;0,0,LOOKUP($B312-(S$9-1),$C$343:$C$364,$E$343:$E$364))</f>
        <v>4.4609999999999997E-2</v>
      </c>
      <c r="T316" s="45"/>
      <c r="U316" s="44">
        <f>IF($B312-U$9&lt;0,0,LOOKUP($B312-(U$9-1),$C$343:$C$364,$E$343:$E$364))</f>
        <v>4.462E-2</v>
      </c>
      <c r="V316" s="45"/>
      <c r="W316" s="44">
        <f>IF($B312-W$9&lt;0,0,LOOKUP($B312-(W$9-1),$C$343:$C$364,$E$343:$E$364))</f>
        <v>4.4609999999999997E-2</v>
      </c>
      <c r="X316" s="32"/>
      <c r="Y316" s="44">
        <f>IF($B312-Y$9&lt;0,0,LOOKUP($B312-(Y$9-1),$C$343:$C$364,$E$343:$E$364))</f>
        <v>4.462E-2</v>
      </c>
      <c r="Z316" s="45"/>
      <c r="AA316" s="44">
        <f>IF($B312-AA$9&lt;0,0,LOOKUP($B312-(AA$9-1),$C$343:$C$364,$E$343:$E$364))</f>
        <v>4.5220000000000003E-2</v>
      </c>
      <c r="AB316" s="45"/>
      <c r="AC316" s="44">
        <f>IF($B312-AC$9&lt;0,0,LOOKUP($B312-(AC$9-1),$C$343:$C$364,$E$343:$E$364))</f>
        <v>4.888E-2</v>
      </c>
      <c r="AD316" s="45"/>
      <c r="AE316" s="44">
        <f>IF($B312-AE$9&lt;0,0,LOOKUP($B312-(AE$9-1),$C$343:$C$364,$E$343:$E$364))</f>
        <v>5.2850000000000001E-2</v>
      </c>
      <c r="AF316" s="45"/>
      <c r="AG316" s="44">
        <f>IF($B312-AG$9&lt;0,0,LOOKUP($B312-(AG$9-1),$C$343:$C$364,$E$343:$E$364))</f>
        <v>5.713E-2</v>
      </c>
      <c r="AH316" s="32"/>
      <c r="AI316" s="44">
        <f>IF($B312-AI$9&lt;0,0,LOOKUP($B312-(AI$9-1),$C$343:$C$364,$E$343:$E$364))</f>
        <v>6.1769999999999999E-2</v>
      </c>
      <c r="AJ316" s="32"/>
      <c r="AK316" s="44">
        <f>IF($B312-AK$9&lt;0,0,LOOKUP($B312-(AK$9-1),$C$343:$C$364,$E$343:$E$364))</f>
        <v>6.6769999999999996E-2</v>
      </c>
      <c r="AM316" s="44">
        <f>IF($B312-AM$9&lt;0,0,LOOKUP($B312-(AM$9-1),$C$343:$C$364,$E$343:$E$364))</f>
        <v>7.2190000000000004E-2</v>
      </c>
      <c r="AO316" s="44">
        <f>IF($B312-AO$9&lt;0,0,LOOKUP($B312-(AO$9-1),$C$343:$C$364,$E$343:$E$364))</f>
        <v>3.7499999999999999E-2</v>
      </c>
      <c r="AQ316" s="44">
        <f>IF($B312-AQ$9&lt;0,0,LOOKUP($B312-(AQ$9-1),$C$343:$C$364,$E$343:$E$364))</f>
        <v>0</v>
      </c>
    </row>
    <row r="317" spans="2:43">
      <c r="B317" s="3"/>
      <c r="C317" s="3"/>
      <c r="D317" s="3"/>
      <c r="E317" s="46"/>
      <c r="F317" s="41"/>
      <c r="G317" s="46"/>
      <c r="I317" s="46"/>
      <c r="K317" s="46"/>
      <c r="L317" s="41"/>
      <c r="M317" s="46"/>
      <c r="N317" s="41"/>
      <c r="O317" s="46"/>
      <c r="P317" s="41"/>
      <c r="Q317" s="46"/>
      <c r="R317" s="41"/>
      <c r="S317" s="46"/>
      <c r="T317" s="41"/>
      <c r="U317" s="46"/>
      <c r="V317" s="41"/>
      <c r="W317" s="46"/>
      <c r="X317" s="41"/>
      <c r="Y317" s="46"/>
      <c r="Z317" s="41"/>
      <c r="AA317" s="46"/>
      <c r="AB317" s="41"/>
      <c r="AC317" s="46"/>
      <c r="AD317" s="41"/>
      <c r="AE317" s="46"/>
      <c r="AF317" s="41"/>
      <c r="AG317" s="46"/>
      <c r="AH317" s="41"/>
      <c r="AI317" s="46"/>
      <c r="AJ317" s="41"/>
      <c r="AK317" s="46"/>
      <c r="AM317" s="46"/>
      <c r="AO317" s="46"/>
      <c r="AQ317" s="46"/>
    </row>
    <row r="318" spans="2:43">
      <c r="B318" s="14" t="s">
        <v>193</v>
      </c>
      <c r="C318" s="3"/>
      <c r="D318" s="3"/>
      <c r="E318" s="41">
        <f>ROUND((E313-E314)*E316,0)</f>
        <v>0</v>
      </c>
      <c r="F318" s="41"/>
      <c r="G318" s="41">
        <f>ROUND((G313-G314)*G316,0)</f>
        <v>0</v>
      </c>
      <c r="I318" s="41">
        <f>ROUND((I313-I314)*I316,0)</f>
        <v>0</v>
      </c>
      <c r="K318" s="41">
        <f>ROUND((K313-K314)*K316,0)</f>
        <v>0</v>
      </c>
      <c r="L318" s="41"/>
      <c r="M318" s="41">
        <f>ROUND((M313-M314)*M316,0)</f>
        <v>165380</v>
      </c>
      <c r="N318" s="41"/>
      <c r="O318" s="41">
        <f>ROUND((O313-O314)*O316,0)</f>
        <v>190650</v>
      </c>
      <c r="P318" s="41"/>
      <c r="Q318" s="41">
        <f>ROUND((Q313-Q314)*Q316,0)</f>
        <v>13351582</v>
      </c>
      <c r="R318" s="41"/>
      <c r="S318" s="41">
        <f>ROUND((S313-S314)*S316,0)</f>
        <v>13002</v>
      </c>
      <c r="T318" s="41"/>
      <c r="U318" s="41">
        <f>ROUND((U313-U314)*U316,0)</f>
        <v>264229</v>
      </c>
      <c r="V318" s="41"/>
      <c r="W318" s="41">
        <f>ROUND((W313-W314)*W316,0)</f>
        <v>-1888</v>
      </c>
      <c r="X318" s="41"/>
      <c r="Y318" s="41">
        <f>ROUND((Y313-Y314)*Y316,0)</f>
        <v>0</v>
      </c>
      <c r="Z318" s="41"/>
      <c r="AA318" s="41">
        <f>ROUND((AA313-AA314)*AA316,0)</f>
        <v>19750</v>
      </c>
      <c r="AB318" s="41"/>
      <c r="AC318" s="41">
        <f>ROUND((AC313-AC314)*AC316,0)</f>
        <v>67150</v>
      </c>
      <c r="AD318" s="41"/>
      <c r="AE318" s="41">
        <f>ROUND((AE313-AE314)*AE316,0)</f>
        <v>19083</v>
      </c>
      <c r="AF318" s="41"/>
      <c r="AG318" s="41">
        <f>ROUND((AG313-AG314)*AG316,0)</f>
        <v>26221</v>
      </c>
      <c r="AH318" s="41"/>
      <c r="AI318" s="41">
        <f>ROUND((AI313-AI314)*AI316,0)</f>
        <v>27043</v>
      </c>
      <c r="AJ318" s="41"/>
      <c r="AK318" s="41">
        <f>ROUND((AK313-AK314)*AK316,0)</f>
        <v>20314</v>
      </c>
      <c r="AM318" s="41">
        <f>ROUND((AM313-AM314)*AM316,0)</f>
        <v>26374</v>
      </c>
      <c r="AO318" s="41">
        <f>ROUND((AO313-AO314)*AO316,0)</f>
        <v>19865</v>
      </c>
      <c r="AQ318" s="41">
        <f>ROUND((AQ313-AQ314)*AQ316,0)</f>
        <v>0</v>
      </c>
    </row>
    <row r="319" spans="2:43">
      <c r="B319" s="14" t="s">
        <v>194</v>
      </c>
      <c r="C319" s="3"/>
      <c r="D319" s="3"/>
      <c r="E319" s="5">
        <f>IF(E$110=$B312,E314,0)</f>
        <v>0</v>
      </c>
      <c r="F319" s="41"/>
      <c r="G319" s="5">
        <f>IF(G$110=$B312,G314,0)</f>
        <v>0</v>
      </c>
      <c r="I319" s="5">
        <f>IF(I$110=$B312,I314,0)</f>
        <v>0</v>
      </c>
      <c r="K319" s="5">
        <f>IF(K$110=$B312,K314,0)</f>
        <v>0</v>
      </c>
      <c r="L319" s="41"/>
      <c r="M319" s="5">
        <f>IF(M$110=$B312,M314,0)</f>
        <v>0</v>
      </c>
      <c r="N319" s="41"/>
      <c r="O319" s="5">
        <f>IF(O$110=$B312,O314,0)</f>
        <v>0</v>
      </c>
      <c r="P319" s="41"/>
      <c r="Q319" s="5">
        <f>IF(Q$110=$B312,Q314,0)</f>
        <v>0</v>
      </c>
      <c r="R319" s="41"/>
      <c r="S319" s="5">
        <f>IF(S$110=$B312,S314,0)</f>
        <v>0</v>
      </c>
      <c r="T319" s="41"/>
      <c r="U319" s="5">
        <f>IF(U$110=$B312,U314,0)</f>
        <v>0</v>
      </c>
      <c r="V319" s="41"/>
      <c r="W319" s="5">
        <f>IF(W$110=$B312,W314,0)</f>
        <v>0</v>
      </c>
      <c r="X319" s="41"/>
      <c r="Y319" s="5">
        <f>IF(Y$110=$B312,Y314,0)</f>
        <v>0</v>
      </c>
      <c r="Z319" s="41"/>
      <c r="AA319" s="5">
        <f>IF(AA$110=$B312,AA314,0)</f>
        <v>0</v>
      </c>
      <c r="AB319" s="41"/>
      <c r="AC319" s="5">
        <f>IF(AC$110=$B312,AC314,0)</f>
        <v>0</v>
      </c>
      <c r="AD319" s="41"/>
      <c r="AE319" s="5">
        <f>IF(AE$110=$B312,AE314,0)</f>
        <v>0</v>
      </c>
      <c r="AF319" s="41"/>
      <c r="AG319" s="5">
        <f>IF(AG$110=$B312,AG314,0)</f>
        <v>0</v>
      </c>
      <c r="AH319" s="41"/>
      <c r="AI319" s="5">
        <f>IF(AI$110=$B312,AI314,0)</f>
        <v>0</v>
      </c>
      <c r="AJ319" s="41"/>
      <c r="AK319" s="5">
        <f>IF(AK$110=$B312,AK314,0)</f>
        <v>0</v>
      </c>
      <c r="AM319" s="5">
        <f>IF(AM$110=$B312,AM314,0)</f>
        <v>0</v>
      </c>
      <c r="AO319" s="5">
        <f>IF(AO$110=$B312,AO314,0)</f>
        <v>0</v>
      </c>
      <c r="AQ319" s="5">
        <f>IF(AQ$110=$B312,AQ314,0)</f>
        <v>0</v>
      </c>
    </row>
    <row r="320" spans="2:43" ht="13.8" thickBot="1">
      <c r="B320" s="14" t="str">
        <f>"Total Tax Depreciation  -  "&amp;B312</f>
        <v>Total Tax Depreciation  -  2019</v>
      </c>
      <c r="C320" s="3"/>
      <c r="D320" s="3"/>
      <c r="E320" s="47">
        <f>E318+E319</f>
        <v>0</v>
      </c>
      <c r="F320" s="41"/>
      <c r="G320" s="47">
        <f>G318+G319</f>
        <v>0</v>
      </c>
      <c r="I320" s="47">
        <f>I318+I319</f>
        <v>0</v>
      </c>
      <c r="K320" s="47">
        <f>K318+K319</f>
        <v>0</v>
      </c>
      <c r="L320" s="41"/>
      <c r="M320" s="47">
        <f>M318+M319</f>
        <v>165380</v>
      </c>
      <c r="N320" s="41"/>
      <c r="O320" s="47">
        <f>O318+O319</f>
        <v>190650</v>
      </c>
      <c r="P320" s="41"/>
      <c r="Q320" s="47">
        <f>Q318+Q319</f>
        <v>13351582</v>
      </c>
      <c r="R320" s="41"/>
      <c r="S320" s="47">
        <f>S318+S319</f>
        <v>13002</v>
      </c>
      <c r="T320" s="41"/>
      <c r="U320" s="47">
        <f>U318+U319</f>
        <v>264229</v>
      </c>
      <c r="V320" s="41"/>
      <c r="W320" s="47">
        <f>W318+W319</f>
        <v>-1888</v>
      </c>
      <c r="X320" s="41"/>
      <c r="Y320" s="47">
        <f>Y318+Y319</f>
        <v>0</v>
      </c>
      <c r="Z320" s="41"/>
      <c r="AA320" s="47">
        <f>AA318+AA319</f>
        <v>19750</v>
      </c>
      <c r="AB320" s="41"/>
      <c r="AC320" s="47">
        <f>AC318+AC319</f>
        <v>67150</v>
      </c>
      <c r="AD320" s="41"/>
      <c r="AE320" s="47">
        <f>AE318+AE319</f>
        <v>19083</v>
      </c>
      <c r="AF320" s="41"/>
      <c r="AG320" s="47">
        <f>AG318+AG319</f>
        <v>26221</v>
      </c>
      <c r="AH320" s="41"/>
      <c r="AI320" s="47">
        <f>AI318+AI319</f>
        <v>27043</v>
      </c>
      <c r="AJ320" s="41"/>
      <c r="AK320" s="47">
        <f>AK318+AK319</f>
        <v>20314</v>
      </c>
      <c r="AM320" s="47">
        <f>AM318+AM319</f>
        <v>26374</v>
      </c>
      <c r="AO320" s="47">
        <f>AO318+AO319</f>
        <v>19865</v>
      </c>
      <c r="AQ320" s="47">
        <f>AQ318+AQ319</f>
        <v>0</v>
      </c>
    </row>
    <row r="321" spans="1:43" ht="13.8" thickTop="1"/>
    <row r="323" spans="1:43">
      <c r="B323" s="40">
        <v>2020</v>
      </c>
      <c r="C323" s="3"/>
      <c r="D323" s="3"/>
      <c r="E323" s="50"/>
      <c r="F323" s="41"/>
      <c r="G323" s="50"/>
      <c r="I323" s="50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M323" s="41"/>
      <c r="AO323" s="41"/>
      <c r="AQ323" s="41"/>
    </row>
    <row r="324" spans="1:43">
      <c r="B324" s="14" t="s">
        <v>167</v>
      </c>
      <c r="C324" s="3"/>
      <c r="D324" s="3"/>
      <c r="E324" s="41">
        <f>IF(E$110&lt;=$B323,E$25,0)</f>
        <v>0</v>
      </c>
      <c r="F324" s="41"/>
      <c r="G324" s="41">
        <f>IF(G$110&lt;=$B323,G$25,0)</f>
        <v>0</v>
      </c>
      <c r="I324" s="41">
        <f>IF(I$110&lt;=$B323,I$25,0)</f>
        <v>0</v>
      </c>
      <c r="K324" s="41">
        <f>IF(K$110&lt;=$B323,K$25,0)</f>
        <v>0</v>
      </c>
      <c r="L324" s="41"/>
      <c r="M324" s="41">
        <f>IF(M$110&lt;=$B323,M$25,0)</f>
        <v>3706400.915</v>
      </c>
      <c r="N324" s="41"/>
      <c r="O324" s="41">
        <f>IF(O$110&lt;=$B323,O$25,0)</f>
        <v>4273710.8949999996</v>
      </c>
      <c r="P324" s="41"/>
      <c r="Q324" s="41">
        <f>IF(Q$110&lt;=$B323,Q$25,0)</f>
        <v>299228647.71000004</v>
      </c>
      <c r="R324" s="41"/>
      <c r="S324" s="41">
        <f>IF(S$110&lt;=$B323,S$25,0)</f>
        <v>582899.13500000001</v>
      </c>
      <c r="T324" s="41"/>
      <c r="U324" s="41">
        <f>IF(U$110&lt;=$B323,U$25,0)</f>
        <v>11843540.959999999</v>
      </c>
      <c r="V324" s="41"/>
      <c r="W324" s="41">
        <f>IF(W$110&lt;=$B323,W$25,0)</f>
        <v>-84640.994999999937</v>
      </c>
      <c r="X324" s="41"/>
      <c r="Y324" s="41">
        <f>IF(Y$110&lt;=$B323,Y$25,0)</f>
        <v>3236832.7199999993</v>
      </c>
      <c r="Z324" s="41"/>
      <c r="AA324" s="41">
        <f>IF(AA$110&lt;=$B323,AA$25,0)</f>
        <v>873518.76000000013</v>
      </c>
      <c r="AB324" s="41"/>
      <c r="AC324" s="41">
        <f>IF(AC$110&lt;=$B323,AC$25,0)</f>
        <v>2747552.9049999993</v>
      </c>
      <c r="AD324" s="41"/>
      <c r="AE324" s="41">
        <f>IF(AE$110&lt;=$B323,AE$25,0)</f>
        <v>722165.79999999981</v>
      </c>
      <c r="AF324" s="41"/>
      <c r="AG324" s="41">
        <f>IF(AG$110&lt;=$B323,AG$25,0)</f>
        <v>917927.64000000013</v>
      </c>
      <c r="AH324" s="41"/>
      <c r="AI324" s="41">
        <f>IF(AI$110&lt;=$B323,AI$25,0)</f>
        <v>875597.39999999979</v>
      </c>
      <c r="AJ324" s="41"/>
      <c r="AK324" s="41">
        <f>IF(AK$110&lt;=$B323,AK$25,0)</f>
        <v>608471.7300000001</v>
      </c>
      <c r="AL324" s="11"/>
      <c r="AM324" s="41">
        <f>IF(AM$110&lt;=$B323,AM$25,0)</f>
        <v>365341.91000000009</v>
      </c>
      <c r="AN324" s="11"/>
      <c r="AO324" s="41">
        <f>IF(AO$110&lt;=$B323,AO$25,0)</f>
        <v>529730.31000000006</v>
      </c>
      <c r="AQ324" s="41">
        <f>IF(AQ$110&lt;=$B323,AQ$25,0)</f>
        <v>0</v>
      </c>
    </row>
    <row r="325" spans="1:43">
      <c r="A325" s="3"/>
      <c r="B325" s="14" t="s">
        <v>190</v>
      </c>
      <c r="C325" s="3"/>
      <c r="D325" s="3"/>
      <c r="E325" s="42">
        <f>ROUND(E324*E$13,0)</f>
        <v>0</v>
      </c>
      <c r="F325" s="41"/>
      <c r="G325" s="42">
        <f>ROUND(G324*G$13,0)</f>
        <v>0</v>
      </c>
      <c r="I325" s="42">
        <f>ROUND(I324*I$13,0)</f>
        <v>0</v>
      </c>
      <c r="K325" s="42">
        <f>ROUND(K324*K$13,0)</f>
        <v>0</v>
      </c>
      <c r="L325" s="41"/>
      <c r="M325" s="42">
        <f>ROUND(M324*M$13,0)</f>
        <v>0</v>
      </c>
      <c r="N325" s="41"/>
      <c r="O325" s="42">
        <f>ROUND(O324*O$13,0)</f>
        <v>0</v>
      </c>
      <c r="P325" s="41"/>
      <c r="Q325" s="42">
        <f>ROUND(Q324*Q$13,0)</f>
        <v>0</v>
      </c>
      <c r="R325" s="41"/>
      <c r="S325" s="42">
        <f>ROUND(S324*S$13,0)</f>
        <v>291450</v>
      </c>
      <c r="T325" s="41"/>
      <c r="U325" s="42">
        <f>ROUND(U324*U$13,0)</f>
        <v>5921770</v>
      </c>
      <c r="V325" s="41"/>
      <c r="W325" s="42">
        <f>ROUND(W324*W$13,0)</f>
        <v>-42320</v>
      </c>
      <c r="X325" s="41"/>
      <c r="Y325" s="42">
        <f>ROUND(Y324*Y$13,0)</f>
        <v>3236833</v>
      </c>
      <c r="Z325" s="41"/>
      <c r="AA325" s="42">
        <f>ROUND(AA324*AA$13,0)</f>
        <v>436759</v>
      </c>
      <c r="AB325" s="41"/>
      <c r="AC325" s="42">
        <f>ROUND(AC324*AC$13,0)</f>
        <v>1373776</v>
      </c>
      <c r="AD325" s="41"/>
      <c r="AE325" s="42">
        <f>ROUND(AE324*AE$13,0)</f>
        <v>361083</v>
      </c>
      <c r="AF325" s="41"/>
      <c r="AG325" s="42">
        <f>ROUND(AG324*AG$13,0)</f>
        <v>458964</v>
      </c>
      <c r="AH325" s="41"/>
      <c r="AI325" s="42">
        <f>ROUND(AI324*AI$13,0)</f>
        <v>437799</v>
      </c>
      <c r="AJ325" s="41"/>
      <c r="AK325" s="42">
        <f>ROUND(AK324*AK$13,0)</f>
        <v>304236</v>
      </c>
      <c r="AM325" s="42">
        <f>ROUND(AM324*AM$13,0)</f>
        <v>0</v>
      </c>
      <c r="AO325" s="42">
        <f>ROUND(AO324*AO$13,0)</f>
        <v>0</v>
      </c>
      <c r="AQ325" s="42">
        <f>ROUND(AQ324*AQ$13,0)</f>
        <v>0</v>
      </c>
    </row>
    <row r="326" spans="1:43">
      <c r="A326" s="3"/>
      <c r="B326" s="14" t="s">
        <v>191</v>
      </c>
      <c r="C326" s="3"/>
      <c r="D326" s="3"/>
      <c r="E326" s="41">
        <f>E324-E325</f>
        <v>0</v>
      </c>
      <c r="F326" s="41"/>
      <c r="G326" s="41">
        <f>G324-G325</f>
        <v>0</v>
      </c>
      <c r="I326" s="41">
        <f>I324-I325</f>
        <v>0</v>
      </c>
      <c r="K326" s="41">
        <f>K324-K325</f>
        <v>0</v>
      </c>
      <c r="L326" s="41"/>
      <c r="M326" s="41">
        <f>M324-M325</f>
        <v>3706400.915</v>
      </c>
      <c r="N326" s="41"/>
      <c r="O326" s="41">
        <f>O324-O325</f>
        <v>4273710.8949999996</v>
      </c>
      <c r="P326" s="41"/>
      <c r="Q326" s="41">
        <f>Q324-Q325</f>
        <v>299228647.71000004</v>
      </c>
      <c r="R326" s="41"/>
      <c r="S326" s="41">
        <f>S324-S325</f>
        <v>291449.13500000001</v>
      </c>
      <c r="T326" s="41"/>
      <c r="U326" s="41">
        <f>U324-U325</f>
        <v>5921770.959999999</v>
      </c>
      <c r="V326" s="41"/>
      <c r="W326" s="41">
        <f>W324-W325</f>
        <v>-42320.994999999937</v>
      </c>
      <c r="X326" s="41"/>
      <c r="Y326" s="41">
        <f>Y324-Y325</f>
        <v>-0.28000000072643161</v>
      </c>
      <c r="Z326" s="41"/>
      <c r="AA326" s="41">
        <f>AA324-AA325</f>
        <v>436759.76000000013</v>
      </c>
      <c r="AB326" s="41"/>
      <c r="AC326" s="41">
        <f>AC324-AC325</f>
        <v>1373776.9049999993</v>
      </c>
      <c r="AD326" s="41"/>
      <c r="AE326" s="41">
        <f>AE324-AE325</f>
        <v>361082.79999999981</v>
      </c>
      <c r="AF326" s="41"/>
      <c r="AG326" s="41">
        <f>AG324-AG325</f>
        <v>458963.64000000013</v>
      </c>
      <c r="AH326" s="41"/>
      <c r="AI326" s="41">
        <f>AI324-AI325</f>
        <v>437798.39999999979</v>
      </c>
      <c r="AJ326" s="41"/>
      <c r="AK326" s="41">
        <f>AK324-AK325</f>
        <v>304235.7300000001</v>
      </c>
      <c r="AM326" s="41">
        <f>AM324-AM325</f>
        <v>365341.91000000009</v>
      </c>
      <c r="AO326" s="41">
        <f>AO324-AO325</f>
        <v>529730.31000000006</v>
      </c>
      <c r="AQ326" s="41">
        <f>AQ324-AQ325</f>
        <v>0</v>
      </c>
    </row>
    <row r="327" spans="1:43">
      <c r="A327" s="3"/>
      <c r="B327" s="43" t="s">
        <v>192</v>
      </c>
      <c r="C327" s="32"/>
      <c r="D327" s="32"/>
      <c r="E327" s="44">
        <f>IF($B323-E$9&lt;0,0,LOOKUP($B323-(E$9-1),$C$343:$C$364,$E$343:$E$364))</f>
        <v>4.4609999999999997E-2</v>
      </c>
      <c r="F327" s="32"/>
      <c r="G327" s="44">
        <f>IF($B323-G$9&lt;0,0,LOOKUP($B323-(G$9-1),$C$343:$C$364,$E$343:$E$364))</f>
        <v>4.462E-2</v>
      </c>
      <c r="H327" s="45"/>
      <c r="I327" s="44">
        <f>IF($B323-I$9&lt;0,0,LOOKUP($B323-(I$9-1),$C$343:$C$364,$E$343:$E$364))</f>
        <v>4.4609999999999997E-2</v>
      </c>
      <c r="J327" s="45"/>
      <c r="K327" s="44">
        <f>IF($B323-K$9&lt;0,0,LOOKUP($B323-(K$9-1),$C$343:$C$364,$E$343:$E$364))</f>
        <v>4.462E-2</v>
      </c>
      <c r="L327" s="45"/>
      <c r="M327" s="44">
        <f>IF($B323-M$9&lt;0,0,LOOKUP($B323-(M$9-1),$C$343:$C$364,$E$343:$E$364))</f>
        <v>4.4609999999999997E-2</v>
      </c>
      <c r="N327" s="32"/>
      <c r="O327" s="44">
        <f>IF($B323-O$9&lt;0,0,LOOKUP($B323-(O$9-1),$C$343:$C$364,$E$343:$E$364))</f>
        <v>4.462E-2</v>
      </c>
      <c r="P327" s="45"/>
      <c r="Q327" s="44">
        <f>IF($B323-Q$9&lt;0,0,LOOKUP($B323-(Q$9-1),$C$343:$C$364,$E$343:$E$364))</f>
        <v>4.4609999999999997E-2</v>
      </c>
      <c r="R327" s="45"/>
      <c r="S327" s="44">
        <f>IF($B323-S$9&lt;0,0,LOOKUP($B323-(S$9-1),$C$343:$C$364,$E$343:$E$364))</f>
        <v>4.462E-2</v>
      </c>
      <c r="T327" s="45"/>
      <c r="U327" s="44">
        <f>IF($B323-U$9&lt;0,0,LOOKUP($B323-(U$9-1),$C$343:$C$364,$E$343:$E$364))</f>
        <v>4.4609999999999997E-2</v>
      </c>
      <c r="V327" s="45"/>
      <c r="W327" s="44">
        <f>IF($B323-W$9&lt;0,0,LOOKUP($B323-(W$9-1),$C$343:$C$364,$E$343:$E$364))</f>
        <v>4.462E-2</v>
      </c>
      <c r="X327" s="32"/>
      <c r="Y327" s="44">
        <f>IF($B323-Y$9&lt;0,0,LOOKUP($B323-(Y$9-1),$C$343:$C$364,$E$343:$E$364))</f>
        <v>4.4609999999999997E-2</v>
      </c>
      <c r="Z327" s="45"/>
      <c r="AA327" s="44">
        <f>IF($B323-AA$9&lt;0,0,LOOKUP($B323-(AA$9-1),$C$343:$C$364,$E$343:$E$364))</f>
        <v>4.462E-2</v>
      </c>
      <c r="AB327" s="45"/>
      <c r="AC327" s="44">
        <f>IF($B323-AC$9&lt;0,0,LOOKUP($B323-(AC$9-1),$C$343:$C$364,$E$343:$E$364))</f>
        <v>4.5220000000000003E-2</v>
      </c>
      <c r="AD327" s="45"/>
      <c r="AE327" s="44">
        <f>IF($B323-AE$9&lt;0,0,LOOKUP($B323-(AE$9-1),$C$343:$C$364,$E$343:$E$364))</f>
        <v>4.888E-2</v>
      </c>
      <c r="AF327" s="45"/>
      <c r="AG327" s="44">
        <f>IF($B323-AG$9&lt;0,0,LOOKUP($B323-(AG$9-1),$C$343:$C$364,$E$343:$E$364))</f>
        <v>5.2850000000000001E-2</v>
      </c>
      <c r="AH327" s="32"/>
      <c r="AI327" s="44">
        <f>IF($B323-AI$9&lt;0,0,LOOKUP($B323-(AI$9-1),$C$343:$C$364,$E$343:$E$364))</f>
        <v>5.713E-2</v>
      </c>
      <c r="AJ327" s="32"/>
      <c r="AK327" s="44">
        <f>IF($B323-AK$9&lt;0,0,LOOKUP($B323-(AK$9-1),$C$343:$C$364,$E$343:$E$364))</f>
        <v>6.1769999999999999E-2</v>
      </c>
      <c r="AM327" s="44">
        <f>IF($B323-AM$9&lt;0,0,LOOKUP($B323-(AM$9-1),$C$343:$C$364,$E$343:$E$364))</f>
        <v>6.6769999999999996E-2</v>
      </c>
      <c r="AO327" s="44">
        <f>IF($B323-AO$9&lt;0,0,LOOKUP($B323-(AO$9-1),$C$343:$C$364,$E$343:$E$364))</f>
        <v>7.2190000000000004E-2</v>
      </c>
      <c r="AQ327" s="44">
        <f>IF($B323-AQ$9&lt;0,0,LOOKUP($B323-(AQ$9-1),$C$343:$C$364,$E$343:$E$364))</f>
        <v>3.7499999999999999E-2</v>
      </c>
    </row>
    <row r="328" spans="1:43">
      <c r="A328" s="3"/>
      <c r="B328" s="3"/>
      <c r="C328" s="3"/>
      <c r="D328" s="3"/>
      <c r="E328" s="46"/>
      <c r="F328" s="41"/>
      <c r="G328" s="46"/>
      <c r="I328" s="46"/>
      <c r="K328" s="46"/>
      <c r="L328" s="41"/>
      <c r="M328" s="46"/>
      <c r="N328" s="41"/>
      <c r="O328" s="46"/>
      <c r="P328" s="41"/>
      <c r="Q328" s="46"/>
      <c r="R328" s="41"/>
      <c r="S328" s="46"/>
      <c r="T328" s="41"/>
      <c r="U328" s="46"/>
      <c r="V328" s="41"/>
      <c r="W328" s="46"/>
      <c r="X328" s="41"/>
      <c r="Y328" s="46"/>
      <c r="Z328" s="41"/>
      <c r="AA328" s="46"/>
      <c r="AB328" s="41"/>
      <c r="AC328" s="46"/>
      <c r="AD328" s="41"/>
      <c r="AE328" s="46"/>
      <c r="AF328" s="41"/>
      <c r="AG328" s="46"/>
      <c r="AH328" s="41"/>
      <c r="AI328" s="46"/>
      <c r="AJ328" s="41"/>
      <c r="AK328" s="46"/>
      <c r="AM328" s="46"/>
      <c r="AO328" s="46"/>
      <c r="AQ328" s="46"/>
    </row>
    <row r="329" spans="1:43">
      <c r="B329" s="14" t="s">
        <v>193</v>
      </c>
      <c r="C329" s="3"/>
      <c r="D329" s="3"/>
      <c r="E329" s="41">
        <f>ROUND((E324-E325)*E327,0)</f>
        <v>0</v>
      </c>
      <c r="F329" s="41"/>
      <c r="G329" s="41">
        <f>ROUND((G324-G325)*G327,0)</f>
        <v>0</v>
      </c>
      <c r="I329" s="41">
        <f>ROUND((I324-I325)*I327,0)</f>
        <v>0</v>
      </c>
      <c r="K329" s="41">
        <f>ROUND((K324-K325)*K327,0)</f>
        <v>0</v>
      </c>
      <c r="L329" s="41"/>
      <c r="M329" s="41">
        <f>ROUND((M324-M325)*M327,0)</f>
        <v>165343</v>
      </c>
      <c r="N329" s="41"/>
      <c r="O329" s="41">
        <f>ROUND((O324-O325)*O327,0)</f>
        <v>190693</v>
      </c>
      <c r="P329" s="41"/>
      <c r="Q329" s="41">
        <f>ROUND((Q324-Q325)*Q327,0)</f>
        <v>13348590</v>
      </c>
      <c r="R329" s="41"/>
      <c r="S329" s="41">
        <f>ROUND((S324-S325)*S327,0)</f>
        <v>13004</v>
      </c>
      <c r="T329" s="41"/>
      <c r="U329" s="41">
        <f>ROUND((U324-U325)*U327,0)</f>
        <v>264170</v>
      </c>
      <c r="V329" s="41"/>
      <c r="W329" s="41">
        <f>ROUND((W324-W325)*W327,0)</f>
        <v>-1888</v>
      </c>
      <c r="X329" s="41"/>
      <c r="Y329" s="41">
        <f>ROUND((Y324-Y325)*Y327,0)</f>
        <v>0</v>
      </c>
      <c r="Z329" s="41"/>
      <c r="AA329" s="41">
        <f>ROUND((AA324-AA325)*AA327,0)</f>
        <v>19488</v>
      </c>
      <c r="AB329" s="41"/>
      <c r="AC329" s="41">
        <f>ROUND((AC324-AC325)*AC327,0)</f>
        <v>62122</v>
      </c>
      <c r="AD329" s="41"/>
      <c r="AE329" s="41">
        <f>ROUND((AE324-AE325)*AE327,0)</f>
        <v>17650</v>
      </c>
      <c r="AF329" s="41"/>
      <c r="AG329" s="41">
        <f>ROUND((AG324-AG325)*AG327,0)</f>
        <v>24256</v>
      </c>
      <c r="AH329" s="41"/>
      <c r="AI329" s="41">
        <f>ROUND((AI324-AI325)*AI327,0)</f>
        <v>25011</v>
      </c>
      <c r="AJ329" s="41"/>
      <c r="AK329" s="41">
        <f>ROUND((AK324-AK325)*AK327,0)</f>
        <v>18793</v>
      </c>
      <c r="AM329" s="41">
        <f>ROUND((AM324-AM325)*AM327,0)</f>
        <v>24394</v>
      </c>
      <c r="AO329" s="41">
        <f>ROUND((AO324-AO325)*AO327,0)</f>
        <v>38241</v>
      </c>
      <c r="AQ329" s="41">
        <f>ROUND((AQ324-AQ325)*AQ327,0)</f>
        <v>0</v>
      </c>
    </row>
    <row r="330" spans="1:43">
      <c r="B330" s="14" t="s">
        <v>194</v>
      </c>
      <c r="C330" s="3"/>
      <c r="D330" s="3"/>
      <c r="E330" s="5">
        <f>IF(E$110=$B323,E325,0)</f>
        <v>0</v>
      </c>
      <c r="F330" s="41"/>
      <c r="G330" s="5">
        <f>IF(G$110=$B323,G325,0)</f>
        <v>0</v>
      </c>
      <c r="I330" s="5">
        <f>IF(I$110=$B323,I325,0)</f>
        <v>0</v>
      </c>
      <c r="K330" s="5">
        <f>IF(K$110=$B323,K325,0)</f>
        <v>0</v>
      </c>
      <c r="L330" s="41"/>
      <c r="M330" s="5">
        <f>IF(M$110=$B323,M325,0)</f>
        <v>0</v>
      </c>
      <c r="N330" s="41"/>
      <c r="O330" s="5">
        <f>IF(O$110=$B323,O325,0)</f>
        <v>0</v>
      </c>
      <c r="P330" s="41"/>
      <c r="Q330" s="5">
        <f>IF(Q$110=$B323,Q325,0)</f>
        <v>0</v>
      </c>
      <c r="R330" s="41"/>
      <c r="S330" s="5">
        <f>IF(S$110=$B323,S325,0)</f>
        <v>0</v>
      </c>
      <c r="T330" s="41"/>
      <c r="U330" s="5">
        <f>IF(U$110=$B323,U325,0)</f>
        <v>0</v>
      </c>
      <c r="V330" s="41"/>
      <c r="W330" s="5">
        <f>IF(W$110=$B323,W325,0)</f>
        <v>0</v>
      </c>
      <c r="X330" s="41"/>
      <c r="Y330" s="5">
        <f>IF(Y$110=$B323,Y325,0)</f>
        <v>0</v>
      </c>
      <c r="Z330" s="41"/>
      <c r="AA330" s="5">
        <f>IF(AA$110=$B323,AA325,0)</f>
        <v>0</v>
      </c>
      <c r="AB330" s="41"/>
      <c r="AC330" s="5">
        <f>IF(AC$110=$B323,AC325,0)</f>
        <v>0</v>
      </c>
      <c r="AD330" s="41"/>
      <c r="AE330" s="5">
        <f>IF(AE$110=$B323,AE325,0)</f>
        <v>0</v>
      </c>
      <c r="AF330" s="41"/>
      <c r="AG330" s="5">
        <f>IF(AG$110=$B323,AG325,0)</f>
        <v>0</v>
      </c>
      <c r="AH330" s="41"/>
      <c r="AI330" s="5">
        <f>IF(AI$110=$B323,AI325,0)</f>
        <v>0</v>
      </c>
      <c r="AJ330" s="41"/>
      <c r="AK330" s="5">
        <f>IF(AK$110=$B323,AK325,0)</f>
        <v>0</v>
      </c>
      <c r="AM330" s="5">
        <f>IF(AM$110=$B323,AM325,0)</f>
        <v>0</v>
      </c>
      <c r="AO330" s="5">
        <f>IF(AO$110=$B323,AO325,0)</f>
        <v>0</v>
      </c>
      <c r="AQ330" s="5">
        <f>IF(AQ$110=$B323,AQ325,0)</f>
        <v>0</v>
      </c>
    </row>
    <row r="331" spans="1:43" ht="13.8" thickBot="1">
      <c r="B331" s="14" t="str">
        <f>"Total Tax Depreciation  -  "&amp;B323</f>
        <v>Total Tax Depreciation  -  2020</v>
      </c>
      <c r="C331" s="3"/>
      <c r="D331" s="3"/>
      <c r="E331" s="47">
        <f>E329+E330</f>
        <v>0</v>
      </c>
      <c r="F331" s="41"/>
      <c r="G331" s="47">
        <f>G329+G330</f>
        <v>0</v>
      </c>
      <c r="I331" s="47">
        <f>I329+I330</f>
        <v>0</v>
      </c>
      <c r="K331" s="47">
        <f>K329+K330</f>
        <v>0</v>
      </c>
      <c r="L331" s="41"/>
      <c r="M331" s="47">
        <f>M329+M330</f>
        <v>165343</v>
      </c>
      <c r="N331" s="41"/>
      <c r="O331" s="47">
        <f>O329+O330</f>
        <v>190693</v>
      </c>
      <c r="P331" s="41"/>
      <c r="Q331" s="47">
        <f>Q329+Q330</f>
        <v>13348590</v>
      </c>
      <c r="R331" s="41"/>
      <c r="S331" s="47">
        <f>S329+S330</f>
        <v>13004</v>
      </c>
      <c r="T331" s="41"/>
      <c r="U331" s="47">
        <f>U329+U330</f>
        <v>264170</v>
      </c>
      <c r="V331" s="41"/>
      <c r="W331" s="47">
        <f>W329+W330</f>
        <v>-1888</v>
      </c>
      <c r="X331" s="41"/>
      <c r="Y331" s="47">
        <f>Y329+Y330</f>
        <v>0</v>
      </c>
      <c r="Z331" s="41"/>
      <c r="AA331" s="47">
        <f>AA329+AA330</f>
        <v>19488</v>
      </c>
      <c r="AB331" s="41"/>
      <c r="AC331" s="47">
        <f>AC329+AC330</f>
        <v>62122</v>
      </c>
      <c r="AD331" s="41"/>
      <c r="AE331" s="47">
        <f>AE329+AE330</f>
        <v>17650</v>
      </c>
      <c r="AF331" s="41"/>
      <c r="AG331" s="47">
        <f>AG329+AG330</f>
        <v>24256</v>
      </c>
      <c r="AH331" s="41"/>
      <c r="AI331" s="47">
        <f>AI329+AI330</f>
        <v>25011</v>
      </c>
      <c r="AJ331" s="41"/>
      <c r="AK331" s="47">
        <f>AK329+AK330</f>
        <v>18793</v>
      </c>
      <c r="AM331" s="47">
        <f>AM329+AM330</f>
        <v>24394</v>
      </c>
      <c r="AO331" s="47">
        <f>AO329+AO330</f>
        <v>38241</v>
      </c>
      <c r="AQ331" s="47">
        <f>AQ329+AQ330</f>
        <v>0</v>
      </c>
    </row>
    <row r="332" spans="1:43" ht="13.8" thickTop="1"/>
    <row r="343" spans="2:6">
      <c r="B343" s="51" t="s">
        <v>195</v>
      </c>
      <c r="C343" s="52">
        <v>1</v>
      </c>
      <c r="D343" s="53"/>
      <c r="E343" s="177">
        <v>3.7499999999999999E-2</v>
      </c>
      <c r="F343" s="53"/>
    </row>
    <row r="344" spans="2:6">
      <c r="B344" s="53"/>
      <c r="C344" s="52">
        <v>2</v>
      </c>
      <c r="D344" s="53"/>
      <c r="E344" s="177">
        <v>7.2190000000000004E-2</v>
      </c>
      <c r="F344" s="53"/>
    </row>
    <row r="345" spans="2:6">
      <c r="B345" s="54"/>
      <c r="C345" s="55">
        <v>3</v>
      </c>
      <c r="D345" s="54"/>
      <c r="E345" s="177">
        <v>6.6769999999999996E-2</v>
      </c>
      <c r="F345" s="54"/>
    </row>
    <row r="346" spans="2:6">
      <c r="B346" s="54"/>
      <c r="C346" s="55">
        <v>4</v>
      </c>
      <c r="D346" s="54"/>
      <c r="E346" s="177">
        <v>6.1769999999999999E-2</v>
      </c>
      <c r="F346" s="54"/>
    </row>
    <row r="347" spans="2:6">
      <c r="B347" s="54"/>
      <c r="C347" s="55">
        <v>5</v>
      </c>
      <c r="D347" s="54"/>
      <c r="E347" s="177">
        <v>5.713E-2</v>
      </c>
      <c r="F347" s="54"/>
    </row>
    <row r="348" spans="2:6">
      <c r="B348" s="54"/>
      <c r="C348" s="55">
        <v>6</v>
      </c>
      <c r="D348" s="54"/>
      <c r="E348" s="177">
        <v>5.2850000000000001E-2</v>
      </c>
      <c r="F348" s="54"/>
    </row>
    <row r="349" spans="2:6">
      <c r="B349" s="54"/>
      <c r="C349" s="55">
        <v>7</v>
      </c>
      <c r="D349" s="54"/>
      <c r="E349" s="177">
        <v>4.888E-2</v>
      </c>
      <c r="F349" s="54"/>
    </row>
    <row r="350" spans="2:6">
      <c r="B350" s="54"/>
      <c r="C350" s="55">
        <v>8</v>
      </c>
      <c r="D350" s="54"/>
      <c r="E350" s="177">
        <v>4.5220000000000003E-2</v>
      </c>
      <c r="F350" s="54"/>
    </row>
    <row r="351" spans="2:6">
      <c r="B351" s="54"/>
      <c r="C351" s="55">
        <v>9</v>
      </c>
      <c r="D351" s="54"/>
      <c r="E351" s="177">
        <v>4.462E-2</v>
      </c>
      <c r="F351" s="54"/>
    </row>
    <row r="352" spans="2:6">
      <c r="B352" s="54"/>
      <c r="C352" s="55">
        <v>10</v>
      </c>
      <c r="D352" s="54"/>
      <c r="E352" s="177">
        <v>4.4609999999999997E-2</v>
      </c>
      <c r="F352" s="54"/>
    </row>
    <row r="353" spans="2:6">
      <c r="B353" s="54"/>
      <c r="C353" s="55">
        <v>11</v>
      </c>
      <c r="D353" s="54"/>
      <c r="E353" s="177">
        <v>4.462E-2</v>
      </c>
      <c r="F353" s="54"/>
    </row>
    <row r="354" spans="2:6">
      <c r="B354" s="54"/>
      <c r="C354" s="55">
        <v>12</v>
      </c>
      <c r="D354" s="54"/>
      <c r="E354" s="177">
        <v>4.4609999999999997E-2</v>
      </c>
      <c r="F354" s="54"/>
    </row>
    <row r="355" spans="2:6">
      <c r="B355" s="54"/>
      <c r="C355" s="55">
        <v>13</v>
      </c>
      <c r="D355" s="54"/>
      <c r="E355" s="177">
        <v>4.462E-2</v>
      </c>
      <c r="F355" s="54"/>
    </row>
    <row r="356" spans="2:6">
      <c r="B356" s="54"/>
      <c r="C356" s="55">
        <v>14</v>
      </c>
      <c r="D356" s="54"/>
      <c r="E356" s="177">
        <v>4.4609999999999997E-2</v>
      </c>
      <c r="F356" s="54"/>
    </row>
    <row r="357" spans="2:6">
      <c r="B357" s="54"/>
      <c r="C357" s="55">
        <v>15</v>
      </c>
      <c r="D357" s="54"/>
      <c r="E357" s="177">
        <v>4.462E-2</v>
      </c>
      <c r="F357" s="54"/>
    </row>
    <row r="358" spans="2:6">
      <c r="B358" s="54"/>
      <c r="C358" s="55">
        <v>16</v>
      </c>
      <c r="D358" s="54"/>
      <c r="E358" s="177">
        <v>4.4609999999999997E-2</v>
      </c>
      <c r="F358" s="54"/>
    </row>
    <row r="359" spans="2:6">
      <c r="B359" s="54"/>
      <c r="C359" s="55">
        <v>17</v>
      </c>
      <c r="D359" s="54"/>
      <c r="E359" s="177">
        <v>4.462E-2</v>
      </c>
      <c r="F359" s="54"/>
    </row>
    <row r="360" spans="2:6">
      <c r="B360" s="54"/>
      <c r="C360" s="55">
        <v>18</v>
      </c>
      <c r="D360" s="54"/>
      <c r="E360" s="177">
        <v>4.4609999999999997E-2</v>
      </c>
      <c r="F360" s="54"/>
    </row>
    <row r="361" spans="2:6">
      <c r="B361" s="54"/>
      <c r="C361" s="55">
        <v>19</v>
      </c>
      <c r="D361" s="54"/>
      <c r="E361" s="177">
        <v>4.462E-2</v>
      </c>
      <c r="F361" s="54"/>
    </row>
    <row r="362" spans="2:6">
      <c r="B362" s="54"/>
      <c r="C362" s="55">
        <v>20</v>
      </c>
      <c r="D362" s="54"/>
      <c r="E362" s="177">
        <v>4.4609999999999997E-2</v>
      </c>
      <c r="F362" s="54"/>
    </row>
    <row r="363" spans="2:6">
      <c r="B363" s="54"/>
      <c r="C363" s="55">
        <v>21</v>
      </c>
      <c r="D363" s="54"/>
      <c r="E363" s="177">
        <v>2.231E-2</v>
      </c>
      <c r="F363" s="54"/>
    </row>
    <row r="364" spans="2:6">
      <c r="B364" s="54"/>
      <c r="C364" s="55">
        <v>22</v>
      </c>
      <c r="D364" s="54"/>
      <c r="E364" s="177">
        <v>0</v>
      </c>
      <c r="F364" s="54"/>
    </row>
  </sheetData>
  <conditionalFormatting sqref="Y187">
    <cfRule type="cellIs" dxfId="421" priority="308" operator="equal">
      <formula>0</formula>
    </cfRule>
  </conditionalFormatting>
  <conditionalFormatting sqref="AA187">
    <cfRule type="cellIs" dxfId="420" priority="307" operator="equal">
      <formula>0</formula>
    </cfRule>
  </conditionalFormatting>
  <conditionalFormatting sqref="AE187">
    <cfRule type="cellIs" dxfId="419" priority="305" operator="equal">
      <formula>0</formula>
    </cfRule>
  </conditionalFormatting>
  <conditionalFormatting sqref="AG187">
    <cfRule type="cellIs" dxfId="418" priority="304" operator="equal">
      <formula>0</formula>
    </cfRule>
  </conditionalFormatting>
  <conditionalFormatting sqref="E198">
    <cfRule type="cellIs" dxfId="417" priority="303" operator="equal">
      <formula>0</formula>
    </cfRule>
  </conditionalFormatting>
  <conditionalFormatting sqref="I198">
    <cfRule type="cellIs" dxfId="416" priority="301" operator="equal">
      <formula>0</formula>
    </cfRule>
  </conditionalFormatting>
  <conditionalFormatting sqref="M198">
    <cfRule type="cellIs" dxfId="415" priority="299" operator="equal">
      <formula>0</formula>
    </cfRule>
  </conditionalFormatting>
  <conditionalFormatting sqref="Q198">
    <cfRule type="cellIs" dxfId="414" priority="298" operator="equal">
      <formula>0</formula>
    </cfRule>
  </conditionalFormatting>
  <conditionalFormatting sqref="U198">
    <cfRule type="cellIs" dxfId="413" priority="296" operator="equal">
      <formula>0</formula>
    </cfRule>
  </conditionalFormatting>
  <conditionalFormatting sqref="W198">
    <cfRule type="cellIs" dxfId="412" priority="295" operator="equal">
      <formula>0</formula>
    </cfRule>
  </conditionalFormatting>
  <conditionalFormatting sqref="Y198">
    <cfRule type="cellIs" dxfId="411" priority="294" operator="equal">
      <formula>0</formula>
    </cfRule>
  </conditionalFormatting>
  <conditionalFormatting sqref="AA198">
    <cfRule type="cellIs" dxfId="410" priority="293" operator="equal">
      <formula>0</formula>
    </cfRule>
  </conditionalFormatting>
  <conditionalFormatting sqref="AC198">
    <cfRule type="cellIs" dxfId="409" priority="292" operator="equal">
      <formula>0</formula>
    </cfRule>
  </conditionalFormatting>
  <conditionalFormatting sqref="AE198">
    <cfRule type="cellIs" dxfId="408" priority="291" operator="equal">
      <formula>0</formula>
    </cfRule>
  </conditionalFormatting>
  <conditionalFormatting sqref="AG198">
    <cfRule type="cellIs" dxfId="407" priority="290" operator="equal">
      <formula>0</formula>
    </cfRule>
  </conditionalFormatting>
  <conditionalFormatting sqref="E209">
    <cfRule type="cellIs" dxfId="406" priority="288" operator="equal">
      <formula>0</formula>
    </cfRule>
  </conditionalFormatting>
  <conditionalFormatting sqref="G209">
    <cfRule type="cellIs" dxfId="405" priority="287" operator="equal">
      <formula>0</formula>
    </cfRule>
  </conditionalFormatting>
  <conditionalFormatting sqref="I209">
    <cfRule type="cellIs" dxfId="404" priority="286" operator="equal">
      <formula>0</formula>
    </cfRule>
  </conditionalFormatting>
  <conditionalFormatting sqref="K209">
    <cfRule type="cellIs" dxfId="403" priority="285" operator="equal">
      <formula>0</formula>
    </cfRule>
  </conditionalFormatting>
  <conditionalFormatting sqref="M209">
    <cfRule type="cellIs" dxfId="402" priority="284" operator="equal">
      <formula>0</formula>
    </cfRule>
  </conditionalFormatting>
  <conditionalFormatting sqref="Q209">
    <cfRule type="cellIs" dxfId="401" priority="283" operator="equal">
      <formula>0</formula>
    </cfRule>
  </conditionalFormatting>
  <conditionalFormatting sqref="S209">
    <cfRule type="cellIs" dxfId="400" priority="282" operator="equal">
      <formula>0</formula>
    </cfRule>
  </conditionalFormatting>
  <conditionalFormatting sqref="W209">
    <cfRule type="cellIs" dxfId="399" priority="280" operator="equal">
      <formula>0</formula>
    </cfRule>
  </conditionalFormatting>
  <conditionalFormatting sqref="Y209">
    <cfRule type="cellIs" dxfId="398" priority="279" operator="equal">
      <formula>0</formula>
    </cfRule>
  </conditionalFormatting>
  <conditionalFormatting sqref="AA209">
    <cfRule type="cellIs" dxfId="397" priority="278" operator="equal">
      <formula>0</formula>
    </cfRule>
  </conditionalFormatting>
  <conditionalFormatting sqref="AC209">
    <cfRule type="cellIs" dxfId="396" priority="277" operator="equal">
      <formula>0</formula>
    </cfRule>
  </conditionalFormatting>
  <conditionalFormatting sqref="AE209">
    <cfRule type="cellIs" dxfId="395" priority="276" operator="equal">
      <formula>0</formula>
    </cfRule>
  </conditionalFormatting>
  <conditionalFormatting sqref="AG209">
    <cfRule type="cellIs" dxfId="394" priority="275" operator="equal">
      <formula>0</formula>
    </cfRule>
  </conditionalFormatting>
  <conditionalFormatting sqref="AE231">
    <cfRule type="cellIs" dxfId="393" priority="247" operator="equal">
      <formula>0</formula>
    </cfRule>
  </conditionalFormatting>
  <conditionalFormatting sqref="AG231">
    <cfRule type="cellIs" dxfId="392" priority="246" operator="equal">
      <formula>0</formula>
    </cfRule>
  </conditionalFormatting>
  <conditionalFormatting sqref="E242">
    <cfRule type="cellIs" dxfId="391" priority="245" operator="equal">
      <formula>0</formula>
    </cfRule>
  </conditionalFormatting>
  <conditionalFormatting sqref="G242">
    <cfRule type="cellIs" dxfId="390" priority="244" operator="equal">
      <formula>0</formula>
    </cfRule>
  </conditionalFormatting>
  <conditionalFormatting sqref="I242">
    <cfRule type="cellIs" dxfId="389" priority="243" operator="equal">
      <formula>0</formula>
    </cfRule>
  </conditionalFormatting>
  <conditionalFormatting sqref="K242">
    <cfRule type="cellIs" dxfId="388" priority="242" operator="equal">
      <formula>0</formula>
    </cfRule>
  </conditionalFormatting>
  <conditionalFormatting sqref="M242">
    <cfRule type="cellIs" dxfId="387" priority="241" operator="equal">
      <formula>0</formula>
    </cfRule>
  </conditionalFormatting>
  <conditionalFormatting sqref="Q242">
    <cfRule type="cellIs" dxfId="386" priority="240" operator="equal">
      <formula>0</formula>
    </cfRule>
  </conditionalFormatting>
  <conditionalFormatting sqref="S242">
    <cfRule type="cellIs" dxfId="385" priority="239" operator="equal">
      <formula>0</formula>
    </cfRule>
  </conditionalFormatting>
  <conditionalFormatting sqref="U242">
    <cfRule type="cellIs" dxfId="384" priority="238" operator="equal">
      <formula>0</formula>
    </cfRule>
  </conditionalFormatting>
  <conditionalFormatting sqref="W242">
    <cfRule type="cellIs" dxfId="383" priority="237" operator="equal">
      <formula>0</formula>
    </cfRule>
  </conditionalFormatting>
  <conditionalFormatting sqref="Y242">
    <cfRule type="cellIs" dxfId="382" priority="236" operator="equal">
      <formula>0</formula>
    </cfRule>
  </conditionalFormatting>
  <conditionalFormatting sqref="AA242">
    <cfRule type="cellIs" dxfId="381" priority="235" operator="equal">
      <formula>0</formula>
    </cfRule>
  </conditionalFormatting>
  <conditionalFormatting sqref="AC242">
    <cfRule type="cellIs" dxfId="380" priority="234" operator="equal">
      <formula>0</formula>
    </cfRule>
  </conditionalFormatting>
  <conditionalFormatting sqref="AE242">
    <cfRule type="cellIs" dxfId="379" priority="233" operator="equal">
      <formula>0</formula>
    </cfRule>
  </conditionalFormatting>
  <conditionalFormatting sqref="E253">
    <cfRule type="cellIs" dxfId="378" priority="232" operator="equal">
      <formula>0</formula>
    </cfRule>
  </conditionalFormatting>
  <conditionalFormatting sqref="G253">
    <cfRule type="cellIs" dxfId="377" priority="231" operator="equal">
      <formula>0</formula>
    </cfRule>
  </conditionalFormatting>
  <conditionalFormatting sqref="I253">
    <cfRule type="cellIs" dxfId="376" priority="230" operator="equal">
      <formula>0</formula>
    </cfRule>
  </conditionalFormatting>
  <conditionalFormatting sqref="K253">
    <cfRule type="cellIs" dxfId="375" priority="229" operator="equal">
      <formula>0</formula>
    </cfRule>
  </conditionalFormatting>
  <conditionalFormatting sqref="M253">
    <cfRule type="cellIs" dxfId="374" priority="228" operator="equal">
      <formula>0</formula>
    </cfRule>
  </conditionalFormatting>
  <conditionalFormatting sqref="Q253">
    <cfRule type="cellIs" dxfId="373" priority="227" operator="equal">
      <formula>0</formula>
    </cfRule>
  </conditionalFormatting>
  <conditionalFormatting sqref="S253">
    <cfRule type="cellIs" dxfId="372" priority="226" operator="equal">
      <formula>0</formula>
    </cfRule>
  </conditionalFormatting>
  <conditionalFormatting sqref="U253">
    <cfRule type="cellIs" dxfId="371" priority="225" operator="equal">
      <formula>0</formula>
    </cfRule>
  </conditionalFormatting>
  <conditionalFormatting sqref="W253">
    <cfRule type="cellIs" dxfId="370" priority="224" operator="equal">
      <formula>0</formula>
    </cfRule>
  </conditionalFormatting>
  <conditionalFormatting sqref="Y253">
    <cfRule type="cellIs" dxfId="369" priority="223" operator="equal">
      <formula>0</formula>
    </cfRule>
  </conditionalFormatting>
  <conditionalFormatting sqref="AA253">
    <cfRule type="cellIs" dxfId="368" priority="222" operator="equal">
      <formula>0</formula>
    </cfRule>
  </conditionalFormatting>
  <conditionalFormatting sqref="AC253">
    <cfRule type="cellIs" dxfId="367" priority="221" operator="equal">
      <formula>0</formula>
    </cfRule>
  </conditionalFormatting>
  <conditionalFormatting sqref="AE253">
    <cfRule type="cellIs" dxfId="366" priority="220" operator="equal">
      <formula>0</formula>
    </cfRule>
  </conditionalFormatting>
  <conditionalFormatting sqref="AG242">
    <cfRule type="cellIs" dxfId="365" priority="219" operator="equal">
      <formula>0</formula>
    </cfRule>
  </conditionalFormatting>
  <conditionalFormatting sqref="AG253">
    <cfRule type="cellIs" dxfId="364" priority="218" operator="equal">
      <formula>0</formula>
    </cfRule>
  </conditionalFormatting>
  <conditionalFormatting sqref="E264">
    <cfRule type="cellIs" dxfId="363" priority="217" operator="equal">
      <formula>0</formula>
    </cfRule>
  </conditionalFormatting>
  <conditionalFormatting sqref="G264">
    <cfRule type="cellIs" dxfId="362" priority="216" operator="equal">
      <formula>0</formula>
    </cfRule>
  </conditionalFormatting>
  <conditionalFormatting sqref="I264">
    <cfRule type="cellIs" dxfId="361" priority="215" operator="equal">
      <formula>0</formula>
    </cfRule>
  </conditionalFormatting>
  <conditionalFormatting sqref="K264">
    <cfRule type="cellIs" dxfId="360" priority="214" operator="equal">
      <formula>0</formula>
    </cfRule>
  </conditionalFormatting>
  <conditionalFormatting sqref="M264">
    <cfRule type="cellIs" dxfId="359" priority="213" operator="equal">
      <formula>0</formula>
    </cfRule>
  </conditionalFormatting>
  <conditionalFormatting sqref="Q264">
    <cfRule type="cellIs" dxfId="358" priority="212" operator="equal">
      <formula>0</formula>
    </cfRule>
  </conditionalFormatting>
  <conditionalFormatting sqref="S264">
    <cfRule type="cellIs" dxfId="357" priority="211" operator="equal">
      <formula>0</formula>
    </cfRule>
  </conditionalFormatting>
  <conditionalFormatting sqref="U264">
    <cfRule type="cellIs" dxfId="356" priority="210" operator="equal">
      <formula>0</formula>
    </cfRule>
  </conditionalFormatting>
  <conditionalFormatting sqref="W264">
    <cfRule type="cellIs" dxfId="355" priority="209" operator="equal">
      <formula>0</formula>
    </cfRule>
  </conditionalFormatting>
  <conditionalFormatting sqref="Y264">
    <cfRule type="cellIs" dxfId="354" priority="208" operator="equal">
      <formula>0</formula>
    </cfRule>
  </conditionalFormatting>
  <conditionalFormatting sqref="AA264">
    <cfRule type="cellIs" dxfId="353" priority="207" operator="equal">
      <formula>0</formula>
    </cfRule>
  </conditionalFormatting>
  <conditionalFormatting sqref="AC264">
    <cfRule type="cellIs" dxfId="352" priority="206" operator="equal">
      <formula>0</formula>
    </cfRule>
  </conditionalFormatting>
  <conditionalFormatting sqref="AE264">
    <cfRule type="cellIs" dxfId="351" priority="205" operator="equal">
      <formula>0</formula>
    </cfRule>
  </conditionalFormatting>
  <conditionalFormatting sqref="AG264">
    <cfRule type="cellIs" dxfId="350" priority="204" operator="equal">
      <formula>0</formula>
    </cfRule>
  </conditionalFormatting>
  <conditionalFormatting sqref="E275">
    <cfRule type="cellIs" dxfId="349" priority="203" operator="equal">
      <formula>0</formula>
    </cfRule>
  </conditionalFormatting>
  <conditionalFormatting sqref="G275">
    <cfRule type="cellIs" dxfId="348" priority="202" operator="equal">
      <formula>0</formula>
    </cfRule>
  </conditionalFormatting>
  <conditionalFormatting sqref="I275">
    <cfRule type="cellIs" dxfId="347" priority="201" operator="equal">
      <formula>0</formula>
    </cfRule>
  </conditionalFormatting>
  <conditionalFormatting sqref="K275">
    <cfRule type="cellIs" dxfId="346" priority="200" operator="equal">
      <formula>0</formula>
    </cfRule>
  </conditionalFormatting>
  <conditionalFormatting sqref="M275">
    <cfRule type="cellIs" dxfId="345" priority="199" operator="equal">
      <formula>0</formula>
    </cfRule>
  </conditionalFormatting>
  <conditionalFormatting sqref="Q275">
    <cfRule type="cellIs" dxfId="344" priority="198" operator="equal">
      <formula>0</formula>
    </cfRule>
  </conditionalFormatting>
  <conditionalFormatting sqref="S275">
    <cfRule type="cellIs" dxfId="343" priority="197" operator="equal">
      <formula>0</formula>
    </cfRule>
  </conditionalFormatting>
  <conditionalFormatting sqref="U275">
    <cfRule type="cellIs" dxfId="342" priority="196" operator="equal">
      <formula>0</formula>
    </cfRule>
  </conditionalFormatting>
  <conditionalFormatting sqref="W275">
    <cfRule type="cellIs" dxfId="341" priority="195" operator="equal">
      <formula>0</formula>
    </cfRule>
  </conditionalFormatting>
  <conditionalFormatting sqref="Y275">
    <cfRule type="cellIs" dxfId="340" priority="194" operator="equal">
      <formula>0</formula>
    </cfRule>
  </conditionalFormatting>
  <conditionalFormatting sqref="AA275">
    <cfRule type="cellIs" dxfId="339" priority="193" operator="equal">
      <formula>0</formula>
    </cfRule>
  </conditionalFormatting>
  <conditionalFormatting sqref="AC275">
    <cfRule type="cellIs" dxfId="338" priority="192" operator="equal">
      <formula>0</formula>
    </cfRule>
  </conditionalFormatting>
  <conditionalFormatting sqref="AE275">
    <cfRule type="cellIs" dxfId="337" priority="191" operator="equal">
      <formula>0</formula>
    </cfRule>
  </conditionalFormatting>
  <conditionalFormatting sqref="AG275">
    <cfRule type="cellIs" dxfId="336" priority="190" operator="equal">
      <formula>0</formula>
    </cfRule>
  </conditionalFormatting>
  <conditionalFormatting sqref="O187">
    <cfRule type="cellIs" dxfId="335" priority="189" operator="equal">
      <formula>0</formula>
    </cfRule>
  </conditionalFormatting>
  <conditionalFormatting sqref="O198">
    <cfRule type="cellIs" dxfId="334" priority="188" operator="equal">
      <formula>0</formula>
    </cfRule>
  </conditionalFormatting>
  <conditionalFormatting sqref="O209">
    <cfRule type="cellIs" dxfId="333" priority="187" operator="equal">
      <formula>0</formula>
    </cfRule>
  </conditionalFormatting>
  <conditionalFormatting sqref="O220">
    <cfRule type="cellIs" dxfId="332" priority="186" operator="equal">
      <formula>0</formula>
    </cfRule>
  </conditionalFormatting>
  <conditionalFormatting sqref="O231">
    <cfRule type="cellIs" dxfId="331" priority="185" operator="equal">
      <formula>0</formula>
    </cfRule>
  </conditionalFormatting>
  <conditionalFormatting sqref="O242">
    <cfRule type="cellIs" dxfId="330" priority="184" operator="equal">
      <formula>0</formula>
    </cfRule>
  </conditionalFormatting>
  <conditionalFormatting sqref="O264">
    <cfRule type="cellIs" dxfId="329" priority="182" operator="equal">
      <formula>0</formula>
    </cfRule>
  </conditionalFormatting>
  <conditionalFormatting sqref="O275">
    <cfRule type="cellIs" dxfId="328" priority="181" operator="equal">
      <formula>0</formula>
    </cfRule>
  </conditionalFormatting>
  <conditionalFormatting sqref="AI154">
    <cfRule type="cellIs" dxfId="327" priority="180" operator="equal">
      <formula>0</formula>
    </cfRule>
  </conditionalFormatting>
  <conditionalFormatting sqref="AI165">
    <cfRule type="cellIs" dxfId="326" priority="179" operator="equal">
      <formula>0</formula>
    </cfRule>
  </conditionalFormatting>
  <conditionalFormatting sqref="AI132">
    <cfRule type="cellIs" dxfId="325" priority="176" operator="equal">
      <formula>0</formula>
    </cfRule>
  </conditionalFormatting>
  <conditionalFormatting sqref="AI176">
    <cfRule type="cellIs" dxfId="324" priority="174" operator="equal">
      <formula>0</formula>
    </cfRule>
  </conditionalFormatting>
  <conditionalFormatting sqref="AI187">
    <cfRule type="cellIs" dxfId="323" priority="173" operator="equal">
      <formula>0</formula>
    </cfRule>
  </conditionalFormatting>
  <conditionalFormatting sqref="AI198">
    <cfRule type="cellIs" dxfId="322" priority="172" operator="equal">
      <formula>0</formula>
    </cfRule>
  </conditionalFormatting>
  <conditionalFormatting sqref="AI209">
    <cfRule type="cellIs" dxfId="321" priority="171" operator="equal">
      <formula>0</formula>
    </cfRule>
  </conditionalFormatting>
  <conditionalFormatting sqref="AI220">
    <cfRule type="cellIs" dxfId="320" priority="170" operator="equal">
      <formula>0</formula>
    </cfRule>
  </conditionalFormatting>
  <conditionalFormatting sqref="AI231">
    <cfRule type="cellIs" dxfId="319" priority="169" operator="equal">
      <formula>0</formula>
    </cfRule>
  </conditionalFormatting>
  <conditionalFormatting sqref="AI242">
    <cfRule type="cellIs" dxfId="318" priority="168" operator="equal">
      <formula>0</formula>
    </cfRule>
  </conditionalFormatting>
  <conditionalFormatting sqref="AI264">
    <cfRule type="cellIs" dxfId="317" priority="166" operator="equal">
      <formula>0</formula>
    </cfRule>
  </conditionalFormatting>
  <conditionalFormatting sqref="AI275">
    <cfRule type="cellIs" dxfId="316" priority="165" operator="equal">
      <formula>0</formula>
    </cfRule>
  </conditionalFormatting>
  <conditionalFormatting sqref="E286">
    <cfRule type="cellIs" dxfId="315" priority="164" operator="equal">
      <formula>0</formula>
    </cfRule>
  </conditionalFormatting>
  <conditionalFormatting sqref="G286">
    <cfRule type="cellIs" dxfId="314" priority="163" operator="equal">
      <formula>0</formula>
    </cfRule>
  </conditionalFormatting>
  <conditionalFormatting sqref="I286">
    <cfRule type="cellIs" dxfId="313" priority="162" operator="equal">
      <formula>0</formula>
    </cfRule>
  </conditionalFormatting>
  <conditionalFormatting sqref="K286">
    <cfRule type="cellIs" dxfId="312" priority="161" operator="equal">
      <formula>0</formula>
    </cfRule>
  </conditionalFormatting>
  <conditionalFormatting sqref="Q286">
    <cfRule type="cellIs" dxfId="311" priority="159" operator="equal">
      <formula>0</formula>
    </cfRule>
  </conditionalFormatting>
  <conditionalFormatting sqref="S286">
    <cfRule type="cellIs" dxfId="310" priority="158" operator="equal">
      <formula>0</formula>
    </cfRule>
  </conditionalFormatting>
  <conditionalFormatting sqref="U286">
    <cfRule type="cellIs" dxfId="309" priority="157" operator="equal">
      <formula>0</formula>
    </cfRule>
  </conditionalFormatting>
  <conditionalFormatting sqref="W286">
    <cfRule type="cellIs" dxfId="308" priority="156" operator="equal">
      <formula>0</formula>
    </cfRule>
  </conditionalFormatting>
  <conditionalFormatting sqref="Y286">
    <cfRule type="cellIs" dxfId="307" priority="155" operator="equal">
      <formula>0</formula>
    </cfRule>
  </conditionalFormatting>
  <conditionalFormatting sqref="AA286">
    <cfRule type="cellIs" dxfId="306" priority="154" operator="equal">
      <formula>0</formula>
    </cfRule>
  </conditionalFormatting>
  <conditionalFormatting sqref="AC286">
    <cfRule type="cellIs" dxfId="305" priority="153" operator="equal">
      <formula>0</formula>
    </cfRule>
  </conditionalFormatting>
  <conditionalFormatting sqref="AE286">
    <cfRule type="cellIs" dxfId="304" priority="152" operator="equal">
      <formula>0</formula>
    </cfRule>
  </conditionalFormatting>
  <conditionalFormatting sqref="AG286">
    <cfRule type="cellIs" dxfId="303" priority="151" operator="equal">
      <formula>0</formula>
    </cfRule>
  </conditionalFormatting>
  <conditionalFormatting sqref="O286">
    <cfRule type="cellIs" dxfId="302" priority="150" operator="equal">
      <formula>0</formula>
    </cfRule>
  </conditionalFormatting>
  <conditionalFormatting sqref="AI286">
    <cfRule type="cellIs" dxfId="301" priority="149" operator="equal">
      <formula>0</formula>
    </cfRule>
  </conditionalFormatting>
  <conditionalFormatting sqref="E297">
    <cfRule type="cellIs" dxfId="300" priority="148" operator="equal">
      <formula>0</formula>
    </cfRule>
  </conditionalFormatting>
  <conditionalFormatting sqref="G297">
    <cfRule type="cellIs" dxfId="299" priority="147" operator="equal">
      <formula>0</formula>
    </cfRule>
  </conditionalFormatting>
  <conditionalFormatting sqref="I297">
    <cfRule type="cellIs" dxfId="298" priority="146" operator="equal">
      <formula>0</formula>
    </cfRule>
  </conditionalFormatting>
  <conditionalFormatting sqref="K297">
    <cfRule type="cellIs" dxfId="297" priority="145" operator="equal">
      <formula>0</formula>
    </cfRule>
  </conditionalFormatting>
  <conditionalFormatting sqref="M297">
    <cfRule type="cellIs" dxfId="296" priority="144" operator="equal">
      <formula>0</formula>
    </cfRule>
  </conditionalFormatting>
  <conditionalFormatting sqref="Q297">
    <cfRule type="cellIs" dxfId="295" priority="143" operator="equal">
      <formula>0</formula>
    </cfRule>
  </conditionalFormatting>
  <conditionalFormatting sqref="S297">
    <cfRule type="cellIs" dxfId="294" priority="142" operator="equal">
      <formula>0</formula>
    </cfRule>
  </conditionalFormatting>
  <conditionalFormatting sqref="U297">
    <cfRule type="cellIs" dxfId="293" priority="141" operator="equal">
      <formula>0</formula>
    </cfRule>
  </conditionalFormatting>
  <conditionalFormatting sqref="W297">
    <cfRule type="cellIs" dxfId="292" priority="140" operator="equal">
      <formula>0</formula>
    </cfRule>
  </conditionalFormatting>
  <conditionalFormatting sqref="Y297">
    <cfRule type="cellIs" dxfId="291" priority="139" operator="equal">
      <formula>0</formula>
    </cfRule>
  </conditionalFormatting>
  <conditionalFormatting sqref="AA297">
    <cfRule type="cellIs" dxfId="290" priority="138" operator="equal">
      <formula>0</formula>
    </cfRule>
  </conditionalFormatting>
  <conditionalFormatting sqref="AC297">
    <cfRule type="cellIs" dxfId="289" priority="137" operator="equal">
      <formula>0</formula>
    </cfRule>
  </conditionalFormatting>
  <conditionalFormatting sqref="AE297">
    <cfRule type="cellIs" dxfId="288" priority="136" operator="equal">
      <formula>0</formula>
    </cfRule>
  </conditionalFormatting>
  <conditionalFormatting sqref="AG297">
    <cfRule type="cellIs" dxfId="287" priority="135" operator="equal">
      <formula>0</formula>
    </cfRule>
  </conditionalFormatting>
  <conditionalFormatting sqref="O297">
    <cfRule type="cellIs" dxfId="286" priority="134" operator="equal">
      <formula>0</formula>
    </cfRule>
  </conditionalFormatting>
  <conditionalFormatting sqref="AI297">
    <cfRule type="cellIs" dxfId="285" priority="133" operator="equal">
      <formula>0</formula>
    </cfRule>
  </conditionalFormatting>
  <conditionalFormatting sqref="AK154">
    <cfRule type="cellIs" dxfId="284" priority="132" operator="equal">
      <formula>0</formula>
    </cfRule>
  </conditionalFormatting>
  <conditionalFormatting sqref="AK165">
    <cfRule type="cellIs" dxfId="283" priority="131" operator="equal">
      <formula>0</formula>
    </cfRule>
  </conditionalFormatting>
  <conditionalFormatting sqref="AK132">
    <cfRule type="cellIs" dxfId="282" priority="128" operator="equal">
      <formula>0</formula>
    </cfRule>
  </conditionalFormatting>
  <conditionalFormatting sqref="AK121">
    <cfRule type="cellIs" dxfId="281" priority="127" operator="equal">
      <formula>0</formula>
    </cfRule>
  </conditionalFormatting>
  <conditionalFormatting sqref="AK176">
    <cfRule type="cellIs" dxfId="280" priority="126" operator="equal">
      <formula>0</formula>
    </cfRule>
  </conditionalFormatting>
  <conditionalFormatting sqref="AK187">
    <cfRule type="cellIs" dxfId="279" priority="125" operator="equal">
      <formula>0</formula>
    </cfRule>
  </conditionalFormatting>
  <conditionalFormatting sqref="AK198">
    <cfRule type="cellIs" dxfId="278" priority="124" operator="equal">
      <formula>0</formula>
    </cfRule>
  </conditionalFormatting>
  <conditionalFormatting sqref="AK209">
    <cfRule type="cellIs" dxfId="277" priority="123" operator="equal">
      <formula>0</formula>
    </cfRule>
  </conditionalFormatting>
  <conditionalFormatting sqref="AK220">
    <cfRule type="cellIs" dxfId="276" priority="122" operator="equal">
      <formula>0</formula>
    </cfRule>
  </conditionalFormatting>
  <conditionalFormatting sqref="AK231">
    <cfRule type="cellIs" dxfId="275" priority="121" operator="equal">
      <formula>0</formula>
    </cfRule>
  </conditionalFormatting>
  <conditionalFormatting sqref="AK242">
    <cfRule type="cellIs" dxfId="274" priority="120" operator="equal">
      <formula>0</formula>
    </cfRule>
  </conditionalFormatting>
  <conditionalFormatting sqref="AK253">
    <cfRule type="cellIs" dxfId="273" priority="119" operator="equal">
      <formula>0</formula>
    </cfRule>
  </conditionalFormatting>
  <conditionalFormatting sqref="AK264">
    <cfRule type="cellIs" dxfId="272" priority="118" operator="equal">
      <formula>0</formula>
    </cfRule>
  </conditionalFormatting>
  <conditionalFormatting sqref="AK275">
    <cfRule type="cellIs" dxfId="271" priority="117" operator="equal">
      <formula>0</formula>
    </cfRule>
  </conditionalFormatting>
  <conditionalFormatting sqref="AK286">
    <cfRule type="cellIs" dxfId="270" priority="116" operator="equal">
      <formula>0</formula>
    </cfRule>
  </conditionalFormatting>
  <conditionalFormatting sqref="AK297">
    <cfRule type="cellIs" dxfId="269" priority="115" operator="equal">
      <formula>0</formula>
    </cfRule>
  </conditionalFormatting>
  <conditionalFormatting sqref="AM154">
    <cfRule type="cellIs" dxfId="268" priority="114" operator="equal">
      <formula>0</formula>
    </cfRule>
  </conditionalFormatting>
  <conditionalFormatting sqref="AM165">
    <cfRule type="cellIs" dxfId="267" priority="113" operator="equal">
      <formula>0</formula>
    </cfRule>
  </conditionalFormatting>
  <conditionalFormatting sqref="AM132">
    <cfRule type="cellIs" dxfId="266" priority="110" operator="equal">
      <formula>0</formula>
    </cfRule>
  </conditionalFormatting>
  <conditionalFormatting sqref="AM121">
    <cfRule type="cellIs" dxfId="265" priority="109" operator="equal">
      <formula>0</formula>
    </cfRule>
  </conditionalFormatting>
  <conditionalFormatting sqref="AM176">
    <cfRule type="cellIs" dxfId="264" priority="108" operator="equal">
      <formula>0</formula>
    </cfRule>
  </conditionalFormatting>
  <conditionalFormatting sqref="AM187">
    <cfRule type="cellIs" dxfId="263" priority="107" operator="equal">
      <formula>0</formula>
    </cfRule>
  </conditionalFormatting>
  <conditionalFormatting sqref="AM198">
    <cfRule type="cellIs" dxfId="262" priority="106" operator="equal">
      <formula>0</formula>
    </cfRule>
  </conditionalFormatting>
  <conditionalFormatting sqref="AM209">
    <cfRule type="cellIs" dxfId="261" priority="105" operator="equal">
      <formula>0</formula>
    </cfRule>
  </conditionalFormatting>
  <conditionalFormatting sqref="AM220">
    <cfRule type="cellIs" dxfId="260" priority="104" operator="equal">
      <formula>0</formula>
    </cfRule>
  </conditionalFormatting>
  <conditionalFormatting sqref="AM231">
    <cfRule type="cellIs" dxfId="259" priority="103" operator="equal">
      <formula>0</formula>
    </cfRule>
  </conditionalFormatting>
  <conditionalFormatting sqref="AM242">
    <cfRule type="cellIs" dxfId="258" priority="102" operator="equal">
      <formula>0</formula>
    </cfRule>
  </conditionalFormatting>
  <conditionalFormatting sqref="AM253">
    <cfRule type="cellIs" dxfId="257" priority="101" operator="equal">
      <formula>0</formula>
    </cfRule>
  </conditionalFormatting>
  <conditionalFormatting sqref="AM264">
    <cfRule type="cellIs" dxfId="256" priority="100" operator="equal">
      <formula>0</formula>
    </cfRule>
  </conditionalFormatting>
  <conditionalFormatting sqref="AM275">
    <cfRule type="cellIs" dxfId="255" priority="99" operator="equal">
      <formula>0</formula>
    </cfRule>
  </conditionalFormatting>
  <conditionalFormatting sqref="AM286">
    <cfRule type="cellIs" dxfId="254" priority="98" operator="equal">
      <formula>0</formula>
    </cfRule>
  </conditionalFormatting>
  <conditionalFormatting sqref="AM297">
    <cfRule type="cellIs" dxfId="253" priority="97" operator="equal">
      <formula>0</formula>
    </cfRule>
  </conditionalFormatting>
  <conditionalFormatting sqref="E308">
    <cfRule type="cellIs" dxfId="252" priority="96" operator="equal">
      <formula>0</formula>
    </cfRule>
  </conditionalFormatting>
  <conditionalFormatting sqref="G308">
    <cfRule type="cellIs" dxfId="251" priority="95" operator="equal">
      <formula>0</formula>
    </cfRule>
  </conditionalFormatting>
  <conditionalFormatting sqref="I308">
    <cfRule type="cellIs" dxfId="250" priority="94" operator="equal">
      <formula>0</formula>
    </cfRule>
  </conditionalFormatting>
  <conditionalFormatting sqref="K308">
    <cfRule type="cellIs" dxfId="249" priority="93" operator="equal">
      <formula>0</formula>
    </cfRule>
  </conditionalFormatting>
  <conditionalFormatting sqref="M308">
    <cfRule type="cellIs" dxfId="248" priority="92" operator="equal">
      <formula>0</formula>
    </cfRule>
  </conditionalFormatting>
  <conditionalFormatting sqref="Q308">
    <cfRule type="cellIs" dxfId="247" priority="91" operator="equal">
      <formula>0</formula>
    </cfRule>
  </conditionalFormatting>
  <conditionalFormatting sqref="S308">
    <cfRule type="cellIs" dxfId="246" priority="90" operator="equal">
      <formula>0</formula>
    </cfRule>
  </conditionalFormatting>
  <conditionalFormatting sqref="U308">
    <cfRule type="cellIs" dxfId="245" priority="89" operator="equal">
      <formula>0</formula>
    </cfRule>
  </conditionalFormatting>
  <conditionalFormatting sqref="W308">
    <cfRule type="cellIs" dxfId="244" priority="88" operator="equal">
      <formula>0</formula>
    </cfRule>
  </conditionalFormatting>
  <conditionalFormatting sqref="Y308">
    <cfRule type="cellIs" dxfId="243" priority="87" operator="equal">
      <formula>0</formula>
    </cfRule>
  </conditionalFormatting>
  <conditionalFormatting sqref="AA308">
    <cfRule type="cellIs" dxfId="242" priority="86" operator="equal">
      <formula>0</formula>
    </cfRule>
  </conditionalFormatting>
  <conditionalFormatting sqref="AC308">
    <cfRule type="cellIs" dxfId="241" priority="85" operator="equal">
      <formula>0</formula>
    </cfRule>
  </conditionalFormatting>
  <conditionalFormatting sqref="AE308">
    <cfRule type="cellIs" dxfId="240" priority="84" operator="equal">
      <formula>0</formula>
    </cfRule>
  </conditionalFormatting>
  <conditionalFormatting sqref="AG308">
    <cfRule type="cellIs" dxfId="239" priority="83" operator="equal">
      <formula>0</formula>
    </cfRule>
  </conditionalFormatting>
  <conditionalFormatting sqref="O308">
    <cfRule type="cellIs" dxfId="238" priority="82" operator="equal">
      <formula>0</formula>
    </cfRule>
  </conditionalFormatting>
  <conditionalFormatting sqref="AI308">
    <cfRule type="cellIs" dxfId="237" priority="81" operator="equal">
      <formula>0</formula>
    </cfRule>
  </conditionalFormatting>
  <conditionalFormatting sqref="AK308">
    <cfRule type="cellIs" dxfId="236" priority="80" operator="equal">
      <formula>0</formula>
    </cfRule>
  </conditionalFormatting>
  <conditionalFormatting sqref="AM308">
    <cfRule type="cellIs" dxfId="235" priority="79" operator="equal">
      <formula>0</formula>
    </cfRule>
  </conditionalFormatting>
  <conditionalFormatting sqref="AO154">
    <cfRule type="cellIs" dxfId="234" priority="78" operator="equal">
      <formula>0</formula>
    </cfRule>
  </conditionalFormatting>
  <conditionalFormatting sqref="AO165">
    <cfRule type="cellIs" dxfId="233" priority="77" operator="equal">
      <formula>0</formula>
    </cfRule>
  </conditionalFormatting>
  <conditionalFormatting sqref="AO132">
    <cfRule type="cellIs" dxfId="232" priority="74" operator="equal">
      <formula>0</formula>
    </cfRule>
  </conditionalFormatting>
  <conditionalFormatting sqref="AO121">
    <cfRule type="cellIs" dxfId="231" priority="73" operator="equal">
      <formula>0</formula>
    </cfRule>
  </conditionalFormatting>
  <conditionalFormatting sqref="AO176">
    <cfRule type="cellIs" dxfId="230" priority="72" operator="equal">
      <formula>0</formula>
    </cfRule>
  </conditionalFormatting>
  <conditionalFormatting sqref="AO187">
    <cfRule type="cellIs" dxfId="229" priority="71" operator="equal">
      <formula>0</formula>
    </cfRule>
  </conditionalFormatting>
  <conditionalFormatting sqref="AO198">
    <cfRule type="cellIs" dxfId="228" priority="70" operator="equal">
      <formula>0</formula>
    </cfRule>
  </conditionalFormatting>
  <conditionalFormatting sqref="AO209">
    <cfRule type="cellIs" dxfId="227" priority="69" operator="equal">
      <formula>0</formula>
    </cfRule>
  </conditionalFormatting>
  <conditionalFormatting sqref="AO220">
    <cfRule type="cellIs" dxfId="226" priority="68" operator="equal">
      <formula>0</formula>
    </cfRule>
  </conditionalFormatting>
  <conditionalFormatting sqref="AO231">
    <cfRule type="cellIs" dxfId="225" priority="67" operator="equal">
      <formula>0</formula>
    </cfRule>
  </conditionalFormatting>
  <conditionalFormatting sqref="AO242">
    <cfRule type="cellIs" dxfId="224" priority="66" operator="equal">
      <formula>0</formula>
    </cfRule>
  </conditionalFormatting>
  <conditionalFormatting sqref="AO253">
    <cfRule type="cellIs" dxfId="223" priority="65" operator="equal">
      <formula>0</formula>
    </cfRule>
  </conditionalFormatting>
  <conditionalFormatting sqref="AO286">
    <cfRule type="cellIs" dxfId="222" priority="62" operator="equal">
      <formula>0</formula>
    </cfRule>
  </conditionalFormatting>
  <conditionalFormatting sqref="AO297">
    <cfRule type="cellIs" dxfId="221" priority="61" operator="equal">
      <formula>0</formula>
    </cfRule>
  </conditionalFormatting>
  <conditionalFormatting sqref="AO308">
    <cfRule type="cellIs" dxfId="220" priority="60" operator="equal">
      <formula>0</formula>
    </cfRule>
  </conditionalFormatting>
  <conditionalFormatting sqref="E319">
    <cfRule type="cellIs" dxfId="219" priority="59" operator="equal">
      <formula>0</formula>
    </cfRule>
  </conditionalFormatting>
  <conditionalFormatting sqref="G319">
    <cfRule type="cellIs" dxfId="218" priority="58" operator="equal">
      <formula>0</formula>
    </cfRule>
  </conditionalFormatting>
  <conditionalFormatting sqref="I319">
    <cfRule type="cellIs" dxfId="217" priority="57" operator="equal">
      <formula>0</formula>
    </cfRule>
  </conditionalFormatting>
  <conditionalFormatting sqref="K319">
    <cfRule type="cellIs" dxfId="216" priority="56" operator="equal">
      <formula>0</formula>
    </cfRule>
  </conditionalFormatting>
  <conditionalFormatting sqref="M319">
    <cfRule type="cellIs" dxfId="215" priority="55" operator="equal">
      <formula>0</formula>
    </cfRule>
  </conditionalFormatting>
  <conditionalFormatting sqref="Q319">
    <cfRule type="cellIs" dxfId="214" priority="54" operator="equal">
      <formula>0</formula>
    </cfRule>
  </conditionalFormatting>
  <conditionalFormatting sqref="S319">
    <cfRule type="cellIs" dxfId="213" priority="53" operator="equal">
      <formula>0</formula>
    </cfRule>
  </conditionalFormatting>
  <conditionalFormatting sqref="U319">
    <cfRule type="cellIs" dxfId="212" priority="52" operator="equal">
      <formula>0</formula>
    </cfRule>
  </conditionalFormatting>
  <conditionalFormatting sqref="W319">
    <cfRule type="cellIs" dxfId="211" priority="51" operator="equal">
      <formula>0</formula>
    </cfRule>
  </conditionalFormatting>
  <conditionalFormatting sqref="Y319">
    <cfRule type="cellIs" dxfId="210" priority="50" operator="equal">
      <formula>0</formula>
    </cfRule>
  </conditionalFormatting>
  <conditionalFormatting sqref="AA319">
    <cfRule type="cellIs" dxfId="209" priority="49" operator="equal">
      <formula>0</formula>
    </cfRule>
  </conditionalFormatting>
  <conditionalFormatting sqref="AC319">
    <cfRule type="cellIs" dxfId="208" priority="48" operator="equal">
      <formula>0</formula>
    </cfRule>
  </conditionalFormatting>
  <conditionalFormatting sqref="AE319">
    <cfRule type="cellIs" dxfId="207" priority="47" operator="equal">
      <formula>0</formula>
    </cfRule>
  </conditionalFormatting>
  <conditionalFormatting sqref="AG319">
    <cfRule type="cellIs" dxfId="206" priority="46" operator="equal">
      <formula>0</formula>
    </cfRule>
  </conditionalFormatting>
  <conditionalFormatting sqref="O319">
    <cfRule type="cellIs" dxfId="205" priority="45" operator="equal">
      <formula>0</formula>
    </cfRule>
  </conditionalFormatting>
  <conditionalFormatting sqref="AI319">
    <cfRule type="cellIs" dxfId="204" priority="44" operator="equal">
      <formula>0</formula>
    </cfRule>
  </conditionalFormatting>
  <conditionalFormatting sqref="AK319">
    <cfRule type="cellIs" dxfId="203" priority="43" operator="equal">
      <formula>0</formula>
    </cfRule>
  </conditionalFormatting>
  <conditionalFormatting sqref="AM319">
    <cfRule type="cellIs" dxfId="202" priority="42" operator="equal">
      <formula>0</formula>
    </cfRule>
  </conditionalFormatting>
  <conditionalFormatting sqref="AO319">
    <cfRule type="cellIs" dxfId="201" priority="41" operator="equal">
      <formula>0</formula>
    </cfRule>
  </conditionalFormatting>
  <conditionalFormatting sqref="AQ154">
    <cfRule type="cellIs" dxfId="200" priority="40" operator="equal">
      <formula>0</formula>
    </cfRule>
  </conditionalFormatting>
  <conditionalFormatting sqref="AQ165">
    <cfRule type="cellIs" dxfId="199" priority="39" operator="equal">
      <formula>0</formula>
    </cfRule>
  </conditionalFormatting>
  <conditionalFormatting sqref="AQ132">
    <cfRule type="cellIs" dxfId="198" priority="36" operator="equal">
      <formula>0</formula>
    </cfRule>
  </conditionalFormatting>
  <conditionalFormatting sqref="AQ121">
    <cfRule type="cellIs" dxfId="197" priority="35" operator="equal">
      <formula>0</formula>
    </cfRule>
  </conditionalFormatting>
  <conditionalFormatting sqref="AQ176">
    <cfRule type="cellIs" dxfId="196" priority="34" operator="equal">
      <formula>0</formula>
    </cfRule>
  </conditionalFormatting>
  <conditionalFormatting sqref="AQ187">
    <cfRule type="cellIs" dxfId="195" priority="33" operator="equal">
      <formula>0</formula>
    </cfRule>
  </conditionalFormatting>
  <conditionalFormatting sqref="AQ198">
    <cfRule type="cellIs" dxfId="194" priority="32" operator="equal">
      <formula>0</formula>
    </cfRule>
  </conditionalFormatting>
  <conditionalFormatting sqref="AQ209">
    <cfRule type="cellIs" dxfId="193" priority="31" operator="equal">
      <formula>0</formula>
    </cfRule>
  </conditionalFormatting>
  <conditionalFormatting sqref="AQ220">
    <cfRule type="cellIs" dxfId="192" priority="30" operator="equal">
      <formula>0</formula>
    </cfRule>
  </conditionalFormatting>
  <conditionalFormatting sqref="AQ231">
    <cfRule type="cellIs" dxfId="191" priority="29" operator="equal">
      <formula>0</formula>
    </cfRule>
  </conditionalFormatting>
  <conditionalFormatting sqref="AQ242">
    <cfRule type="cellIs" dxfId="190" priority="28" operator="equal">
      <formula>0</formula>
    </cfRule>
  </conditionalFormatting>
  <conditionalFormatting sqref="AQ253">
    <cfRule type="cellIs" dxfId="189" priority="27" operator="equal">
      <formula>0</formula>
    </cfRule>
  </conditionalFormatting>
  <conditionalFormatting sqref="AQ264">
    <cfRule type="cellIs" dxfId="188" priority="26" operator="equal">
      <formula>0</formula>
    </cfRule>
  </conditionalFormatting>
  <conditionalFormatting sqref="AQ275">
    <cfRule type="cellIs" dxfId="187" priority="25" operator="equal">
      <formula>0</formula>
    </cfRule>
  </conditionalFormatting>
  <conditionalFormatting sqref="AQ286">
    <cfRule type="cellIs" dxfId="186" priority="24" operator="equal">
      <formula>0</formula>
    </cfRule>
  </conditionalFormatting>
  <conditionalFormatting sqref="AQ297">
    <cfRule type="cellIs" dxfId="185" priority="23" operator="equal">
      <formula>0</formula>
    </cfRule>
  </conditionalFormatting>
  <conditionalFormatting sqref="AQ308">
    <cfRule type="cellIs" dxfId="184" priority="22" operator="equal">
      <formula>0</formula>
    </cfRule>
  </conditionalFormatting>
  <conditionalFormatting sqref="AQ319">
    <cfRule type="cellIs" dxfId="183" priority="21" operator="equal">
      <formula>0</formula>
    </cfRule>
  </conditionalFormatting>
  <conditionalFormatting sqref="E330">
    <cfRule type="cellIs" dxfId="182" priority="20" operator="equal">
      <formula>0</formula>
    </cfRule>
  </conditionalFormatting>
  <conditionalFormatting sqref="G330">
    <cfRule type="cellIs" dxfId="181" priority="19" operator="equal">
      <formula>0</formula>
    </cfRule>
  </conditionalFormatting>
  <conditionalFormatting sqref="I330">
    <cfRule type="cellIs" dxfId="180" priority="18" operator="equal">
      <formula>0</formula>
    </cfRule>
  </conditionalFormatting>
  <conditionalFormatting sqref="K330">
    <cfRule type="cellIs" dxfId="179" priority="17" operator="equal">
      <formula>0</formula>
    </cfRule>
  </conditionalFormatting>
  <conditionalFormatting sqref="S330">
    <cfRule type="cellIs" dxfId="178" priority="14" operator="equal">
      <formula>0</formula>
    </cfRule>
  </conditionalFormatting>
  <conditionalFormatting sqref="U330">
    <cfRule type="cellIs" dxfId="177" priority="13" operator="equal">
      <formula>0</formula>
    </cfRule>
  </conditionalFormatting>
  <conditionalFormatting sqref="W330">
    <cfRule type="cellIs" dxfId="176" priority="12" operator="equal">
      <formula>0</formula>
    </cfRule>
  </conditionalFormatting>
  <conditionalFormatting sqref="Y330">
    <cfRule type="cellIs" dxfId="175" priority="11" operator="equal">
      <formula>0</formula>
    </cfRule>
  </conditionalFormatting>
  <conditionalFormatting sqref="AA330">
    <cfRule type="cellIs" dxfId="174" priority="10" operator="equal">
      <formula>0</formula>
    </cfRule>
  </conditionalFormatting>
  <conditionalFormatting sqref="AC330">
    <cfRule type="cellIs" dxfId="173" priority="9" operator="equal">
      <formula>0</formula>
    </cfRule>
  </conditionalFormatting>
  <conditionalFormatting sqref="AE330">
    <cfRule type="cellIs" dxfId="172" priority="8" operator="equal">
      <formula>0</formula>
    </cfRule>
  </conditionalFormatting>
  <conditionalFormatting sqref="AG330">
    <cfRule type="cellIs" dxfId="171" priority="7" operator="equal">
      <formula>0</formula>
    </cfRule>
  </conditionalFormatting>
  <conditionalFormatting sqref="O330">
    <cfRule type="cellIs" dxfId="170" priority="6" operator="equal">
      <formula>0</formula>
    </cfRule>
  </conditionalFormatting>
  <conditionalFormatting sqref="AI330">
    <cfRule type="cellIs" dxfId="169" priority="5" operator="equal">
      <formula>0</formula>
    </cfRule>
  </conditionalFormatting>
  <conditionalFormatting sqref="AK330">
    <cfRule type="cellIs" dxfId="168" priority="4" operator="equal">
      <formula>0</formula>
    </cfRule>
  </conditionalFormatting>
  <conditionalFormatting sqref="AM330">
    <cfRule type="cellIs" dxfId="167" priority="3" operator="equal">
      <formula>0</formula>
    </cfRule>
  </conditionalFormatting>
  <conditionalFormatting sqref="AO330">
    <cfRule type="cellIs" dxfId="166" priority="2" operator="equal">
      <formula>0</formula>
    </cfRule>
  </conditionalFormatting>
  <conditionalFormatting sqref="AQ330">
    <cfRule type="cellIs" dxfId="165" priority="1" operator="equal">
      <formula>0</formula>
    </cfRule>
  </conditionalFormatting>
  <conditionalFormatting sqref="G132">
    <cfRule type="cellIs" dxfId="164" priority="361" operator="equal">
      <formula>0</formula>
    </cfRule>
  </conditionalFormatting>
  <conditionalFormatting sqref="I132">
    <cfRule type="cellIs" dxfId="163" priority="360" operator="equal">
      <formula>0</formula>
    </cfRule>
  </conditionalFormatting>
  <conditionalFormatting sqref="K132">
    <cfRule type="cellIs" dxfId="162" priority="359" operator="equal">
      <formula>0</formula>
    </cfRule>
  </conditionalFormatting>
  <conditionalFormatting sqref="M132">
    <cfRule type="cellIs" dxfId="161" priority="358" operator="equal">
      <formula>0</formula>
    </cfRule>
  </conditionalFormatting>
  <conditionalFormatting sqref="O132">
    <cfRule type="cellIs" dxfId="160" priority="357" operator="equal">
      <formula>0</formula>
    </cfRule>
  </conditionalFormatting>
  <conditionalFormatting sqref="Q132">
    <cfRule type="cellIs" dxfId="159" priority="356" operator="equal">
      <formula>0</formula>
    </cfRule>
  </conditionalFormatting>
  <conditionalFormatting sqref="S132">
    <cfRule type="cellIs" dxfId="158" priority="355" operator="equal">
      <formula>0</formula>
    </cfRule>
  </conditionalFormatting>
  <conditionalFormatting sqref="U132">
    <cfRule type="cellIs" dxfId="157" priority="354" operator="equal">
      <formula>0</formula>
    </cfRule>
  </conditionalFormatting>
  <conditionalFormatting sqref="W132">
    <cfRule type="cellIs" dxfId="156" priority="353" operator="equal">
      <formula>0</formula>
    </cfRule>
  </conditionalFormatting>
  <conditionalFormatting sqref="Y132">
    <cfRule type="cellIs" dxfId="155" priority="352" operator="equal">
      <formula>0</formula>
    </cfRule>
  </conditionalFormatting>
  <conditionalFormatting sqref="AA132">
    <cfRule type="cellIs" dxfId="154" priority="351" operator="equal">
      <formula>0</formula>
    </cfRule>
  </conditionalFormatting>
  <conditionalFormatting sqref="W176">
    <cfRule type="cellIs" dxfId="153" priority="323" operator="equal">
      <formula>0</formula>
    </cfRule>
  </conditionalFormatting>
  <conditionalFormatting sqref="Y176">
    <cfRule type="cellIs" dxfId="152" priority="322" operator="equal">
      <formula>0</formula>
    </cfRule>
  </conditionalFormatting>
  <conditionalFormatting sqref="AA176">
    <cfRule type="cellIs" dxfId="151" priority="321" operator="equal">
      <formula>0</formula>
    </cfRule>
  </conditionalFormatting>
  <conditionalFormatting sqref="AC176">
    <cfRule type="cellIs" dxfId="150" priority="320" operator="equal">
      <formula>0</formula>
    </cfRule>
  </conditionalFormatting>
  <conditionalFormatting sqref="AE176">
    <cfRule type="cellIs" dxfId="149" priority="319" operator="equal">
      <formula>0</formula>
    </cfRule>
  </conditionalFormatting>
  <conditionalFormatting sqref="AG176">
    <cfRule type="cellIs" dxfId="148" priority="318" operator="equal">
      <formula>0</formula>
    </cfRule>
  </conditionalFormatting>
  <conditionalFormatting sqref="E187">
    <cfRule type="cellIs" dxfId="147" priority="317" operator="equal">
      <formula>0</formula>
    </cfRule>
  </conditionalFormatting>
  <conditionalFormatting sqref="G187">
    <cfRule type="cellIs" dxfId="146" priority="316" operator="equal">
      <formula>0</formula>
    </cfRule>
  </conditionalFormatting>
  <conditionalFormatting sqref="I187">
    <cfRule type="cellIs" dxfId="145" priority="315" operator="equal">
      <formula>0</formula>
    </cfRule>
  </conditionalFormatting>
  <conditionalFormatting sqref="K187">
    <cfRule type="cellIs" dxfId="144" priority="314" operator="equal">
      <formula>0</formula>
    </cfRule>
  </conditionalFormatting>
  <conditionalFormatting sqref="M187">
    <cfRule type="cellIs" dxfId="143" priority="313" operator="equal">
      <formula>0</formula>
    </cfRule>
  </conditionalFormatting>
  <conditionalFormatting sqref="Q187">
    <cfRule type="cellIs" dxfId="142" priority="312" operator="equal">
      <formula>0</formula>
    </cfRule>
  </conditionalFormatting>
  <conditionalFormatting sqref="S187">
    <cfRule type="cellIs" dxfId="141" priority="311" operator="equal">
      <formula>0</formula>
    </cfRule>
  </conditionalFormatting>
  <conditionalFormatting sqref="U187">
    <cfRule type="cellIs" dxfId="140" priority="310" operator="equal">
      <formula>0</formula>
    </cfRule>
  </conditionalFormatting>
  <conditionalFormatting sqref="W187">
    <cfRule type="cellIs" dxfId="139" priority="309" operator="equal">
      <formula>0</formula>
    </cfRule>
  </conditionalFormatting>
  <conditionalFormatting sqref="AC187">
    <cfRule type="cellIs" dxfId="138" priority="306" operator="equal">
      <formula>0</formula>
    </cfRule>
  </conditionalFormatting>
  <conditionalFormatting sqref="G198">
    <cfRule type="cellIs" dxfId="137" priority="302" operator="equal">
      <formula>0</formula>
    </cfRule>
  </conditionalFormatting>
  <conditionalFormatting sqref="K198">
    <cfRule type="cellIs" dxfId="136" priority="300" operator="equal">
      <formula>0</formula>
    </cfRule>
  </conditionalFormatting>
  <conditionalFormatting sqref="E220">
    <cfRule type="cellIs" dxfId="135" priority="273" operator="equal">
      <formula>0</formula>
    </cfRule>
  </conditionalFormatting>
  <conditionalFormatting sqref="G220">
    <cfRule type="cellIs" dxfId="134" priority="272" operator="equal">
      <formula>0</formula>
    </cfRule>
  </conditionalFormatting>
  <conditionalFormatting sqref="I220">
    <cfRule type="cellIs" dxfId="133" priority="271" operator="equal">
      <formula>0</formula>
    </cfRule>
  </conditionalFormatting>
  <conditionalFormatting sqref="K220">
    <cfRule type="cellIs" dxfId="132" priority="270" operator="equal">
      <formula>0</formula>
    </cfRule>
  </conditionalFormatting>
  <conditionalFormatting sqref="M220">
    <cfRule type="cellIs" dxfId="131" priority="269" operator="equal">
      <formula>0</formula>
    </cfRule>
  </conditionalFormatting>
  <conditionalFormatting sqref="Q220">
    <cfRule type="cellIs" dxfId="130" priority="268" operator="equal">
      <formula>0</formula>
    </cfRule>
  </conditionalFormatting>
  <conditionalFormatting sqref="S220">
    <cfRule type="cellIs" dxfId="129" priority="267" operator="equal">
      <formula>0</formula>
    </cfRule>
  </conditionalFormatting>
  <conditionalFormatting sqref="U220">
    <cfRule type="cellIs" dxfId="128" priority="266" operator="equal">
      <formula>0</formula>
    </cfRule>
  </conditionalFormatting>
  <conditionalFormatting sqref="W220">
    <cfRule type="cellIs" dxfId="127" priority="265" operator="equal">
      <formula>0</formula>
    </cfRule>
  </conditionalFormatting>
  <conditionalFormatting sqref="Y220">
    <cfRule type="cellIs" dxfId="126" priority="264" operator="equal">
      <formula>0</formula>
    </cfRule>
  </conditionalFormatting>
  <conditionalFormatting sqref="AA220">
    <cfRule type="cellIs" dxfId="125" priority="263" operator="equal">
      <formula>0</formula>
    </cfRule>
  </conditionalFormatting>
  <conditionalFormatting sqref="AC220">
    <cfRule type="cellIs" dxfId="124" priority="262" operator="equal">
      <formula>0</formula>
    </cfRule>
  </conditionalFormatting>
  <conditionalFormatting sqref="AE220">
    <cfRule type="cellIs" dxfId="123" priority="261" operator="equal">
      <formula>0</formula>
    </cfRule>
  </conditionalFormatting>
  <conditionalFormatting sqref="AG220">
    <cfRule type="cellIs" dxfId="122" priority="260" operator="equal">
      <formula>0</formula>
    </cfRule>
  </conditionalFormatting>
  <conditionalFormatting sqref="G231">
    <cfRule type="cellIs" dxfId="121" priority="258" operator="equal">
      <formula>0</formula>
    </cfRule>
  </conditionalFormatting>
  <conditionalFormatting sqref="I231">
    <cfRule type="cellIs" dxfId="120" priority="257" operator="equal">
      <formula>0</formula>
    </cfRule>
  </conditionalFormatting>
  <conditionalFormatting sqref="K231">
    <cfRule type="cellIs" dxfId="119" priority="256" operator="equal">
      <formula>0</formula>
    </cfRule>
  </conditionalFormatting>
  <conditionalFormatting sqref="M231">
    <cfRule type="cellIs" dxfId="118" priority="255" operator="equal">
      <formula>0</formula>
    </cfRule>
  </conditionalFormatting>
  <conditionalFormatting sqref="Q231">
    <cfRule type="cellIs" dxfId="117" priority="254" operator="equal">
      <formula>0</formula>
    </cfRule>
  </conditionalFormatting>
  <conditionalFormatting sqref="S231">
    <cfRule type="cellIs" dxfId="116" priority="253" operator="equal">
      <formula>0</formula>
    </cfRule>
  </conditionalFormatting>
  <conditionalFormatting sqref="U231">
    <cfRule type="cellIs" dxfId="115" priority="252" operator="equal">
      <formula>0</formula>
    </cfRule>
  </conditionalFormatting>
  <conditionalFormatting sqref="Y231">
    <cfRule type="cellIs" dxfId="114" priority="250" operator="equal">
      <formula>0</formula>
    </cfRule>
  </conditionalFormatting>
  <conditionalFormatting sqref="AA231">
    <cfRule type="cellIs" dxfId="113" priority="249" operator="equal">
      <formula>0</formula>
    </cfRule>
  </conditionalFormatting>
  <conditionalFormatting sqref="AC231">
    <cfRule type="cellIs" dxfId="112" priority="248" operator="equal">
      <formula>0</formula>
    </cfRule>
  </conditionalFormatting>
  <conditionalFormatting sqref="O253">
    <cfRule type="cellIs" dxfId="111" priority="183" operator="equal">
      <formula>0</formula>
    </cfRule>
  </conditionalFormatting>
  <conditionalFormatting sqref="AI121">
    <cfRule type="cellIs" dxfId="110" priority="175" operator="equal">
      <formula>0</formula>
    </cfRule>
  </conditionalFormatting>
  <conditionalFormatting sqref="AI253">
    <cfRule type="cellIs" dxfId="109" priority="167" operator="equal">
      <formula>0</formula>
    </cfRule>
  </conditionalFormatting>
  <conditionalFormatting sqref="M286">
    <cfRule type="cellIs" dxfId="108" priority="160" operator="equal">
      <formula>0</formula>
    </cfRule>
  </conditionalFormatting>
  <conditionalFormatting sqref="AO264">
    <cfRule type="cellIs" dxfId="107" priority="64" operator="equal">
      <formula>0</formula>
    </cfRule>
  </conditionalFormatting>
  <conditionalFormatting sqref="AO275">
    <cfRule type="cellIs" dxfId="106" priority="63" operator="equal">
      <formula>0</formula>
    </cfRule>
  </conditionalFormatting>
  <conditionalFormatting sqref="E132">
    <cfRule type="cellIs" dxfId="105" priority="422" operator="equal">
      <formula>0</formula>
    </cfRule>
  </conditionalFormatting>
  <conditionalFormatting sqref="E143">
    <cfRule type="cellIs" dxfId="104" priority="421" operator="equal">
      <formula>0</formula>
    </cfRule>
  </conditionalFormatting>
  <conditionalFormatting sqref="G143">
    <cfRule type="cellIs" dxfId="103" priority="362" operator="equal">
      <formula>0</formula>
    </cfRule>
    <cfRule type="cellIs" dxfId="102" priority="420" operator="equal">
      <formula>0</formula>
    </cfRule>
  </conditionalFormatting>
  <conditionalFormatting sqref="E154">
    <cfRule type="cellIs" dxfId="101" priority="419" operator="equal">
      <formula>0</formula>
    </cfRule>
  </conditionalFormatting>
  <conditionalFormatting sqref="G154">
    <cfRule type="cellIs" dxfId="100" priority="418" operator="equal">
      <formula>0</formula>
    </cfRule>
  </conditionalFormatting>
  <conditionalFormatting sqref="I154">
    <cfRule type="cellIs" dxfId="99" priority="417" operator="equal">
      <formula>0</formula>
    </cfRule>
  </conditionalFormatting>
  <conditionalFormatting sqref="K154">
    <cfRule type="cellIs" dxfId="98" priority="414" operator="equal">
      <formula>0</formula>
    </cfRule>
    <cfRule type="cellIs" dxfId="97" priority="416" operator="equal">
      <formula>0</formula>
    </cfRule>
  </conditionalFormatting>
  <conditionalFormatting sqref="M154">
    <cfRule type="cellIs" dxfId="96" priority="415" operator="equal">
      <formula>0</formula>
    </cfRule>
  </conditionalFormatting>
  <conditionalFormatting sqref="O154">
    <cfRule type="cellIs" dxfId="95" priority="413" operator="equal">
      <formula>0</formula>
    </cfRule>
  </conditionalFormatting>
  <conditionalFormatting sqref="Q154">
    <cfRule type="cellIs" dxfId="94" priority="412" operator="equal">
      <formula>0</formula>
    </cfRule>
  </conditionalFormatting>
  <conditionalFormatting sqref="S154">
    <cfRule type="cellIs" dxfId="93" priority="411" operator="equal">
      <formula>0</formula>
    </cfRule>
  </conditionalFormatting>
  <conditionalFormatting sqref="U154">
    <cfRule type="cellIs" dxfId="92" priority="410" operator="equal">
      <formula>0</formula>
    </cfRule>
  </conditionalFormatting>
  <conditionalFormatting sqref="W154">
    <cfRule type="cellIs" dxfId="91" priority="409" operator="equal">
      <formula>0</formula>
    </cfRule>
  </conditionalFormatting>
  <conditionalFormatting sqref="Y154">
    <cfRule type="cellIs" dxfId="90" priority="408" operator="equal">
      <formula>0</formula>
    </cfRule>
  </conditionalFormatting>
  <conditionalFormatting sqref="AA154">
    <cfRule type="cellIs" dxfId="89" priority="407" operator="equal">
      <formula>0</formula>
    </cfRule>
  </conditionalFormatting>
  <conditionalFormatting sqref="AC154">
    <cfRule type="cellIs" dxfId="88" priority="406" operator="equal">
      <formula>0</formula>
    </cfRule>
  </conditionalFormatting>
  <conditionalFormatting sqref="AE154">
    <cfRule type="cellIs" dxfId="87" priority="405" operator="equal">
      <formula>0</formula>
    </cfRule>
  </conditionalFormatting>
  <conditionalFormatting sqref="AG154">
    <cfRule type="cellIs" dxfId="86" priority="404" operator="equal">
      <formula>0</formula>
    </cfRule>
  </conditionalFormatting>
  <conditionalFormatting sqref="E165">
    <cfRule type="cellIs" dxfId="85" priority="403" operator="equal">
      <formula>0</formula>
    </cfRule>
  </conditionalFormatting>
  <conditionalFormatting sqref="G165">
    <cfRule type="cellIs" dxfId="84" priority="402" operator="equal">
      <formula>0</formula>
    </cfRule>
  </conditionalFormatting>
  <conditionalFormatting sqref="I165">
    <cfRule type="cellIs" dxfId="83" priority="401" operator="equal">
      <formula>0</formula>
    </cfRule>
  </conditionalFormatting>
  <conditionalFormatting sqref="K165">
    <cfRule type="cellIs" dxfId="82" priority="400" operator="equal">
      <formula>0</formula>
    </cfRule>
  </conditionalFormatting>
  <conditionalFormatting sqref="M165">
    <cfRule type="cellIs" dxfId="81" priority="399" operator="equal">
      <formula>0</formula>
    </cfRule>
  </conditionalFormatting>
  <conditionalFormatting sqref="O165">
    <cfRule type="cellIs" dxfId="80" priority="398" operator="equal">
      <formula>0</formula>
    </cfRule>
  </conditionalFormatting>
  <conditionalFormatting sqref="Q165">
    <cfRule type="cellIs" dxfId="79" priority="397" operator="equal">
      <formula>0</formula>
    </cfRule>
  </conditionalFormatting>
  <conditionalFormatting sqref="S165">
    <cfRule type="cellIs" dxfId="78" priority="396" operator="equal">
      <formula>0</formula>
    </cfRule>
  </conditionalFormatting>
  <conditionalFormatting sqref="U165">
    <cfRule type="cellIs" dxfId="77" priority="395" operator="equal">
      <formula>0</formula>
    </cfRule>
  </conditionalFormatting>
  <conditionalFormatting sqref="W165">
    <cfRule type="cellIs" dxfId="76" priority="394" operator="equal">
      <formula>0</formula>
    </cfRule>
  </conditionalFormatting>
  <conditionalFormatting sqref="Y165">
    <cfRule type="cellIs" dxfId="75" priority="393" operator="equal">
      <formula>0</formula>
    </cfRule>
  </conditionalFormatting>
  <conditionalFormatting sqref="AA165">
    <cfRule type="cellIs" dxfId="74" priority="392" operator="equal">
      <formula>0</formula>
    </cfRule>
  </conditionalFormatting>
  <conditionalFormatting sqref="AC165">
    <cfRule type="cellIs" dxfId="73" priority="391" operator="equal">
      <formula>0</formula>
    </cfRule>
  </conditionalFormatting>
  <conditionalFormatting sqref="AE165">
    <cfRule type="cellIs" dxfId="72" priority="390" operator="equal">
      <formula>0</formula>
    </cfRule>
  </conditionalFormatting>
  <conditionalFormatting sqref="AG165">
    <cfRule type="cellIs" dxfId="71" priority="389" operator="equal">
      <formula>0</formula>
    </cfRule>
  </conditionalFormatting>
  <conditionalFormatting sqref="I143">
    <cfRule type="cellIs" dxfId="70" priority="387" operator="equal">
      <formula>0</formula>
    </cfRule>
    <cfRule type="cellIs" dxfId="69" priority="388" operator="equal">
      <formula>0</formula>
    </cfRule>
  </conditionalFormatting>
  <conditionalFormatting sqref="K143">
    <cfRule type="cellIs" dxfId="68" priority="385" operator="equal">
      <formula>0</formula>
    </cfRule>
    <cfRule type="cellIs" dxfId="67" priority="386" operator="equal">
      <formula>0</formula>
    </cfRule>
  </conditionalFormatting>
  <conditionalFormatting sqref="M143">
    <cfRule type="cellIs" dxfId="66" priority="383" operator="equal">
      <formula>0</formula>
    </cfRule>
    <cfRule type="cellIs" dxfId="65" priority="384" operator="equal">
      <formula>0</formula>
    </cfRule>
  </conditionalFormatting>
  <conditionalFormatting sqref="O143">
    <cfRule type="cellIs" dxfId="64" priority="381" operator="equal">
      <formula>0</formula>
    </cfRule>
    <cfRule type="cellIs" dxfId="63" priority="382" operator="equal">
      <formula>0</formula>
    </cfRule>
  </conditionalFormatting>
  <conditionalFormatting sqref="Q143">
    <cfRule type="cellIs" dxfId="62" priority="379" operator="equal">
      <formula>0</formula>
    </cfRule>
    <cfRule type="cellIs" dxfId="61" priority="380" operator="equal">
      <formula>0</formula>
    </cfRule>
  </conditionalFormatting>
  <conditionalFormatting sqref="S143">
    <cfRule type="cellIs" dxfId="60" priority="377" operator="equal">
      <formula>0</formula>
    </cfRule>
    <cfRule type="cellIs" dxfId="59" priority="378" operator="equal">
      <formula>0</formula>
    </cfRule>
  </conditionalFormatting>
  <conditionalFormatting sqref="U143">
    <cfRule type="cellIs" dxfId="58" priority="375" operator="equal">
      <formula>0</formula>
    </cfRule>
    <cfRule type="cellIs" dxfId="57" priority="376" operator="equal">
      <formula>0</formula>
    </cfRule>
  </conditionalFormatting>
  <conditionalFormatting sqref="W143">
    <cfRule type="cellIs" dxfId="56" priority="373" operator="equal">
      <formula>0</formula>
    </cfRule>
    <cfRule type="cellIs" dxfId="55" priority="374" operator="equal">
      <formula>0</formula>
    </cfRule>
  </conditionalFormatting>
  <conditionalFormatting sqref="Y143">
    <cfRule type="cellIs" dxfId="54" priority="371" operator="equal">
      <formula>0</formula>
    </cfRule>
    <cfRule type="cellIs" dxfId="53" priority="372" operator="equal">
      <formula>0</formula>
    </cfRule>
  </conditionalFormatting>
  <conditionalFormatting sqref="AA143">
    <cfRule type="cellIs" dxfId="52" priority="369" operator="equal">
      <formula>0</formula>
    </cfRule>
    <cfRule type="cellIs" dxfId="51" priority="370" operator="equal">
      <formula>0</formula>
    </cfRule>
  </conditionalFormatting>
  <conditionalFormatting sqref="AC143">
    <cfRule type="cellIs" dxfId="50" priority="367" operator="equal">
      <formula>0</formula>
    </cfRule>
    <cfRule type="cellIs" dxfId="49" priority="368" operator="equal">
      <formula>0</formula>
    </cfRule>
  </conditionalFormatting>
  <conditionalFormatting sqref="AE143">
    <cfRule type="cellIs" dxfId="48" priority="365" operator="equal">
      <formula>0</formula>
    </cfRule>
    <cfRule type="cellIs" dxfId="47" priority="366" operator="equal">
      <formula>0</formula>
    </cfRule>
  </conditionalFormatting>
  <conditionalFormatting sqref="AG143">
    <cfRule type="cellIs" dxfId="46" priority="363" operator="equal">
      <formula>0</formula>
    </cfRule>
    <cfRule type="cellIs" dxfId="45" priority="364" operator="equal">
      <formula>0</formula>
    </cfRule>
  </conditionalFormatting>
  <conditionalFormatting sqref="AC132">
    <cfRule type="cellIs" dxfId="44" priority="350" operator="equal">
      <formula>0</formula>
    </cfRule>
  </conditionalFormatting>
  <conditionalFormatting sqref="AE132">
    <cfRule type="cellIs" dxfId="43" priority="349" operator="equal">
      <formula>0</formula>
    </cfRule>
  </conditionalFormatting>
  <conditionalFormatting sqref="AG132">
    <cfRule type="cellIs" dxfId="42" priority="348" operator="equal">
      <formula>0</formula>
    </cfRule>
  </conditionalFormatting>
  <conditionalFormatting sqref="E121">
    <cfRule type="cellIs" dxfId="41" priority="347" operator="equal">
      <formula>0</formula>
    </cfRule>
  </conditionalFormatting>
  <conditionalFormatting sqref="G121">
    <cfRule type="cellIs" dxfId="40" priority="346" operator="equal">
      <formula>0</formula>
    </cfRule>
  </conditionalFormatting>
  <conditionalFormatting sqref="I121">
    <cfRule type="cellIs" dxfId="39" priority="345" operator="equal">
      <formula>0</formula>
    </cfRule>
  </conditionalFormatting>
  <conditionalFormatting sqref="K121">
    <cfRule type="cellIs" dxfId="38" priority="344" operator="equal">
      <formula>0</formula>
    </cfRule>
  </conditionalFormatting>
  <conditionalFormatting sqref="M121">
    <cfRule type="cellIs" dxfId="37" priority="343" operator="equal">
      <formula>0</formula>
    </cfRule>
  </conditionalFormatting>
  <conditionalFormatting sqref="O121">
    <cfRule type="cellIs" dxfId="36" priority="342" operator="equal">
      <formula>0</formula>
    </cfRule>
  </conditionalFormatting>
  <conditionalFormatting sqref="Q121">
    <cfRule type="cellIs" dxfId="35" priority="341" operator="equal">
      <formula>0</formula>
    </cfRule>
  </conditionalFormatting>
  <conditionalFormatting sqref="S121">
    <cfRule type="cellIs" dxfId="34" priority="340" operator="equal">
      <formula>0</formula>
    </cfRule>
  </conditionalFormatting>
  <conditionalFormatting sqref="U121">
    <cfRule type="cellIs" dxfId="33" priority="339" operator="equal">
      <formula>0</formula>
    </cfRule>
  </conditionalFormatting>
  <conditionalFormatting sqref="W121">
    <cfRule type="cellIs" dxfId="32" priority="338" operator="equal">
      <formula>0</formula>
    </cfRule>
  </conditionalFormatting>
  <conditionalFormatting sqref="Y121">
    <cfRule type="cellIs" dxfId="31" priority="337" operator="equal">
      <formula>0</formula>
    </cfRule>
  </conditionalFormatting>
  <conditionalFormatting sqref="AA121">
    <cfRule type="cellIs" dxfId="30" priority="336" operator="equal">
      <formula>0</formula>
    </cfRule>
  </conditionalFormatting>
  <conditionalFormatting sqref="AC121">
    <cfRule type="cellIs" dxfId="29" priority="335" operator="equal">
      <formula>0</formula>
    </cfRule>
  </conditionalFormatting>
  <conditionalFormatting sqref="AE121">
    <cfRule type="cellIs" dxfId="28" priority="334" operator="equal">
      <formula>0</formula>
    </cfRule>
  </conditionalFormatting>
  <conditionalFormatting sqref="AG121">
    <cfRule type="cellIs" dxfId="27" priority="333" operator="equal">
      <formula>0</formula>
    </cfRule>
  </conditionalFormatting>
  <conditionalFormatting sqref="E176">
    <cfRule type="cellIs" dxfId="26" priority="332" operator="equal">
      <formula>0</formula>
    </cfRule>
  </conditionalFormatting>
  <conditionalFormatting sqref="G176">
    <cfRule type="cellIs" dxfId="25" priority="331" operator="equal">
      <formula>0</formula>
    </cfRule>
  </conditionalFormatting>
  <conditionalFormatting sqref="I176">
    <cfRule type="cellIs" dxfId="24" priority="330" operator="equal">
      <formula>0</formula>
    </cfRule>
  </conditionalFormatting>
  <conditionalFormatting sqref="K176">
    <cfRule type="cellIs" dxfId="23" priority="329" operator="equal">
      <formula>0</formula>
    </cfRule>
  </conditionalFormatting>
  <conditionalFormatting sqref="M176">
    <cfRule type="cellIs" dxfId="22" priority="328" operator="equal">
      <formula>0</formula>
    </cfRule>
  </conditionalFormatting>
  <conditionalFormatting sqref="O176">
    <cfRule type="cellIs" dxfId="21" priority="327" operator="equal">
      <formula>0</formula>
    </cfRule>
  </conditionalFormatting>
  <conditionalFormatting sqref="Q176">
    <cfRule type="cellIs" dxfId="20" priority="326" operator="equal">
      <formula>0</formula>
    </cfRule>
  </conditionalFormatting>
  <conditionalFormatting sqref="S176">
    <cfRule type="cellIs" dxfId="19" priority="325" operator="equal">
      <formula>0</formula>
    </cfRule>
  </conditionalFormatting>
  <conditionalFormatting sqref="U176">
    <cfRule type="cellIs" dxfId="18" priority="324" operator="equal">
      <formula>0</formula>
    </cfRule>
  </conditionalFormatting>
  <conditionalFormatting sqref="S198">
    <cfRule type="cellIs" dxfId="17" priority="289" operator="equal">
      <formula>0</formula>
    </cfRule>
    <cfRule type="cellIs" dxfId="16" priority="297" operator="equal">
      <formula>0</formula>
    </cfRule>
  </conditionalFormatting>
  <conditionalFormatting sqref="U209">
    <cfRule type="cellIs" dxfId="15" priority="274" operator="equal">
      <formula>0</formula>
    </cfRule>
    <cfRule type="cellIs" dxfId="14" priority="281" operator="equal">
      <formula>0</formula>
    </cfRule>
  </conditionalFormatting>
  <conditionalFormatting sqref="E231">
    <cfRule type="cellIs" dxfId="13" priority="259" operator="equal">
      <formula>0</formula>
    </cfRule>
  </conditionalFormatting>
  <conditionalFormatting sqref="W231">
    <cfRule type="cellIs" dxfId="12" priority="251" operator="equal">
      <formula>0</formula>
    </cfRule>
  </conditionalFormatting>
  <conditionalFormatting sqref="AI143">
    <cfRule type="cellIs" dxfId="11" priority="177" operator="equal">
      <formula>0</formula>
    </cfRule>
    <cfRule type="cellIs" dxfId="10" priority="178" operator="equal">
      <formula>0</formula>
    </cfRule>
  </conditionalFormatting>
  <conditionalFormatting sqref="AK143">
    <cfRule type="cellIs" dxfId="9" priority="129" operator="equal">
      <formula>0</formula>
    </cfRule>
    <cfRule type="cellIs" dxfId="8" priority="130" operator="equal">
      <formula>0</formula>
    </cfRule>
  </conditionalFormatting>
  <conditionalFormatting sqref="AM143">
    <cfRule type="cellIs" dxfId="7" priority="111" operator="equal">
      <formula>0</formula>
    </cfRule>
    <cfRule type="cellIs" dxfId="6" priority="112" operator="equal">
      <formula>0</formula>
    </cfRule>
  </conditionalFormatting>
  <conditionalFormatting sqref="AO143">
    <cfRule type="cellIs" dxfId="5" priority="75" operator="equal">
      <formula>0</formula>
    </cfRule>
    <cfRule type="cellIs" dxfId="4" priority="76" operator="equal">
      <formula>0</formula>
    </cfRule>
  </conditionalFormatting>
  <conditionalFormatting sqref="AQ143">
    <cfRule type="cellIs" dxfId="3" priority="37" operator="equal">
      <formula>0</formula>
    </cfRule>
    <cfRule type="cellIs" dxfId="2" priority="38" operator="equal">
      <formula>0</formula>
    </cfRule>
  </conditionalFormatting>
  <conditionalFormatting sqref="M330">
    <cfRule type="cellIs" dxfId="1" priority="16" operator="equal">
      <formula>0</formula>
    </cfRule>
  </conditionalFormatting>
  <conditionalFormatting sqref="Q330">
    <cfRule type="cellIs" dxfId="0" priority="15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307"/>
  <sheetViews>
    <sheetView zoomScale="85" zoomScaleNormal="85" workbookViewId="0">
      <pane ySplit="6" topLeftCell="A100" activePane="bottomLeft" state="frozen"/>
      <selection activeCell="C1" sqref="C1"/>
      <selection pane="bottomLeft" activeCell="J17" sqref="J17"/>
    </sheetView>
  </sheetViews>
  <sheetFormatPr defaultColWidth="9.109375" defaultRowHeight="13.2"/>
  <cols>
    <col min="1" max="1" width="27" style="144" bestFit="1" customWidth="1"/>
    <col min="2" max="2" width="29.6640625" style="144" bestFit="1" customWidth="1"/>
    <col min="3" max="3" width="7.88671875" style="136" bestFit="1" customWidth="1"/>
    <col min="4" max="4" width="21.33203125" style="144" bestFit="1" customWidth="1"/>
    <col min="5" max="5" width="22.88671875" style="150" bestFit="1" customWidth="1"/>
    <col min="6" max="6" width="14.109375" style="144" bestFit="1" customWidth="1"/>
    <col min="7" max="7" width="17" style="134" bestFit="1" customWidth="1"/>
    <col min="8" max="8" width="16.88671875" style="138" bestFit="1" customWidth="1"/>
    <col min="9" max="9" width="15.33203125" style="138" bestFit="1" customWidth="1"/>
    <col min="10" max="10" width="17.33203125" style="138" bestFit="1" customWidth="1"/>
    <col min="11" max="11" width="14.88671875" style="138" bestFit="1" customWidth="1"/>
    <col min="12" max="12" width="24.88671875" style="138" customWidth="1"/>
    <col min="13" max="16384" width="9.109375" style="138"/>
  </cols>
  <sheetData>
    <row r="1" spans="1:12" s="134" customFormat="1">
      <c r="A1" s="182" t="s">
        <v>1</v>
      </c>
      <c r="B1" s="182"/>
      <c r="C1" s="182"/>
      <c r="D1" s="182"/>
      <c r="E1" s="182"/>
      <c r="F1" s="182"/>
    </row>
    <row r="2" spans="1:12" s="134" customFormat="1">
      <c r="A2" s="182" t="s">
        <v>8</v>
      </c>
      <c r="B2" s="182"/>
      <c r="C2" s="182"/>
      <c r="D2" s="182"/>
      <c r="E2" s="182"/>
      <c r="F2" s="182"/>
    </row>
    <row r="3" spans="1:12" s="134" customFormat="1">
      <c r="A3" s="183"/>
      <c r="B3" s="183"/>
      <c r="C3" s="183"/>
      <c r="D3" s="183"/>
      <c r="E3" s="183"/>
      <c r="F3" s="183"/>
    </row>
    <row r="4" spans="1:12" s="134" customFormat="1">
      <c r="A4" s="135"/>
      <c r="B4" s="136"/>
      <c r="C4" s="136"/>
      <c r="D4" s="136"/>
      <c r="E4" s="137"/>
      <c r="F4" s="136"/>
    </row>
    <row r="5" spans="1:12">
      <c r="A5" s="134"/>
      <c r="B5" s="138"/>
      <c r="C5" s="134"/>
      <c r="D5" s="138"/>
      <c r="E5" s="139"/>
      <c r="F5" s="138"/>
      <c r="G5" s="138"/>
      <c r="H5" s="140"/>
    </row>
    <row r="6" spans="1:12" ht="13.8" thickBot="1">
      <c r="A6" s="141" t="s">
        <v>9</v>
      </c>
      <c r="B6" s="141" t="s">
        <v>10</v>
      </c>
      <c r="C6" s="142" t="s">
        <v>11</v>
      </c>
      <c r="D6" s="141" t="s">
        <v>12</v>
      </c>
      <c r="E6" s="141" t="s">
        <v>14</v>
      </c>
      <c r="F6" s="141" t="s">
        <v>13</v>
      </c>
      <c r="G6" s="141" t="s">
        <v>16</v>
      </c>
      <c r="H6" s="143" t="s">
        <v>17</v>
      </c>
      <c r="I6" s="143" t="s">
        <v>136</v>
      </c>
      <c r="J6" s="143" t="s">
        <v>18</v>
      </c>
      <c r="K6" s="143" t="s">
        <v>19</v>
      </c>
    </row>
    <row r="7" spans="1:12" s="149" customFormat="1">
      <c r="A7" s="144" t="s">
        <v>20</v>
      </c>
      <c r="B7" s="144" t="s">
        <v>21</v>
      </c>
      <c r="C7" s="136" t="s">
        <v>45</v>
      </c>
      <c r="D7" s="144" t="s">
        <v>26</v>
      </c>
      <c r="E7" s="145">
        <v>7500005</v>
      </c>
      <c r="F7" s="146" t="s">
        <v>207</v>
      </c>
      <c r="G7" s="144" t="s">
        <v>24</v>
      </c>
      <c r="H7" s="147">
        <v>552061.54</v>
      </c>
      <c r="I7" s="140">
        <v>276030.77</v>
      </c>
      <c r="J7" s="140">
        <v>152839.57999999999</v>
      </c>
      <c r="K7" s="148">
        <v>123191.19000000003</v>
      </c>
      <c r="L7" s="138" t="str">
        <f>VLOOKUP(E7,'ML Look up'!$A$2:$B$1922,2,FALSE)</f>
        <v>CEMS</v>
      </c>
    </row>
    <row r="8" spans="1:12" s="149" customFormat="1">
      <c r="A8" s="144" t="s">
        <v>20</v>
      </c>
      <c r="B8" s="144" t="s">
        <v>21</v>
      </c>
      <c r="C8" s="136" t="s">
        <v>45</v>
      </c>
      <c r="D8" s="144" t="s">
        <v>26</v>
      </c>
      <c r="E8" s="145">
        <v>7500006</v>
      </c>
      <c r="F8" s="146" t="s">
        <v>208</v>
      </c>
      <c r="G8" s="144" t="s">
        <v>24</v>
      </c>
      <c r="H8" s="147">
        <v>469268.68</v>
      </c>
      <c r="I8" s="140">
        <v>234634.34</v>
      </c>
      <c r="J8" s="140">
        <v>129918.17</v>
      </c>
      <c r="K8" s="148">
        <v>104716.17</v>
      </c>
      <c r="L8" s="138" t="str">
        <f>VLOOKUP(E8,'ML Look up'!$A$2:$B$1922,2,FALSE)</f>
        <v>CEMS</v>
      </c>
    </row>
    <row r="9" spans="1:12" s="149" customFormat="1">
      <c r="A9" s="144" t="s">
        <v>20</v>
      </c>
      <c r="B9" s="144" t="s">
        <v>21</v>
      </c>
      <c r="C9" s="136" t="s">
        <v>22</v>
      </c>
      <c r="D9" s="144" t="s">
        <v>26</v>
      </c>
      <c r="E9" s="145">
        <v>7000350</v>
      </c>
      <c r="F9" s="146" t="s">
        <v>209</v>
      </c>
      <c r="G9" s="144" t="s">
        <v>24</v>
      </c>
      <c r="H9" s="147">
        <v>2850363.2</v>
      </c>
      <c r="I9" s="140">
        <v>1425181.6</v>
      </c>
      <c r="J9" s="140">
        <v>746855.17</v>
      </c>
      <c r="K9" s="148">
        <v>678326.43</v>
      </c>
      <c r="L9" s="138" t="str">
        <f>VLOOKUP(E9,'ML Look up'!$A$2:$B$1922,2,FALSE)</f>
        <v>PRECIP</v>
      </c>
    </row>
    <row r="10" spans="1:12" s="149" customFormat="1">
      <c r="A10" s="144" t="s">
        <v>20</v>
      </c>
      <c r="B10" s="144" t="s">
        <v>21</v>
      </c>
      <c r="C10" s="136" t="s">
        <v>22</v>
      </c>
      <c r="D10" s="144" t="s">
        <v>26</v>
      </c>
      <c r="E10" s="145">
        <v>7501344</v>
      </c>
      <c r="F10" s="146" t="s">
        <v>210</v>
      </c>
      <c r="G10" s="144" t="s">
        <v>24</v>
      </c>
      <c r="H10" s="147">
        <v>25657.919999999998</v>
      </c>
      <c r="I10" s="140">
        <v>12828.96</v>
      </c>
      <c r="J10" s="140">
        <v>6722.92</v>
      </c>
      <c r="K10" s="148">
        <v>6106.0399999999991</v>
      </c>
      <c r="L10" s="138" t="str">
        <f>VLOOKUP(E10,'ML Look up'!$A$2:$B$1922,2,FALSE)</f>
        <v>PRECIP</v>
      </c>
    </row>
    <row r="11" spans="1:12" s="149" customFormat="1">
      <c r="A11" s="144" t="s">
        <v>20</v>
      </c>
      <c r="B11" s="144" t="s">
        <v>21</v>
      </c>
      <c r="C11" s="136" t="s">
        <v>22</v>
      </c>
      <c r="D11" s="144" t="s">
        <v>26</v>
      </c>
      <c r="E11" s="145">
        <v>7501760</v>
      </c>
      <c r="F11" s="146" t="s">
        <v>211</v>
      </c>
      <c r="G11" s="144" t="s">
        <v>24</v>
      </c>
      <c r="H11" s="147">
        <v>1143200.04</v>
      </c>
      <c r="I11" s="140">
        <v>571600.02</v>
      </c>
      <c r="J11" s="140">
        <v>299542.48</v>
      </c>
      <c r="K11" s="148">
        <v>272057.54000000004</v>
      </c>
      <c r="L11" s="138" t="str">
        <f>VLOOKUP(E11,'ML Look up'!$A$2:$B$1922,2,FALSE)</f>
        <v>LNB</v>
      </c>
    </row>
    <row r="12" spans="1:12" s="149" customFormat="1">
      <c r="A12" s="144" t="s">
        <v>20</v>
      </c>
      <c r="B12" s="144" t="s">
        <v>21</v>
      </c>
      <c r="C12" s="136" t="s">
        <v>22</v>
      </c>
      <c r="D12" s="144" t="s">
        <v>26</v>
      </c>
      <c r="E12" s="145">
        <v>40109944</v>
      </c>
      <c r="F12" s="146" t="s">
        <v>212</v>
      </c>
      <c r="G12" s="144" t="s">
        <v>24</v>
      </c>
      <c r="H12" s="147">
        <v>66312.86</v>
      </c>
      <c r="I12" s="140">
        <v>33156.43</v>
      </c>
      <c r="J12" s="140">
        <v>17375.37</v>
      </c>
      <c r="K12" s="148">
        <v>15781.060000000001</v>
      </c>
      <c r="L12" s="138" t="str">
        <f>VLOOKUP(E12,'ML Look up'!$A$2:$B$1922,2,FALSE)</f>
        <v>LNB</v>
      </c>
    </row>
    <row r="13" spans="1:12" s="149" customFormat="1">
      <c r="A13" s="144" t="s">
        <v>20</v>
      </c>
      <c r="B13" s="144" t="s">
        <v>21</v>
      </c>
      <c r="C13" s="136" t="s">
        <v>22</v>
      </c>
      <c r="D13" s="144" t="s">
        <v>26</v>
      </c>
      <c r="E13" s="145">
        <v>40122054</v>
      </c>
      <c r="F13" s="146" t="s">
        <v>213</v>
      </c>
      <c r="G13" s="144" t="s">
        <v>24</v>
      </c>
      <c r="H13" s="147">
        <v>35260.410000000003</v>
      </c>
      <c r="I13" s="140">
        <v>17630.205000000002</v>
      </c>
      <c r="J13" s="140">
        <v>9238.9699999999993</v>
      </c>
      <c r="K13" s="148">
        <v>8391.2350000000024</v>
      </c>
      <c r="L13" s="138" t="str">
        <f>VLOOKUP(E13,'ML Look up'!$A$2:$B$1922,2,FALSE)</f>
        <v>LNB</v>
      </c>
    </row>
    <row r="14" spans="1:12" s="149" customFormat="1">
      <c r="A14" s="144" t="s">
        <v>20</v>
      </c>
      <c r="B14" s="144" t="s">
        <v>21</v>
      </c>
      <c r="C14" s="136" t="s">
        <v>25</v>
      </c>
      <c r="D14" s="144" t="s">
        <v>26</v>
      </c>
      <c r="E14" s="145">
        <v>40157563</v>
      </c>
      <c r="F14" s="146" t="s">
        <v>214</v>
      </c>
      <c r="G14" s="144" t="s">
        <v>24</v>
      </c>
      <c r="H14" s="147">
        <v>10980.93</v>
      </c>
      <c r="I14" s="140">
        <v>5490.4650000000001</v>
      </c>
      <c r="J14" s="140">
        <v>2661.24</v>
      </c>
      <c r="K14" s="148">
        <v>2829.2250000000004</v>
      </c>
      <c r="L14" s="138" t="str">
        <f>VLOOKUP(E14,'ML Look up'!$A$2:$B$1922,2,FALSE)</f>
        <v>ASH</v>
      </c>
    </row>
    <row r="15" spans="1:12" s="149" customFormat="1">
      <c r="A15" s="144" t="s">
        <v>20</v>
      </c>
      <c r="B15" s="144" t="s">
        <v>21</v>
      </c>
      <c r="C15" s="136" t="s">
        <v>25</v>
      </c>
      <c r="D15" s="144" t="s">
        <v>26</v>
      </c>
      <c r="E15" s="145">
        <v>40162018</v>
      </c>
      <c r="F15" s="146" t="s">
        <v>215</v>
      </c>
      <c r="G15" s="144" t="s">
        <v>24</v>
      </c>
      <c r="H15" s="147">
        <v>445095.4</v>
      </c>
      <c r="I15" s="140">
        <v>222547.7</v>
      </c>
      <c r="J15" s="140">
        <v>107869.37</v>
      </c>
      <c r="K15" s="148">
        <v>114678.33000000002</v>
      </c>
      <c r="L15" s="138" t="str">
        <f>VLOOKUP(E15,'ML Look up'!$A$2:$B$1922,2,FALSE)</f>
        <v>LNB</v>
      </c>
    </row>
    <row r="16" spans="1:12" s="149" customFormat="1">
      <c r="A16" s="144" t="s">
        <v>20</v>
      </c>
      <c r="B16" s="144" t="s">
        <v>21</v>
      </c>
      <c r="C16" s="136" t="s">
        <v>25</v>
      </c>
      <c r="D16" s="144" t="s">
        <v>26</v>
      </c>
      <c r="E16" s="145">
        <v>40200841</v>
      </c>
      <c r="F16" s="146" t="s">
        <v>216</v>
      </c>
      <c r="G16" s="144" t="s">
        <v>24</v>
      </c>
      <c r="H16" s="147">
        <v>31097.19</v>
      </c>
      <c r="I16" s="140">
        <v>15548.594999999999</v>
      </c>
      <c r="J16" s="140">
        <v>7536.44</v>
      </c>
      <c r="K16" s="148">
        <v>8012.1549999999997</v>
      </c>
      <c r="L16" s="138" t="str">
        <f>VLOOKUP(E16,'ML Look up'!$A$2:$B$1922,2,FALSE)</f>
        <v>COAL BLEND</v>
      </c>
    </row>
    <row r="17" spans="1:12" s="149" customFormat="1">
      <c r="A17" s="144" t="s">
        <v>20</v>
      </c>
      <c r="B17" s="144" t="s">
        <v>21</v>
      </c>
      <c r="C17" s="136" t="s">
        <v>25</v>
      </c>
      <c r="D17" s="144" t="s">
        <v>26</v>
      </c>
      <c r="E17" s="145">
        <v>40212814</v>
      </c>
      <c r="F17" s="146" t="s">
        <v>217</v>
      </c>
      <c r="G17" s="144" t="s">
        <v>24</v>
      </c>
      <c r="H17" s="147">
        <v>52522.54</v>
      </c>
      <c r="I17" s="140">
        <v>26261.27</v>
      </c>
      <c r="J17" s="140">
        <v>12728.9</v>
      </c>
      <c r="K17" s="148">
        <v>13532.37</v>
      </c>
      <c r="L17" s="138" t="str">
        <f>VLOOKUP(E17,'ML Look up'!$A$2:$B$1922,2,FALSE)</f>
        <v>BURN VAL</v>
      </c>
    </row>
    <row r="18" spans="1:12" s="149" customFormat="1">
      <c r="A18" s="144" t="s">
        <v>20</v>
      </c>
      <c r="B18" s="144" t="s">
        <v>21</v>
      </c>
      <c r="C18" s="136" t="s">
        <v>25</v>
      </c>
      <c r="D18" s="144" t="s">
        <v>26</v>
      </c>
      <c r="E18" s="145">
        <v>40277069</v>
      </c>
      <c r="F18" s="146" t="s">
        <v>218</v>
      </c>
      <c r="G18" s="144" t="s">
        <v>24</v>
      </c>
      <c r="H18" s="147">
        <v>64422.47</v>
      </c>
      <c r="I18" s="140">
        <v>32211.235000000001</v>
      </c>
      <c r="J18" s="140">
        <v>15612.86</v>
      </c>
      <c r="K18" s="148">
        <v>16598.375</v>
      </c>
      <c r="L18" s="138" t="str">
        <f>VLOOKUP(E18,'ML Look up'!$A$2:$B$1922,2,FALSE)</f>
        <v>CEMS</v>
      </c>
    </row>
    <row r="19" spans="1:12" s="149" customFormat="1">
      <c r="A19" s="144" t="s">
        <v>20</v>
      </c>
      <c r="B19" s="144" t="s">
        <v>21</v>
      </c>
      <c r="C19" s="136" t="s">
        <v>25</v>
      </c>
      <c r="D19" s="144" t="s">
        <v>26</v>
      </c>
      <c r="E19" s="145">
        <v>40277069</v>
      </c>
      <c r="F19" s="146" t="s">
        <v>218</v>
      </c>
      <c r="G19" s="144" t="s">
        <v>24</v>
      </c>
      <c r="H19" s="147">
        <v>15031.91</v>
      </c>
      <c r="I19" s="140">
        <v>7515.9549999999999</v>
      </c>
      <c r="J19" s="140">
        <v>3643</v>
      </c>
      <c r="K19" s="148">
        <v>3872.9549999999999</v>
      </c>
      <c r="L19" s="138" t="str">
        <f>VLOOKUP(E19,'ML Look up'!$A$2:$B$1922,2,FALSE)</f>
        <v>CEMS</v>
      </c>
    </row>
    <row r="20" spans="1:12" s="149" customFormat="1">
      <c r="A20" s="144" t="s">
        <v>20</v>
      </c>
      <c r="B20" s="144" t="s">
        <v>21</v>
      </c>
      <c r="C20" s="136" t="s">
        <v>28</v>
      </c>
      <c r="D20" s="144" t="s">
        <v>26</v>
      </c>
      <c r="E20" s="145">
        <v>40282569</v>
      </c>
      <c r="F20" s="146" t="s">
        <v>211</v>
      </c>
      <c r="G20" s="144" t="s">
        <v>24</v>
      </c>
      <c r="H20" s="147">
        <v>9227.74</v>
      </c>
      <c r="I20" s="140">
        <v>4613.87</v>
      </c>
      <c r="J20" s="140">
        <v>2085.9499999999998</v>
      </c>
      <c r="K20" s="148">
        <v>2527.92</v>
      </c>
      <c r="L20" s="138" t="str">
        <f>VLOOKUP(E20,'ML Look up'!$A$2:$B$1922,2,FALSE)</f>
        <v>LNB</v>
      </c>
    </row>
    <row r="21" spans="1:12" s="149" customFormat="1">
      <c r="A21" s="144" t="s">
        <v>20</v>
      </c>
      <c r="B21" s="144" t="s">
        <v>21</v>
      </c>
      <c r="C21" s="136" t="s">
        <v>28</v>
      </c>
      <c r="D21" s="144" t="s">
        <v>26</v>
      </c>
      <c r="E21" s="145">
        <v>40285626</v>
      </c>
      <c r="F21" s="146" t="s">
        <v>214</v>
      </c>
      <c r="G21" s="144" t="s">
        <v>24</v>
      </c>
      <c r="H21" s="147">
        <v>38244.54</v>
      </c>
      <c r="I21" s="140">
        <v>19122.27</v>
      </c>
      <c r="J21" s="140">
        <v>8645.27</v>
      </c>
      <c r="K21" s="148">
        <v>10477</v>
      </c>
      <c r="L21" s="138" t="str">
        <f>VLOOKUP(E21,'ML Look up'!$A$2:$B$1922,2,FALSE)</f>
        <v>ASH</v>
      </c>
    </row>
    <row r="22" spans="1:12" s="149" customFormat="1">
      <c r="A22" s="144" t="s">
        <v>20</v>
      </c>
      <c r="B22" s="144" t="s">
        <v>21</v>
      </c>
      <c r="C22" s="136" t="s">
        <v>28</v>
      </c>
      <c r="D22" s="144" t="s">
        <v>26</v>
      </c>
      <c r="E22" s="145">
        <v>40285762</v>
      </c>
      <c r="F22" s="146" t="s">
        <v>217</v>
      </c>
      <c r="G22" s="144" t="s">
        <v>24</v>
      </c>
      <c r="H22" s="147">
        <v>27719.01</v>
      </c>
      <c r="I22" s="140">
        <v>13859.504999999999</v>
      </c>
      <c r="J22" s="140">
        <v>6265.95</v>
      </c>
      <c r="K22" s="148">
        <v>7593.5549999999994</v>
      </c>
      <c r="L22" s="138" t="str">
        <f>VLOOKUP(E22,'ML Look up'!$A$2:$B$1922,2,FALSE)</f>
        <v>ASH</v>
      </c>
    </row>
    <row r="23" spans="1:12" s="149" customFormat="1">
      <c r="A23" s="144" t="s">
        <v>20</v>
      </c>
      <c r="B23" s="144" t="s">
        <v>21</v>
      </c>
      <c r="C23" s="136" t="s">
        <v>28</v>
      </c>
      <c r="D23" s="144" t="s">
        <v>26</v>
      </c>
      <c r="E23" s="145">
        <v>40293199</v>
      </c>
      <c r="F23" s="146" t="s">
        <v>219</v>
      </c>
      <c r="G23" s="144" t="s">
        <v>24</v>
      </c>
      <c r="H23" s="147">
        <v>2111.7199999999998</v>
      </c>
      <c r="I23" s="140">
        <v>1055.8599999999999</v>
      </c>
      <c r="J23" s="140">
        <v>477.36</v>
      </c>
      <c r="K23" s="148">
        <v>578.49999999999989</v>
      </c>
      <c r="L23" s="138" t="str">
        <f>VLOOKUP(E23,'ML Look up'!$A$2:$B$1922,2,FALSE)</f>
        <v>LNB</v>
      </c>
    </row>
    <row r="24" spans="1:12" s="149" customFormat="1">
      <c r="A24" s="144" t="s">
        <v>20</v>
      </c>
      <c r="B24" s="144" t="s">
        <v>21</v>
      </c>
      <c r="C24" s="136" t="s">
        <v>28</v>
      </c>
      <c r="D24" s="144" t="s">
        <v>26</v>
      </c>
      <c r="E24" s="145">
        <v>40293205</v>
      </c>
      <c r="F24" s="146" t="s">
        <v>219</v>
      </c>
      <c r="G24" s="144" t="s">
        <v>24</v>
      </c>
      <c r="H24" s="147">
        <v>7851.57</v>
      </c>
      <c r="I24" s="140">
        <v>3925.7849999999999</v>
      </c>
      <c r="J24" s="140">
        <v>1774.87</v>
      </c>
      <c r="K24" s="148">
        <v>2150.915</v>
      </c>
      <c r="L24" s="138" t="str">
        <f>VLOOKUP(E24,'ML Look up'!$A$2:$B$1922,2,FALSE)</f>
        <v>LNB</v>
      </c>
    </row>
    <row r="25" spans="1:12" s="149" customFormat="1">
      <c r="A25" s="144" t="s">
        <v>20</v>
      </c>
      <c r="B25" s="144" t="s">
        <v>21</v>
      </c>
      <c r="C25" s="136" t="s">
        <v>28</v>
      </c>
      <c r="D25" s="144" t="s">
        <v>26</v>
      </c>
      <c r="E25" s="145">
        <v>40301938</v>
      </c>
      <c r="F25" s="146" t="s">
        <v>220</v>
      </c>
      <c r="G25" s="144" t="s">
        <v>24</v>
      </c>
      <c r="H25" s="147">
        <v>391925.24</v>
      </c>
      <c r="I25" s="140">
        <v>195962.62</v>
      </c>
      <c r="J25" s="140">
        <v>88595.6</v>
      </c>
      <c r="K25" s="148">
        <v>107367.01999999999</v>
      </c>
      <c r="L25" s="138" t="str">
        <f>VLOOKUP(E25,'ML Look up'!$A$2:$B$1922,2,FALSE)</f>
        <v>LNB</v>
      </c>
    </row>
    <row r="26" spans="1:12" s="149" customFormat="1">
      <c r="A26" s="144" t="s">
        <v>20</v>
      </c>
      <c r="B26" s="144" t="s">
        <v>21</v>
      </c>
      <c r="C26" s="136" t="s">
        <v>28</v>
      </c>
      <c r="D26" s="144" t="s">
        <v>26</v>
      </c>
      <c r="E26" s="145">
        <v>40314438</v>
      </c>
      <c r="F26" s="146" t="s">
        <v>219</v>
      </c>
      <c r="G26" s="144" t="s">
        <v>24</v>
      </c>
      <c r="H26" s="147">
        <v>326260.58</v>
      </c>
      <c r="I26" s="140">
        <v>163130.29</v>
      </c>
      <c r="J26" s="140">
        <v>73751.960000000006</v>
      </c>
      <c r="K26" s="148">
        <v>89378.33</v>
      </c>
      <c r="L26" s="138" t="str">
        <f>VLOOKUP(E26,'ML Look up'!$A$2:$B$1922,2,FALSE)</f>
        <v>BURN VAL</v>
      </c>
    </row>
    <row r="27" spans="1:12" s="149" customFormat="1">
      <c r="A27" s="144" t="s">
        <v>20</v>
      </c>
      <c r="B27" s="144" t="s">
        <v>21</v>
      </c>
      <c r="C27" s="136" t="s">
        <v>28</v>
      </c>
      <c r="D27" s="144" t="s">
        <v>26</v>
      </c>
      <c r="E27" s="145">
        <v>40370400</v>
      </c>
      <c r="F27" s="146" t="s">
        <v>219</v>
      </c>
      <c r="G27" s="144" t="s">
        <v>24</v>
      </c>
      <c r="H27" s="147">
        <v>86351.01</v>
      </c>
      <c r="I27" s="140">
        <v>43175.504999999997</v>
      </c>
      <c r="J27" s="140">
        <v>19519.84</v>
      </c>
      <c r="K27" s="148">
        <v>23655.664999999997</v>
      </c>
      <c r="L27" s="138" t="str">
        <f>VLOOKUP(E27,'ML Look up'!$A$2:$B$1922,2,FALSE)</f>
        <v>LNB</v>
      </c>
    </row>
    <row r="28" spans="1:12" s="149" customFormat="1">
      <c r="A28" s="144" t="s">
        <v>20</v>
      </c>
      <c r="B28" s="144" t="s">
        <v>21</v>
      </c>
      <c r="C28" s="136" t="s">
        <v>28</v>
      </c>
      <c r="D28" s="144" t="s">
        <v>26</v>
      </c>
      <c r="E28" s="145">
        <v>40384055</v>
      </c>
      <c r="F28" s="146" t="s">
        <v>220</v>
      </c>
      <c r="G28" s="144" t="s">
        <v>24</v>
      </c>
      <c r="H28" s="147">
        <v>234643.17</v>
      </c>
      <c r="I28" s="140">
        <v>117321.58500000001</v>
      </c>
      <c r="J28" s="140">
        <v>53041.63</v>
      </c>
      <c r="K28" s="148">
        <v>64279.955000000009</v>
      </c>
      <c r="L28" s="138" t="str">
        <f>VLOOKUP(E28,'ML Look up'!$A$2:$B$1922,2,FALSE)</f>
        <v>WATER INJ</v>
      </c>
    </row>
    <row r="29" spans="1:12" s="149" customFormat="1">
      <c r="A29" s="144" t="s">
        <v>20</v>
      </c>
      <c r="B29" s="144" t="s">
        <v>21</v>
      </c>
      <c r="C29" s="136" t="s">
        <v>28</v>
      </c>
      <c r="D29" s="144" t="s">
        <v>26</v>
      </c>
      <c r="E29" s="145">
        <v>40387903</v>
      </c>
      <c r="F29" s="146" t="s">
        <v>219</v>
      </c>
      <c r="G29" s="144" t="s">
        <v>24</v>
      </c>
      <c r="H29" s="147">
        <v>5212.0200000000004</v>
      </c>
      <c r="I29" s="140">
        <v>2606.0100000000002</v>
      </c>
      <c r="J29" s="140">
        <v>1178.19</v>
      </c>
      <c r="K29" s="148">
        <v>1427.8200000000002</v>
      </c>
      <c r="L29" s="138" t="str">
        <f>VLOOKUP(E29,'ML Look up'!$A$2:$B$1922,2,FALSE)</f>
        <v>LNB</v>
      </c>
    </row>
    <row r="30" spans="1:12" s="149" customFormat="1">
      <c r="A30" s="144" t="s">
        <v>20</v>
      </c>
      <c r="B30" s="144" t="s">
        <v>21</v>
      </c>
      <c r="C30" s="136" t="s">
        <v>28</v>
      </c>
      <c r="D30" s="144" t="s">
        <v>26</v>
      </c>
      <c r="E30" s="145">
        <v>40390921</v>
      </c>
      <c r="F30" s="146" t="s">
        <v>216</v>
      </c>
      <c r="G30" s="144" t="s">
        <v>24</v>
      </c>
      <c r="H30" s="147">
        <v>8041.34</v>
      </c>
      <c r="I30" s="140">
        <v>4020.67</v>
      </c>
      <c r="J30" s="140">
        <v>1817.76</v>
      </c>
      <c r="K30" s="148">
        <v>2202.91</v>
      </c>
      <c r="L30" s="138" t="str">
        <f>VLOOKUP(E30,'ML Look up'!$A$2:$B$1922,2,FALSE)</f>
        <v>COAL BLEND</v>
      </c>
    </row>
    <row r="31" spans="1:12" s="149" customFormat="1">
      <c r="A31" s="144" t="s">
        <v>20</v>
      </c>
      <c r="B31" s="144" t="s">
        <v>21</v>
      </c>
      <c r="C31" s="136" t="s">
        <v>28</v>
      </c>
      <c r="D31" s="144" t="s">
        <v>26</v>
      </c>
      <c r="E31" s="145">
        <v>40392874</v>
      </c>
      <c r="F31" s="146" t="s">
        <v>221</v>
      </c>
      <c r="G31" s="144" t="s">
        <v>24</v>
      </c>
      <c r="H31" s="147">
        <v>6206.94</v>
      </c>
      <c r="I31" s="140">
        <v>3103.47</v>
      </c>
      <c r="J31" s="140">
        <v>1403.09</v>
      </c>
      <c r="K31" s="148">
        <v>1700.3799999999999</v>
      </c>
      <c r="L31" s="138" t="str">
        <f>VLOOKUP(E31,'ML Look up'!$A$2:$B$1922,2,FALSE)</f>
        <v>CEMS</v>
      </c>
    </row>
    <row r="32" spans="1:12" s="149" customFormat="1">
      <c r="A32" s="144" t="s">
        <v>20</v>
      </c>
      <c r="B32" s="144" t="s">
        <v>21</v>
      </c>
      <c r="C32" s="136" t="s">
        <v>28</v>
      </c>
      <c r="D32" s="144" t="s">
        <v>26</v>
      </c>
      <c r="E32" s="145">
        <v>40392874</v>
      </c>
      <c r="F32" s="146" t="s">
        <v>221</v>
      </c>
      <c r="G32" s="144" t="s">
        <v>24</v>
      </c>
      <c r="H32" s="147">
        <v>14965.64</v>
      </c>
      <c r="I32" s="140">
        <v>7482.82</v>
      </c>
      <c r="J32" s="140">
        <v>3383.02</v>
      </c>
      <c r="K32" s="148">
        <v>4099.7999999999993</v>
      </c>
      <c r="L32" s="138" t="str">
        <f>VLOOKUP(E32,'ML Look up'!$A$2:$B$1922,2,FALSE)</f>
        <v>CEMS</v>
      </c>
    </row>
    <row r="33" spans="1:12" s="149" customFormat="1">
      <c r="A33" s="144" t="s">
        <v>20</v>
      </c>
      <c r="B33" s="144" t="s">
        <v>21</v>
      </c>
      <c r="C33" s="136" t="s">
        <v>28</v>
      </c>
      <c r="D33" s="144" t="s">
        <v>26</v>
      </c>
      <c r="E33" s="145">
        <v>40444431</v>
      </c>
      <c r="F33" s="146" t="s">
        <v>218</v>
      </c>
      <c r="G33" s="144" t="s">
        <v>24</v>
      </c>
      <c r="H33" s="147">
        <v>490.72</v>
      </c>
      <c r="I33" s="140">
        <v>245.36</v>
      </c>
      <c r="J33" s="140">
        <v>110.93</v>
      </c>
      <c r="K33" s="148">
        <v>134.43</v>
      </c>
      <c r="L33" s="138" t="str">
        <f>VLOOKUP(E33,'ML Look up'!$A$2:$B$1922,2,FALSE)</f>
        <v>ASH</v>
      </c>
    </row>
    <row r="34" spans="1:12" s="149" customFormat="1">
      <c r="A34" s="144" t="s">
        <v>20</v>
      </c>
      <c r="B34" s="144" t="s">
        <v>21</v>
      </c>
      <c r="C34" s="136" t="s">
        <v>28</v>
      </c>
      <c r="D34" s="144" t="s">
        <v>26</v>
      </c>
      <c r="E34" s="145">
        <v>40444476</v>
      </c>
      <c r="F34" s="146" t="s">
        <v>218</v>
      </c>
      <c r="G34" s="144" t="s">
        <v>24</v>
      </c>
      <c r="H34" s="147">
        <v>56817.43</v>
      </c>
      <c r="I34" s="140">
        <v>28408.715</v>
      </c>
      <c r="J34" s="140">
        <v>12843.71</v>
      </c>
      <c r="K34" s="148">
        <v>15565.005000000001</v>
      </c>
      <c r="L34" s="138" t="str">
        <f>VLOOKUP(E34,'ML Look up'!$A$2:$B$1922,2,FALSE)</f>
        <v>ASH</v>
      </c>
    </row>
    <row r="35" spans="1:12" s="149" customFormat="1">
      <c r="A35" s="144" t="s">
        <v>20</v>
      </c>
      <c r="B35" s="144" t="s">
        <v>21</v>
      </c>
      <c r="C35" s="136" t="s">
        <v>28</v>
      </c>
      <c r="D35" s="144" t="s">
        <v>26</v>
      </c>
      <c r="E35" s="145">
        <v>40507320</v>
      </c>
      <c r="F35" s="146" t="s">
        <v>220</v>
      </c>
      <c r="G35" s="144" t="s">
        <v>24</v>
      </c>
      <c r="H35" s="147">
        <v>5598.21</v>
      </c>
      <c r="I35" s="140">
        <v>2799.105</v>
      </c>
      <c r="J35" s="140">
        <v>1265.49</v>
      </c>
      <c r="K35" s="148">
        <v>1533.615</v>
      </c>
      <c r="L35" s="138" t="str">
        <f>VLOOKUP(E35,'ML Look up'!$A$2:$B$1922,2,FALSE)</f>
        <v>LNB</v>
      </c>
    </row>
    <row r="36" spans="1:12" s="149" customFormat="1">
      <c r="A36" s="144" t="s">
        <v>20</v>
      </c>
      <c r="B36" s="144" t="s">
        <v>21</v>
      </c>
      <c r="C36" s="136" t="s">
        <v>29</v>
      </c>
      <c r="D36" s="144" t="s">
        <v>26</v>
      </c>
      <c r="E36" s="145">
        <v>40465411</v>
      </c>
      <c r="F36" s="146" t="s">
        <v>222</v>
      </c>
      <c r="G36" s="144" t="s">
        <v>24</v>
      </c>
      <c r="H36" s="147">
        <v>1941126.05</v>
      </c>
      <c r="I36" s="140">
        <v>970563.02500000002</v>
      </c>
      <c r="J36" s="140">
        <v>418059.79</v>
      </c>
      <c r="K36" s="148">
        <v>552503.2350000001</v>
      </c>
      <c r="L36" s="138" t="str">
        <f>VLOOKUP(E36,'ML Look up'!$A$2:$B$1922,2,FALSE)</f>
        <v>FGD</v>
      </c>
    </row>
    <row r="37" spans="1:12" s="149" customFormat="1">
      <c r="A37" s="144" t="s">
        <v>20</v>
      </c>
      <c r="B37" s="144" t="s">
        <v>21</v>
      </c>
      <c r="C37" s="136" t="s">
        <v>29</v>
      </c>
      <c r="D37" s="144" t="s">
        <v>26</v>
      </c>
      <c r="E37" s="145">
        <v>40469398</v>
      </c>
      <c r="F37" s="146" t="s">
        <v>223</v>
      </c>
      <c r="G37" s="144" t="s">
        <v>24</v>
      </c>
      <c r="H37" s="147">
        <v>2833749.09</v>
      </c>
      <c r="I37" s="140">
        <v>1416874.5449999999</v>
      </c>
      <c r="J37" s="140">
        <v>610303.77</v>
      </c>
      <c r="K37" s="148">
        <v>806570.77499999991</v>
      </c>
      <c r="L37" s="138" t="str">
        <f>VLOOKUP(E37,'ML Look up'!$A$2:$B$1922,2,FALSE)</f>
        <v>SCR</v>
      </c>
    </row>
    <row r="38" spans="1:12" s="149" customFormat="1">
      <c r="A38" s="144" t="s">
        <v>20</v>
      </c>
      <c r="B38" s="144" t="s">
        <v>21</v>
      </c>
      <c r="C38" s="136" t="s">
        <v>29</v>
      </c>
      <c r="D38" s="144" t="s">
        <v>26</v>
      </c>
      <c r="E38" s="145">
        <v>40504341</v>
      </c>
      <c r="F38" s="146" t="s">
        <v>224</v>
      </c>
      <c r="G38" s="144" t="s">
        <v>24</v>
      </c>
      <c r="H38" s="147">
        <v>336240.93</v>
      </c>
      <c r="I38" s="140">
        <v>168120.465</v>
      </c>
      <c r="J38" s="140">
        <v>72416.12</v>
      </c>
      <c r="K38" s="148">
        <v>95704.345000000001</v>
      </c>
      <c r="L38" s="138" t="str">
        <f>VLOOKUP(E38,'ML Look up'!$A$2:$B$1922,2,FALSE)</f>
        <v>BURN VAL</v>
      </c>
    </row>
    <row r="39" spans="1:12" s="149" customFormat="1">
      <c r="A39" s="144" t="s">
        <v>20</v>
      </c>
      <c r="B39" s="144" t="s">
        <v>21</v>
      </c>
      <c r="C39" s="136" t="s">
        <v>29</v>
      </c>
      <c r="D39" s="144" t="s">
        <v>26</v>
      </c>
      <c r="E39" s="145">
        <v>40504342</v>
      </c>
      <c r="F39" s="146" t="s">
        <v>225</v>
      </c>
      <c r="G39" s="144" t="s">
        <v>24</v>
      </c>
      <c r="H39" s="147">
        <v>300158.57</v>
      </c>
      <c r="I39" s="140">
        <v>150079.285</v>
      </c>
      <c r="J39" s="140">
        <v>64645.07</v>
      </c>
      <c r="K39" s="148">
        <v>85434.214999999997</v>
      </c>
      <c r="L39" s="138" t="str">
        <f>VLOOKUP(E39,'ML Look up'!$A$2:$B$1922,2,FALSE)</f>
        <v>BURN VAL</v>
      </c>
    </row>
    <row r="40" spans="1:12" s="149" customFormat="1">
      <c r="A40" s="144" t="s">
        <v>20</v>
      </c>
      <c r="B40" s="144" t="s">
        <v>21</v>
      </c>
      <c r="C40" s="136" t="s">
        <v>29</v>
      </c>
      <c r="D40" s="144" t="s">
        <v>26</v>
      </c>
      <c r="E40" s="145">
        <v>40504394</v>
      </c>
      <c r="F40" s="146" t="s">
        <v>217</v>
      </c>
      <c r="G40" s="144" t="s">
        <v>24</v>
      </c>
      <c r="H40" s="147">
        <v>7395.21</v>
      </c>
      <c r="I40" s="140">
        <v>3697.605</v>
      </c>
      <c r="J40" s="140">
        <v>1592.7</v>
      </c>
      <c r="K40" s="148">
        <v>2104.9049999999997</v>
      </c>
      <c r="L40" s="138" t="str">
        <f>VLOOKUP(E40,'ML Look up'!$A$2:$B$1922,2,FALSE)</f>
        <v>ASH</v>
      </c>
    </row>
    <row r="41" spans="1:12" s="149" customFormat="1">
      <c r="A41" s="144" t="s">
        <v>20</v>
      </c>
      <c r="B41" s="144" t="s">
        <v>21</v>
      </c>
      <c r="C41" s="136" t="s">
        <v>29</v>
      </c>
      <c r="D41" s="144" t="s">
        <v>26</v>
      </c>
      <c r="E41" s="145">
        <v>40504423</v>
      </c>
      <c r="F41" s="146" t="s">
        <v>226</v>
      </c>
      <c r="G41" s="144" t="s">
        <v>24</v>
      </c>
      <c r="H41" s="147">
        <v>2816970.86</v>
      </c>
      <c r="I41" s="140">
        <v>1408485.43</v>
      </c>
      <c r="J41" s="140">
        <v>606690.25</v>
      </c>
      <c r="K41" s="148">
        <v>801795.17999999993</v>
      </c>
      <c r="L41" s="138" t="str">
        <f>VLOOKUP(E41,'ML Look up'!$A$2:$B$1922,2,FALSE)</f>
        <v>LNB</v>
      </c>
    </row>
    <row r="42" spans="1:12" s="149" customFormat="1">
      <c r="A42" s="144" t="s">
        <v>20</v>
      </c>
      <c r="B42" s="144" t="s">
        <v>21</v>
      </c>
      <c r="C42" s="136" t="s">
        <v>29</v>
      </c>
      <c r="D42" s="144" t="s">
        <v>26</v>
      </c>
      <c r="E42" s="145">
        <v>40523307</v>
      </c>
      <c r="F42" s="146" t="s">
        <v>227</v>
      </c>
      <c r="G42" s="144" t="s">
        <v>24</v>
      </c>
      <c r="H42" s="147">
        <v>38440.99</v>
      </c>
      <c r="I42" s="140">
        <v>19220.494999999999</v>
      </c>
      <c r="J42" s="140">
        <v>8279.0300000000007</v>
      </c>
      <c r="K42" s="148">
        <v>10941.464999999998</v>
      </c>
      <c r="L42" s="138" t="str">
        <f>VLOOKUP(E42,'ML Look up'!$A$2:$B$1922,2,FALSE)</f>
        <v>COAL BLEND</v>
      </c>
    </row>
    <row r="43" spans="1:12" s="149" customFormat="1">
      <c r="A43" s="144" t="s">
        <v>20</v>
      </c>
      <c r="B43" s="144" t="s">
        <v>21</v>
      </c>
      <c r="C43" s="136" t="s">
        <v>29</v>
      </c>
      <c r="D43" s="144" t="s">
        <v>26</v>
      </c>
      <c r="E43" s="145">
        <v>40616462</v>
      </c>
      <c r="F43" s="146" t="s">
        <v>228</v>
      </c>
      <c r="G43" s="144" t="s">
        <v>24</v>
      </c>
      <c r="H43" s="147">
        <v>32109.84</v>
      </c>
      <c r="I43" s="140">
        <v>16054.92</v>
      </c>
      <c r="J43" s="140">
        <v>6915.49</v>
      </c>
      <c r="K43" s="148">
        <v>9139.43</v>
      </c>
      <c r="L43" s="138" t="str">
        <f>VLOOKUP(E43,'ML Look up'!$A$2:$B$1922,2,FALSE)</f>
        <v>BURN VAL</v>
      </c>
    </row>
    <row r="44" spans="1:12" s="149" customFormat="1">
      <c r="A44" s="144" t="s">
        <v>20</v>
      </c>
      <c r="B44" s="144" t="s">
        <v>21</v>
      </c>
      <c r="C44" s="136" t="s">
        <v>29</v>
      </c>
      <c r="D44" s="144" t="s">
        <v>26</v>
      </c>
      <c r="E44" s="150">
        <v>40616462</v>
      </c>
      <c r="F44" s="146" t="s">
        <v>228</v>
      </c>
      <c r="G44" s="144" t="s">
        <v>24</v>
      </c>
      <c r="H44" s="147">
        <v>25687.86</v>
      </c>
      <c r="I44" s="140">
        <v>12843.93</v>
      </c>
      <c r="J44" s="140">
        <v>5532.39</v>
      </c>
      <c r="K44" s="148">
        <v>7311.54</v>
      </c>
      <c r="L44" s="138" t="str">
        <f>VLOOKUP(E44,'ML Look up'!$A$2:$B$1922,2,FALSE)</f>
        <v>BURN VAL</v>
      </c>
    </row>
    <row r="45" spans="1:12" s="149" customFormat="1">
      <c r="A45" s="144" t="s">
        <v>20</v>
      </c>
      <c r="B45" s="144" t="s">
        <v>21</v>
      </c>
      <c r="C45" s="136" t="s">
        <v>29</v>
      </c>
      <c r="D45" s="144" t="s">
        <v>26</v>
      </c>
      <c r="E45" s="150" t="s">
        <v>103</v>
      </c>
      <c r="F45" s="146" t="s">
        <v>229</v>
      </c>
      <c r="G45" s="144" t="s">
        <v>24</v>
      </c>
      <c r="H45" s="147">
        <v>1149370.3700000001</v>
      </c>
      <c r="I45" s="140">
        <v>574685.18500000006</v>
      </c>
      <c r="J45" s="140">
        <v>247539.58</v>
      </c>
      <c r="K45" s="148">
        <v>327145.6050000001</v>
      </c>
      <c r="L45" s="138" t="str">
        <f>VLOOKUP(E45,'ML Look up'!$A$2:$B$1922,2,FALSE)</f>
        <v>FGD</v>
      </c>
    </row>
    <row r="46" spans="1:12" s="149" customFormat="1">
      <c r="A46" s="144" t="s">
        <v>20</v>
      </c>
      <c r="B46" s="144" t="s">
        <v>21</v>
      </c>
      <c r="C46" s="136" t="s">
        <v>29</v>
      </c>
      <c r="D46" s="144" t="s">
        <v>26</v>
      </c>
      <c r="E46" s="150" t="s">
        <v>104</v>
      </c>
      <c r="F46" s="146" t="s">
        <v>230</v>
      </c>
      <c r="G46" s="144" t="s">
        <v>24</v>
      </c>
      <c r="H46" s="147">
        <v>981738.69</v>
      </c>
      <c r="I46" s="140">
        <v>490869.34499999997</v>
      </c>
      <c r="J46" s="140">
        <v>211436.79</v>
      </c>
      <c r="K46" s="148">
        <v>279432.55499999993</v>
      </c>
      <c r="L46" s="138" t="str">
        <f>VLOOKUP(E46,'ML Look up'!$A$2:$B$1922,2,FALSE)</f>
        <v>FGD</v>
      </c>
    </row>
    <row r="47" spans="1:12" s="149" customFormat="1">
      <c r="A47" s="144" t="s">
        <v>20</v>
      </c>
      <c r="B47" s="144" t="s">
        <v>21</v>
      </c>
      <c r="C47" s="136" t="s">
        <v>29</v>
      </c>
      <c r="D47" s="144" t="s">
        <v>26</v>
      </c>
      <c r="E47" s="150" t="s">
        <v>105</v>
      </c>
      <c r="F47" s="146" t="s">
        <v>230</v>
      </c>
      <c r="G47" s="144" t="s">
        <v>24</v>
      </c>
      <c r="H47" s="147">
        <v>1040327.27</v>
      </c>
      <c r="I47" s="140">
        <v>520163.63500000001</v>
      </c>
      <c r="J47" s="140">
        <v>224055</v>
      </c>
      <c r="K47" s="148">
        <v>296108.63500000001</v>
      </c>
      <c r="L47" s="138" t="str">
        <f>VLOOKUP(E47,'ML Look up'!$A$2:$B$1922,2,FALSE)</f>
        <v>FGD</v>
      </c>
    </row>
    <row r="48" spans="1:12" s="149" customFormat="1">
      <c r="A48" s="144" t="s">
        <v>20</v>
      </c>
      <c r="B48" s="144" t="s">
        <v>21</v>
      </c>
      <c r="C48" s="136" t="s">
        <v>29</v>
      </c>
      <c r="D48" s="144" t="s">
        <v>26</v>
      </c>
      <c r="E48" s="150" t="s">
        <v>30</v>
      </c>
      <c r="F48" s="146" t="s">
        <v>223</v>
      </c>
      <c r="G48" s="144" t="s">
        <v>24</v>
      </c>
      <c r="H48" s="147">
        <v>9196666.9600000009</v>
      </c>
      <c r="I48" s="140">
        <v>4598333.4800000004</v>
      </c>
      <c r="J48" s="140">
        <v>1980683.66</v>
      </c>
      <c r="K48" s="148">
        <v>2617649.8200000003</v>
      </c>
      <c r="L48" s="138" t="str">
        <f>VLOOKUP(E48,'ML Look up'!$A$2:$B$1922,2,FALSE)</f>
        <v>ASH</v>
      </c>
    </row>
    <row r="49" spans="1:12" s="149" customFormat="1">
      <c r="A49" s="144" t="s">
        <v>20</v>
      </c>
      <c r="B49" s="144" t="s">
        <v>21</v>
      </c>
      <c r="C49" s="136" t="s">
        <v>29</v>
      </c>
      <c r="D49" s="144" t="s">
        <v>26</v>
      </c>
      <c r="E49" s="150" t="s">
        <v>46</v>
      </c>
      <c r="F49" s="146" t="s">
        <v>222</v>
      </c>
      <c r="G49" s="144" t="s">
        <v>24</v>
      </c>
      <c r="H49" s="147">
        <v>6048235.4299999997</v>
      </c>
      <c r="I49" s="140">
        <v>3024117.7149999999</v>
      </c>
      <c r="J49" s="140">
        <v>1302606.82</v>
      </c>
      <c r="K49" s="148">
        <v>1721510.8949999998</v>
      </c>
      <c r="L49" s="138" t="str">
        <f>VLOOKUP(E49,'ML Look up'!$A$2:$B$1922,2,FALSE)</f>
        <v>BURN VAL</v>
      </c>
    </row>
    <row r="50" spans="1:12" s="149" customFormat="1">
      <c r="A50" s="144" t="s">
        <v>20</v>
      </c>
      <c r="B50" s="144" t="s">
        <v>21</v>
      </c>
      <c r="C50" s="136" t="s">
        <v>29</v>
      </c>
      <c r="D50" s="144" t="s">
        <v>26</v>
      </c>
      <c r="E50" s="150" t="s">
        <v>64</v>
      </c>
      <c r="F50" s="146" t="s">
        <v>226</v>
      </c>
      <c r="G50" s="144" t="s">
        <v>24</v>
      </c>
      <c r="H50" s="147">
        <v>7496103.6799999997</v>
      </c>
      <c r="I50" s="140">
        <v>3748051.84</v>
      </c>
      <c r="J50" s="140">
        <v>1614433.81</v>
      </c>
      <c r="K50" s="148">
        <v>2133618.0299999998</v>
      </c>
      <c r="L50" s="138" t="str">
        <f>VLOOKUP(E50,'ML Look up'!$A$2:$B$1922,2,FALSE)</f>
        <v>LNB MOD</v>
      </c>
    </row>
    <row r="51" spans="1:12" s="149" customFormat="1">
      <c r="A51" s="144" t="s">
        <v>20</v>
      </c>
      <c r="B51" s="144" t="s">
        <v>21</v>
      </c>
      <c r="C51" s="136" t="s">
        <v>29</v>
      </c>
      <c r="D51" s="144" t="s">
        <v>26</v>
      </c>
      <c r="E51" s="150" t="s">
        <v>106</v>
      </c>
      <c r="F51" s="146" t="s">
        <v>231</v>
      </c>
      <c r="G51" s="144" t="s">
        <v>24</v>
      </c>
      <c r="H51" s="147">
        <v>2300239.4500000002</v>
      </c>
      <c r="I51" s="140">
        <v>1150119.7250000001</v>
      </c>
      <c r="J51" s="140">
        <v>495401.95</v>
      </c>
      <c r="K51" s="148">
        <v>654717.77500000014</v>
      </c>
      <c r="L51" s="138" t="str">
        <f>VLOOKUP(E51,'ML Look up'!$A$2:$B$1922,2,FALSE)</f>
        <v>FGD</v>
      </c>
    </row>
    <row r="52" spans="1:12" s="149" customFormat="1">
      <c r="A52" s="144" t="s">
        <v>20</v>
      </c>
      <c r="B52" s="144" t="s">
        <v>21</v>
      </c>
      <c r="C52" s="136" t="s">
        <v>29</v>
      </c>
      <c r="D52" s="144" t="s">
        <v>26</v>
      </c>
      <c r="E52" s="145" t="s">
        <v>78</v>
      </c>
      <c r="F52" s="146" t="s">
        <v>223</v>
      </c>
      <c r="G52" s="144" t="s">
        <v>24</v>
      </c>
      <c r="H52" s="147">
        <v>79093.94</v>
      </c>
      <c r="I52" s="140">
        <v>39546.97</v>
      </c>
      <c r="J52" s="140">
        <v>17034.439999999999</v>
      </c>
      <c r="K52" s="148">
        <v>22512.530000000002</v>
      </c>
      <c r="L52" s="138" t="str">
        <f>VLOOKUP(E52,'ML Look up'!$A$2:$B$1922,2,FALSE)</f>
        <v>SCR</v>
      </c>
    </row>
    <row r="53" spans="1:12" s="149" customFormat="1">
      <c r="A53" s="144" t="s">
        <v>20</v>
      </c>
      <c r="B53" s="144" t="s">
        <v>21</v>
      </c>
      <c r="C53" s="136" t="s">
        <v>31</v>
      </c>
      <c r="D53" s="144" t="s">
        <v>26</v>
      </c>
      <c r="E53" s="145">
        <v>40411069</v>
      </c>
      <c r="F53" s="146" t="s">
        <v>215</v>
      </c>
      <c r="G53" s="144" t="s">
        <v>24</v>
      </c>
      <c r="H53" s="147">
        <v>1331.68</v>
      </c>
      <c r="I53" s="140">
        <v>665.84</v>
      </c>
      <c r="J53" s="140">
        <v>269.36</v>
      </c>
      <c r="K53" s="148">
        <v>396.48</v>
      </c>
      <c r="L53" s="138" t="str">
        <f>VLOOKUP(E53,'ML Look up'!$A$2:$B$1922,2,FALSE)</f>
        <v>BURN VAL</v>
      </c>
    </row>
    <row r="54" spans="1:12" s="149" customFormat="1">
      <c r="A54" s="144" t="s">
        <v>20</v>
      </c>
      <c r="B54" s="144" t="s">
        <v>21</v>
      </c>
      <c r="C54" s="136" t="s">
        <v>31</v>
      </c>
      <c r="D54" s="144" t="s">
        <v>26</v>
      </c>
      <c r="E54" s="145">
        <v>40504438</v>
      </c>
      <c r="F54" s="146" t="s">
        <v>232</v>
      </c>
      <c r="G54" s="144" t="s">
        <v>24</v>
      </c>
      <c r="H54" s="147">
        <v>176698.1</v>
      </c>
      <c r="I54" s="140">
        <v>88349.05</v>
      </c>
      <c r="J54" s="140">
        <v>35741.199999999997</v>
      </c>
      <c r="K54" s="148">
        <v>52607.850000000006</v>
      </c>
      <c r="L54" s="138" t="str">
        <f>VLOOKUP(E54,'ML Look up'!$A$2:$B$1922,2,FALSE)</f>
        <v>LNB</v>
      </c>
    </row>
    <row r="55" spans="1:12" s="149" customFormat="1">
      <c r="A55" s="144" t="s">
        <v>20</v>
      </c>
      <c r="B55" s="144" t="s">
        <v>21</v>
      </c>
      <c r="C55" s="136" t="s">
        <v>31</v>
      </c>
      <c r="D55" s="144" t="s">
        <v>26</v>
      </c>
      <c r="E55" s="145">
        <v>40504442</v>
      </c>
      <c r="F55" s="146" t="s">
        <v>233</v>
      </c>
      <c r="G55" s="144" t="s">
        <v>24</v>
      </c>
      <c r="H55" s="147">
        <v>4131010.8</v>
      </c>
      <c r="I55" s="140">
        <v>2065505.4</v>
      </c>
      <c r="J55" s="140">
        <v>835590.73</v>
      </c>
      <c r="K55" s="148">
        <v>1229914.67</v>
      </c>
      <c r="L55" s="138" t="str">
        <f>VLOOKUP(E55,'ML Look up'!$A$2:$B$1922,2,FALSE)</f>
        <v>PRECIP</v>
      </c>
    </row>
    <row r="56" spans="1:12" s="149" customFormat="1">
      <c r="A56" s="144" t="s">
        <v>20</v>
      </c>
      <c r="B56" s="144" t="s">
        <v>21</v>
      </c>
      <c r="C56" s="136" t="s">
        <v>31</v>
      </c>
      <c r="D56" s="144" t="s">
        <v>26</v>
      </c>
      <c r="E56" s="145">
        <v>40504450</v>
      </c>
      <c r="F56" s="146" t="s">
        <v>234</v>
      </c>
      <c r="G56" s="144" t="s">
        <v>24</v>
      </c>
      <c r="H56" s="147">
        <v>260043.1</v>
      </c>
      <c r="I56" s="140">
        <v>130021.55</v>
      </c>
      <c r="J56" s="140">
        <v>52599.62</v>
      </c>
      <c r="K56" s="148">
        <v>77421.929999999993</v>
      </c>
      <c r="L56" s="138" t="str">
        <f>VLOOKUP(E56,'ML Look up'!$A$2:$B$1922,2,FALSE)</f>
        <v>SCR</v>
      </c>
    </row>
    <row r="57" spans="1:12" s="149" customFormat="1">
      <c r="A57" s="144" t="s">
        <v>20</v>
      </c>
      <c r="B57" s="144" t="s">
        <v>21</v>
      </c>
      <c r="C57" s="136" t="s">
        <v>31</v>
      </c>
      <c r="D57" s="144" t="s">
        <v>26</v>
      </c>
      <c r="E57" s="145">
        <v>40544894</v>
      </c>
      <c r="F57" s="146" t="s">
        <v>227</v>
      </c>
      <c r="G57" s="144" t="s">
        <v>24</v>
      </c>
      <c r="H57" s="147">
        <v>42302.400000000001</v>
      </c>
      <c r="I57" s="140">
        <v>21151.200000000001</v>
      </c>
      <c r="J57" s="140">
        <v>8556.6200000000008</v>
      </c>
      <c r="K57" s="148">
        <v>12594.58</v>
      </c>
      <c r="L57" s="138" t="str">
        <f>VLOOKUP(E57,'ML Look up'!$A$2:$B$1922,2,FALSE)</f>
        <v>COAL BLEND</v>
      </c>
    </row>
    <row r="58" spans="1:12" s="149" customFormat="1">
      <c r="A58" s="144" t="s">
        <v>20</v>
      </c>
      <c r="B58" s="144" t="s">
        <v>21</v>
      </c>
      <c r="C58" s="136" t="s">
        <v>31</v>
      </c>
      <c r="D58" s="144" t="s">
        <v>26</v>
      </c>
      <c r="E58" s="145">
        <v>40572382</v>
      </c>
      <c r="F58" s="146" t="s">
        <v>235</v>
      </c>
      <c r="G58" s="144" t="s">
        <v>24</v>
      </c>
      <c r="H58" s="147">
        <v>94238.8</v>
      </c>
      <c r="I58" s="140">
        <v>47119.4</v>
      </c>
      <c r="J58" s="140">
        <v>19061.939999999999</v>
      </c>
      <c r="K58" s="148">
        <v>28057.460000000003</v>
      </c>
      <c r="L58" s="138" t="str">
        <f>VLOOKUP(E58,'ML Look up'!$A$2:$B$1922,2,FALSE)</f>
        <v>PRECIP</v>
      </c>
    </row>
    <row r="59" spans="1:12" s="149" customFormat="1">
      <c r="A59" s="144" t="s">
        <v>20</v>
      </c>
      <c r="B59" s="144" t="s">
        <v>21</v>
      </c>
      <c r="C59" s="136" t="s">
        <v>31</v>
      </c>
      <c r="D59" s="144" t="s">
        <v>26</v>
      </c>
      <c r="E59" s="145">
        <v>40621125</v>
      </c>
      <c r="F59" s="146" t="s">
        <v>227</v>
      </c>
      <c r="G59" s="144" t="s">
        <v>24</v>
      </c>
      <c r="H59" s="147">
        <v>5715.37</v>
      </c>
      <c r="I59" s="140">
        <v>2857.6849999999999</v>
      </c>
      <c r="J59" s="140">
        <v>1156.06</v>
      </c>
      <c r="K59" s="148">
        <v>1701.625</v>
      </c>
      <c r="L59" s="138" t="str">
        <f>VLOOKUP(E59,'ML Look up'!$A$2:$B$1922,2,FALSE)</f>
        <v>COAL BLEND</v>
      </c>
    </row>
    <row r="60" spans="1:12" s="149" customFormat="1">
      <c r="A60" s="144" t="s">
        <v>20</v>
      </c>
      <c r="B60" s="144" t="s">
        <v>21</v>
      </c>
      <c r="C60" s="136" t="s">
        <v>31</v>
      </c>
      <c r="D60" s="144" t="s">
        <v>26</v>
      </c>
      <c r="E60" s="145">
        <v>40673004</v>
      </c>
      <c r="F60" s="146" t="s">
        <v>236</v>
      </c>
      <c r="G60" s="144" t="s">
        <v>24</v>
      </c>
      <c r="H60" s="147">
        <v>27962.59</v>
      </c>
      <c r="I60" s="140">
        <v>13981.295</v>
      </c>
      <c r="J60" s="140">
        <v>5656.07</v>
      </c>
      <c r="K60" s="148">
        <v>8325.2250000000004</v>
      </c>
      <c r="L60" s="138" t="str">
        <f>VLOOKUP(E60,'ML Look up'!$A$2:$B$1922,2,FALSE)</f>
        <v>ASH</v>
      </c>
    </row>
    <row r="61" spans="1:12" s="149" customFormat="1">
      <c r="A61" s="144" t="s">
        <v>20</v>
      </c>
      <c r="B61" s="144" t="s">
        <v>21</v>
      </c>
      <c r="C61" s="136" t="s">
        <v>31</v>
      </c>
      <c r="D61" s="144" t="s">
        <v>26</v>
      </c>
      <c r="E61" s="145">
        <v>40680837</v>
      </c>
      <c r="F61" s="146" t="s">
        <v>237</v>
      </c>
      <c r="G61" s="144" t="s">
        <v>24</v>
      </c>
      <c r="H61" s="147">
        <v>177383.06</v>
      </c>
      <c r="I61" s="140">
        <v>88691.53</v>
      </c>
      <c r="J61" s="140">
        <v>35879.75</v>
      </c>
      <c r="K61" s="148">
        <v>52811.78</v>
      </c>
      <c r="L61" s="138" t="str">
        <f>VLOOKUP(E61,'ML Look up'!$A$2:$B$1922,2,FALSE)</f>
        <v>CEMS</v>
      </c>
    </row>
    <row r="62" spans="1:12" s="149" customFormat="1">
      <c r="A62" s="144" t="s">
        <v>20</v>
      </c>
      <c r="B62" s="144" t="s">
        <v>21</v>
      </c>
      <c r="C62" s="136" t="s">
        <v>31</v>
      </c>
      <c r="D62" s="144" t="s">
        <v>26</v>
      </c>
      <c r="E62" s="145">
        <v>40684300</v>
      </c>
      <c r="F62" s="146" t="s">
        <v>238</v>
      </c>
      <c r="G62" s="144" t="s">
        <v>24</v>
      </c>
      <c r="H62" s="147">
        <v>166711.07999999999</v>
      </c>
      <c r="I62" s="140">
        <v>83355.539999999994</v>
      </c>
      <c r="J62" s="140">
        <v>33721.1</v>
      </c>
      <c r="K62" s="148">
        <v>49634.439999999995</v>
      </c>
      <c r="L62" s="138" t="str">
        <f>VLOOKUP(E62,'ML Look up'!$A$2:$B$1922,2,FALSE)</f>
        <v>BURN VAL</v>
      </c>
    </row>
    <row r="63" spans="1:12" s="149" customFormat="1">
      <c r="A63" s="144" t="s">
        <v>20</v>
      </c>
      <c r="B63" s="144" t="s">
        <v>21</v>
      </c>
      <c r="C63" s="136" t="s">
        <v>31</v>
      </c>
      <c r="D63" s="144" t="s">
        <v>26</v>
      </c>
      <c r="E63" s="145">
        <v>40707301</v>
      </c>
      <c r="F63" s="146" t="s">
        <v>239</v>
      </c>
      <c r="G63" s="144" t="s">
        <v>24</v>
      </c>
      <c r="H63" s="147">
        <v>4082.36</v>
      </c>
      <c r="I63" s="140">
        <v>2041.18</v>
      </c>
      <c r="J63" s="140">
        <v>825.75</v>
      </c>
      <c r="K63" s="148">
        <v>1215.43</v>
      </c>
      <c r="L63" s="138" t="str">
        <f>VLOOKUP(E63,'ML Look up'!$A$2:$B$1922,2,FALSE)</f>
        <v>BURN VAL</v>
      </c>
    </row>
    <row r="64" spans="1:12" s="149" customFormat="1">
      <c r="A64" s="144" t="s">
        <v>20</v>
      </c>
      <c r="B64" s="144" t="s">
        <v>21</v>
      </c>
      <c r="C64" s="136" t="s">
        <v>31</v>
      </c>
      <c r="D64" s="144" t="s">
        <v>26</v>
      </c>
      <c r="E64" s="145">
        <v>40713992</v>
      </c>
      <c r="F64" s="146" t="s">
        <v>240</v>
      </c>
      <c r="G64" s="144" t="s">
        <v>24</v>
      </c>
      <c r="H64" s="147">
        <v>14972.1</v>
      </c>
      <c r="I64" s="140">
        <v>7486.05</v>
      </c>
      <c r="J64" s="140">
        <v>3028.45</v>
      </c>
      <c r="K64" s="148">
        <v>4457.6000000000004</v>
      </c>
      <c r="L64" s="138" t="str">
        <f>VLOOKUP(E64,'ML Look up'!$A$2:$B$1922,2,FALSE)</f>
        <v>ASH</v>
      </c>
    </row>
    <row r="65" spans="1:12" s="149" customFormat="1">
      <c r="A65" s="136" t="s">
        <v>20</v>
      </c>
      <c r="B65" s="136" t="s">
        <v>21</v>
      </c>
      <c r="C65" s="136" t="s">
        <v>31</v>
      </c>
      <c r="D65" s="136" t="s">
        <v>26</v>
      </c>
      <c r="E65" s="151">
        <v>40725326</v>
      </c>
      <c r="F65" s="152" t="s">
        <v>241</v>
      </c>
      <c r="G65" s="136" t="s">
        <v>24</v>
      </c>
      <c r="H65" s="153">
        <v>-22579.35</v>
      </c>
      <c r="I65" s="154">
        <v>-11289.674999999999</v>
      </c>
      <c r="J65" s="154">
        <v>-4567.1899999999996</v>
      </c>
      <c r="K65" s="155">
        <v>-6722.4849999999997</v>
      </c>
      <c r="L65" s="138" t="str">
        <f>VLOOKUP(E65,'ML Look up'!$A$2:$B$1922,2,FALSE)</f>
        <v>ASH</v>
      </c>
    </row>
    <row r="66" spans="1:12" s="149" customFormat="1">
      <c r="A66" s="136" t="s">
        <v>20</v>
      </c>
      <c r="B66" s="136" t="s">
        <v>21</v>
      </c>
      <c r="C66" s="136" t="s">
        <v>31</v>
      </c>
      <c r="D66" s="136" t="s">
        <v>26</v>
      </c>
      <c r="E66" s="151">
        <v>40727855</v>
      </c>
      <c r="F66" s="152" t="s">
        <v>242</v>
      </c>
      <c r="G66" s="136" t="s">
        <v>24</v>
      </c>
      <c r="H66" s="153">
        <v>508472.27</v>
      </c>
      <c r="I66" s="154">
        <v>254236.13500000001</v>
      </c>
      <c r="J66" s="154">
        <v>102850.06</v>
      </c>
      <c r="K66" s="155">
        <v>151386.07500000001</v>
      </c>
      <c r="L66" s="138" t="str">
        <f>VLOOKUP(E66,'ML Look up'!$A$2:$B$1922,2,FALSE)</f>
        <v>FGD</v>
      </c>
    </row>
    <row r="67" spans="1:12" s="149" customFormat="1">
      <c r="A67" s="136" t="s">
        <v>20</v>
      </c>
      <c r="B67" s="136" t="s">
        <v>21</v>
      </c>
      <c r="C67" s="136" t="s">
        <v>31</v>
      </c>
      <c r="D67" s="136" t="s">
        <v>26</v>
      </c>
      <c r="E67" s="151">
        <v>40777592</v>
      </c>
      <c r="F67" s="152" t="s">
        <v>242</v>
      </c>
      <c r="G67" s="136" t="s">
        <v>24</v>
      </c>
      <c r="H67" s="153">
        <v>52063.96</v>
      </c>
      <c r="I67" s="154">
        <v>26031.98</v>
      </c>
      <c r="J67" s="154">
        <v>10531.12</v>
      </c>
      <c r="K67" s="155">
        <v>15500.859999999999</v>
      </c>
      <c r="L67" s="138" t="str">
        <f>VLOOKUP(E67,'ML Look up'!$A$2:$B$1922,2,FALSE)</f>
        <v>FGD</v>
      </c>
    </row>
    <row r="68" spans="1:12" s="149" customFormat="1">
      <c r="A68" s="136" t="s">
        <v>20</v>
      </c>
      <c r="B68" s="136" t="s">
        <v>21</v>
      </c>
      <c r="C68" s="136" t="s">
        <v>31</v>
      </c>
      <c r="D68" s="136" t="s">
        <v>26</v>
      </c>
      <c r="E68" s="151">
        <v>40782617</v>
      </c>
      <c r="F68" s="152" t="s">
        <v>239</v>
      </c>
      <c r="G68" s="136" t="s">
        <v>24</v>
      </c>
      <c r="H68" s="153">
        <v>3297.23</v>
      </c>
      <c r="I68" s="154">
        <v>1648.615</v>
      </c>
      <c r="J68" s="154">
        <v>666.94</v>
      </c>
      <c r="K68" s="155">
        <v>981.67499999999995</v>
      </c>
      <c r="L68" s="138" t="str">
        <f>VLOOKUP(E68,'ML Look up'!$A$2:$B$1922,2,FALSE)</f>
        <v>BURN VAL</v>
      </c>
    </row>
    <row r="69" spans="1:12" s="149" customFormat="1">
      <c r="A69" s="136" t="s">
        <v>20</v>
      </c>
      <c r="B69" s="136" t="s">
        <v>21</v>
      </c>
      <c r="C69" s="136" t="s">
        <v>31</v>
      </c>
      <c r="D69" s="136" t="s">
        <v>26</v>
      </c>
      <c r="E69" s="137">
        <v>40829130</v>
      </c>
      <c r="F69" s="152" t="s">
        <v>239</v>
      </c>
      <c r="G69" s="136" t="s">
        <v>24</v>
      </c>
      <c r="H69" s="153">
        <v>3419.1</v>
      </c>
      <c r="I69" s="154">
        <v>1709.55</v>
      </c>
      <c r="J69" s="154">
        <v>691.59</v>
      </c>
      <c r="K69" s="155">
        <v>1017.9599999999999</v>
      </c>
      <c r="L69" s="138" t="str">
        <f>VLOOKUP(E69,'ML Look up'!$A$2:$B$1922,2,FALSE)</f>
        <v>BURN VAL</v>
      </c>
    </row>
    <row r="70" spans="1:12" s="149" customFormat="1">
      <c r="A70" s="136" t="s">
        <v>20</v>
      </c>
      <c r="B70" s="136" t="s">
        <v>21</v>
      </c>
      <c r="C70" s="136" t="s">
        <v>31</v>
      </c>
      <c r="D70" s="136" t="s">
        <v>26</v>
      </c>
      <c r="E70" s="137" t="s">
        <v>54</v>
      </c>
      <c r="F70" s="152" t="s">
        <v>243</v>
      </c>
      <c r="G70" s="136" t="s">
        <v>24</v>
      </c>
      <c r="H70" s="153">
        <v>485355.65</v>
      </c>
      <c r="I70" s="154">
        <v>242677.82500000001</v>
      </c>
      <c r="J70" s="154">
        <v>98174.2</v>
      </c>
      <c r="K70" s="155">
        <v>144503.625</v>
      </c>
      <c r="L70" s="138" t="str">
        <f>VLOOKUP(E70,'ML Look up'!$A$2:$B$1922,2,FALSE)</f>
        <v>GYPSUM</v>
      </c>
    </row>
    <row r="71" spans="1:12" s="149" customFormat="1">
      <c r="A71" s="136" t="s">
        <v>20</v>
      </c>
      <c r="B71" s="136" t="s">
        <v>21</v>
      </c>
      <c r="C71" s="136" t="s">
        <v>31</v>
      </c>
      <c r="D71" s="136" t="s">
        <v>26</v>
      </c>
      <c r="E71" s="137" t="s">
        <v>107</v>
      </c>
      <c r="F71" s="152" t="s">
        <v>229</v>
      </c>
      <c r="G71" s="136" t="s">
        <v>24</v>
      </c>
      <c r="H71" s="153">
        <v>2530788.8199999998</v>
      </c>
      <c r="I71" s="154">
        <v>1265394.4099999999</v>
      </c>
      <c r="J71" s="154">
        <v>511909.5</v>
      </c>
      <c r="K71" s="155">
        <v>753484.90999999992</v>
      </c>
      <c r="L71" s="138" t="str">
        <f>VLOOKUP(E71,'ML Look up'!$A$2:$B$1922,2,FALSE)</f>
        <v>FGD</v>
      </c>
    </row>
    <row r="72" spans="1:12" s="149" customFormat="1">
      <c r="A72" s="136" t="s">
        <v>20</v>
      </c>
      <c r="B72" s="136" t="s">
        <v>21</v>
      </c>
      <c r="C72" s="136" t="s">
        <v>31</v>
      </c>
      <c r="D72" s="136" t="s">
        <v>26</v>
      </c>
      <c r="E72" s="137" t="s">
        <v>108</v>
      </c>
      <c r="F72" s="152" t="s">
        <v>230</v>
      </c>
      <c r="G72" s="136" t="s">
        <v>24</v>
      </c>
      <c r="H72" s="153">
        <v>2530788.7999999998</v>
      </c>
      <c r="I72" s="154">
        <v>1265394.3999999999</v>
      </c>
      <c r="J72" s="154">
        <v>511909.5</v>
      </c>
      <c r="K72" s="155">
        <v>753484.89999999991</v>
      </c>
      <c r="L72" s="138" t="str">
        <f>VLOOKUP(E72,'ML Look up'!$A$2:$B$1922,2,FALSE)</f>
        <v>FGD</v>
      </c>
    </row>
    <row r="73" spans="1:12" s="149" customFormat="1">
      <c r="A73" s="136" t="s">
        <v>20</v>
      </c>
      <c r="B73" s="136" t="s">
        <v>21</v>
      </c>
      <c r="C73" s="136" t="s">
        <v>31</v>
      </c>
      <c r="D73" s="136" t="s">
        <v>26</v>
      </c>
      <c r="E73" s="137" t="s">
        <v>56</v>
      </c>
      <c r="F73" s="152" t="s">
        <v>244</v>
      </c>
      <c r="G73" s="136" t="s">
        <v>24</v>
      </c>
      <c r="H73" s="153">
        <v>103.83</v>
      </c>
      <c r="I73" s="154">
        <v>51.914999999999999</v>
      </c>
      <c r="J73" s="154">
        <v>21</v>
      </c>
      <c r="K73" s="155">
        <v>30.914999999999999</v>
      </c>
      <c r="L73" s="138" t="str">
        <f>VLOOKUP(E73,'ML Look up'!$A$2:$B$1922,2,FALSE)</f>
        <v>LDFL</v>
      </c>
    </row>
    <row r="74" spans="1:12" s="149" customFormat="1">
      <c r="A74" s="136" t="s">
        <v>20</v>
      </c>
      <c r="B74" s="136" t="s">
        <v>21</v>
      </c>
      <c r="C74" s="136" t="s">
        <v>31</v>
      </c>
      <c r="D74" s="136" t="s">
        <v>26</v>
      </c>
      <c r="E74" s="137" t="s">
        <v>65</v>
      </c>
      <c r="F74" s="152" t="s">
        <v>232</v>
      </c>
      <c r="G74" s="136" t="s">
        <v>24</v>
      </c>
      <c r="H74" s="153">
        <v>4319879.26</v>
      </c>
      <c r="I74" s="154">
        <v>2159939.63</v>
      </c>
      <c r="J74" s="154">
        <v>873793.66</v>
      </c>
      <c r="K74" s="155">
        <v>1286145.9699999997</v>
      </c>
      <c r="L74" s="138" t="str">
        <f>VLOOKUP(E74,'ML Look up'!$A$2:$B$1922,2,FALSE)</f>
        <v>LNB MOD</v>
      </c>
    </row>
    <row r="75" spans="1:12" s="149" customFormat="1">
      <c r="A75" s="136" t="s">
        <v>20</v>
      </c>
      <c r="B75" s="136" t="s">
        <v>21</v>
      </c>
      <c r="C75" s="136" t="s">
        <v>31</v>
      </c>
      <c r="D75" s="136" t="s">
        <v>26</v>
      </c>
      <c r="E75" s="137" t="s">
        <v>47</v>
      </c>
      <c r="F75" s="152" t="s">
        <v>245</v>
      </c>
      <c r="G75" s="136" t="s">
        <v>24</v>
      </c>
      <c r="H75" s="153">
        <v>1111255.6200000001</v>
      </c>
      <c r="I75" s="154">
        <v>555627.81000000006</v>
      </c>
      <c r="J75" s="154">
        <v>224776.68</v>
      </c>
      <c r="K75" s="155">
        <v>330851.13000000006</v>
      </c>
      <c r="L75" s="138" t="str">
        <f>VLOOKUP(E75,'ML Look up'!$A$2:$B$1922,2,FALSE)</f>
        <v>BURN VAL</v>
      </c>
    </row>
    <row r="76" spans="1:12" s="149" customFormat="1">
      <c r="A76" s="136" t="s">
        <v>20</v>
      </c>
      <c r="B76" s="136" t="s">
        <v>21</v>
      </c>
      <c r="C76" s="136" t="s">
        <v>31</v>
      </c>
      <c r="D76" s="136" t="s">
        <v>26</v>
      </c>
      <c r="E76" s="137" t="s">
        <v>109</v>
      </c>
      <c r="F76" s="152" t="s">
        <v>233</v>
      </c>
      <c r="G76" s="136" t="s">
        <v>24</v>
      </c>
      <c r="H76" s="153">
        <v>2925307.94</v>
      </c>
      <c r="I76" s="154">
        <v>1462653.97</v>
      </c>
      <c r="J76" s="154">
        <v>591709.94999999995</v>
      </c>
      <c r="K76" s="155">
        <v>870944.02</v>
      </c>
      <c r="L76" s="138" t="str">
        <f>VLOOKUP(E76,'ML Look up'!$A$2:$B$1922,2,FALSE)</f>
        <v>FGD</v>
      </c>
    </row>
    <row r="77" spans="1:12" s="149" customFormat="1">
      <c r="A77" s="136" t="s">
        <v>20</v>
      </c>
      <c r="B77" s="136" t="s">
        <v>21</v>
      </c>
      <c r="C77" s="136" t="s">
        <v>31</v>
      </c>
      <c r="D77" s="136" t="s">
        <v>26</v>
      </c>
      <c r="E77" s="137" t="s">
        <v>66</v>
      </c>
      <c r="F77" s="152" t="s">
        <v>232</v>
      </c>
      <c r="G77" s="136" t="s">
        <v>24</v>
      </c>
      <c r="H77" s="153">
        <v>7304556.5800000001</v>
      </c>
      <c r="I77" s="154">
        <v>3652278.29</v>
      </c>
      <c r="J77" s="154">
        <v>1477512.42</v>
      </c>
      <c r="K77" s="155">
        <v>2174765.87</v>
      </c>
      <c r="L77" s="138" t="str">
        <f>VLOOKUP(E77,'ML Look up'!$A$2:$B$1922,2,FALSE)</f>
        <v>LNB MOD</v>
      </c>
    </row>
    <row r="78" spans="1:12" s="149" customFormat="1">
      <c r="A78" s="136" t="s">
        <v>20</v>
      </c>
      <c r="B78" s="136" t="s">
        <v>21</v>
      </c>
      <c r="C78" s="136" t="s">
        <v>31</v>
      </c>
      <c r="D78" s="136" t="s">
        <v>26</v>
      </c>
      <c r="E78" s="137" t="s">
        <v>79</v>
      </c>
      <c r="F78" s="152" t="s">
        <v>234</v>
      </c>
      <c r="G78" s="136" t="s">
        <v>24</v>
      </c>
      <c r="H78" s="153">
        <v>1467518.57</v>
      </c>
      <c r="I78" s="154">
        <v>733759.28500000003</v>
      </c>
      <c r="J78" s="154">
        <v>296838.95</v>
      </c>
      <c r="K78" s="155">
        <v>436920.33500000002</v>
      </c>
      <c r="L78" s="138" t="str">
        <f>VLOOKUP(E78,'ML Look up'!$A$2:$B$1922,2,FALSE)</f>
        <v>SCR</v>
      </c>
    </row>
    <row r="79" spans="1:12" s="149" customFormat="1">
      <c r="A79" s="136" t="s">
        <v>20</v>
      </c>
      <c r="B79" s="136" t="s">
        <v>21</v>
      </c>
      <c r="C79" s="136" t="s">
        <v>31</v>
      </c>
      <c r="D79" s="136" t="s">
        <v>26</v>
      </c>
      <c r="E79" s="151" t="s">
        <v>48</v>
      </c>
      <c r="F79" s="152" t="s">
        <v>234</v>
      </c>
      <c r="G79" s="136" t="s">
        <v>24</v>
      </c>
      <c r="H79" s="153">
        <v>44788.99</v>
      </c>
      <c r="I79" s="154">
        <v>22394.494999999999</v>
      </c>
      <c r="J79" s="154">
        <v>9059.59</v>
      </c>
      <c r="K79" s="155">
        <v>13334.904999999999</v>
      </c>
      <c r="L79" s="138" t="str">
        <f>VLOOKUP(E79,'ML Look up'!$A$2:$B$1922,2,FALSE)</f>
        <v>BURN VAL</v>
      </c>
    </row>
    <row r="80" spans="1:12" s="149" customFormat="1">
      <c r="A80" s="136" t="s">
        <v>20</v>
      </c>
      <c r="B80" s="136" t="s">
        <v>21</v>
      </c>
      <c r="C80" s="136" t="s">
        <v>32</v>
      </c>
      <c r="D80" s="136" t="s">
        <v>26</v>
      </c>
      <c r="E80" s="151">
        <v>7502476</v>
      </c>
      <c r="F80" s="152" t="s">
        <v>246</v>
      </c>
      <c r="G80" s="136" t="s">
        <v>24</v>
      </c>
      <c r="H80" s="153">
        <v>4461.1499999999996</v>
      </c>
      <c r="I80" s="154">
        <v>2230.5749999999998</v>
      </c>
      <c r="J80" s="154">
        <v>833.97</v>
      </c>
      <c r="K80" s="155">
        <v>1396.6049999999998</v>
      </c>
      <c r="L80" s="138" t="str">
        <f>VLOOKUP(E80,'ML Look up'!$A$2:$B$1922,2,FALSE)</f>
        <v>SCR</v>
      </c>
    </row>
    <row r="81" spans="1:12" s="149" customFormat="1">
      <c r="A81" s="136" t="s">
        <v>20</v>
      </c>
      <c r="B81" s="136" t="s">
        <v>21</v>
      </c>
      <c r="C81" s="136" t="s">
        <v>32</v>
      </c>
      <c r="D81" s="136" t="s">
        <v>26</v>
      </c>
      <c r="E81" s="151">
        <v>40379782</v>
      </c>
      <c r="F81" s="152" t="s">
        <v>247</v>
      </c>
      <c r="G81" s="136" t="s">
        <v>24</v>
      </c>
      <c r="H81" s="153">
        <v>14834.58</v>
      </c>
      <c r="I81" s="154">
        <v>7417.29</v>
      </c>
      <c r="J81" s="154">
        <v>2773.19</v>
      </c>
      <c r="K81" s="155">
        <v>4644.1000000000004</v>
      </c>
      <c r="L81" s="138" t="str">
        <f>VLOOKUP(E81,'ML Look up'!$A$2:$B$1922,2,FALSE)</f>
        <v>CEMS</v>
      </c>
    </row>
    <row r="82" spans="1:12" s="149" customFormat="1">
      <c r="A82" s="136" t="s">
        <v>20</v>
      </c>
      <c r="B82" s="136" t="s">
        <v>21</v>
      </c>
      <c r="C82" s="136" t="s">
        <v>32</v>
      </c>
      <c r="D82" s="136" t="s">
        <v>26</v>
      </c>
      <c r="E82" s="151">
        <v>40504321</v>
      </c>
      <c r="F82" s="152" t="s">
        <v>248</v>
      </c>
      <c r="G82" s="136" t="s">
        <v>24</v>
      </c>
      <c r="H82" s="153">
        <v>6713981.4100000001</v>
      </c>
      <c r="I82" s="154">
        <v>3356990.7050000001</v>
      </c>
      <c r="J82" s="154">
        <v>1255118.33</v>
      </c>
      <c r="K82" s="155">
        <v>2101872.375</v>
      </c>
      <c r="L82" s="138" t="str">
        <f>VLOOKUP(E82,'ML Look up'!$A$2:$B$1922,2,FALSE)</f>
        <v>PRECIP</v>
      </c>
    </row>
    <row r="83" spans="1:12" s="149" customFormat="1">
      <c r="A83" s="136" t="s">
        <v>20</v>
      </c>
      <c r="B83" s="136" t="s">
        <v>21</v>
      </c>
      <c r="C83" s="136" t="s">
        <v>32</v>
      </c>
      <c r="D83" s="136" t="s">
        <v>26</v>
      </c>
      <c r="E83" s="151">
        <v>40647491</v>
      </c>
      <c r="F83" s="152" t="s">
        <v>249</v>
      </c>
      <c r="G83" s="136" t="s">
        <v>24</v>
      </c>
      <c r="H83" s="153">
        <v>74394.36</v>
      </c>
      <c r="I83" s="154">
        <v>37197.18</v>
      </c>
      <c r="J83" s="154">
        <v>13907.36</v>
      </c>
      <c r="K83" s="155">
        <v>23289.82</v>
      </c>
      <c r="L83" s="138" t="str">
        <f>VLOOKUP(E83,'ML Look up'!$A$2:$B$1922,2,FALSE)</f>
        <v>PRECIP</v>
      </c>
    </row>
    <row r="84" spans="1:12" s="149" customFormat="1">
      <c r="A84" s="136" t="s">
        <v>20</v>
      </c>
      <c r="B84" s="136" t="s">
        <v>21</v>
      </c>
      <c r="C84" s="136" t="s">
        <v>32</v>
      </c>
      <c r="D84" s="136" t="s">
        <v>26</v>
      </c>
      <c r="E84" s="151">
        <v>40676910</v>
      </c>
      <c r="F84" s="152" t="s">
        <v>250</v>
      </c>
      <c r="G84" s="136" t="s">
        <v>24</v>
      </c>
      <c r="H84" s="153">
        <v>15831.64</v>
      </c>
      <c r="I84" s="154">
        <v>7915.82</v>
      </c>
      <c r="J84" s="154">
        <v>2959.58</v>
      </c>
      <c r="K84" s="155">
        <v>4956.24</v>
      </c>
      <c r="L84" s="138" t="str">
        <f>VLOOKUP(E84,'ML Look up'!$A$2:$B$1922,2,FALSE)</f>
        <v>PRECIP</v>
      </c>
    </row>
    <row r="85" spans="1:12" s="149" customFormat="1">
      <c r="A85" s="136" t="s">
        <v>20</v>
      </c>
      <c r="B85" s="136" t="s">
        <v>21</v>
      </c>
      <c r="C85" s="136" t="s">
        <v>32</v>
      </c>
      <c r="D85" s="136" t="s">
        <v>26</v>
      </c>
      <c r="E85" s="151">
        <v>40793031</v>
      </c>
      <c r="F85" s="152" t="s">
        <v>229</v>
      </c>
      <c r="G85" s="136" t="s">
        <v>24</v>
      </c>
      <c r="H85" s="153">
        <v>40215.31</v>
      </c>
      <c r="I85" s="154">
        <v>20107.654999999999</v>
      </c>
      <c r="J85" s="154">
        <v>7517.89</v>
      </c>
      <c r="K85" s="155">
        <v>12589.764999999999</v>
      </c>
      <c r="L85" s="138" t="str">
        <f>VLOOKUP(E85,'ML Look up'!$A$2:$B$1922,2,FALSE)</f>
        <v>FGD</v>
      </c>
    </row>
    <row r="86" spans="1:12" s="149" customFormat="1">
      <c r="A86" s="136" t="s">
        <v>20</v>
      </c>
      <c r="B86" s="136" t="s">
        <v>21</v>
      </c>
      <c r="C86" s="136" t="s">
        <v>32</v>
      </c>
      <c r="D86" s="136" t="s">
        <v>26</v>
      </c>
      <c r="E86" s="151">
        <v>40822234</v>
      </c>
      <c r="F86" s="152" t="s">
        <v>251</v>
      </c>
      <c r="G86" s="136" t="s">
        <v>24</v>
      </c>
      <c r="H86" s="153">
        <v>28044.11</v>
      </c>
      <c r="I86" s="154">
        <v>14022.055</v>
      </c>
      <c r="J86" s="154">
        <v>5242.59</v>
      </c>
      <c r="K86" s="155">
        <v>8779.4650000000001</v>
      </c>
      <c r="L86" s="138" t="str">
        <f>VLOOKUP(E86,'ML Look up'!$A$2:$B$1922,2,FALSE)</f>
        <v>COAL BLEND</v>
      </c>
    </row>
    <row r="87" spans="1:12" s="149" customFormat="1">
      <c r="A87" s="136" t="s">
        <v>20</v>
      </c>
      <c r="B87" s="136" t="s">
        <v>21</v>
      </c>
      <c r="C87" s="136" t="s">
        <v>32</v>
      </c>
      <c r="D87" s="136" t="s">
        <v>26</v>
      </c>
      <c r="E87" s="151">
        <v>40865720</v>
      </c>
      <c r="F87" s="152" t="s">
        <v>229</v>
      </c>
      <c r="G87" s="136" t="s">
        <v>24</v>
      </c>
      <c r="H87" s="153">
        <v>3576121.79</v>
      </c>
      <c r="I87" s="154">
        <v>1788060.895</v>
      </c>
      <c r="J87" s="154">
        <v>668523.75</v>
      </c>
      <c r="K87" s="155">
        <v>1119537.145</v>
      </c>
      <c r="L87" s="138" t="str">
        <f>VLOOKUP(E87,'ML Look up'!$A$2:$B$1922,2,FALSE)</f>
        <v>FGD</v>
      </c>
    </row>
    <row r="88" spans="1:12" s="149" customFormat="1">
      <c r="A88" s="136" t="s">
        <v>20</v>
      </c>
      <c r="B88" s="136" t="s">
        <v>21</v>
      </c>
      <c r="C88" s="136" t="s">
        <v>32</v>
      </c>
      <c r="D88" s="136" t="s">
        <v>26</v>
      </c>
      <c r="E88" s="151">
        <v>40865722</v>
      </c>
      <c r="F88" s="152" t="s">
        <v>230</v>
      </c>
      <c r="G88" s="136" t="s">
        <v>24</v>
      </c>
      <c r="H88" s="153">
        <v>3534752.84</v>
      </c>
      <c r="I88" s="154">
        <v>1767376.42</v>
      </c>
      <c r="J88" s="154">
        <v>660790.18999999994</v>
      </c>
      <c r="K88" s="155">
        <v>1106586.23</v>
      </c>
      <c r="L88" s="138" t="str">
        <f>VLOOKUP(E88,'ML Look up'!$A$2:$B$1922,2,FALSE)</f>
        <v>FGD</v>
      </c>
    </row>
    <row r="89" spans="1:12" s="149" customFormat="1">
      <c r="A89" s="136" t="s">
        <v>20</v>
      </c>
      <c r="B89" s="136" t="s">
        <v>21</v>
      </c>
      <c r="C89" s="136" t="s">
        <v>32</v>
      </c>
      <c r="D89" s="136" t="s">
        <v>26</v>
      </c>
      <c r="E89" s="151">
        <v>40874477</v>
      </c>
      <c r="F89" s="152" t="s">
        <v>252</v>
      </c>
      <c r="G89" s="136" t="s">
        <v>24</v>
      </c>
      <c r="H89" s="153">
        <v>446975.93</v>
      </c>
      <c r="I89" s="154">
        <v>223487.965</v>
      </c>
      <c r="J89" s="154">
        <v>83558.12</v>
      </c>
      <c r="K89" s="155">
        <v>139929.845</v>
      </c>
      <c r="L89" s="138" t="str">
        <f>VLOOKUP(E89,'ML Look up'!$A$2:$B$1922,2,FALSE)</f>
        <v>PRECIP</v>
      </c>
    </row>
    <row r="90" spans="1:12" s="149" customFormat="1">
      <c r="A90" s="136" t="s">
        <v>20</v>
      </c>
      <c r="B90" s="136" t="s">
        <v>21</v>
      </c>
      <c r="C90" s="136" t="s">
        <v>32</v>
      </c>
      <c r="D90" s="136" t="s">
        <v>26</v>
      </c>
      <c r="E90" s="151">
        <v>40876990</v>
      </c>
      <c r="F90" s="152" t="s">
        <v>253</v>
      </c>
      <c r="G90" s="136" t="s">
        <v>24</v>
      </c>
      <c r="H90" s="153">
        <v>15127.98</v>
      </c>
      <c r="I90" s="154">
        <v>7563.99</v>
      </c>
      <c r="J90" s="154">
        <v>2828.04</v>
      </c>
      <c r="K90" s="155">
        <v>4735.95</v>
      </c>
      <c r="L90" s="138" t="str">
        <f>VLOOKUP(E90,'ML Look up'!$A$2:$B$1922,2,FALSE)</f>
        <v>PRECIP</v>
      </c>
    </row>
    <row r="91" spans="1:12" s="149" customFormat="1">
      <c r="A91" s="136" t="s">
        <v>20</v>
      </c>
      <c r="B91" s="136" t="s">
        <v>21</v>
      </c>
      <c r="C91" s="136" t="s">
        <v>32</v>
      </c>
      <c r="D91" s="136" t="s">
        <v>26</v>
      </c>
      <c r="E91" s="151">
        <v>40884632</v>
      </c>
      <c r="F91" s="152" t="s">
        <v>253</v>
      </c>
      <c r="G91" s="136" t="s">
        <v>24</v>
      </c>
      <c r="H91" s="153">
        <v>2933.01</v>
      </c>
      <c r="I91" s="154">
        <v>1466.5050000000001</v>
      </c>
      <c r="J91" s="154">
        <v>548.29999999999995</v>
      </c>
      <c r="K91" s="155">
        <v>918.20500000000015</v>
      </c>
      <c r="L91" s="138" t="str">
        <f>VLOOKUP(E91,'ML Look up'!$A$2:$B$1922,2,FALSE)</f>
        <v>ASH</v>
      </c>
    </row>
    <row r="92" spans="1:12" s="149" customFormat="1">
      <c r="A92" s="136" t="s">
        <v>20</v>
      </c>
      <c r="B92" s="136" t="s">
        <v>21</v>
      </c>
      <c r="C92" s="136" t="s">
        <v>32</v>
      </c>
      <c r="D92" s="136" t="s">
        <v>26</v>
      </c>
      <c r="E92" s="151">
        <v>40907054</v>
      </c>
      <c r="F92" s="152" t="s">
        <v>254</v>
      </c>
      <c r="G92" s="136" t="s">
        <v>24</v>
      </c>
      <c r="H92" s="153">
        <v>40800.76</v>
      </c>
      <c r="I92" s="154">
        <v>20400.38</v>
      </c>
      <c r="J92" s="154">
        <v>7627.33</v>
      </c>
      <c r="K92" s="155">
        <v>12773.050000000001</v>
      </c>
      <c r="L92" s="138" t="str">
        <f>VLOOKUP(E92,'ML Look up'!$A$2:$B$1922,2,FALSE)</f>
        <v>ASH</v>
      </c>
    </row>
    <row r="93" spans="1:12" s="149" customFormat="1">
      <c r="A93" s="136" t="s">
        <v>20</v>
      </c>
      <c r="B93" s="136" t="s">
        <v>21</v>
      </c>
      <c r="C93" s="136" t="s">
        <v>32</v>
      </c>
      <c r="D93" s="136" t="s">
        <v>26</v>
      </c>
      <c r="E93" s="151">
        <v>40913584</v>
      </c>
      <c r="F93" s="152" t="s">
        <v>255</v>
      </c>
      <c r="G93" s="136" t="s">
        <v>24</v>
      </c>
      <c r="H93" s="153">
        <v>4278.07</v>
      </c>
      <c r="I93" s="154">
        <v>2139.0349999999999</v>
      </c>
      <c r="J93" s="154">
        <v>799.75</v>
      </c>
      <c r="K93" s="155">
        <v>1339.2849999999999</v>
      </c>
      <c r="L93" s="138" t="str">
        <f>VLOOKUP(E93,'ML Look up'!$A$2:$B$1922,2,FALSE)</f>
        <v>BURN VAL</v>
      </c>
    </row>
    <row r="94" spans="1:12" s="149" customFormat="1">
      <c r="A94" s="136" t="s">
        <v>20</v>
      </c>
      <c r="B94" s="136" t="s">
        <v>21</v>
      </c>
      <c r="C94" s="136" t="s">
        <v>32</v>
      </c>
      <c r="D94" s="136" t="s">
        <v>26</v>
      </c>
      <c r="E94" s="151">
        <v>40913590</v>
      </c>
      <c r="F94" s="152" t="s">
        <v>255</v>
      </c>
      <c r="G94" s="136" t="s">
        <v>24</v>
      </c>
      <c r="H94" s="153">
        <v>2195.44</v>
      </c>
      <c r="I94" s="154">
        <v>1097.72</v>
      </c>
      <c r="J94" s="154">
        <v>410.42</v>
      </c>
      <c r="K94" s="155">
        <v>687.3</v>
      </c>
      <c r="L94" s="138" t="str">
        <f>VLOOKUP(E94,'ML Look up'!$A$2:$B$1922,2,FALSE)</f>
        <v>BURN VAL</v>
      </c>
    </row>
    <row r="95" spans="1:12" s="149" customFormat="1">
      <c r="A95" s="136" t="s">
        <v>20</v>
      </c>
      <c r="B95" s="136" t="s">
        <v>21</v>
      </c>
      <c r="C95" s="136" t="s">
        <v>32</v>
      </c>
      <c r="D95" s="136" t="s">
        <v>26</v>
      </c>
      <c r="E95" s="151">
        <v>40913597</v>
      </c>
      <c r="F95" s="152" t="s">
        <v>255</v>
      </c>
      <c r="G95" s="136" t="s">
        <v>24</v>
      </c>
      <c r="H95" s="153">
        <v>8240</v>
      </c>
      <c r="I95" s="154">
        <v>4120</v>
      </c>
      <c r="J95" s="154">
        <v>1540.39</v>
      </c>
      <c r="K95" s="155">
        <v>2579.6099999999997</v>
      </c>
      <c r="L95" s="138" t="str">
        <f>VLOOKUP(E95,'ML Look up'!$A$2:$B$1922,2,FALSE)</f>
        <v>BURN VAL</v>
      </c>
    </row>
    <row r="96" spans="1:12" s="149" customFormat="1">
      <c r="A96" s="136" t="s">
        <v>20</v>
      </c>
      <c r="B96" s="136" t="s">
        <v>21</v>
      </c>
      <c r="C96" s="136" t="s">
        <v>32</v>
      </c>
      <c r="D96" s="136" t="s">
        <v>26</v>
      </c>
      <c r="E96" s="151">
        <v>40913598</v>
      </c>
      <c r="F96" s="152" t="s">
        <v>255</v>
      </c>
      <c r="G96" s="136" t="s">
        <v>24</v>
      </c>
      <c r="H96" s="153">
        <v>6910.4</v>
      </c>
      <c r="I96" s="154">
        <v>3455.2</v>
      </c>
      <c r="J96" s="154">
        <v>1291.8399999999999</v>
      </c>
      <c r="K96" s="155">
        <v>2163.3599999999997</v>
      </c>
      <c r="L96" s="138" t="str">
        <f>VLOOKUP(E96,'ML Look up'!$A$2:$B$1922,2,FALSE)</f>
        <v>BURN VAL</v>
      </c>
    </row>
    <row r="97" spans="1:12" s="149" customFormat="1">
      <c r="A97" s="136" t="s">
        <v>20</v>
      </c>
      <c r="B97" s="136" t="s">
        <v>21</v>
      </c>
      <c r="C97" s="136" t="s">
        <v>32</v>
      </c>
      <c r="D97" s="136" t="s">
        <v>26</v>
      </c>
      <c r="E97" s="151">
        <v>40913599</v>
      </c>
      <c r="F97" s="152" t="s">
        <v>255</v>
      </c>
      <c r="G97" s="136" t="s">
        <v>24</v>
      </c>
      <c r="H97" s="153">
        <v>4686.63</v>
      </c>
      <c r="I97" s="154">
        <v>2343.3150000000001</v>
      </c>
      <c r="J97" s="154">
        <v>876.12</v>
      </c>
      <c r="K97" s="155">
        <v>1467.1950000000002</v>
      </c>
      <c r="L97" s="138" t="str">
        <f>VLOOKUP(E97,'ML Look up'!$A$2:$B$1922,2,FALSE)</f>
        <v>BURN VAL</v>
      </c>
    </row>
    <row r="98" spans="1:12" s="149" customFormat="1">
      <c r="A98" s="136" t="s">
        <v>20</v>
      </c>
      <c r="B98" s="136" t="s">
        <v>21</v>
      </c>
      <c r="C98" s="136" t="s">
        <v>32</v>
      </c>
      <c r="D98" s="136" t="s">
        <v>26</v>
      </c>
      <c r="E98" s="151">
        <v>40913606</v>
      </c>
      <c r="F98" s="152" t="s">
        <v>255</v>
      </c>
      <c r="G98" s="136" t="s">
        <v>24</v>
      </c>
      <c r="H98" s="153">
        <v>2641.56</v>
      </c>
      <c r="I98" s="154">
        <v>1320.78</v>
      </c>
      <c r="J98" s="154">
        <v>493.82</v>
      </c>
      <c r="K98" s="155">
        <v>826.96</v>
      </c>
      <c r="L98" s="138" t="str">
        <f>VLOOKUP(E98,'ML Look up'!$A$2:$B$1922,2,FALSE)</f>
        <v>BURN VAL</v>
      </c>
    </row>
    <row r="99" spans="1:12" s="149" customFormat="1">
      <c r="A99" s="136" t="s">
        <v>20</v>
      </c>
      <c r="B99" s="136" t="s">
        <v>21</v>
      </c>
      <c r="C99" s="136" t="s">
        <v>32</v>
      </c>
      <c r="D99" s="136" t="s">
        <v>26</v>
      </c>
      <c r="E99" s="151">
        <v>40913612</v>
      </c>
      <c r="F99" s="152" t="s">
        <v>255</v>
      </c>
      <c r="G99" s="136" t="s">
        <v>24</v>
      </c>
      <c r="H99" s="153">
        <v>3633.17</v>
      </c>
      <c r="I99" s="154">
        <v>1816.585</v>
      </c>
      <c r="J99" s="154">
        <v>679.19</v>
      </c>
      <c r="K99" s="155">
        <v>1137.395</v>
      </c>
      <c r="L99" s="138" t="str">
        <f>VLOOKUP(E99,'ML Look up'!$A$2:$B$1922,2,FALSE)</f>
        <v>BURN VAL</v>
      </c>
    </row>
    <row r="100" spans="1:12" s="149" customFormat="1">
      <c r="A100" s="136" t="s">
        <v>20</v>
      </c>
      <c r="B100" s="136" t="s">
        <v>21</v>
      </c>
      <c r="C100" s="136" t="s">
        <v>32</v>
      </c>
      <c r="D100" s="136" t="s">
        <v>26</v>
      </c>
      <c r="E100" s="151">
        <v>40921938</v>
      </c>
      <c r="F100" s="152" t="s">
        <v>256</v>
      </c>
      <c r="G100" s="136" t="s">
        <v>24</v>
      </c>
      <c r="H100" s="153">
        <v>6894.54</v>
      </c>
      <c r="I100" s="154">
        <v>3447.27</v>
      </c>
      <c r="J100" s="154">
        <v>1288.8699999999999</v>
      </c>
      <c r="K100" s="155">
        <v>2158.4</v>
      </c>
      <c r="L100" s="138" t="str">
        <f>VLOOKUP(E100,'ML Look up'!$A$2:$B$1922,2,FALSE)</f>
        <v>ASH</v>
      </c>
    </row>
    <row r="101" spans="1:12" s="149" customFormat="1">
      <c r="A101" s="136" t="s">
        <v>20</v>
      </c>
      <c r="B101" s="136" t="s">
        <v>21</v>
      </c>
      <c r="C101" s="136" t="s">
        <v>32</v>
      </c>
      <c r="D101" s="136" t="s">
        <v>26</v>
      </c>
      <c r="E101" s="151">
        <v>40929639</v>
      </c>
      <c r="F101" s="152" t="s">
        <v>257</v>
      </c>
      <c r="G101" s="136" t="s">
        <v>24</v>
      </c>
      <c r="H101" s="153">
        <v>12839.78</v>
      </c>
      <c r="I101" s="154">
        <v>6419.89</v>
      </c>
      <c r="J101" s="154">
        <v>2400.2800000000002</v>
      </c>
      <c r="K101" s="155">
        <v>4019.61</v>
      </c>
      <c r="L101" s="138" t="str">
        <f>VLOOKUP(E101,'ML Look up'!$A$2:$B$1922,2,FALSE)</f>
        <v>ASH</v>
      </c>
    </row>
    <row r="102" spans="1:12" s="149" customFormat="1">
      <c r="A102" s="136" t="s">
        <v>20</v>
      </c>
      <c r="B102" s="136" t="s">
        <v>21</v>
      </c>
      <c r="C102" s="136" t="s">
        <v>32</v>
      </c>
      <c r="D102" s="136" t="s">
        <v>26</v>
      </c>
      <c r="E102" s="151">
        <v>40943360</v>
      </c>
      <c r="F102" s="152" t="s">
        <v>253</v>
      </c>
      <c r="G102" s="136" t="s">
        <v>24</v>
      </c>
      <c r="H102" s="153">
        <v>10516.26</v>
      </c>
      <c r="I102" s="154">
        <v>5258.13</v>
      </c>
      <c r="J102" s="154">
        <v>1965.92</v>
      </c>
      <c r="K102" s="155">
        <v>3292.21</v>
      </c>
      <c r="L102" s="138" t="str">
        <f>VLOOKUP(E102,'ML Look up'!$A$2:$B$1922,2,FALSE)</f>
        <v>PRECIP</v>
      </c>
    </row>
    <row r="103" spans="1:12" s="149" customFormat="1">
      <c r="A103" s="136" t="s">
        <v>20</v>
      </c>
      <c r="B103" s="136" t="s">
        <v>21</v>
      </c>
      <c r="C103" s="136" t="s">
        <v>32</v>
      </c>
      <c r="D103" s="136" t="s">
        <v>26</v>
      </c>
      <c r="E103" s="151">
        <v>40946665</v>
      </c>
      <c r="F103" s="152" t="s">
        <v>229</v>
      </c>
      <c r="G103" s="136" t="s">
        <v>24</v>
      </c>
      <c r="H103" s="153">
        <v>2244276.54</v>
      </c>
      <c r="I103" s="154">
        <v>1122138.27</v>
      </c>
      <c r="J103" s="154">
        <v>419547.28</v>
      </c>
      <c r="K103" s="155">
        <v>702590.99</v>
      </c>
      <c r="L103" s="138" t="str">
        <f>VLOOKUP(E103,'ML Look up'!$A$2:$B$1922,2,FALSE)</f>
        <v>FGD</v>
      </c>
    </row>
    <row r="104" spans="1:12" s="149" customFormat="1">
      <c r="A104" s="136" t="s">
        <v>20</v>
      </c>
      <c r="B104" s="136" t="s">
        <v>21</v>
      </c>
      <c r="C104" s="136" t="s">
        <v>32</v>
      </c>
      <c r="D104" s="136" t="s">
        <v>26</v>
      </c>
      <c r="E104" s="151">
        <v>40946666</v>
      </c>
      <c r="F104" s="152" t="s">
        <v>230</v>
      </c>
      <c r="G104" s="136" t="s">
        <v>24</v>
      </c>
      <c r="H104" s="153">
        <v>2147392.5</v>
      </c>
      <c r="I104" s="154">
        <v>1073696.25</v>
      </c>
      <c r="J104" s="154">
        <v>401435.68</v>
      </c>
      <c r="K104" s="155">
        <v>672260.57000000007</v>
      </c>
      <c r="L104" s="138" t="str">
        <f>VLOOKUP(E104,'ML Look up'!$A$2:$B$1922,2,FALSE)</f>
        <v>FGD</v>
      </c>
    </row>
    <row r="105" spans="1:12" s="149" customFormat="1">
      <c r="A105" s="136" t="s">
        <v>20</v>
      </c>
      <c r="B105" s="136" t="s">
        <v>21</v>
      </c>
      <c r="C105" s="136" t="s">
        <v>32</v>
      </c>
      <c r="D105" s="136" t="s">
        <v>26</v>
      </c>
      <c r="E105" s="151">
        <v>40953712</v>
      </c>
      <c r="F105" s="152" t="s">
        <v>257</v>
      </c>
      <c r="G105" s="136" t="s">
        <v>24</v>
      </c>
      <c r="H105" s="153">
        <v>-725.48</v>
      </c>
      <c r="I105" s="154">
        <v>-362.74</v>
      </c>
      <c r="J105" s="154">
        <v>-135.62</v>
      </c>
      <c r="K105" s="155">
        <v>-227.12</v>
      </c>
      <c r="L105" s="138" t="str">
        <f>VLOOKUP(E105,'ML Look up'!$A$2:$B$1922,2,FALSE)</f>
        <v>LDFL</v>
      </c>
    </row>
    <row r="106" spans="1:12" s="149" customFormat="1">
      <c r="A106" s="136" t="s">
        <v>20</v>
      </c>
      <c r="B106" s="136" t="s">
        <v>21</v>
      </c>
      <c r="C106" s="136" t="s">
        <v>32</v>
      </c>
      <c r="D106" s="136" t="s">
        <v>26</v>
      </c>
      <c r="E106" s="151">
        <v>40970324</v>
      </c>
      <c r="F106" s="152" t="s">
        <v>254</v>
      </c>
      <c r="G106" s="136" t="s">
        <v>24</v>
      </c>
      <c r="H106" s="153">
        <v>29342.94</v>
      </c>
      <c r="I106" s="154">
        <v>14671.47</v>
      </c>
      <c r="J106" s="154">
        <v>5485.4</v>
      </c>
      <c r="K106" s="155">
        <v>9186.07</v>
      </c>
      <c r="L106" s="138" t="str">
        <f>VLOOKUP(E106,'ML Look up'!$A$2:$B$1922,2,FALSE)</f>
        <v>LDFL</v>
      </c>
    </row>
    <row r="107" spans="1:12" s="149" customFormat="1">
      <c r="A107" s="136" t="s">
        <v>20</v>
      </c>
      <c r="B107" s="136" t="s">
        <v>21</v>
      </c>
      <c r="C107" s="136" t="s">
        <v>32</v>
      </c>
      <c r="D107" s="136" t="s">
        <v>26</v>
      </c>
      <c r="E107" s="151">
        <v>40972728</v>
      </c>
      <c r="F107" s="152" t="s">
        <v>257</v>
      </c>
      <c r="G107" s="136" t="s">
        <v>24</v>
      </c>
      <c r="H107" s="153">
        <v>8491.07</v>
      </c>
      <c r="I107" s="154">
        <v>4245.5349999999999</v>
      </c>
      <c r="J107" s="154">
        <v>1587.33</v>
      </c>
      <c r="K107" s="155">
        <v>2658.2049999999999</v>
      </c>
      <c r="L107" s="138" t="str">
        <f>VLOOKUP(E107,'ML Look up'!$A$2:$B$1922,2,FALSE)</f>
        <v>ASH</v>
      </c>
    </row>
    <row r="108" spans="1:12" s="149" customFormat="1">
      <c r="A108" s="136" t="s">
        <v>20</v>
      </c>
      <c r="B108" s="136" t="s">
        <v>21</v>
      </c>
      <c r="C108" s="136" t="s">
        <v>32</v>
      </c>
      <c r="D108" s="136" t="s">
        <v>26</v>
      </c>
      <c r="E108" s="151">
        <v>41003848</v>
      </c>
      <c r="F108" s="152" t="s">
        <v>257</v>
      </c>
      <c r="G108" s="136" t="s">
        <v>24</v>
      </c>
      <c r="H108" s="153">
        <v>10295.6</v>
      </c>
      <c r="I108" s="154">
        <v>5147.8</v>
      </c>
      <c r="J108" s="154">
        <v>1924.67</v>
      </c>
      <c r="K108" s="155">
        <v>3223.13</v>
      </c>
      <c r="L108" s="138" t="str">
        <f>VLOOKUP(E108,'ML Look up'!$A$2:$B$1922,2,FALSE)</f>
        <v>LDFL</v>
      </c>
    </row>
    <row r="109" spans="1:12" s="149" customFormat="1">
      <c r="A109" s="136" t="s">
        <v>20</v>
      </c>
      <c r="B109" s="136" t="s">
        <v>21</v>
      </c>
      <c r="C109" s="136" t="s">
        <v>32</v>
      </c>
      <c r="D109" s="136" t="s">
        <v>26</v>
      </c>
      <c r="E109" s="151">
        <v>41043940</v>
      </c>
      <c r="F109" s="152" t="s">
        <v>257</v>
      </c>
      <c r="G109" s="136" t="s">
        <v>24</v>
      </c>
      <c r="H109" s="153">
        <v>96728.06</v>
      </c>
      <c r="I109" s="154">
        <v>48364.03</v>
      </c>
      <c r="J109" s="154">
        <v>18082.439999999999</v>
      </c>
      <c r="K109" s="155">
        <v>30281.59</v>
      </c>
      <c r="L109" s="138" t="str">
        <f>VLOOKUP(E109,'ML Look up'!$A$2:$B$1922,2,FALSE)</f>
        <v>LDFL</v>
      </c>
    </row>
    <row r="110" spans="1:12" s="149" customFormat="1">
      <c r="A110" s="136" t="s">
        <v>20</v>
      </c>
      <c r="B110" s="136" t="s">
        <v>21</v>
      </c>
      <c r="C110" s="136" t="s">
        <v>32</v>
      </c>
      <c r="D110" s="136" t="s">
        <v>26</v>
      </c>
      <c r="E110" s="151">
        <v>41049218</v>
      </c>
      <c r="F110" s="152" t="s">
        <v>257</v>
      </c>
      <c r="G110" s="136" t="s">
        <v>24</v>
      </c>
      <c r="H110" s="153">
        <v>27706.34</v>
      </c>
      <c r="I110" s="154">
        <v>13853.17</v>
      </c>
      <c r="J110" s="154">
        <v>5179.45</v>
      </c>
      <c r="K110" s="155">
        <v>8673.7200000000012</v>
      </c>
      <c r="L110" s="138" t="str">
        <f>VLOOKUP(E110,'ML Look up'!$A$2:$B$1922,2,FALSE)</f>
        <v>COAL BLEND</v>
      </c>
    </row>
    <row r="111" spans="1:12" s="149" customFormat="1">
      <c r="A111" s="136" t="s">
        <v>20</v>
      </c>
      <c r="B111" s="136" t="s">
        <v>21</v>
      </c>
      <c r="C111" s="136" t="s">
        <v>32</v>
      </c>
      <c r="D111" s="136" t="s">
        <v>26</v>
      </c>
      <c r="E111" s="137">
        <v>41049226</v>
      </c>
      <c r="F111" s="152" t="s">
        <v>257</v>
      </c>
      <c r="G111" s="136" t="s">
        <v>24</v>
      </c>
      <c r="H111" s="153">
        <v>24857.06</v>
      </c>
      <c r="I111" s="154">
        <v>12428.53</v>
      </c>
      <c r="J111" s="154">
        <v>4646.8</v>
      </c>
      <c r="K111" s="155">
        <v>7781.7300000000005</v>
      </c>
      <c r="L111" s="138" t="str">
        <f>VLOOKUP(E111,'ML Look up'!$A$2:$B$1922,2,FALSE)</f>
        <v>COAL BLEND</v>
      </c>
    </row>
    <row r="112" spans="1:12" s="149" customFormat="1">
      <c r="A112" s="136" t="s">
        <v>20</v>
      </c>
      <c r="B112" s="136" t="s">
        <v>21</v>
      </c>
      <c r="C112" s="136" t="s">
        <v>32</v>
      </c>
      <c r="D112" s="136" t="s">
        <v>26</v>
      </c>
      <c r="E112" s="137" t="s">
        <v>110</v>
      </c>
      <c r="F112" s="152" t="s">
        <v>229</v>
      </c>
      <c r="G112" s="136" t="s">
        <v>24</v>
      </c>
      <c r="H112" s="153">
        <v>11106975.109999999</v>
      </c>
      <c r="I112" s="154">
        <v>5553487.5549999997</v>
      </c>
      <c r="J112" s="154">
        <v>2076348.92</v>
      </c>
      <c r="K112" s="155">
        <v>3477138.6349999998</v>
      </c>
      <c r="L112" s="138" t="str">
        <f>VLOOKUP(E112,'ML Look up'!$A$2:$B$1922,2,FALSE)</f>
        <v>FGD</v>
      </c>
    </row>
    <row r="113" spans="1:12" s="149" customFormat="1">
      <c r="A113" s="136" t="s">
        <v>20</v>
      </c>
      <c r="B113" s="136" t="s">
        <v>21</v>
      </c>
      <c r="C113" s="136" t="s">
        <v>32</v>
      </c>
      <c r="D113" s="136" t="s">
        <v>26</v>
      </c>
      <c r="E113" s="137" t="s">
        <v>111</v>
      </c>
      <c r="F113" s="152" t="s">
        <v>229</v>
      </c>
      <c r="G113" s="136" t="s">
        <v>24</v>
      </c>
      <c r="H113" s="153">
        <v>115565814.14</v>
      </c>
      <c r="I113" s="154">
        <v>57782907.07</v>
      </c>
      <c r="J113" s="154">
        <v>21603987.670000002</v>
      </c>
      <c r="K113" s="155">
        <v>36178919.399999999</v>
      </c>
      <c r="L113" s="138" t="str">
        <f>VLOOKUP(E113,'ML Look up'!$A$2:$B$1922,2,FALSE)</f>
        <v>FGD</v>
      </c>
    </row>
    <row r="114" spans="1:12" s="149" customFormat="1">
      <c r="A114" s="136" t="s">
        <v>20</v>
      </c>
      <c r="B114" s="136" t="s">
        <v>21</v>
      </c>
      <c r="C114" s="136" t="s">
        <v>32</v>
      </c>
      <c r="D114" s="136" t="s">
        <v>26</v>
      </c>
      <c r="E114" s="137" t="s">
        <v>112</v>
      </c>
      <c r="F114" s="152" t="s">
        <v>229</v>
      </c>
      <c r="G114" s="136" t="s">
        <v>24</v>
      </c>
      <c r="H114" s="153">
        <v>19846384.57</v>
      </c>
      <c r="I114" s="154">
        <v>9923192.2850000001</v>
      </c>
      <c r="J114" s="154">
        <v>3710102.77</v>
      </c>
      <c r="K114" s="155">
        <v>6213089.5150000006</v>
      </c>
      <c r="L114" s="138" t="str">
        <f>VLOOKUP(E114,'ML Look up'!$A$2:$B$1922,2,FALSE)</f>
        <v>FGD</v>
      </c>
    </row>
    <row r="115" spans="1:12" s="149" customFormat="1">
      <c r="A115" s="136" t="s">
        <v>20</v>
      </c>
      <c r="B115" s="136" t="s">
        <v>21</v>
      </c>
      <c r="C115" s="136" t="s">
        <v>32</v>
      </c>
      <c r="D115" s="136" t="s">
        <v>26</v>
      </c>
      <c r="E115" s="137" t="s">
        <v>113</v>
      </c>
      <c r="F115" s="152" t="s">
        <v>229</v>
      </c>
      <c r="G115" s="136" t="s">
        <v>24</v>
      </c>
      <c r="H115" s="153">
        <v>1529521.5</v>
      </c>
      <c r="I115" s="154">
        <v>764760.75</v>
      </c>
      <c r="J115" s="154">
        <v>285930.26</v>
      </c>
      <c r="K115" s="155">
        <v>478830.49</v>
      </c>
      <c r="L115" s="138" t="str">
        <f>VLOOKUP(E115,'ML Look up'!$A$2:$B$1922,2,FALSE)</f>
        <v>FGD</v>
      </c>
    </row>
    <row r="116" spans="1:12" s="149" customFormat="1">
      <c r="A116" s="136" t="s">
        <v>20</v>
      </c>
      <c r="B116" s="136" t="s">
        <v>21</v>
      </c>
      <c r="C116" s="136" t="s">
        <v>32</v>
      </c>
      <c r="D116" s="136" t="s">
        <v>26</v>
      </c>
      <c r="E116" s="137" t="s">
        <v>114</v>
      </c>
      <c r="F116" s="152" t="s">
        <v>229</v>
      </c>
      <c r="G116" s="136" t="s">
        <v>24</v>
      </c>
      <c r="H116" s="153">
        <v>2557140.94</v>
      </c>
      <c r="I116" s="154">
        <v>1278570.47</v>
      </c>
      <c r="J116" s="154">
        <v>478034.46</v>
      </c>
      <c r="K116" s="155">
        <v>800536.01</v>
      </c>
      <c r="L116" s="138" t="str">
        <f>VLOOKUP(E116,'ML Look up'!$A$2:$B$1922,2,FALSE)</f>
        <v>FGD</v>
      </c>
    </row>
    <row r="117" spans="1:12" s="149" customFormat="1">
      <c r="A117" s="136" t="s">
        <v>20</v>
      </c>
      <c r="B117" s="136" t="s">
        <v>21</v>
      </c>
      <c r="C117" s="136" t="s">
        <v>32</v>
      </c>
      <c r="D117" s="136" t="s">
        <v>26</v>
      </c>
      <c r="E117" s="137" t="s">
        <v>115</v>
      </c>
      <c r="F117" s="152" t="s">
        <v>229</v>
      </c>
      <c r="G117" s="136" t="s">
        <v>24</v>
      </c>
      <c r="H117" s="153">
        <v>7616072.1799999997</v>
      </c>
      <c r="I117" s="154">
        <v>3808036.09</v>
      </c>
      <c r="J117" s="154">
        <v>1423756.07</v>
      </c>
      <c r="K117" s="155">
        <v>2384280.0199999996</v>
      </c>
      <c r="L117" s="138" t="str">
        <f>VLOOKUP(E117,'ML Look up'!$A$2:$B$1922,2,FALSE)</f>
        <v>FGD</v>
      </c>
    </row>
    <row r="118" spans="1:12" s="149" customFormat="1">
      <c r="A118" s="136" t="s">
        <v>20</v>
      </c>
      <c r="B118" s="136" t="s">
        <v>21</v>
      </c>
      <c r="C118" s="136" t="s">
        <v>32</v>
      </c>
      <c r="D118" s="136" t="s">
        <v>26</v>
      </c>
      <c r="E118" s="137" t="s">
        <v>116</v>
      </c>
      <c r="F118" s="152" t="s">
        <v>229</v>
      </c>
      <c r="G118" s="136" t="s">
        <v>24</v>
      </c>
      <c r="H118" s="153">
        <v>68575282.030000001</v>
      </c>
      <c r="I118" s="154">
        <v>34287641.015000001</v>
      </c>
      <c r="J118" s="154">
        <v>12819531.09</v>
      </c>
      <c r="K118" s="155">
        <v>21468109.925000001</v>
      </c>
      <c r="L118" s="138" t="str">
        <f>VLOOKUP(E118,'ML Look up'!$A$2:$B$1922,2,FALSE)</f>
        <v>FGD</v>
      </c>
    </row>
    <row r="119" spans="1:12" s="149" customFormat="1">
      <c r="A119" s="136" t="s">
        <v>20</v>
      </c>
      <c r="B119" s="136" t="s">
        <v>21</v>
      </c>
      <c r="C119" s="136" t="s">
        <v>32</v>
      </c>
      <c r="D119" s="136" t="s">
        <v>26</v>
      </c>
      <c r="E119" s="137" t="s">
        <v>117</v>
      </c>
      <c r="F119" s="152" t="s">
        <v>230</v>
      </c>
      <c r="G119" s="136" t="s">
        <v>24</v>
      </c>
      <c r="H119" s="153">
        <v>15472020.6</v>
      </c>
      <c r="I119" s="154">
        <v>7736010.2999999998</v>
      </c>
      <c r="J119" s="154">
        <v>2892354.84</v>
      </c>
      <c r="K119" s="155">
        <v>4843655.46</v>
      </c>
      <c r="L119" s="138" t="str">
        <f>VLOOKUP(E119,'ML Look up'!$A$2:$B$1922,2,FALSE)</f>
        <v>FGD</v>
      </c>
    </row>
    <row r="120" spans="1:12" s="149" customFormat="1">
      <c r="A120" s="136" t="s">
        <v>20</v>
      </c>
      <c r="B120" s="136" t="s">
        <v>21</v>
      </c>
      <c r="C120" s="136" t="s">
        <v>32</v>
      </c>
      <c r="D120" s="136" t="s">
        <v>26</v>
      </c>
      <c r="E120" s="137" t="s">
        <v>118</v>
      </c>
      <c r="F120" s="152" t="s">
        <v>230</v>
      </c>
      <c r="G120" s="136" t="s">
        <v>24</v>
      </c>
      <c r="H120" s="153">
        <v>112347167.98999999</v>
      </c>
      <c r="I120" s="154">
        <v>56173583.994999997</v>
      </c>
      <c r="J120" s="154">
        <v>21002290.77</v>
      </c>
      <c r="K120" s="155">
        <v>35171293.224999994</v>
      </c>
      <c r="L120" s="138" t="str">
        <f>VLOOKUP(E120,'ML Look up'!$A$2:$B$1922,2,FALSE)</f>
        <v>FGD</v>
      </c>
    </row>
    <row r="121" spans="1:12" s="149" customFormat="1">
      <c r="A121" s="136" t="s">
        <v>20</v>
      </c>
      <c r="B121" s="136" t="s">
        <v>21</v>
      </c>
      <c r="C121" s="136" t="s">
        <v>32</v>
      </c>
      <c r="D121" s="136" t="s">
        <v>26</v>
      </c>
      <c r="E121" s="137" t="s">
        <v>119</v>
      </c>
      <c r="F121" s="152" t="s">
        <v>230</v>
      </c>
      <c r="G121" s="136" t="s">
        <v>24</v>
      </c>
      <c r="H121" s="153">
        <v>21460706.859999999</v>
      </c>
      <c r="I121" s="154">
        <v>10730353.43</v>
      </c>
      <c r="J121" s="154">
        <v>4011885.78</v>
      </c>
      <c r="K121" s="155">
        <v>6718467.6500000004</v>
      </c>
      <c r="L121" s="138" t="str">
        <f>VLOOKUP(E121,'ML Look up'!$A$2:$B$1922,2,FALSE)</f>
        <v>FGD</v>
      </c>
    </row>
    <row r="122" spans="1:12" s="149" customFormat="1">
      <c r="A122" s="136" t="s">
        <v>20</v>
      </c>
      <c r="B122" s="136" t="s">
        <v>21</v>
      </c>
      <c r="C122" s="136" t="s">
        <v>32</v>
      </c>
      <c r="D122" s="136" t="s">
        <v>26</v>
      </c>
      <c r="E122" s="137" t="s">
        <v>120</v>
      </c>
      <c r="F122" s="152" t="s">
        <v>230</v>
      </c>
      <c r="G122" s="136" t="s">
        <v>24</v>
      </c>
      <c r="H122" s="153">
        <v>1377748.32</v>
      </c>
      <c r="I122" s="154">
        <v>688874.16</v>
      </c>
      <c r="J122" s="154">
        <v>257557.63</v>
      </c>
      <c r="K122" s="155">
        <v>431316.53</v>
      </c>
      <c r="L122" s="138" t="str">
        <f>VLOOKUP(E122,'ML Look up'!$A$2:$B$1922,2,FALSE)</f>
        <v>FGD</v>
      </c>
    </row>
    <row r="123" spans="1:12" s="149" customFormat="1">
      <c r="A123" s="136" t="s">
        <v>20</v>
      </c>
      <c r="B123" s="136" t="s">
        <v>21</v>
      </c>
      <c r="C123" s="136" t="s">
        <v>32</v>
      </c>
      <c r="D123" s="136" t="s">
        <v>26</v>
      </c>
      <c r="E123" s="137" t="s">
        <v>121</v>
      </c>
      <c r="F123" s="152" t="s">
        <v>230</v>
      </c>
      <c r="G123" s="136" t="s">
        <v>24</v>
      </c>
      <c r="H123" s="153">
        <v>937101.31</v>
      </c>
      <c r="I123" s="154">
        <v>468550.65500000003</v>
      </c>
      <c r="J123" s="154">
        <v>175182.65</v>
      </c>
      <c r="K123" s="155">
        <v>293368.005</v>
      </c>
      <c r="L123" s="138" t="str">
        <f>VLOOKUP(E123,'ML Look up'!$A$2:$B$1922,2,FALSE)</f>
        <v>FGD</v>
      </c>
    </row>
    <row r="124" spans="1:12" s="149" customFormat="1">
      <c r="A124" s="136" t="s">
        <v>20</v>
      </c>
      <c r="B124" s="136" t="s">
        <v>21</v>
      </c>
      <c r="C124" s="136" t="s">
        <v>32</v>
      </c>
      <c r="D124" s="136" t="s">
        <v>26</v>
      </c>
      <c r="E124" s="137" t="s">
        <v>122</v>
      </c>
      <c r="F124" s="152" t="s">
        <v>230</v>
      </c>
      <c r="G124" s="136" t="s">
        <v>24</v>
      </c>
      <c r="H124" s="153">
        <v>16952974.059999999</v>
      </c>
      <c r="I124" s="154">
        <v>8476487.0299999993</v>
      </c>
      <c r="J124" s="154">
        <v>3169205.75</v>
      </c>
      <c r="K124" s="155">
        <v>5307281.2799999993</v>
      </c>
      <c r="L124" s="138" t="str">
        <f>VLOOKUP(E124,'ML Look up'!$A$2:$B$1922,2,FALSE)</f>
        <v>FGD</v>
      </c>
    </row>
    <row r="125" spans="1:12" s="149" customFormat="1">
      <c r="A125" s="136" t="s">
        <v>20</v>
      </c>
      <c r="B125" s="136" t="s">
        <v>21</v>
      </c>
      <c r="C125" s="136" t="s">
        <v>32</v>
      </c>
      <c r="D125" s="136" t="s">
        <v>26</v>
      </c>
      <c r="E125" s="137" t="s">
        <v>123</v>
      </c>
      <c r="F125" s="152" t="s">
        <v>230</v>
      </c>
      <c r="G125" s="136" t="s">
        <v>24</v>
      </c>
      <c r="H125" s="153">
        <v>67457695.909999996</v>
      </c>
      <c r="I125" s="154">
        <v>33728847.954999998</v>
      </c>
      <c r="J125" s="154">
        <v>12610608.439999999</v>
      </c>
      <c r="K125" s="155">
        <v>21118239.515000001</v>
      </c>
      <c r="L125" s="138" t="str">
        <f>VLOOKUP(E125,'ML Look up'!$A$2:$B$1922,2,FALSE)</f>
        <v>FGD</v>
      </c>
    </row>
    <row r="126" spans="1:12" s="149" customFormat="1">
      <c r="A126" s="136" t="s">
        <v>20</v>
      </c>
      <c r="B126" s="136" t="s">
        <v>21</v>
      </c>
      <c r="C126" s="136" t="s">
        <v>32</v>
      </c>
      <c r="D126" s="136" t="s">
        <v>26</v>
      </c>
      <c r="E126" s="137" t="s">
        <v>80</v>
      </c>
      <c r="F126" s="152" t="s">
        <v>229</v>
      </c>
      <c r="G126" s="136" t="s">
        <v>24</v>
      </c>
      <c r="H126" s="153">
        <v>7673301.7400000002</v>
      </c>
      <c r="I126" s="154">
        <v>3836650.87</v>
      </c>
      <c r="J126" s="154">
        <v>1434454.62</v>
      </c>
      <c r="K126" s="155">
        <v>2402196.25</v>
      </c>
      <c r="L126" s="138" t="str">
        <f>VLOOKUP(E126,'ML Look up'!$A$2:$B$1922,2,FALSE)</f>
        <v>SCR</v>
      </c>
    </row>
    <row r="127" spans="1:12" s="149" customFormat="1">
      <c r="A127" s="136" t="s">
        <v>20</v>
      </c>
      <c r="B127" s="136" t="s">
        <v>21</v>
      </c>
      <c r="C127" s="136" t="s">
        <v>32</v>
      </c>
      <c r="D127" s="136" t="s">
        <v>26</v>
      </c>
      <c r="E127" s="137" t="s">
        <v>81</v>
      </c>
      <c r="F127" s="152" t="s">
        <v>229</v>
      </c>
      <c r="G127" s="136" t="s">
        <v>24</v>
      </c>
      <c r="H127" s="153">
        <v>6186009.9000000004</v>
      </c>
      <c r="I127" s="154">
        <v>3093004.95</v>
      </c>
      <c r="J127" s="154">
        <v>1156418.81</v>
      </c>
      <c r="K127" s="155">
        <v>1936586.1400000001</v>
      </c>
      <c r="L127" s="138" t="str">
        <f>VLOOKUP(E127,'ML Look up'!$A$2:$B$1922,2,FALSE)</f>
        <v>SCR</v>
      </c>
    </row>
    <row r="128" spans="1:12" s="149" customFormat="1">
      <c r="A128" s="136" t="s">
        <v>20</v>
      </c>
      <c r="B128" s="136" t="s">
        <v>21</v>
      </c>
      <c r="C128" s="136" t="s">
        <v>32</v>
      </c>
      <c r="D128" s="136" t="s">
        <v>26</v>
      </c>
      <c r="E128" s="137" t="s">
        <v>82</v>
      </c>
      <c r="F128" s="152" t="s">
        <v>229</v>
      </c>
      <c r="G128" s="136" t="s">
        <v>24</v>
      </c>
      <c r="H128" s="153">
        <v>79582452.829999998</v>
      </c>
      <c r="I128" s="154">
        <v>39791226.414999999</v>
      </c>
      <c r="J128" s="154">
        <v>14877222.49</v>
      </c>
      <c r="K128" s="155">
        <v>24914003.924999997</v>
      </c>
      <c r="L128" s="138" t="str">
        <f>VLOOKUP(E128,'ML Look up'!$A$2:$B$1922,2,FALSE)</f>
        <v>SCR</v>
      </c>
    </row>
    <row r="129" spans="1:12" s="149" customFormat="1">
      <c r="A129" s="136" t="s">
        <v>20</v>
      </c>
      <c r="B129" s="136" t="s">
        <v>21</v>
      </c>
      <c r="C129" s="136" t="s">
        <v>32</v>
      </c>
      <c r="D129" s="136" t="s">
        <v>26</v>
      </c>
      <c r="E129" s="137" t="s">
        <v>83</v>
      </c>
      <c r="F129" s="152" t="s">
        <v>229</v>
      </c>
      <c r="G129" s="136" t="s">
        <v>24</v>
      </c>
      <c r="H129" s="153">
        <v>174004.87</v>
      </c>
      <c r="I129" s="154">
        <v>87002.434999999998</v>
      </c>
      <c r="J129" s="154">
        <v>32528.639999999999</v>
      </c>
      <c r="K129" s="155">
        <v>54473.794999999998</v>
      </c>
      <c r="L129" s="138" t="str">
        <f>VLOOKUP(E129,'ML Look up'!$A$2:$B$1922,2,FALSE)</f>
        <v>SCR</v>
      </c>
    </row>
    <row r="130" spans="1:12" s="149" customFormat="1">
      <c r="A130" s="136" t="s">
        <v>20</v>
      </c>
      <c r="B130" s="136" t="s">
        <v>21</v>
      </c>
      <c r="C130" s="136" t="s">
        <v>32</v>
      </c>
      <c r="D130" s="136" t="s">
        <v>26</v>
      </c>
      <c r="E130" s="137" t="s">
        <v>84</v>
      </c>
      <c r="F130" s="152" t="s">
        <v>229</v>
      </c>
      <c r="G130" s="136" t="s">
        <v>24</v>
      </c>
      <c r="H130" s="153">
        <v>885508.68</v>
      </c>
      <c r="I130" s="154">
        <v>442754.34</v>
      </c>
      <c r="J130" s="154">
        <v>165537.87</v>
      </c>
      <c r="K130" s="155">
        <v>277216.47000000003</v>
      </c>
      <c r="L130" s="138" t="str">
        <f>VLOOKUP(E130,'ML Look up'!$A$2:$B$1922,2,FALSE)</f>
        <v>SCR</v>
      </c>
    </row>
    <row r="131" spans="1:12" s="149" customFormat="1">
      <c r="A131" s="136" t="s">
        <v>20</v>
      </c>
      <c r="B131" s="136" t="s">
        <v>21</v>
      </c>
      <c r="C131" s="136" t="s">
        <v>32</v>
      </c>
      <c r="D131" s="136" t="s">
        <v>26</v>
      </c>
      <c r="E131" s="137" t="s">
        <v>85</v>
      </c>
      <c r="F131" s="152" t="s">
        <v>229</v>
      </c>
      <c r="G131" s="136" t="s">
        <v>24</v>
      </c>
      <c r="H131" s="153">
        <v>308926.94</v>
      </c>
      <c r="I131" s="154">
        <v>154463.47</v>
      </c>
      <c r="J131" s="154">
        <v>57751.11</v>
      </c>
      <c r="K131" s="155">
        <v>96712.36</v>
      </c>
      <c r="L131" s="138" t="str">
        <f>VLOOKUP(E131,'ML Look up'!$A$2:$B$1922,2,FALSE)</f>
        <v>SCR</v>
      </c>
    </row>
    <row r="132" spans="1:12" s="149" customFormat="1">
      <c r="A132" s="136" t="s">
        <v>20</v>
      </c>
      <c r="B132" s="136" t="s">
        <v>21</v>
      </c>
      <c r="C132" s="136" t="s">
        <v>32</v>
      </c>
      <c r="D132" s="136" t="s">
        <v>26</v>
      </c>
      <c r="E132" s="137" t="s">
        <v>86</v>
      </c>
      <c r="F132" s="152" t="s">
        <v>229</v>
      </c>
      <c r="G132" s="136" t="s">
        <v>24</v>
      </c>
      <c r="H132" s="153">
        <v>126057.61</v>
      </c>
      <c r="I132" s="154">
        <v>63028.805</v>
      </c>
      <c r="J132" s="154">
        <v>23565.33</v>
      </c>
      <c r="K132" s="155">
        <v>39463.474999999999</v>
      </c>
      <c r="L132" s="138" t="str">
        <f>VLOOKUP(E132,'ML Look up'!$A$2:$B$1922,2,FALSE)</f>
        <v>SCR</v>
      </c>
    </row>
    <row r="133" spans="1:12" s="149" customFormat="1">
      <c r="A133" s="136" t="s">
        <v>20</v>
      </c>
      <c r="B133" s="136" t="s">
        <v>21</v>
      </c>
      <c r="C133" s="136" t="s">
        <v>32</v>
      </c>
      <c r="D133" s="136" t="s">
        <v>26</v>
      </c>
      <c r="E133" s="137" t="s">
        <v>87</v>
      </c>
      <c r="F133" s="152" t="s">
        <v>229</v>
      </c>
      <c r="G133" s="136" t="s">
        <v>24</v>
      </c>
      <c r="H133" s="153">
        <v>7454011.7800000003</v>
      </c>
      <c r="I133" s="154">
        <v>3727005.89</v>
      </c>
      <c r="J133" s="154">
        <v>1393460.34</v>
      </c>
      <c r="K133" s="155">
        <v>2333545.5499999998</v>
      </c>
      <c r="L133" s="138" t="str">
        <f>VLOOKUP(E133,'ML Look up'!$A$2:$B$1922,2,FALSE)</f>
        <v>SCR</v>
      </c>
    </row>
    <row r="134" spans="1:12" s="149" customFormat="1">
      <c r="A134" s="136" t="s">
        <v>20</v>
      </c>
      <c r="B134" s="136" t="s">
        <v>21</v>
      </c>
      <c r="C134" s="136" t="s">
        <v>32</v>
      </c>
      <c r="D134" s="136" t="s">
        <v>26</v>
      </c>
      <c r="E134" s="137" t="s">
        <v>88</v>
      </c>
      <c r="F134" s="152" t="s">
        <v>229</v>
      </c>
      <c r="G134" s="136" t="s">
        <v>24</v>
      </c>
      <c r="H134" s="153">
        <v>39035156.049999997</v>
      </c>
      <c r="I134" s="154">
        <v>19517578.024999999</v>
      </c>
      <c r="J134" s="154">
        <v>7297270.7000000002</v>
      </c>
      <c r="K134" s="155">
        <v>12220307.324999999</v>
      </c>
      <c r="L134" s="138" t="str">
        <f>VLOOKUP(E134,'ML Look up'!$A$2:$B$1922,2,FALSE)</f>
        <v>SCR</v>
      </c>
    </row>
    <row r="135" spans="1:12" s="149" customFormat="1">
      <c r="A135" s="136" t="s">
        <v>20</v>
      </c>
      <c r="B135" s="136" t="s">
        <v>21</v>
      </c>
      <c r="C135" s="136" t="s">
        <v>32</v>
      </c>
      <c r="D135" s="136" t="s">
        <v>26</v>
      </c>
      <c r="E135" s="137" t="s">
        <v>89</v>
      </c>
      <c r="F135" s="152" t="s">
        <v>230</v>
      </c>
      <c r="G135" s="136" t="s">
        <v>24</v>
      </c>
      <c r="H135" s="153">
        <v>3534941.31</v>
      </c>
      <c r="I135" s="154">
        <v>1767470.655</v>
      </c>
      <c r="J135" s="154">
        <v>660825.43000000005</v>
      </c>
      <c r="K135" s="155">
        <v>1106645.2250000001</v>
      </c>
      <c r="L135" s="138" t="str">
        <f>VLOOKUP(E135,'ML Look up'!$A$2:$B$1922,2,FALSE)</f>
        <v>SCR</v>
      </c>
    </row>
    <row r="136" spans="1:12" s="149" customFormat="1">
      <c r="A136" s="136" t="s">
        <v>20</v>
      </c>
      <c r="B136" s="136" t="s">
        <v>21</v>
      </c>
      <c r="C136" s="136" t="s">
        <v>32</v>
      </c>
      <c r="D136" s="136" t="s">
        <v>26</v>
      </c>
      <c r="E136" s="137" t="s">
        <v>90</v>
      </c>
      <c r="F136" s="152" t="s">
        <v>230</v>
      </c>
      <c r="G136" s="136" t="s">
        <v>24</v>
      </c>
      <c r="H136" s="153">
        <v>6606690.9699999997</v>
      </c>
      <c r="I136" s="154">
        <v>3303345.4849999999</v>
      </c>
      <c r="J136" s="154">
        <v>1235061.3500000001</v>
      </c>
      <c r="K136" s="155">
        <v>2068284.1349999998</v>
      </c>
      <c r="L136" s="138" t="str">
        <f>VLOOKUP(E136,'ML Look up'!$A$2:$B$1922,2,FALSE)</f>
        <v>SCR</v>
      </c>
    </row>
    <row r="137" spans="1:12" s="149" customFormat="1">
      <c r="A137" s="136" t="s">
        <v>20</v>
      </c>
      <c r="B137" s="136" t="s">
        <v>21</v>
      </c>
      <c r="C137" s="136" t="s">
        <v>32</v>
      </c>
      <c r="D137" s="136" t="s">
        <v>26</v>
      </c>
      <c r="E137" s="137" t="s">
        <v>91</v>
      </c>
      <c r="F137" s="152" t="s">
        <v>230</v>
      </c>
      <c r="G137" s="136" t="s">
        <v>24</v>
      </c>
      <c r="H137" s="153">
        <v>80592137.810000002</v>
      </c>
      <c r="I137" s="154">
        <v>40296068.905000001</v>
      </c>
      <c r="J137" s="154">
        <v>15065974</v>
      </c>
      <c r="K137" s="155">
        <v>25230094.905000001</v>
      </c>
      <c r="L137" s="138" t="str">
        <f>VLOOKUP(E137,'ML Look up'!$A$2:$B$1922,2,FALSE)</f>
        <v>SCR</v>
      </c>
    </row>
    <row r="138" spans="1:12" s="149" customFormat="1">
      <c r="A138" s="136" t="s">
        <v>20</v>
      </c>
      <c r="B138" s="136" t="s">
        <v>21</v>
      </c>
      <c r="C138" s="136" t="s">
        <v>32</v>
      </c>
      <c r="D138" s="136" t="s">
        <v>26</v>
      </c>
      <c r="E138" s="137" t="s">
        <v>92</v>
      </c>
      <c r="F138" s="152" t="s">
        <v>230</v>
      </c>
      <c r="G138" s="136" t="s">
        <v>24</v>
      </c>
      <c r="H138" s="153">
        <v>32365</v>
      </c>
      <c r="I138" s="154">
        <v>16182.5</v>
      </c>
      <c r="J138" s="154">
        <v>6050.35</v>
      </c>
      <c r="K138" s="155">
        <v>10132.15</v>
      </c>
      <c r="L138" s="138" t="str">
        <f>VLOOKUP(E138,'ML Look up'!$A$2:$B$1922,2,FALSE)</f>
        <v>SCR</v>
      </c>
    </row>
    <row r="139" spans="1:12" s="149" customFormat="1">
      <c r="A139" s="136" t="s">
        <v>20</v>
      </c>
      <c r="B139" s="136" t="s">
        <v>21</v>
      </c>
      <c r="C139" s="136" t="s">
        <v>32</v>
      </c>
      <c r="D139" s="136" t="s">
        <v>26</v>
      </c>
      <c r="E139" s="137" t="s">
        <v>93</v>
      </c>
      <c r="F139" s="152" t="s">
        <v>230</v>
      </c>
      <c r="G139" s="136" t="s">
        <v>24</v>
      </c>
      <c r="H139" s="153">
        <v>144234.07999999999</v>
      </c>
      <c r="I139" s="154">
        <v>72117.039999999994</v>
      </c>
      <c r="J139" s="154">
        <v>26963.26</v>
      </c>
      <c r="K139" s="155">
        <v>45153.78</v>
      </c>
      <c r="L139" s="138" t="str">
        <f>VLOOKUP(E139,'ML Look up'!$A$2:$B$1922,2,FALSE)</f>
        <v>SCR</v>
      </c>
    </row>
    <row r="140" spans="1:12" s="149" customFormat="1">
      <c r="A140" s="136" t="s">
        <v>20</v>
      </c>
      <c r="B140" s="136" t="s">
        <v>21</v>
      </c>
      <c r="C140" s="136" t="s">
        <v>32</v>
      </c>
      <c r="D140" s="136" t="s">
        <v>26</v>
      </c>
      <c r="E140" s="137" t="s">
        <v>94</v>
      </c>
      <c r="F140" s="152" t="s">
        <v>230</v>
      </c>
      <c r="G140" s="136" t="s">
        <v>24</v>
      </c>
      <c r="H140" s="153">
        <v>809548</v>
      </c>
      <c r="I140" s="154">
        <v>404774</v>
      </c>
      <c r="J140" s="154">
        <v>151337.70000000001</v>
      </c>
      <c r="K140" s="155">
        <v>253436.3</v>
      </c>
      <c r="L140" s="138" t="str">
        <f>VLOOKUP(E140,'ML Look up'!$A$2:$B$1922,2,FALSE)</f>
        <v>SCR</v>
      </c>
    </row>
    <row r="141" spans="1:12" s="149" customFormat="1">
      <c r="A141" s="136" t="s">
        <v>20</v>
      </c>
      <c r="B141" s="136" t="s">
        <v>21</v>
      </c>
      <c r="C141" s="136" t="s">
        <v>32</v>
      </c>
      <c r="D141" s="136" t="s">
        <v>26</v>
      </c>
      <c r="E141" s="137" t="s">
        <v>95</v>
      </c>
      <c r="F141" s="152" t="s">
        <v>230</v>
      </c>
      <c r="G141" s="136" t="s">
        <v>24</v>
      </c>
      <c r="H141" s="153">
        <v>434467.79</v>
      </c>
      <c r="I141" s="154">
        <v>217233.89499999999</v>
      </c>
      <c r="J141" s="154">
        <v>81219.839999999997</v>
      </c>
      <c r="K141" s="155">
        <v>136014.05499999999</v>
      </c>
      <c r="L141" s="138" t="str">
        <f>VLOOKUP(E141,'ML Look up'!$A$2:$B$1922,2,FALSE)</f>
        <v>SCR</v>
      </c>
    </row>
    <row r="142" spans="1:12" s="149" customFormat="1">
      <c r="A142" s="136" t="s">
        <v>20</v>
      </c>
      <c r="B142" s="136" t="s">
        <v>21</v>
      </c>
      <c r="C142" s="136" t="s">
        <v>32</v>
      </c>
      <c r="D142" s="136" t="s">
        <v>26</v>
      </c>
      <c r="E142" s="137" t="s">
        <v>96</v>
      </c>
      <c r="F142" s="152" t="s">
        <v>230</v>
      </c>
      <c r="G142" s="136" t="s">
        <v>24</v>
      </c>
      <c r="H142" s="153">
        <v>89620.04</v>
      </c>
      <c r="I142" s="154">
        <v>44810.02</v>
      </c>
      <c r="J142" s="154">
        <v>16753.66</v>
      </c>
      <c r="K142" s="155">
        <v>28056.359999999997</v>
      </c>
      <c r="L142" s="138" t="str">
        <f>VLOOKUP(E142,'ML Look up'!$A$2:$B$1922,2,FALSE)</f>
        <v>SCR</v>
      </c>
    </row>
    <row r="143" spans="1:12" s="149" customFormat="1">
      <c r="A143" s="136" t="s">
        <v>20</v>
      </c>
      <c r="B143" s="136" t="s">
        <v>21</v>
      </c>
      <c r="C143" s="136" t="s">
        <v>32</v>
      </c>
      <c r="D143" s="136" t="s">
        <v>26</v>
      </c>
      <c r="E143" s="137" t="s">
        <v>97</v>
      </c>
      <c r="F143" s="152" t="s">
        <v>230</v>
      </c>
      <c r="G143" s="136" t="s">
        <v>24</v>
      </c>
      <c r="H143" s="153">
        <v>7419295.7199999997</v>
      </c>
      <c r="I143" s="154">
        <v>3709647.86</v>
      </c>
      <c r="J143" s="154">
        <v>1386970.48</v>
      </c>
      <c r="K143" s="155">
        <v>2322677.38</v>
      </c>
      <c r="L143" s="138" t="str">
        <f>VLOOKUP(E143,'ML Look up'!$A$2:$B$1922,2,FALSE)</f>
        <v>SCR</v>
      </c>
    </row>
    <row r="144" spans="1:12" s="149" customFormat="1">
      <c r="A144" s="136" t="s">
        <v>20</v>
      </c>
      <c r="B144" s="136" t="s">
        <v>21</v>
      </c>
      <c r="C144" s="136" t="s">
        <v>32</v>
      </c>
      <c r="D144" s="136" t="s">
        <v>26</v>
      </c>
      <c r="E144" s="137" t="s">
        <v>98</v>
      </c>
      <c r="F144" s="152" t="s">
        <v>230</v>
      </c>
      <c r="G144" s="136" t="s">
        <v>24</v>
      </c>
      <c r="H144" s="153">
        <v>41502131.909999996</v>
      </c>
      <c r="I144" s="154">
        <v>20751065.954999998</v>
      </c>
      <c r="J144" s="154">
        <v>7758449.6100000003</v>
      </c>
      <c r="K144" s="155">
        <v>12992616.344999999</v>
      </c>
      <c r="L144" s="138" t="str">
        <f>VLOOKUP(E144,'ML Look up'!$A$2:$B$1922,2,FALSE)</f>
        <v>SCR</v>
      </c>
    </row>
    <row r="145" spans="1:12" s="149" customFormat="1">
      <c r="A145" s="136" t="s">
        <v>20</v>
      </c>
      <c r="B145" s="136" t="s">
        <v>21</v>
      </c>
      <c r="C145" s="136" t="s">
        <v>32</v>
      </c>
      <c r="D145" s="136" t="s">
        <v>26</v>
      </c>
      <c r="E145" s="137" t="s">
        <v>124</v>
      </c>
      <c r="F145" s="152" t="s">
        <v>229</v>
      </c>
      <c r="G145" s="136" t="s">
        <v>24</v>
      </c>
      <c r="H145" s="153">
        <v>17941216.350000001</v>
      </c>
      <c r="I145" s="154">
        <v>8970608.1750000007</v>
      </c>
      <c r="J145" s="154">
        <v>3353948.74</v>
      </c>
      <c r="K145" s="155">
        <v>5616659.4350000005</v>
      </c>
      <c r="L145" s="138" t="str">
        <f>VLOOKUP(E145,'ML Look up'!$A$2:$B$1922,2,FALSE)</f>
        <v>FGD</v>
      </c>
    </row>
    <row r="146" spans="1:12" s="149" customFormat="1">
      <c r="A146" s="136" t="s">
        <v>20</v>
      </c>
      <c r="B146" s="136" t="s">
        <v>21</v>
      </c>
      <c r="C146" s="136" t="s">
        <v>32</v>
      </c>
      <c r="D146" s="136" t="s">
        <v>26</v>
      </c>
      <c r="E146" s="137" t="s">
        <v>125</v>
      </c>
      <c r="F146" s="152" t="s">
        <v>230</v>
      </c>
      <c r="G146" s="136" t="s">
        <v>24</v>
      </c>
      <c r="H146" s="153">
        <v>7484981.0599999996</v>
      </c>
      <c r="I146" s="154">
        <v>3742490.53</v>
      </c>
      <c r="J146" s="154">
        <v>1399249.77</v>
      </c>
      <c r="K146" s="155">
        <v>2343240.7599999998</v>
      </c>
      <c r="L146" s="138" t="str">
        <f>VLOOKUP(E146,'ML Look up'!$A$2:$B$1922,2,FALSE)</f>
        <v>FGD</v>
      </c>
    </row>
    <row r="147" spans="1:12" s="149" customFormat="1">
      <c r="A147" s="136" t="s">
        <v>20</v>
      </c>
      <c r="B147" s="136" t="s">
        <v>21</v>
      </c>
      <c r="C147" s="136" t="s">
        <v>32</v>
      </c>
      <c r="D147" s="136" t="s">
        <v>26</v>
      </c>
      <c r="E147" s="137" t="s">
        <v>126</v>
      </c>
      <c r="F147" s="152" t="s">
        <v>258</v>
      </c>
      <c r="G147" s="136" t="s">
        <v>24</v>
      </c>
      <c r="H147" s="153">
        <v>4024523.54</v>
      </c>
      <c r="I147" s="154">
        <v>2012261.77</v>
      </c>
      <c r="J147" s="154">
        <v>752348.41</v>
      </c>
      <c r="K147" s="155">
        <v>1259913.3599999999</v>
      </c>
      <c r="L147" s="138" t="str">
        <f>VLOOKUP(E147,'ML Look up'!$A$2:$B$1922,2,FALSE)</f>
        <v>FGD</v>
      </c>
    </row>
    <row r="148" spans="1:12" s="149" customFormat="1">
      <c r="A148" s="136" t="s">
        <v>20</v>
      </c>
      <c r="B148" s="136" t="s">
        <v>21</v>
      </c>
      <c r="C148" s="136" t="s">
        <v>32</v>
      </c>
      <c r="D148" s="136" t="s">
        <v>26</v>
      </c>
      <c r="E148" s="137" t="s">
        <v>127</v>
      </c>
      <c r="F148" s="152" t="s">
        <v>259</v>
      </c>
      <c r="G148" s="136" t="s">
        <v>24</v>
      </c>
      <c r="H148" s="153">
        <v>4944804.82</v>
      </c>
      <c r="I148" s="154">
        <v>2472402.41</v>
      </c>
      <c r="J148" s="154">
        <v>924386.71</v>
      </c>
      <c r="K148" s="155">
        <v>1548015.7000000002</v>
      </c>
      <c r="L148" s="138" t="str">
        <f>VLOOKUP(E148,'ML Look up'!$A$2:$B$1922,2,FALSE)</f>
        <v>FGD</v>
      </c>
    </row>
    <row r="149" spans="1:12" s="149" customFormat="1">
      <c r="A149" s="136" t="s">
        <v>20</v>
      </c>
      <c r="B149" s="136" t="s">
        <v>21</v>
      </c>
      <c r="C149" s="136" t="s">
        <v>32</v>
      </c>
      <c r="D149" s="136" t="s">
        <v>26</v>
      </c>
      <c r="E149" s="137" t="s">
        <v>27</v>
      </c>
      <c r="F149" s="152" t="s">
        <v>260</v>
      </c>
      <c r="G149" s="136" t="s">
        <v>24</v>
      </c>
      <c r="H149" s="153">
        <v>26480879.219999999</v>
      </c>
      <c r="I149" s="154">
        <v>13240439.609999999</v>
      </c>
      <c r="J149" s="154">
        <v>4950361.7699999996</v>
      </c>
      <c r="K149" s="155">
        <v>8290077.8399999999</v>
      </c>
      <c r="L149" s="138" t="str">
        <f>VLOOKUP(E149,'ML Look up'!$A$2:$B$1922,2,FALSE)</f>
        <v>ASH</v>
      </c>
    </row>
    <row r="150" spans="1:12" s="149" customFormat="1">
      <c r="A150" s="136" t="s">
        <v>20</v>
      </c>
      <c r="B150" s="136" t="s">
        <v>21</v>
      </c>
      <c r="C150" s="136" t="s">
        <v>32</v>
      </c>
      <c r="D150" s="136" t="s">
        <v>26</v>
      </c>
      <c r="E150" s="137" t="s">
        <v>128</v>
      </c>
      <c r="F150" s="152" t="s">
        <v>261</v>
      </c>
      <c r="G150" s="136" t="s">
        <v>24</v>
      </c>
      <c r="H150" s="153">
        <v>24538720.09</v>
      </c>
      <c r="I150" s="154">
        <v>12269360.045</v>
      </c>
      <c r="J150" s="154">
        <v>4587292.62</v>
      </c>
      <c r="K150" s="155">
        <v>7682067.4249999998</v>
      </c>
      <c r="L150" s="138" t="str">
        <f>VLOOKUP(E150,'ML Look up'!$A$2:$B$1922,2,FALSE)</f>
        <v>FGD</v>
      </c>
    </row>
    <row r="151" spans="1:12" s="149" customFormat="1">
      <c r="A151" s="136" t="s">
        <v>20</v>
      </c>
      <c r="B151" s="136" t="s">
        <v>21</v>
      </c>
      <c r="C151" s="136" t="s">
        <v>32</v>
      </c>
      <c r="D151" s="136" t="s">
        <v>26</v>
      </c>
      <c r="E151" s="137" t="s">
        <v>49</v>
      </c>
      <c r="F151" s="152" t="s">
        <v>262</v>
      </c>
      <c r="G151" s="136" t="s">
        <v>24</v>
      </c>
      <c r="H151" s="153">
        <v>16258924.050000001</v>
      </c>
      <c r="I151" s="154">
        <v>8129462.0250000004</v>
      </c>
      <c r="J151" s="154">
        <v>3039459.35</v>
      </c>
      <c r="K151" s="155">
        <v>5090002.6750000007</v>
      </c>
      <c r="L151" s="138" t="str">
        <f>VLOOKUP(E151,'ML Look up'!$A$2:$B$1922,2,FALSE)</f>
        <v>COAL BLEND</v>
      </c>
    </row>
    <row r="152" spans="1:12" s="149" customFormat="1">
      <c r="A152" s="136" t="s">
        <v>20</v>
      </c>
      <c r="B152" s="136" t="s">
        <v>21</v>
      </c>
      <c r="C152" s="136" t="s">
        <v>32</v>
      </c>
      <c r="D152" s="136" t="s">
        <v>26</v>
      </c>
      <c r="E152" s="137" t="s">
        <v>50</v>
      </c>
      <c r="F152" s="152" t="s">
        <v>263</v>
      </c>
      <c r="G152" s="136" t="s">
        <v>24</v>
      </c>
      <c r="H152" s="153">
        <v>16082703.91</v>
      </c>
      <c r="I152" s="154">
        <v>8041351.9550000001</v>
      </c>
      <c r="J152" s="154">
        <v>3006516.59</v>
      </c>
      <c r="K152" s="155">
        <v>5034835.3650000002</v>
      </c>
      <c r="L152" s="138" t="str">
        <f>VLOOKUP(E152,'ML Look up'!$A$2:$B$1922,2,FALSE)</f>
        <v>COAL BLEND</v>
      </c>
    </row>
    <row r="153" spans="1:12" s="149" customFormat="1">
      <c r="A153" s="136" t="s">
        <v>20</v>
      </c>
      <c r="B153" s="136" t="s">
        <v>21</v>
      </c>
      <c r="C153" s="136" t="s">
        <v>32</v>
      </c>
      <c r="D153" s="136" t="s">
        <v>26</v>
      </c>
      <c r="E153" s="137" t="s">
        <v>129</v>
      </c>
      <c r="F153" s="152" t="s">
        <v>264</v>
      </c>
      <c r="G153" s="136" t="s">
        <v>24</v>
      </c>
      <c r="H153" s="153">
        <v>25744543.559999999</v>
      </c>
      <c r="I153" s="154">
        <v>12872271.779999999</v>
      </c>
      <c r="J153" s="154">
        <v>4812710.45</v>
      </c>
      <c r="K153" s="155">
        <v>8059561.3299999991</v>
      </c>
      <c r="L153" s="138" t="str">
        <f>VLOOKUP(E153,'ML Look up'!$A$2:$B$1922,2,FALSE)</f>
        <v>FGD</v>
      </c>
    </row>
    <row r="154" spans="1:12" s="149" customFormat="1">
      <c r="A154" s="136" t="s">
        <v>20</v>
      </c>
      <c r="B154" s="136" t="s">
        <v>21</v>
      </c>
      <c r="C154" s="136" t="s">
        <v>32</v>
      </c>
      <c r="D154" s="136" t="s">
        <v>26</v>
      </c>
      <c r="E154" s="137" t="s">
        <v>130</v>
      </c>
      <c r="F154" s="152" t="s">
        <v>265</v>
      </c>
      <c r="G154" s="136" t="s">
        <v>24</v>
      </c>
      <c r="H154" s="153">
        <v>24611088.829999998</v>
      </c>
      <c r="I154" s="154">
        <v>12305544.414999999</v>
      </c>
      <c r="J154" s="154">
        <v>4600821.3</v>
      </c>
      <c r="K154" s="155">
        <v>7704723.1149999993</v>
      </c>
      <c r="L154" s="138" t="str">
        <f>VLOOKUP(E154,'ML Look up'!$A$2:$B$1922,2,FALSE)</f>
        <v>FGD</v>
      </c>
    </row>
    <row r="155" spans="1:12" s="149" customFormat="1">
      <c r="A155" s="136" t="s">
        <v>20</v>
      </c>
      <c r="B155" s="136" t="s">
        <v>21</v>
      </c>
      <c r="C155" s="136" t="s">
        <v>32</v>
      </c>
      <c r="D155" s="136" t="s">
        <v>26</v>
      </c>
      <c r="E155" s="137" t="s">
        <v>131</v>
      </c>
      <c r="F155" s="152" t="s">
        <v>266</v>
      </c>
      <c r="G155" s="136" t="s">
        <v>24</v>
      </c>
      <c r="H155" s="153">
        <v>10314321.199999999</v>
      </c>
      <c r="I155" s="154">
        <v>5157160.5999999996</v>
      </c>
      <c r="J155" s="154">
        <v>1928169.41</v>
      </c>
      <c r="K155" s="155">
        <v>3228991.1899999995</v>
      </c>
      <c r="L155" s="138" t="str">
        <f>VLOOKUP(E155,'ML Look up'!$A$2:$B$1922,2,FALSE)</f>
        <v>FGD</v>
      </c>
    </row>
    <row r="156" spans="1:12" s="149" customFormat="1">
      <c r="A156" s="136" t="s">
        <v>20</v>
      </c>
      <c r="B156" s="136" t="s">
        <v>21</v>
      </c>
      <c r="C156" s="136" t="s">
        <v>32</v>
      </c>
      <c r="D156" s="136" t="s">
        <v>26</v>
      </c>
      <c r="E156" s="137" t="s">
        <v>67</v>
      </c>
      <c r="F156" s="152" t="s">
        <v>266</v>
      </c>
      <c r="G156" s="136" t="s">
        <v>24</v>
      </c>
      <c r="H156" s="153">
        <v>4958776.54</v>
      </c>
      <c r="I156" s="154">
        <v>2479388.27</v>
      </c>
      <c r="J156" s="154">
        <v>926998.59</v>
      </c>
      <c r="K156" s="155">
        <v>1552389.6800000002</v>
      </c>
      <c r="L156" s="138" t="str">
        <f>VLOOKUP(E156,'ML Look up'!$A$2:$B$1922,2,FALSE)</f>
        <v>LNB MOD</v>
      </c>
    </row>
    <row r="157" spans="1:12" s="149" customFormat="1">
      <c r="A157" s="136" t="s">
        <v>20</v>
      </c>
      <c r="B157" s="136" t="s">
        <v>21</v>
      </c>
      <c r="C157" s="136" t="s">
        <v>32</v>
      </c>
      <c r="D157" s="136" t="s">
        <v>26</v>
      </c>
      <c r="E157" s="137" t="s">
        <v>68</v>
      </c>
      <c r="F157" s="152" t="s">
        <v>231</v>
      </c>
      <c r="G157" s="136" t="s">
        <v>24</v>
      </c>
      <c r="H157" s="153">
        <v>3784809.37</v>
      </c>
      <c r="I157" s="154">
        <v>1892404.6850000001</v>
      </c>
      <c r="J157" s="154">
        <v>707536.01</v>
      </c>
      <c r="K157" s="155">
        <v>1184868.675</v>
      </c>
      <c r="L157" s="138" t="str">
        <f>VLOOKUP(E157,'ML Look up'!$A$2:$B$1922,2,FALSE)</f>
        <v>LNB MOD</v>
      </c>
    </row>
    <row r="158" spans="1:12" s="149" customFormat="1">
      <c r="A158" s="136" t="s">
        <v>20</v>
      </c>
      <c r="B158" s="136" t="s">
        <v>21</v>
      </c>
      <c r="C158" s="136" t="s">
        <v>32</v>
      </c>
      <c r="D158" s="136" t="s">
        <v>26</v>
      </c>
      <c r="E158" s="137" t="s">
        <v>101</v>
      </c>
      <c r="F158" s="152" t="s">
        <v>267</v>
      </c>
      <c r="G158" s="136" t="s">
        <v>24</v>
      </c>
      <c r="H158" s="153">
        <v>10993354.300000001</v>
      </c>
      <c r="I158" s="154">
        <v>5496677.1500000004</v>
      </c>
      <c r="J158" s="154">
        <v>2055108.53</v>
      </c>
      <c r="K158" s="155">
        <v>3441568.62</v>
      </c>
      <c r="L158" s="138" t="str">
        <f>VLOOKUP(E158,'ML Look up'!$A$2:$B$1922,2,FALSE)</f>
        <v>SO3</v>
      </c>
    </row>
    <row r="159" spans="1:12" s="149" customFormat="1">
      <c r="A159" s="136" t="s">
        <v>20</v>
      </c>
      <c r="B159" s="136" t="s">
        <v>21</v>
      </c>
      <c r="C159" s="136" t="s">
        <v>32</v>
      </c>
      <c r="D159" s="136" t="s">
        <v>26</v>
      </c>
      <c r="E159" s="137" t="s">
        <v>102</v>
      </c>
      <c r="F159" s="152" t="s">
        <v>268</v>
      </c>
      <c r="G159" s="136" t="s">
        <v>24</v>
      </c>
      <c r="H159" s="153">
        <v>10864065.189999999</v>
      </c>
      <c r="I159" s="154">
        <v>5432032.5949999997</v>
      </c>
      <c r="J159" s="154">
        <v>2030939.1</v>
      </c>
      <c r="K159" s="155">
        <v>3401093.4949999996</v>
      </c>
      <c r="L159" s="138" t="str">
        <f>VLOOKUP(E159,'ML Look up'!$A$2:$B$1922,2,FALSE)</f>
        <v>SO3</v>
      </c>
    </row>
    <row r="160" spans="1:12" s="149" customFormat="1">
      <c r="A160" s="136" t="s">
        <v>20</v>
      </c>
      <c r="B160" s="136" t="s">
        <v>21</v>
      </c>
      <c r="C160" s="136" t="s">
        <v>32</v>
      </c>
      <c r="D160" s="136" t="s">
        <v>26</v>
      </c>
      <c r="E160" s="137" t="s">
        <v>55</v>
      </c>
      <c r="F160" s="152" t="s">
        <v>243</v>
      </c>
      <c r="G160" s="136" t="s">
        <v>24</v>
      </c>
      <c r="H160" s="153">
        <v>30502913.91</v>
      </c>
      <c r="I160" s="154">
        <v>15251456.955</v>
      </c>
      <c r="J160" s="154">
        <v>5702244.9100000001</v>
      </c>
      <c r="K160" s="155">
        <v>9549212.0449999999</v>
      </c>
      <c r="L160" s="138" t="str">
        <f>VLOOKUP(E160,'ML Look up'!$A$2:$B$1922,2,FALSE)</f>
        <v>GYPSUM</v>
      </c>
    </row>
    <row r="161" spans="1:12" s="149" customFormat="1">
      <c r="A161" s="136" t="s">
        <v>20</v>
      </c>
      <c r="B161" s="136" t="s">
        <v>21</v>
      </c>
      <c r="C161" s="136" t="s">
        <v>32</v>
      </c>
      <c r="D161" s="136" t="s">
        <v>26</v>
      </c>
      <c r="E161" s="137" t="s">
        <v>33</v>
      </c>
      <c r="F161" s="152" t="s">
        <v>269</v>
      </c>
      <c r="G161" s="136" t="s">
        <v>24</v>
      </c>
      <c r="H161" s="153">
        <v>1698731.94</v>
      </c>
      <c r="I161" s="154">
        <v>849365.97</v>
      </c>
      <c r="J161" s="154">
        <v>317562.63</v>
      </c>
      <c r="K161" s="155">
        <v>531803.34</v>
      </c>
      <c r="L161" s="138" t="str">
        <f>VLOOKUP(E161,'ML Look up'!$A$2:$B$1922,2,FALSE)</f>
        <v>ASH</v>
      </c>
    </row>
    <row r="162" spans="1:12" s="149" customFormat="1">
      <c r="A162" s="136" t="s">
        <v>20</v>
      </c>
      <c r="B162" s="136" t="s">
        <v>21</v>
      </c>
      <c r="C162" s="136" t="s">
        <v>32</v>
      </c>
      <c r="D162" s="136" t="s">
        <v>26</v>
      </c>
      <c r="E162" s="137" t="s">
        <v>34</v>
      </c>
      <c r="F162" s="152" t="s">
        <v>270</v>
      </c>
      <c r="G162" s="136" t="s">
        <v>24</v>
      </c>
      <c r="H162" s="153">
        <v>1709350.51</v>
      </c>
      <c r="I162" s="154">
        <v>854675.255</v>
      </c>
      <c r="J162" s="154">
        <v>319547.68</v>
      </c>
      <c r="K162" s="155">
        <v>535127.57499999995</v>
      </c>
      <c r="L162" s="138" t="str">
        <f>VLOOKUP(E162,'ML Look up'!$A$2:$B$1922,2,FALSE)</f>
        <v>ASH</v>
      </c>
    </row>
    <row r="163" spans="1:12" s="149" customFormat="1">
      <c r="A163" s="136" t="s">
        <v>20</v>
      </c>
      <c r="B163" s="136" t="s">
        <v>21</v>
      </c>
      <c r="C163" s="136" t="s">
        <v>32</v>
      </c>
      <c r="D163" s="136" t="s">
        <v>26</v>
      </c>
      <c r="E163" s="137" t="s">
        <v>75</v>
      </c>
      <c r="F163" s="152" t="s">
        <v>248</v>
      </c>
      <c r="G163" s="136" t="s">
        <v>24</v>
      </c>
      <c r="H163" s="153">
        <v>3019833.45</v>
      </c>
      <c r="I163" s="154">
        <v>1509916.7250000001</v>
      </c>
      <c r="J163" s="154">
        <v>564530.65</v>
      </c>
      <c r="K163" s="155">
        <v>945386.07500000007</v>
      </c>
      <c r="L163" s="138" t="str">
        <f>VLOOKUP(E163,'ML Look up'!$A$2:$B$1922,2,FALSE)</f>
        <v>PRECIP</v>
      </c>
    </row>
    <row r="164" spans="1:12" s="149" customFormat="1">
      <c r="A164" s="136" t="s">
        <v>20</v>
      </c>
      <c r="B164" s="136" t="s">
        <v>21</v>
      </c>
      <c r="C164" s="136" t="s">
        <v>32</v>
      </c>
      <c r="D164" s="136" t="s">
        <v>26</v>
      </c>
      <c r="E164" s="151" t="s">
        <v>132</v>
      </c>
      <c r="F164" s="152" t="s">
        <v>231</v>
      </c>
      <c r="G164" s="136" t="s">
        <v>24</v>
      </c>
      <c r="H164" s="153">
        <v>4507731.47</v>
      </c>
      <c r="I164" s="154">
        <v>2253865.7349999999</v>
      </c>
      <c r="J164" s="154">
        <v>842679.78</v>
      </c>
      <c r="K164" s="155">
        <v>1411185.9549999998</v>
      </c>
      <c r="L164" s="138" t="str">
        <f>VLOOKUP(E164,'ML Look up'!$A$2:$B$1922,2,FALSE)</f>
        <v>FGD</v>
      </c>
    </row>
    <row r="165" spans="1:12" s="149" customFormat="1">
      <c r="A165" s="136" t="s">
        <v>20</v>
      </c>
      <c r="B165" s="136" t="s">
        <v>21</v>
      </c>
      <c r="C165" s="136" t="s">
        <v>35</v>
      </c>
      <c r="D165" s="136" t="s">
        <v>26</v>
      </c>
      <c r="E165" s="151">
        <v>40895748</v>
      </c>
      <c r="F165" s="152" t="s">
        <v>271</v>
      </c>
      <c r="G165" s="136" t="s">
        <v>24</v>
      </c>
      <c r="H165" s="153">
        <v>551125.06999999995</v>
      </c>
      <c r="I165" s="154">
        <v>275562.53499999997</v>
      </c>
      <c r="J165" s="154">
        <v>280980.45</v>
      </c>
      <c r="K165" s="155">
        <v>-5417.9150000000373</v>
      </c>
      <c r="L165" s="138" t="str">
        <f>VLOOKUP(E165,'ML Look up'!$A$2:$B$1922,2,FALSE)</f>
        <v>SCR</v>
      </c>
    </row>
    <row r="166" spans="1:12" s="149" customFormat="1">
      <c r="A166" s="136" t="s">
        <v>20</v>
      </c>
      <c r="B166" s="136" t="s">
        <v>21</v>
      </c>
      <c r="C166" s="136" t="s">
        <v>35</v>
      </c>
      <c r="D166" s="136" t="s">
        <v>26</v>
      </c>
      <c r="E166" s="151">
        <v>40895753</v>
      </c>
      <c r="F166" s="152" t="s">
        <v>272</v>
      </c>
      <c r="G166" s="136" t="s">
        <v>24</v>
      </c>
      <c r="H166" s="153">
        <v>551125.06999999995</v>
      </c>
      <c r="I166" s="154">
        <v>275562.53499999997</v>
      </c>
      <c r="J166" s="154">
        <v>280980.45</v>
      </c>
      <c r="K166" s="155">
        <v>-5417.9150000000373</v>
      </c>
      <c r="L166" s="138" t="str">
        <f>VLOOKUP(E166,'ML Look up'!$A$2:$B$1922,2,FALSE)</f>
        <v>SCR</v>
      </c>
    </row>
    <row r="167" spans="1:12" s="149" customFormat="1">
      <c r="A167" s="136" t="s">
        <v>20</v>
      </c>
      <c r="B167" s="136" t="s">
        <v>21</v>
      </c>
      <c r="C167" s="136" t="s">
        <v>35</v>
      </c>
      <c r="D167" s="136" t="s">
        <v>26</v>
      </c>
      <c r="E167" s="151">
        <v>40895757</v>
      </c>
      <c r="F167" s="152" t="s">
        <v>272</v>
      </c>
      <c r="G167" s="136" t="s">
        <v>24</v>
      </c>
      <c r="H167" s="153">
        <v>552706.69999999995</v>
      </c>
      <c r="I167" s="154">
        <v>276353.34999999998</v>
      </c>
      <c r="J167" s="154">
        <v>281786.82</v>
      </c>
      <c r="K167" s="155">
        <v>-5433.4700000000303</v>
      </c>
      <c r="L167" s="138" t="str">
        <f>VLOOKUP(E167,'ML Look up'!$A$2:$B$1922,2,FALSE)</f>
        <v>FGD</v>
      </c>
    </row>
    <row r="168" spans="1:12" s="149" customFormat="1">
      <c r="A168" s="136" t="s">
        <v>20</v>
      </c>
      <c r="B168" s="136" t="s">
        <v>21</v>
      </c>
      <c r="C168" s="136" t="s">
        <v>35</v>
      </c>
      <c r="D168" s="136" t="s">
        <v>26</v>
      </c>
      <c r="E168" s="151">
        <v>40895761</v>
      </c>
      <c r="F168" s="152" t="s">
        <v>271</v>
      </c>
      <c r="G168" s="136" t="s">
        <v>24</v>
      </c>
      <c r="H168" s="153">
        <v>558421.81999999995</v>
      </c>
      <c r="I168" s="154">
        <v>279210.90999999997</v>
      </c>
      <c r="J168" s="154">
        <v>284700.56</v>
      </c>
      <c r="K168" s="155">
        <v>-5489.6500000000233</v>
      </c>
      <c r="L168" s="138" t="str">
        <f>VLOOKUP(E168,'ML Look up'!$A$2:$B$1922,2,FALSE)</f>
        <v>FGD</v>
      </c>
    </row>
    <row r="169" spans="1:12" s="149" customFormat="1">
      <c r="A169" s="136" t="s">
        <v>20</v>
      </c>
      <c r="B169" s="136" t="s">
        <v>21</v>
      </c>
      <c r="C169" s="136" t="s">
        <v>35</v>
      </c>
      <c r="D169" s="136" t="s">
        <v>26</v>
      </c>
      <c r="E169" s="151">
        <v>40895763</v>
      </c>
      <c r="F169" s="152" t="s">
        <v>273</v>
      </c>
      <c r="G169" s="136" t="s">
        <v>24</v>
      </c>
      <c r="H169" s="153">
        <v>4944935.3899999997</v>
      </c>
      <c r="I169" s="154">
        <v>2472467.6949999998</v>
      </c>
      <c r="J169" s="154">
        <v>2521079.64</v>
      </c>
      <c r="K169" s="155">
        <v>-48611.945000000298</v>
      </c>
      <c r="L169" s="138" t="str">
        <f>VLOOKUP(E169,'ML Look up'!$A$2:$B$1922,2,FALSE)</f>
        <v>SCR</v>
      </c>
    </row>
    <row r="170" spans="1:12" s="149" customFormat="1">
      <c r="A170" s="136" t="s">
        <v>20</v>
      </c>
      <c r="B170" s="136" t="s">
        <v>21</v>
      </c>
      <c r="C170" s="136" t="s">
        <v>35</v>
      </c>
      <c r="D170" s="136" t="s">
        <v>26</v>
      </c>
      <c r="E170" s="151">
        <v>40947492</v>
      </c>
      <c r="F170" s="152" t="s">
        <v>260</v>
      </c>
      <c r="G170" s="136" t="s">
        <v>24</v>
      </c>
      <c r="H170" s="153">
        <v>6924560.4500000002</v>
      </c>
      <c r="I170" s="154">
        <v>3462280.2250000001</v>
      </c>
      <c r="J170" s="154">
        <v>3530353.18</v>
      </c>
      <c r="K170" s="155">
        <v>-68072.955000000075</v>
      </c>
      <c r="L170" s="138" t="str">
        <f>VLOOKUP(E170,'ML Look up'!$A$2:$B$1922,2,FALSE)</f>
        <v>LDFL</v>
      </c>
    </row>
    <row r="171" spans="1:12" s="149" customFormat="1">
      <c r="A171" s="136" t="s">
        <v>20</v>
      </c>
      <c r="B171" s="136" t="s">
        <v>21</v>
      </c>
      <c r="C171" s="136" t="s">
        <v>35</v>
      </c>
      <c r="D171" s="136" t="s">
        <v>26</v>
      </c>
      <c r="E171" s="151">
        <v>41016189</v>
      </c>
      <c r="F171" s="152" t="s">
        <v>273</v>
      </c>
      <c r="G171" s="136" t="s">
        <v>24</v>
      </c>
      <c r="H171" s="153">
        <v>61619.42</v>
      </c>
      <c r="I171" s="154">
        <v>30809.71</v>
      </c>
      <c r="J171" s="154">
        <v>31415.47</v>
      </c>
      <c r="K171" s="155">
        <v>-605.76000000000204</v>
      </c>
      <c r="L171" s="138" t="str">
        <f>VLOOKUP(E171,'ML Look up'!$A$2:$B$1922,2,FALSE)</f>
        <v>SCR</v>
      </c>
    </row>
    <row r="172" spans="1:12" s="149" customFormat="1">
      <c r="A172" s="136" t="s">
        <v>20</v>
      </c>
      <c r="B172" s="136" t="s">
        <v>21</v>
      </c>
      <c r="C172" s="136" t="s">
        <v>35</v>
      </c>
      <c r="D172" s="136" t="s">
        <v>26</v>
      </c>
      <c r="E172" s="151">
        <v>41029786</v>
      </c>
      <c r="F172" s="152" t="s">
        <v>239</v>
      </c>
      <c r="G172" s="136" t="s">
        <v>24</v>
      </c>
      <c r="H172" s="153">
        <v>2167.35</v>
      </c>
      <c r="I172" s="154">
        <v>1083.675</v>
      </c>
      <c r="J172" s="154">
        <v>1104.98</v>
      </c>
      <c r="K172" s="155">
        <v>-21.305000000000064</v>
      </c>
      <c r="L172" s="138" t="str">
        <f>VLOOKUP(E172,'ML Look up'!$A$2:$B$1922,2,FALSE)</f>
        <v>PRECIP</v>
      </c>
    </row>
    <row r="173" spans="1:12" s="149" customFormat="1">
      <c r="A173" s="136" t="s">
        <v>20</v>
      </c>
      <c r="B173" s="136" t="s">
        <v>21</v>
      </c>
      <c r="C173" s="136" t="s">
        <v>35</v>
      </c>
      <c r="D173" s="136" t="s">
        <v>26</v>
      </c>
      <c r="E173" s="151">
        <v>41060625</v>
      </c>
      <c r="F173" s="152" t="s">
        <v>274</v>
      </c>
      <c r="G173" s="136" t="s">
        <v>24</v>
      </c>
      <c r="H173" s="153">
        <v>15629.16</v>
      </c>
      <c r="I173" s="154">
        <v>7814.58</v>
      </c>
      <c r="J173" s="154">
        <v>7968.22</v>
      </c>
      <c r="K173" s="155">
        <v>-153.64000000000033</v>
      </c>
      <c r="L173" s="138" t="str">
        <f>VLOOKUP(E173,'ML Look up'!$A$2:$B$1922,2,FALSE)</f>
        <v>SCR</v>
      </c>
    </row>
    <row r="174" spans="1:12" s="149" customFormat="1">
      <c r="A174" s="136" t="s">
        <v>20</v>
      </c>
      <c r="B174" s="136" t="s">
        <v>21</v>
      </c>
      <c r="C174" s="136" t="s">
        <v>35</v>
      </c>
      <c r="D174" s="136" t="s">
        <v>26</v>
      </c>
      <c r="E174" s="151">
        <v>41100208</v>
      </c>
      <c r="F174" s="152" t="s">
        <v>274</v>
      </c>
      <c r="G174" s="136" t="s">
        <v>24</v>
      </c>
      <c r="H174" s="153">
        <v>2133.02</v>
      </c>
      <c r="I174" s="154">
        <v>1066.51</v>
      </c>
      <c r="J174" s="154">
        <v>1087.48</v>
      </c>
      <c r="K174" s="155">
        <v>-20.970000000000027</v>
      </c>
      <c r="L174" s="138" t="str">
        <f>VLOOKUP(E174,'ML Look up'!$A$2:$B$1922,2,FALSE)</f>
        <v>FGD</v>
      </c>
    </row>
    <row r="175" spans="1:12" s="149" customFormat="1">
      <c r="A175" s="136" t="s">
        <v>20</v>
      </c>
      <c r="B175" s="136" t="s">
        <v>21</v>
      </c>
      <c r="C175" s="136" t="s">
        <v>35</v>
      </c>
      <c r="D175" s="136" t="s">
        <v>26</v>
      </c>
      <c r="E175" s="151">
        <v>41102296</v>
      </c>
      <c r="F175" s="152" t="s">
        <v>275</v>
      </c>
      <c r="G175" s="136" t="s">
        <v>24</v>
      </c>
      <c r="H175" s="153">
        <v>5004.4799999999996</v>
      </c>
      <c r="I175" s="154">
        <v>2502.2399999999998</v>
      </c>
      <c r="J175" s="154">
        <v>2551.44</v>
      </c>
      <c r="K175" s="155">
        <v>-49.200000000000273</v>
      </c>
      <c r="L175" s="138" t="str">
        <f>VLOOKUP(E175,'ML Look up'!$A$2:$B$1922,2,FALSE)</f>
        <v>PRECIP</v>
      </c>
    </row>
    <row r="176" spans="1:12" s="149" customFormat="1">
      <c r="A176" s="136" t="s">
        <v>20</v>
      </c>
      <c r="B176" s="136" t="s">
        <v>21</v>
      </c>
      <c r="C176" s="136" t="s">
        <v>35</v>
      </c>
      <c r="D176" s="136" t="s">
        <v>26</v>
      </c>
      <c r="E176" s="151">
        <v>41113379</v>
      </c>
      <c r="F176" s="152" t="s">
        <v>276</v>
      </c>
      <c r="G176" s="136" t="s">
        <v>24</v>
      </c>
      <c r="H176" s="153">
        <v>45381.09</v>
      </c>
      <c r="I176" s="154">
        <v>22690.544999999998</v>
      </c>
      <c r="J176" s="154">
        <v>23136.67</v>
      </c>
      <c r="K176" s="155">
        <v>-446.125</v>
      </c>
      <c r="L176" s="138" t="str">
        <f>VLOOKUP(E176,'ML Look up'!$A$2:$B$1922,2,FALSE)</f>
        <v>ASH</v>
      </c>
    </row>
    <row r="177" spans="1:12" s="149" customFormat="1">
      <c r="A177" s="136" t="s">
        <v>20</v>
      </c>
      <c r="B177" s="136" t="s">
        <v>21</v>
      </c>
      <c r="C177" s="136" t="s">
        <v>35</v>
      </c>
      <c r="D177" s="136" t="s">
        <v>26</v>
      </c>
      <c r="E177" s="151">
        <v>41120941</v>
      </c>
      <c r="F177" s="152" t="s">
        <v>274</v>
      </c>
      <c r="G177" s="136" t="s">
        <v>24</v>
      </c>
      <c r="H177" s="153">
        <v>43056.39</v>
      </c>
      <c r="I177" s="154">
        <v>21528.195</v>
      </c>
      <c r="J177" s="154">
        <v>21951.47</v>
      </c>
      <c r="K177" s="155">
        <v>-423.27500000000146</v>
      </c>
      <c r="L177" s="138" t="str">
        <f>VLOOKUP(E177,'ML Look up'!$A$2:$B$1922,2,FALSE)</f>
        <v>SCR</v>
      </c>
    </row>
    <row r="178" spans="1:12" s="149" customFormat="1">
      <c r="A178" s="136" t="s">
        <v>20</v>
      </c>
      <c r="B178" s="136" t="s">
        <v>21</v>
      </c>
      <c r="C178" s="136" t="s">
        <v>35</v>
      </c>
      <c r="D178" s="136" t="s">
        <v>26</v>
      </c>
      <c r="E178" s="151">
        <v>41123989</v>
      </c>
      <c r="F178" s="152" t="s">
        <v>277</v>
      </c>
      <c r="G178" s="136" t="s">
        <v>24</v>
      </c>
      <c r="H178" s="153">
        <v>4167.12</v>
      </c>
      <c r="I178" s="154">
        <v>2083.56</v>
      </c>
      <c r="J178" s="154">
        <v>2124.5300000000002</v>
      </c>
      <c r="K178" s="155">
        <v>-40.970000000000255</v>
      </c>
      <c r="L178" s="138" t="str">
        <f>VLOOKUP(E178,'ML Look up'!$A$2:$B$1922,2,FALSE)</f>
        <v>ASH</v>
      </c>
    </row>
    <row r="179" spans="1:12" s="149" customFormat="1">
      <c r="A179" s="136" t="s">
        <v>20</v>
      </c>
      <c r="B179" s="136" t="s">
        <v>21</v>
      </c>
      <c r="C179" s="136" t="s">
        <v>35</v>
      </c>
      <c r="D179" s="136" t="s">
        <v>26</v>
      </c>
      <c r="E179" s="151">
        <v>41124597</v>
      </c>
      <c r="F179" s="152" t="s">
        <v>278</v>
      </c>
      <c r="G179" s="136" t="s">
        <v>24</v>
      </c>
      <c r="H179" s="153">
        <v>26617.3</v>
      </c>
      <c r="I179" s="154">
        <v>13308.65</v>
      </c>
      <c r="J179" s="154">
        <v>13570.32</v>
      </c>
      <c r="K179" s="155">
        <v>-261.67000000000007</v>
      </c>
      <c r="L179" s="138" t="str">
        <f>VLOOKUP(E179,'ML Look up'!$A$2:$B$1922,2,FALSE)</f>
        <v>ASH</v>
      </c>
    </row>
    <row r="180" spans="1:12" s="149" customFormat="1">
      <c r="A180" s="136" t="s">
        <v>20</v>
      </c>
      <c r="B180" s="136" t="s">
        <v>21</v>
      </c>
      <c r="C180" s="136" t="s">
        <v>35</v>
      </c>
      <c r="D180" s="136" t="s">
        <v>26</v>
      </c>
      <c r="E180" s="151">
        <v>41124600</v>
      </c>
      <c r="F180" s="152" t="s">
        <v>275</v>
      </c>
      <c r="G180" s="136" t="s">
        <v>24</v>
      </c>
      <c r="H180" s="153">
        <v>7901.47</v>
      </c>
      <c r="I180" s="154">
        <v>3950.7350000000001</v>
      </c>
      <c r="J180" s="154">
        <v>4028.41</v>
      </c>
      <c r="K180" s="155">
        <v>-77.674999999999727</v>
      </c>
      <c r="L180" s="138" t="str">
        <f>VLOOKUP(E180,'ML Look up'!$A$2:$B$1922,2,FALSE)</f>
        <v>PRECIP</v>
      </c>
    </row>
    <row r="181" spans="1:12" s="149" customFormat="1">
      <c r="A181" s="136" t="s">
        <v>20</v>
      </c>
      <c r="B181" s="136" t="s">
        <v>21</v>
      </c>
      <c r="C181" s="136" t="s">
        <v>35</v>
      </c>
      <c r="D181" s="136" t="s">
        <v>26</v>
      </c>
      <c r="E181" s="151">
        <v>41127207</v>
      </c>
      <c r="F181" s="152" t="s">
        <v>274</v>
      </c>
      <c r="G181" s="136" t="s">
        <v>24</v>
      </c>
      <c r="H181" s="153">
        <v>16297.13</v>
      </c>
      <c r="I181" s="154">
        <v>8148.5649999999996</v>
      </c>
      <c r="J181" s="154">
        <v>8308.7800000000007</v>
      </c>
      <c r="K181" s="155">
        <v>-160.21500000000106</v>
      </c>
      <c r="L181" s="138" t="str">
        <f>VLOOKUP(E181,'ML Look up'!$A$2:$B$1922,2,FALSE)</f>
        <v>FGD</v>
      </c>
    </row>
    <row r="182" spans="1:12" s="149" customFormat="1">
      <c r="A182" s="136" t="s">
        <v>20</v>
      </c>
      <c r="B182" s="136" t="s">
        <v>21</v>
      </c>
      <c r="C182" s="136" t="s">
        <v>35</v>
      </c>
      <c r="D182" s="136" t="s">
        <v>26</v>
      </c>
      <c r="E182" s="151">
        <v>41128354</v>
      </c>
      <c r="F182" s="152" t="s">
        <v>275</v>
      </c>
      <c r="G182" s="136" t="s">
        <v>24</v>
      </c>
      <c r="H182" s="153">
        <v>4895.62</v>
      </c>
      <c r="I182" s="154">
        <v>2447.81</v>
      </c>
      <c r="J182" s="154">
        <v>2495.94</v>
      </c>
      <c r="K182" s="155">
        <v>-48.130000000000109</v>
      </c>
      <c r="L182" s="138" t="str">
        <f>VLOOKUP(E182,'ML Look up'!$A$2:$B$1922,2,FALSE)</f>
        <v>PRECIP</v>
      </c>
    </row>
    <row r="183" spans="1:12" s="149" customFormat="1">
      <c r="A183" s="136" t="s">
        <v>20</v>
      </c>
      <c r="B183" s="136" t="s">
        <v>21</v>
      </c>
      <c r="C183" s="136" t="s">
        <v>35</v>
      </c>
      <c r="D183" s="136" t="s">
        <v>26</v>
      </c>
      <c r="E183" s="151">
        <v>41143441</v>
      </c>
      <c r="F183" s="152" t="s">
        <v>274</v>
      </c>
      <c r="G183" s="136" t="s">
        <v>24</v>
      </c>
      <c r="H183" s="153">
        <v>10750.22</v>
      </c>
      <c r="I183" s="154">
        <v>5375.11</v>
      </c>
      <c r="J183" s="154">
        <v>5480.79</v>
      </c>
      <c r="K183" s="155">
        <v>-105.68000000000029</v>
      </c>
      <c r="L183" s="138" t="str">
        <f>VLOOKUP(E183,'ML Look up'!$A$2:$B$1922,2,FALSE)</f>
        <v>FGD</v>
      </c>
    </row>
    <row r="184" spans="1:12" s="149" customFormat="1">
      <c r="A184" s="136" t="s">
        <v>20</v>
      </c>
      <c r="B184" s="136" t="s">
        <v>21</v>
      </c>
      <c r="C184" s="136" t="s">
        <v>35</v>
      </c>
      <c r="D184" s="136" t="s">
        <v>26</v>
      </c>
      <c r="E184" s="151">
        <v>41148440</v>
      </c>
      <c r="F184" s="152" t="s">
        <v>274</v>
      </c>
      <c r="G184" s="136" t="s">
        <v>24</v>
      </c>
      <c r="H184" s="153">
        <v>1436.26</v>
      </c>
      <c r="I184" s="154">
        <v>718.13</v>
      </c>
      <c r="J184" s="154">
        <v>732.25</v>
      </c>
      <c r="K184" s="155">
        <v>-14.120000000000005</v>
      </c>
      <c r="L184" s="138" t="str">
        <f>VLOOKUP(E184,'ML Look up'!$A$2:$B$1922,2,FALSE)</f>
        <v>SCR</v>
      </c>
    </row>
    <row r="185" spans="1:12" s="149" customFormat="1">
      <c r="A185" s="136" t="s">
        <v>20</v>
      </c>
      <c r="B185" s="136" t="s">
        <v>21</v>
      </c>
      <c r="C185" s="136" t="s">
        <v>35</v>
      </c>
      <c r="D185" s="136" t="s">
        <v>26</v>
      </c>
      <c r="E185" s="151">
        <v>41149901</v>
      </c>
      <c r="F185" s="152" t="s">
        <v>273</v>
      </c>
      <c r="G185" s="136" t="s">
        <v>24</v>
      </c>
      <c r="H185" s="153">
        <v>22396.62</v>
      </c>
      <c r="I185" s="154">
        <v>11198.31</v>
      </c>
      <c r="J185" s="154">
        <v>11418.48</v>
      </c>
      <c r="K185" s="155">
        <v>-220.17000000000007</v>
      </c>
      <c r="L185" s="138" t="str">
        <f>VLOOKUP(E185,'ML Look up'!$A$2:$B$1922,2,FALSE)</f>
        <v>FGD</v>
      </c>
    </row>
    <row r="186" spans="1:12" s="149" customFormat="1">
      <c r="A186" s="136" t="s">
        <v>20</v>
      </c>
      <c r="B186" s="136" t="s">
        <v>21</v>
      </c>
      <c r="C186" s="136" t="s">
        <v>35</v>
      </c>
      <c r="D186" s="136" t="s">
        <v>26</v>
      </c>
      <c r="E186" s="151">
        <v>41153294</v>
      </c>
      <c r="F186" s="152" t="s">
        <v>276</v>
      </c>
      <c r="G186" s="136" t="s">
        <v>24</v>
      </c>
      <c r="H186" s="153">
        <v>3232.46</v>
      </c>
      <c r="I186" s="154">
        <v>1616.23</v>
      </c>
      <c r="J186" s="154">
        <v>1648.01</v>
      </c>
      <c r="K186" s="155">
        <v>-31.779999999999973</v>
      </c>
      <c r="L186" s="138" t="str">
        <f>VLOOKUP(E186,'ML Look up'!$A$2:$B$1922,2,FALSE)</f>
        <v>ASH</v>
      </c>
    </row>
    <row r="187" spans="1:12" s="149" customFormat="1">
      <c r="A187" s="136" t="s">
        <v>20</v>
      </c>
      <c r="B187" s="136" t="s">
        <v>21</v>
      </c>
      <c r="C187" s="136" t="s">
        <v>35</v>
      </c>
      <c r="D187" s="136" t="s">
        <v>26</v>
      </c>
      <c r="E187" s="151">
        <v>41161665</v>
      </c>
      <c r="F187" s="152" t="s">
        <v>278</v>
      </c>
      <c r="G187" s="136" t="s">
        <v>24</v>
      </c>
      <c r="H187" s="153">
        <v>10083.33</v>
      </c>
      <c r="I187" s="154">
        <v>5041.665</v>
      </c>
      <c r="J187" s="154">
        <v>5140.79</v>
      </c>
      <c r="K187" s="155">
        <v>-99.125</v>
      </c>
      <c r="L187" s="138" t="str">
        <f>VLOOKUP(E187,'ML Look up'!$A$2:$B$1922,2,FALSE)</f>
        <v>ASH</v>
      </c>
    </row>
    <row r="188" spans="1:12" s="149" customFormat="1">
      <c r="A188" s="136" t="s">
        <v>20</v>
      </c>
      <c r="B188" s="136" t="s">
        <v>21</v>
      </c>
      <c r="C188" s="136" t="s">
        <v>35</v>
      </c>
      <c r="D188" s="136" t="s">
        <v>26</v>
      </c>
      <c r="E188" s="151">
        <v>41182954</v>
      </c>
      <c r="F188" s="152" t="s">
        <v>278</v>
      </c>
      <c r="G188" s="136" t="s">
        <v>24</v>
      </c>
      <c r="H188" s="153">
        <v>27924.880000000001</v>
      </c>
      <c r="I188" s="154">
        <v>13962.44</v>
      </c>
      <c r="J188" s="154">
        <v>14236.96</v>
      </c>
      <c r="K188" s="155">
        <v>-274.51999999999862</v>
      </c>
      <c r="L188" s="138" t="str">
        <f>VLOOKUP(E188,'ML Look up'!$A$2:$B$1922,2,FALSE)</f>
        <v>ASH</v>
      </c>
    </row>
    <row r="189" spans="1:12" s="149" customFormat="1">
      <c r="A189" s="136" t="s">
        <v>20</v>
      </c>
      <c r="B189" s="136" t="s">
        <v>21</v>
      </c>
      <c r="C189" s="136" t="s">
        <v>35</v>
      </c>
      <c r="D189" s="136" t="s">
        <v>26</v>
      </c>
      <c r="E189" s="151">
        <v>41183564</v>
      </c>
      <c r="F189" s="152" t="s">
        <v>279</v>
      </c>
      <c r="G189" s="136" t="s">
        <v>24</v>
      </c>
      <c r="H189" s="153">
        <v>18514.23</v>
      </c>
      <c r="I189" s="154">
        <v>9257.1149999999998</v>
      </c>
      <c r="J189" s="154">
        <v>9439.1200000000008</v>
      </c>
      <c r="K189" s="155">
        <v>-182.00500000000102</v>
      </c>
      <c r="L189" s="138" t="str">
        <f>VLOOKUP(E189,'ML Look up'!$A$2:$B$1922,2,FALSE)</f>
        <v>ASH</v>
      </c>
    </row>
    <row r="190" spans="1:12" s="149" customFormat="1">
      <c r="A190" s="136" t="s">
        <v>20</v>
      </c>
      <c r="B190" s="136" t="s">
        <v>21</v>
      </c>
      <c r="C190" s="136" t="s">
        <v>35</v>
      </c>
      <c r="D190" s="136" t="s">
        <v>26</v>
      </c>
      <c r="E190" s="151">
        <v>41203173</v>
      </c>
      <c r="F190" s="152" t="s">
        <v>274</v>
      </c>
      <c r="G190" s="136" t="s">
        <v>24</v>
      </c>
      <c r="H190" s="153">
        <v>32905.949999999997</v>
      </c>
      <c r="I190" s="154">
        <v>16452.974999999999</v>
      </c>
      <c r="J190" s="154">
        <v>16776.46</v>
      </c>
      <c r="K190" s="155">
        <v>-323.48500000000058</v>
      </c>
      <c r="L190" s="138" t="str">
        <f>VLOOKUP(E190,'ML Look up'!$A$2:$B$1922,2,FALSE)</f>
        <v>GYPSUM</v>
      </c>
    </row>
    <row r="191" spans="1:12" s="149" customFormat="1">
      <c r="A191" s="136" t="s">
        <v>20</v>
      </c>
      <c r="B191" s="136" t="s">
        <v>21</v>
      </c>
      <c r="C191" s="136" t="s">
        <v>35</v>
      </c>
      <c r="D191" s="136" t="s">
        <v>26</v>
      </c>
      <c r="E191" s="151">
        <v>41218333</v>
      </c>
      <c r="F191" s="152" t="s">
        <v>280</v>
      </c>
      <c r="G191" s="136" t="s">
        <v>24</v>
      </c>
      <c r="H191" s="153">
        <v>7446.07</v>
      </c>
      <c r="I191" s="154">
        <v>3723.0349999999999</v>
      </c>
      <c r="J191" s="154">
        <v>3796.23</v>
      </c>
      <c r="K191" s="155">
        <v>-73.195000000000164</v>
      </c>
      <c r="L191" s="138" t="str">
        <f>VLOOKUP(E191,'ML Look up'!$A$2:$B$1922,2,FALSE)</f>
        <v>GYPSUM</v>
      </c>
    </row>
    <row r="192" spans="1:12" s="149" customFormat="1">
      <c r="A192" s="136" t="s">
        <v>20</v>
      </c>
      <c r="B192" s="136" t="s">
        <v>21</v>
      </c>
      <c r="C192" s="136" t="s">
        <v>35</v>
      </c>
      <c r="D192" s="136" t="s">
        <v>26</v>
      </c>
      <c r="E192" s="151">
        <v>41220654</v>
      </c>
      <c r="F192" s="152" t="s">
        <v>281</v>
      </c>
      <c r="G192" s="136" t="s">
        <v>24</v>
      </c>
      <c r="H192" s="153">
        <v>15977.29</v>
      </c>
      <c r="I192" s="154">
        <v>7988.6450000000004</v>
      </c>
      <c r="J192" s="154">
        <v>8145.71</v>
      </c>
      <c r="K192" s="155">
        <v>-157.0649999999996</v>
      </c>
      <c r="L192" s="138" t="str">
        <f>VLOOKUP(E192,'ML Look up'!$A$2:$B$1922,2,FALSE)</f>
        <v>ASH</v>
      </c>
    </row>
    <row r="193" spans="1:12" s="149" customFormat="1">
      <c r="A193" s="136" t="s">
        <v>20</v>
      </c>
      <c r="B193" s="136" t="s">
        <v>21</v>
      </c>
      <c r="C193" s="136" t="s">
        <v>35</v>
      </c>
      <c r="D193" s="136" t="s">
        <v>26</v>
      </c>
      <c r="E193" s="151">
        <v>41221090</v>
      </c>
      <c r="F193" s="152" t="s">
        <v>278</v>
      </c>
      <c r="G193" s="136" t="s">
        <v>24</v>
      </c>
      <c r="H193" s="153">
        <v>27881.03</v>
      </c>
      <c r="I193" s="154">
        <v>13940.514999999999</v>
      </c>
      <c r="J193" s="154">
        <v>14214.6</v>
      </c>
      <c r="K193" s="155">
        <v>-274.08500000000095</v>
      </c>
      <c r="L193" s="138" t="str">
        <f>VLOOKUP(E193,'ML Look up'!$A$2:$B$1922,2,FALSE)</f>
        <v>ASH</v>
      </c>
    </row>
    <row r="194" spans="1:12" s="149" customFormat="1">
      <c r="A194" s="136" t="s">
        <v>20</v>
      </c>
      <c r="B194" s="136" t="s">
        <v>21</v>
      </c>
      <c r="C194" s="136" t="s">
        <v>35</v>
      </c>
      <c r="D194" s="136" t="s">
        <v>26</v>
      </c>
      <c r="E194" s="137">
        <v>41231810</v>
      </c>
      <c r="F194" s="152" t="s">
        <v>281</v>
      </c>
      <c r="G194" s="136" t="s">
        <v>24</v>
      </c>
      <c r="H194" s="153">
        <v>2592.64</v>
      </c>
      <c r="I194" s="154">
        <v>1296.32</v>
      </c>
      <c r="J194" s="154">
        <v>1321.81</v>
      </c>
      <c r="K194" s="155">
        <v>-25.490000000000009</v>
      </c>
      <c r="L194" s="138" t="str">
        <f>VLOOKUP(E194,'ML Look up'!$A$2:$B$1922,2,FALSE)</f>
        <v>ASH</v>
      </c>
    </row>
    <row r="195" spans="1:12" s="149" customFormat="1">
      <c r="A195" s="136" t="s">
        <v>20</v>
      </c>
      <c r="B195" s="136" t="s">
        <v>21</v>
      </c>
      <c r="C195" s="136" t="s">
        <v>35</v>
      </c>
      <c r="D195" s="136" t="s">
        <v>26</v>
      </c>
      <c r="E195" s="137" t="s">
        <v>99</v>
      </c>
      <c r="F195" s="152" t="s">
        <v>229</v>
      </c>
      <c r="G195" s="136" t="s">
        <v>24</v>
      </c>
      <c r="H195" s="153">
        <v>4705740</v>
      </c>
      <c r="I195" s="154">
        <v>2352870</v>
      </c>
      <c r="J195" s="154">
        <v>2399130.5</v>
      </c>
      <c r="K195" s="155">
        <v>-46260.5</v>
      </c>
      <c r="L195" s="138" t="str">
        <f>VLOOKUP(E195,'ML Look up'!$A$2:$B$1922,2,FALSE)</f>
        <v>SCR</v>
      </c>
    </row>
    <row r="196" spans="1:12" s="149" customFormat="1">
      <c r="A196" s="136" t="s">
        <v>20</v>
      </c>
      <c r="B196" s="136" t="s">
        <v>21</v>
      </c>
      <c r="C196" s="136" t="s">
        <v>35</v>
      </c>
      <c r="D196" s="136" t="s">
        <v>26</v>
      </c>
      <c r="E196" s="137" t="s">
        <v>100</v>
      </c>
      <c r="F196" s="152" t="s">
        <v>230</v>
      </c>
      <c r="G196" s="136" t="s">
        <v>24</v>
      </c>
      <c r="H196" s="153">
        <v>4705740</v>
      </c>
      <c r="I196" s="154">
        <v>2352870</v>
      </c>
      <c r="J196" s="154">
        <v>2399130.5</v>
      </c>
      <c r="K196" s="155">
        <v>-46260.5</v>
      </c>
      <c r="L196" s="138" t="str">
        <f>VLOOKUP(E196,'ML Look up'!$A$2:$B$1922,2,FALSE)</f>
        <v>SCR</v>
      </c>
    </row>
    <row r="197" spans="1:12" s="149" customFormat="1">
      <c r="A197" s="136" t="s">
        <v>20</v>
      </c>
      <c r="B197" s="136" t="s">
        <v>21</v>
      </c>
      <c r="C197" s="136" t="s">
        <v>35</v>
      </c>
      <c r="D197" s="136" t="s">
        <v>26</v>
      </c>
      <c r="E197" s="151" t="s">
        <v>133</v>
      </c>
      <c r="F197" s="152" t="s">
        <v>260</v>
      </c>
      <c r="G197" s="136" t="s">
        <v>24</v>
      </c>
      <c r="H197" s="153">
        <v>3092.76</v>
      </c>
      <c r="I197" s="154">
        <v>1546.38</v>
      </c>
      <c r="J197" s="154">
        <v>1576.78</v>
      </c>
      <c r="K197" s="155">
        <v>-30.399999999999864</v>
      </c>
      <c r="L197" s="138" t="str">
        <f>VLOOKUP(E197,'ML Look up'!$A$2:$B$1922,2,FALSE)</f>
        <v>FGD</v>
      </c>
    </row>
    <row r="198" spans="1:12" s="149" customFormat="1">
      <c r="A198" s="136" t="s">
        <v>20</v>
      </c>
      <c r="B198" s="136" t="s">
        <v>21</v>
      </c>
      <c r="C198" s="136" t="s">
        <v>36</v>
      </c>
      <c r="D198" s="136" t="s">
        <v>26</v>
      </c>
      <c r="E198" s="151">
        <v>40947493</v>
      </c>
      <c r="F198" s="152" t="s">
        <v>261</v>
      </c>
      <c r="G198" s="136" t="s">
        <v>24</v>
      </c>
      <c r="H198" s="153">
        <v>6687583.5800000001</v>
      </c>
      <c r="I198" s="154">
        <v>3343791.79</v>
      </c>
      <c r="J198" s="154">
        <v>1535110.13</v>
      </c>
      <c r="K198" s="155">
        <v>1808681.6600000001</v>
      </c>
      <c r="L198" s="138" t="str">
        <f>VLOOKUP(E198,'ML Look up'!$A$2:$B$1922,2,FALSE)</f>
        <v>FGD</v>
      </c>
    </row>
    <row r="199" spans="1:12" s="149" customFormat="1">
      <c r="A199" s="136" t="s">
        <v>20</v>
      </c>
      <c r="B199" s="136" t="s">
        <v>21</v>
      </c>
      <c r="C199" s="136" t="s">
        <v>36</v>
      </c>
      <c r="D199" s="136" t="s">
        <v>26</v>
      </c>
      <c r="E199" s="151">
        <v>41047294</v>
      </c>
      <c r="F199" s="152" t="s">
        <v>282</v>
      </c>
      <c r="G199" s="136" t="s">
        <v>24</v>
      </c>
      <c r="H199" s="153">
        <v>3162411.18</v>
      </c>
      <c r="I199" s="154">
        <v>1581205.59</v>
      </c>
      <c r="J199" s="154">
        <v>725919.82</v>
      </c>
      <c r="K199" s="155">
        <v>855285.77000000014</v>
      </c>
      <c r="L199" s="138" t="str">
        <f>VLOOKUP(E199,'ML Look up'!$A$2:$B$1922,2,FALSE)</f>
        <v>SCR</v>
      </c>
    </row>
    <row r="200" spans="1:12" s="149" customFormat="1">
      <c r="A200" s="136" t="s">
        <v>20</v>
      </c>
      <c r="B200" s="136" t="s">
        <v>21</v>
      </c>
      <c r="C200" s="136" t="s">
        <v>36</v>
      </c>
      <c r="D200" s="136" t="s">
        <v>26</v>
      </c>
      <c r="E200" s="151">
        <v>41092121</v>
      </c>
      <c r="F200" s="152" t="s">
        <v>283</v>
      </c>
      <c r="G200" s="136" t="s">
        <v>24</v>
      </c>
      <c r="H200" s="153">
        <v>2899756.55</v>
      </c>
      <c r="I200" s="154">
        <v>1449878.2749999999</v>
      </c>
      <c r="J200" s="154">
        <v>665628.41</v>
      </c>
      <c r="K200" s="155">
        <v>784249.86499999987</v>
      </c>
      <c r="L200" s="138" t="str">
        <f>VLOOKUP(E200,'ML Look up'!$A$2:$B$1922,2,FALSE)</f>
        <v>SCR</v>
      </c>
    </row>
    <row r="201" spans="1:12" s="149" customFormat="1">
      <c r="A201" s="136" t="s">
        <v>20</v>
      </c>
      <c r="B201" s="136" t="s">
        <v>21</v>
      </c>
      <c r="C201" s="136" t="s">
        <v>36</v>
      </c>
      <c r="D201" s="136" t="s">
        <v>26</v>
      </c>
      <c r="E201" s="151">
        <v>41153403</v>
      </c>
      <c r="F201" s="152" t="s">
        <v>284</v>
      </c>
      <c r="G201" s="136" t="s">
        <v>24</v>
      </c>
      <c r="H201" s="153">
        <v>26399.85</v>
      </c>
      <c r="I201" s="154">
        <v>13199.924999999999</v>
      </c>
      <c r="J201" s="154">
        <v>6059.99</v>
      </c>
      <c r="K201" s="155">
        <v>7139.9349999999995</v>
      </c>
      <c r="L201" s="138" t="str">
        <f>VLOOKUP(E201,'ML Look up'!$A$2:$B$1922,2,FALSE)</f>
        <v>FGD</v>
      </c>
    </row>
    <row r="202" spans="1:12" s="149" customFormat="1">
      <c r="A202" s="136" t="s">
        <v>20</v>
      </c>
      <c r="B202" s="136" t="s">
        <v>21</v>
      </c>
      <c r="C202" s="136" t="s">
        <v>36</v>
      </c>
      <c r="D202" s="136" t="s">
        <v>26</v>
      </c>
      <c r="E202" s="151">
        <v>41247214</v>
      </c>
      <c r="F202" s="152" t="s">
        <v>285</v>
      </c>
      <c r="G202" s="136" t="s">
        <v>24</v>
      </c>
      <c r="H202" s="153">
        <v>5496.67</v>
      </c>
      <c r="I202" s="154">
        <v>2748.335</v>
      </c>
      <c r="J202" s="154">
        <v>1261.74</v>
      </c>
      <c r="K202" s="155">
        <v>1486.595</v>
      </c>
      <c r="L202" s="138" t="str">
        <f>VLOOKUP(E202,'ML Look up'!$A$2:$B$1922,2,FALSE)</f>
        <v>LNB</v>
      </c>
    </row>
    <row r="203" spans="1:12" s="149" customFormat="1">
      <c r="A203" s="136" t="s">
        <v>20</v>
      </c>
      <c r="B203" s="136" t="s">
        <v>21</v>
      </c>
      <c r="C203" s="136" t="s">
        <v>36</v>
      </c>
      <c r="D203" s="136" t="s">
        <v>26</v>
      </c>
      <c r="E203" s="151">
        <v>41253650</v>
      </c>
      <c r="F203" s="152" t="s">
        <v>286</v>
      </c>
      <c r="G203" s="136" t="s">
        <v>24</v>
      </c>
      <c r="H203" s="153">
        <v>39356.21</v>
      </c>
      <c r="I203" s="154">
        <v>19678.105</v>
      </c>
      <c r="J203" s="154">
        <v>9034.07</v>
      </c>
      <c r="K203" s="155">
        <v>10644.035</v>
      </c>
      <c r="L203" s="138" t="str">
        <f>VLOOKUP(E203,'ML Look up'!$A$2:$B$1922,2,FALSE)</f>
        <v>PRECIP</v>
      </c>
    </row>
    <row r="204" spans="1:12" s="149" customFormat="1">
      <c r="A204" s="136" t="s">
        <v>20</v>
      </c>
      <c r="B204" s="136" t="s">
        <v>21</v>
      </c>
      <c r="C204" s="136" t="s">
        <v>36</v>
      </c>
      <c r="D204" s="136" t="s">
        <v>26</v>
      </c>
      <c r="E204" s="151">
        <v>41256867</v>
      </c>
      <c r="F204" s="152" t="s">
        <v>284</v>
      </c>
      <c r="G204" s="136" t="s">
        <v>24</v>
      </c>
      <c r="H204" s="153">
        <v>36129.25</v>
      </c>
      <c r="I204" s="154">
        <v>18064.625</v>
      </c>
      <c r="J204" s="154">
        <v>8293.34</v>
      </c>
      <c r="K204" s="155">
        <v>9771.2849999999999</v>
      </c>
      <c r="L204" s="138" t="str">
        <f>VLOOKUP(E204,'ML Look up'!$A$2:$B$1922,2,FALSE)</f>
        <v>FGD</v>
      </c>
    </row>
    <row r="205" spans="1:12" s="149" customFormat="1">
      <c r="A205" s="136" t="s">
        <v>20</v>
      </c>
      <c r="B205" s="136" t="s">
        <v>21</v>
      </c>
      <c r="C205" s="136" t="s">
        <v>36</v>
      </c>
      <c r="D205" s="136" t="s">
        <v>26</v>
      </c>
      <c r="E205" s="151">
        <v>41257367</v>
      </c>
      <c r="F205" s="152" t="s">
        <v>285</v>
      </c>
      <c r="G205" s="136" t="s">
        <v>24</v>
      </c>
      <c r="H205" s="153">
        <v>11627</v>
      </c>
      <c r="I205" s="154">
        <v>5813.5</v>
      </c>
      <c r="J205" s="154">
        <v>2668.93</v>
      </c>
      <c r="K205" s="155">
        <v>3144.57</v>
      </c>
      <c r="L205" s="138" t="str">
        <f>VLOOKUP(E205,'ML Look up'!$A$2:$B$1922,2,FALSE)</f>
        <v>ASH</v>
      </c>
    </row>
    <row r="206" spans="1:12" s="149" customFormat="1">
      <c r="A206" s="136" t="s">
        <v>20</v>
      </c>
      <c r="B206" s="136" t="s">
        <v>21</v>
      </c>
      <c r="C206" s="136" t="s">
        <v>36</v>
      </c>
      <c r="D206" s="136" t="s">
        <v>26</v>
      </c>
      <c r="E206" s="151">
        <v>41258574</v>
      </c>
      <c r="F206" s="152" t="s">
        <v>287</v>
      </c>
      <c r="G206" s="136" t="s">
        <v>24</v>
      </c>
      <c r="H206" s="153">
        <v>201297.16</v>
      </c>
      <c r="I206" s="154">
        <v>100648.58</v>
      </c>
      <c r="J206" s="154">
        <v>46207.02</v>
      </c>
      <c r="K206" s="155">
        <v>54441.560000000005</v>
      </c>
      <c r="L206" s="138" t="str">
        <f>VLOOKUP(E206,'ML Look up'!$A$2:$B$1922,2,FALSE)</f>
        <v>PRECIP</v>
      </c>
    </row>
    <row r="207" spans="1:12" s="149" customFormat="1">
      <c r="A207" s="136" t="s">
        <v>20</v>
      </c>
      <c r="B207" s="136" t="s">
        <v>21</v>
      </c>
      <c r="C207" s="136" t="s">
        <v>36</v>
      </c>
      <c r="D207" s="136" t="s">
        <v>26</v>
      </c>
      <c r="E207" s="151">
        <v>41260503</v>
      </c>
      <c r="F207" s="152" t="s">
        <v>288</v>
      </c>
      <c r="G207" s="136" t="s">
        <v>24</v>
      </c>
      <c r="H207" s="153">
        <v>124894.91</v>
      </c>
      <c r="I207" s="154">
        <v>62447.455000000002</v>
      </c>
      <c r="J207" s="154">
        <v>28669.17</v>
      </c>
      <c r="K207" s="155">
        <v>33778.285000000003</v>
      </c>
      <c r="L207" s="138" t="str">
        <f>VLOOKUP(E207,'ML Look up'!$A$2:$B$1922,2,FALSE)</f>
        <v>LNB</v>
      </c>
    </row>
    <row r="208" spans="1:12" s="149" customFormat="1">
      <c r="A208" s="136" t="s">
        <v>20</v>
      </c>
      <c r="B208" s="136" t="s">
        <v>21</v>
      </c>
      <c r="C208" s="136" t="s">
        <v>36</v>
      </c>
      <c r="D208" s="136" t="s">
        <v>26</v>
      </c>
      <c r="E208" s="151">
        <v>41262813</v>
      </c>
      <c r="F208" s="152" t="s">
        <v>284</v>
      </c>
      <c r="G208" s="136" t="s">
        <v>24</v>
      </c>
      <c r="H208" s="153">
        <v>6308.85</v>
      </c>
      <c r="I208" s="154">
        <v>3154.4250000000002</v>
      </c>
      <c r="J208" s="154">
        <v>1448.17</v>
      </c>
      <c r="K208" s="155">
        <v>1706.2550000000001</v>
      </c>
      <c r="L208" s="138" t="str">
        <f>VLOOKUP(E208,'ML Look up'!$A$2:$B$1922,2,FALSE)</f>
        <v>FGD</v>
      </c>
    </row>
    <row r="209" spans="1:12" s="149" customFormat="1">
      <c r="A209" s="136" t="s">
        <v>20</v>
      </c>
      <c r="B209" s="136" t="s">
        <v>21</v>
      </c>
      <c r="C209" s="136" t="s">
        <v>36</v>
      </c>
      <c r="D209" s="136" t="s">
        <v>26</v>
      </c>
      <c r="E209" s="151">
        <v>41291380</v>
      </c>
      <c r="F209" s="152" t="s">
        <v>289</v>
      </c>
      <c r="G209" s="136" t="s">
        <v>24</v>
      </c>
      <c r="H209" s="153">
        <v>21063.72</v>
      </c>
      <c r="I209" s="154">
        <v>10531.86</v>
      </c>
      <c r="J209" s="154">
        <v>4835.1000000000004</v>
      </c>
      <c r="K209" s="155">
        <v>5696.76</v>
      </c>
      <c r="L209" s="138" t="str">
        <f>VLOOKUP(E209,'ML Look up'!$A$2:$B$1922,2,FALSE)</f>
        <v>FGD</v>
      </c>
    </row>
    <row r="210" spans="1:12" s="149" customFormat="1">
      <c r="A210" s="136" t="s">
        <v>20</v>
      </c>
      <c r="B210" s="136" t="s">
        <v>21</v>
      </c>
      <c r="C210" s="136" t="s">
        <v>36</v>
      </c>
      <c r="D210" s="136" t="s">
        <v>26</v>
      </c>
      <c r="E210" s="151">
        <v>41291397</v>
      </c>
      <c r="F210" s="152" t="s">
        <v>289</v>
      </c>
      <c r="G210" s="136" t="s">
        <v>24</v>
      </c>
      <c r="H210" s="153">
        <v>40964.839999999997</v>
      </c>
      <c r="I210" s="154">
        <v>20482.419999999998</v>
      </c>
      <c r="J210" s="154">
        <v>9403.33</v>
      </c>
      <c r="K210" s="155">
        <v>11079.089999999998</v>
      </c>
      <c r="L210" s="138" t="str">
        <f>VLOOKUP(E210,'ML Look up'!$A$2:$B$1922,2,FALSE)</f>
        <v>FGD</v>
      </c>
    </row>
    <row r="211" spans="1:12" s="149" customFormat="1">
      <c r="A211" s="136" t="s">
        <v>20</v>
      </c>
      <c r="B211" s="136" t="s">
        <v>21</v>
      </c>
      <c r="C211" s="136" t="s">
        <v>36</v>
      </c>
      <c r="D211" s="136" t="s">
        <v>26</v>
      </c>
      <c r="E211" s="151">
        <v>41301495</v>
      </c>
      <c r="F211" s="152" t="s">
        <v>290</v>
      </c>
      <c r="G211" s="136" t="s">
        <v>24</v>
      </c>
      <c r="H211" s="153">
        <v>23822.12</v>
      </c>
      <c r="I211" s="154">
        <v>11911.06</v>
      </c>
      <c r="J211" s="154">
        <v>5468.28</v>
      </c>
      <c r="K211" s="155">
        <v>6442.78</v>
      </c>
      <c r="L211" s="138" t="str">
        <f>VLOOKUP(E211,'ML Look up'!$A$2:$B$1922,2,FALSE)</f>
        <v>CEMS</v>
      </c>
    </row>
    <row r="212" spans="1:12" s="149" customFormat="1">
      <c r="A212" s="136" t="s">
        <v>20</v>
      </c>
      <c r="B212" s="136" t="s">
        <v>21</v>
      </c>
      <c r="C212" s="136" t="s">
        <v>36</v>
      </c>
      <c r="D212" s="136" t="s">
        <v>26</v>
      </c>
      <c r="E212" s="151">
        <v>41310527</v>
      </c>
      <c r="F212" s="152" t="s">
        <v>291</v>
      </c>
      <c r="G212" s="136" t="s">
        <v>24</v>
      </c>
      <c r="H212" s="153">
        <v>27700.639999999999</v>
      </c>
      <c r="I212" s="154">
        <v>13850.32</v>
      </c>
      <c r="J212" s="154">
        <v>6358.58</v>
      </c>
      <c r="K212" s="155">
        <v>7491.74</v>
      </c>
      <c r="L212" s="138" t="str">
        <f>VLOOKUP(E212,'ML Look up'!$A$2:$B$1922,2,FALSE)</f>
        <v>ASH</v>
      </c>
    </row>
    <row r="213" spans="1:12" s="149" customFormat="1">
      <c r="A213" s="136" t="s">
        <v>20</v>
      </c>
      <c r="B213" s="136" t="s">
        <v>21</v>
      </c>
      <c r="C213" s="136" t="s">
        <v>36</v>
      </c>
      <c r="D213" s="136" t="s">
        <v>26</v>
      </c>
      <c r="E213" s="151">
        <v>41311509</v>
      </c>
      <c r="F213" s="152" t="s">
        <v>285</v>
      </c>
      <c r="G213" s="136" t="s">
        <v>24</v>
      </c>
      <c r="H213" s="153">
        <v>31903.11</v>
      </c>
      <c r="I213" s="154">
        <v>15951.555</v>
      </c>
      <c r="J213" s="154">
        <v>7323.24</v>
      </c>
      <c r="K213" s="155">
        <v>8628.3150000000005</v>
      </c>
      <c r="L213" s="138" t="str">
        <f>VLOOKUP(E213,'ML Look up'!$A$2:$B$1922,2,FALSE)</f>
        <v>ASH</v>
      </c>
    </row>
    <row r="214" spans="1:12" s="149" customFormat="1">
      <c r="A214" s="136" t="s">
        <v>20</v>
      </c>
      <c r="B214" s="136" t="s">
        <v>21</v>
      </c>
      <c r="C214" s="136" t="s">
        <v>36</v>
      </c>
      <c r="D214" s="136" t="s">
        <v>26</v>
      </c>
      <c r="E214" s="151">
        <v>41311532</v>
      </c>
      <c r="F214" s="152" t="s">
        <v>285</v>
      </c>
      <c r="G214" s="136" t="s">
        <v>24</v>
      </c>
      <c r="H214" s="153">
        <v>32472.51</v>
      </c>
      <c r="I214" s="154">
        <v>16236.254999999999</v>
      </c>
      <c r="J214" s="154">
        <v>7453.94</v>
      </c>
      <c r="K214" s="155">
        <v>8782.3149999999987</v>
      </c>
      <c r="L214" s="138" t="str">
        <f>VLOOKUP(E214,'ML Look up'!$A$2:$B$1922,2,FALSE)</f>
        <v>ASH</v>
      </c>
    </row>
    <row r="215" spans="1:12" s="149" customFormat="1">
      <c r="A215" s="136" t="s">
        <v>20</v>
      </c>
      <c r="B215" s="136" t="s">
        <v>21</v>
      </c>
      <c r="C215" s="136" t="s">
        <v>36</v>
      </c>
      <c r="D215" s="136" t="s">
        <v>26</v>
      </c>
      <c r="E215" s="151">
        <v>41313067</v>
      </c>
      <c r="F215" s="152" t="s">
        <v>292</v>
      </c>
      <c r="G215" s="136" t="s">
        <v>24</v>
      </c>
      <c r="H215" s="153">
        <v>3712.57</v>
      </c>
      <c r="I215" s="154">
        <v>1856.2850000000001</v>
      </c>
      <c r="J215" s="154">
        <v>852.21</v>
      </c>
      <c r="K215" s="155">
        <v>1004.075</v>
      </c>
      <c r="L215" s="138" t="str">
        <f>VLOOKUP(E215,'ML Look up'!$A$2:$B$1922,2,FALSE)</f>
        <v>ASH</v>
      </c>
    </row>
    <row r="216" spans="1:12" s="149" customFormat="1">
      <c r="A216" s="136" t="s">
        <v>20</v>
      </c>
      <c r="B216" s="136" t="s">
        <v>21</v>
      </c>
      <c r="C216" s="136" t="s">
        <v>36</v>
      </c>
      <c r="D216" s="136" t="s">
        <v>26</v>
      </c>
      <c r="E216" s="151">
        <v>41313578</v>
      </c>
      <c r="F216" s="152" t="s">
        <v>292</v>
      </c>
      <c r="G216" s="136" t="s">
        <v>24</v>
      </c>
      <c r="H216" s="153">
        <v>3379.46</v>
      </c>
      <c r="I216" s="154">
        <v>1689.73</v>
      </c>
      <c r="J216" s="154">
        <v>775.74</v>
      </c>
      <c r="K216" s="155">
        <v>913.99</v>
      </c>
      <c r="L216" s="138" t="str">
        <f>VLOOKUP(E216,'ML Look up'!$A$2:$B$1922,2,FALSE)</f>
        <v>ASH</v>
      </c>
    </row>
    <row r="217" spans="1:12" s="149" customFormat="1">
      <c r="A217" s="136" t="s">
        <v>20</v>
      </c>
      <c r="B217" s="136" t="s">
        <v>21</v>
      </c>
      <c r="C217" s="136" t="s">
        <v>36</v>
      </c>
      <c r="D217" s="136" t="s">
        <v>26</v>
      </c>
      <c r="E217" s="151">
        <v>41314773</v>
      </c>
      <c r="F217" s="152" t="s">
        <v>284</v>
      </c>
      <c r="G217" s="136" t="s">
        <v>24</v>
      </c>
      <c r="H217" s="153">
        <v>65647.070000000007</v>
      </c>
      <c r="I217" s="154">
        <v>32823.535000000003</v>
      </c>
      <c r="J217" s="154">
        <v>15069.04</v>
      </c>
      <c r="K217" s="155">
        <v>17754.495000000003</v>
      </c>
      <c r="L217" s="138" t="str">
        <f>VLOOKUP(E217,'ML Look up'!$A$2:$B$1922,2,FALSE)</f>
        <v>FGD</v>
      </c>
    </row>
    <row r="218" spans="1:12" s="149" customFormat="1">
      <c r="A218" s="136" t="s">
        <v>20</v>
      </c>
      <c r="B218" s="136" t="s">
        <v>21</v>
      </c>
      <c r="C218" s="136" t="s">
        <v>36</v>
      </c>
      <c r="D218" s="136" t="s">
        <v>26</v>
      </c>
      <c r="E218" s="151">
        <v>41316695</v>
      </c>
      <c r="F218" s="152" t="s">
        <v>293</v>
      </c>
      <c r="G218" s="136" t="s">
        <v>24</v>
      </c>
      <c r="H218" s="153">
        <v>161679.51</v>
      </c>
      <c r="I218" s="154">
        <v>80839.755000000005</v>
      </c>
      <c r="J218" s="154">
        <v>37112.93</v>
      </c>
      <c r="K218" s="155">
        <v>43726.825000000004</v>
      </c>
      <c r="L218" s="138" t="str">
        <f>VLOOKUP(E218,'ML Look up'!$A$2:$B$1922,2,FALSE)</f>
        <v>FGD</v>
      </c>
    </row>
    <row r="219" spans="1:12" s="149" customFormat="1">
      <c r="A219" s="136" t="s">
        <v>20</v>
      </c>
      <c r="B219" s="136" t="s">
        <v>21</v>
      </c>
      <c r="C219" s="136" t="s">
        <v>36</v>
      </c>
      <c r="D219" s="136" t="s">
        <v>26</v>
      </c>
      <c r="E219" s="151">
        <v>41317283</v>
      </c>
      <c r="F219" s="152" t="s">
        <v>294</v>
      </c>
      <c r="G219" s="136" t="s">
        <v>24</v>
      </c>
      <c r="H219" s="153">
        <v>18837.09</v>
      </c>
      <c r="I219" s="154">
        <v>9418.5450000000001</v>
      </c>
      <c r="J219" s="154">
        <v>4323.9799999999996</v>
      </c>
      <c r="K219" s="155">
        <v>5094.5650000000005</v>
      </c>
      <c r="L219" s="138" t="str">
        <f>VLOOKUP(E219,'ML Look up'!$A$2:$B$1922,2,FALSE)</f>
        <v>PRECIP</v>
      </c>
    </row>
    <row r="220" spans="1:12" s="149" customFormat="1">
      <c r="A220" s="136" t="s">
        <v>20</v>
      </c>
      <c r="B220" s="136" t="s">
        <v>21</v>
      </c>
      <c r="C220" s="136" t="s">
        <v>36</v>
      </c>
      <c r="D220" s="136" t="s">
        <v>26</v>
      </c>
      <c r="E220" s="151">
        <v>41317306</v>
      </c>
      <c r="F220" s="152" t="s">
        <v>294</v>
      </c>
      <c r="G220" s="136" t="s">
        <v>24</v>
      </c>
      <c r="H220" s="153">
        <v>22103.46</v>
      </c>
      <c r="I220" s="154">
        <v>11051.73</v>
      </c>
      <c r="J220" s="154">
        <v>5073.7700000000004</v>
      </c>
      <c r="K220" s="155">
        <v>5977.9599999999991</v>
      </c>
      <c r="L220" s="138" t="str">
        <f>VLOOKUP(E220,'ML Look up'!$A$2:$B$1922,2,FALSE)</f>
        <v>PRECIP</v>
      </c>
    </row>
    <row r="221" spans="1:12" s="149" customFormat="1">
      <c r="A221" s="136" t="s">
        <v>20</v>
      </c>
      <c r="B221" s="136" t="s">
        <v>21</v>
      </c>
      <c r="C221" s="136" t="s">
        <v>36</v>
      </c>
      <c r="D221" s="136" t="s">
        <v>26</v>
      </c>
      <c r="E221" s="151">
        <v>41319518</v>
      </c>
      <c r="F221" s="152" t="s">
        <v>295</v>
      </c>
      <c r="G221" s="136" t="s">
        <v>24</v>
      </c>
      <c r="H221" s="153">
        <v>64616.56</v>
      </c>
      <c r="I221" s="154">
        <v>32308.28</v>
      </c>
      <c r="J221" s="154">
        <v>14832.49</v>
      </c>
      <c r="K221" s="155">
        <v>17475.79</v>
      </c>
      <c r="L221" s="138" t="str">
        <f>VLOOKUP(E221,'ML Look up'!$A$2:$B$1922,2,FALSE)</f>
        <v>FGD</v>
      </c>
    </row>
    <row r="222" spans="1:12" s="149" customFormat="1">
      <c r="A222" s="136" t="s">
        <v>20</v>
      </c>
      <c r="B222" s="136" t="s">
        <v>21</v>
      </c>
      <c r="C222" s="136" t="s">
        <v>36</v>
      </c>
      <c r="D222" s="136" t="s">
        <v>26</v>
      </c>
      <c r="E222" s="151">
        <v>41330167</v>
      </c>
      <c r="F222" s="152" t="s">
        <v>285</v>
      </c>
      <c r="G222" s="136" t="s">
        <v>24</v>
      </c>
      <c r="H222" s="153">
        <v>5631.87</v>
      </c>
      <c r="I222" s="154">
        <v>2815.9349999999999</v>
      </c>
      <c r="J222" s="154">
        <v>1292.77</v>
      </c>
      <c r="K222" s="155">
        <v>1523.165</v>
      </c>
      <c r="L222" s="138" t="str">
        <f>VLOOKUP(E222,'ML Look up'!$A$2:$B$1922,2,FALSE)</f>
        <v>ASH</v>
      </c>
    </row>
    <row r="223" spans="1:12" s="149" customFormat="1">
      <c r="A223" s="136" t="s">
        <v>20</v>
      </c>
      <c r="B223" s="136" t="s">
        <v>21</v>
      </c>
      <c r="C223" s="136" t="s">
        <v>36</v>
      </c>
      <c r="D223" s="136" t="s">
        <v>26</v>
      </c>
      <c r="E223" s="151">
        <v>41332772</v>
      </c>
      <c r="F223" s="152" t="s">
        <v>296</v>
      </c>
      <c r="G223" s="136" t="s">
        <v>24</v>
      </c>
      <c r="H223" s="153">
        <v>16812.3</v>
      </c>
      <c r="I223" s="154">
        <v>8406.15</v>
      </c>
      <c r="J223" s="154">
        <v>3859.2</v>
      </c>
      <c r="K223" s="155">
        <v>4546.95</v>
      </c>
      <c r="L223" s="138" t="str">
        <f>VLOOKUP(E223,'ML Look up'!$A$2:$B$1922,2,FALSE)</f>
        <v>ASH</v>
      </c>
    </row>
    <row r="224" spans="1:12" s="149" customFormat="1">
      <c r="A224" s="136" t="s">
        <v>20</v>
      </c>
      <c r="B224" s="136" t="s">
        <v>21</v>
      </c>
      <c r="C224" s="136" t="s">
        <v>36</v>
      </c>
      <c r="D224" s="136" t="s">
        <v>26</v>
      </c>
      <c r="E224" s="151">
        <v>41341785</v>
      </c>
      <c r="F224" s="152" t="s">
        <v>297</v>
      </c>
      <c r="G224" s="136" t="s">
        <v>24</v>
      </c>
      <c r="H224" s="153">
        <v>4261.26</v>
      </c>
      <c r="I224" s="154">
        <v>2130.63</v>
      </c>
      <c r="J224" s="154">
        <v>978.16</v>
      </c>
      <c r="K224" s="155">
        <v>1152.4700000000003</v>
      </c>
      <c r="L224" s="138" t="str">
        <f>VLOOKUP(E224,'ML Look up'!$A$2:$B$1922,2,FALSE)</f>
        <v>PRECIP</v>
      </c>
    </row>
    <row r="225" spans="1:12" s="149" customFormat="1">
      <c r="A225" s="136" t="s">
        <v>20</v>
      </c>
      <c r="B225" s="136" t="s">
        <v>21</v>
      </c>
      <c r="C225" s="136" t="s">
        <v>36</v>
      </c>
      <c r="D225" s="136" t="s">
        <v>26</v>
      </c>
      <c r="E225" s="151">
        <v>41342420</v>
      </c>
      <c r="F225" s="152" t="s">
        <v>295</v>
      </c>
      <c r="G225" s="136" t="s">
        <v>24</v>
      </c>
      <c r="H225" s="153">
        <v>10994.33</v>
      </c>
      <c r="I225" s="154">
        <v>5497.165</v>
      </c>
      <c r="J225" s="154">
        <v>2523.71</v>
      </c>
      <c r="K225" s="155">
        <v>2973.4549999999999</v>
      </c>
      <c r="L225" s="138" t="str">
        <f>VLOOKUP(E225,'ML Look up'!$A$2:$B$1922,2,FALSE)</f>
        <v>FGD</v>
      </c>
    </row>
    <row r="226" spans="1:12" s="149" customFormat="1">
      <c r="A226" s="136" t="s">
        <v>20</v>
      </c>
      <c r="B226" s="136" t="s">
        <v>21</v>
      </c>
      <c r="C226" s="136" t="s">
        <v>36</v>
      </c>
      <c r="D226" s="136" t="s">
        <v>26</v>
      </c>
      <c r="E226" s="151">
        <v>41353982</v>
      </c>
      <c r="F226" s="152" t="s">
        <v>291</v>
      </c>
      <c r="G226" s="136" t="s">
        <v>24</v>
      </c>
      <c r="H226" s="153">
        <v>28196.48</v>
      </c>
      <c r="I226" s="154">
        <v>14098.24</v>
      </c>
      <c r="J226" s="154">
        <v>6472.4</v>
      </c>
      <c r="K226" s="155">
        <v>7625.84</v>
      </c>
      <c r="L226" s="138" t="str">
        <f>VLOOKUP(E226,'ML Look up'!$A$2:$B$1922,2,FALSE)</f>
        <v>ASH</v>
      </c>
    </row>
    <row r="227" spans="1:12" s="149" customFormat="1">
      <c r="A227" s="136" t="s">
        <v>20</v>
      </c>
      <c r="B227" s="136" t="s">
        <v>21</v>
      </c>
      <c r="C227" s="136" t="s">
        <v>36</v>
      </c>
      <c r="D227" s="136" t="s">
        <v>26</v>
      </c>
      <c r="E227" s="151">
        <v>41355054</v>
      </c>
      <c r="F227" s="152" t="s">
        <v>298</v>
      </c>
      <c r="G227" s="136" t="s">
        <v>24</v>
      </c>
      <c r="H227" s="153">
        <v>77010.06</v>
      </c>
      <c r="I227" s="154">
        <v>38505.03</v>
      </c>
      <c r="J227" s="154">
        <v>17677.38</v>
      </c>
      <c r="K227" s="155">
        <v>20827.649999999998</v>
      </c>
      <c r="L227" s="138" t="str">
        <f>VLOOKUP(E227,'ML Look up'!$A$2:$B$1922,2,FALSE)</f>
        <v>PRECIP</v>
      </c>
    </row>
    <row r="228" spans="1:12" s="149" customFormat="1">
      <c r="A228" s="136" t="s">
        <v>20</v>
      </c>
      <c r="B228" s="136" t="s">
        <v>21</v>
      </c>
      <c r="C228" s="136" t="s">
        <v>36</v>
      </c>
      <c r="D228" s="136" t="s">
        <v>26</v>
      </c>
      <c r="E228" s="151">
        <v>41355098</v>
      </c>
      <c r="F228" s="152" t="s">
        <v>299</v>
      </c>
      <c r="G228" s="136" t="s">
        <v>24</v>
      </c>
      <c r="H228" s="153">
        <v>36829.360000000001</v>
      </c>
      <c r="I228" s="154">
        <v>18414.68</v>
      </c>
      <c r="J228" s="154">
        <v>8454.0400000000009</v>
      </c>
      <c r="K228" s="155">
        <v>9960.64</v>
      </c>
      <c r="L228" s="138" t="str">
        <f>VLOOKUP(E228,'ML Look up'!$A$2:$B$1922,2,FALSE)</f>
        <v>PRECIP</v>
      </c>
    </row>
    <row r="229" spans="1:12" s="149" customFormat="1">
      <c r="A229" s="136" t="s">
        <v>20</v>
      </c>
      <c r="B229" s="136" t="s">
        <v>21</v>
      </c>
      <c r="C229" s="136" t="s">
        <v>36</v>
      </c>
      <c r="D229" s="136" t="s">
        <v>26</v>
      </c>
      <c r="E229" s="151">
        <v>41356304</v>
      </c>
      <c r="F229" s="152" t="s">
        <v>300</v>
      </c>
      <c r="G229" s="136" t="s">
        <v>24</v>
      </c>
      <c r="H229" s="153">
        <v>11862.51</v>
      </c>
      <c r="I229" s="154">
        <v>5931.2550000000001</v>
      </c>
      <c r="J229" s="154">
        <v>2723</v>
      </c>
      <c r="K229" s="155">
        <v>3208.2550000000001</v>
      </c>
      <c r="L229" s="138" t="str">
        <f>VLOOKUP(E229,'ML Look up'!$A$2:$B$1922,2,FALSE)</f>
        <v>CEMS</v>
      </c>
    </row>
    <row r="230" spans="1:12" s="149" customFormat="1">
      <c r="A230" s="136" t="s">
        <v>20</v>
      </c>
      <c r="B230" s="136" t="s">
        <v>21</v>
      </c>
      <c r="C230" s="136" t="s">
        <v>36</v>
      </c>
      <c r="D230" s="136" t="s">
        <v>26</v>
      </c>
      <c r="E230" s="151">
        <v>41356382</v>
      </c>
      <c r="F230" s="152" t="s">
        <v>300</v>
      </c>
      <c r="G230" s="136" t="s">
        <v>24</v>
      </c>
      <c r="H230" s="153">
        <v>12466.47</v>
      </c>
      <c r="I230" s="154">
        <v>6233.2349999999997</v>
      </c>
      <c r="J230" s="154">
        <v>2861.63</v>
      </c>
      <c r="K230" s="155">
        <v>3371.6049999999996</v>
      </c>
      <c r="L230" s="138" t="str">
        <f>VLOOKUP(E230,'ML Look up'!$A$2:$B$1922,2,FALSE)</f>
        <v>CEMS</v>
      </c>
    </row>
    <row r="231" spans="1:12" s="149" customFormat="1">
      <c r="A231" s="136" t="s">
        <v>20</v>
      </c>
      <c r="B231" s="136" t="s">
        <v>21</v>
      </c>
      <c r="C231" s="136" t="s">
        <v>36</v>
      </c>
      <c r="D231" s="136" t="s">
        <v>26</v>
      </c>
      <c r="E231" s="151">
        <v>41356904</v>
      </c>
      <c r="F231" s="152" t="s">
        <v>301</v>
      </c>
      <c r="G231" s="136" t="s">
        <v>24</v>
      </c>
      <c r="H231" s="153">
        <v>30432.9</v>
      </c>
      <c r="I231" s="154">
        <v>15216.45</v>
      </c>
      <c r="J231" s="154">
        <v>6985.76</v>
      </c>
      <c r="K231" s="155">
        <v>8230.69</v>
      </c>
      <c r="L231" s="138" t="str">
        <f>VLOOKUP(E231,'ML Look up'!$A$2:$B$1922,2,FALSE)</f>
        <v>FGD</v>
      </c>
    </row>
    <row r="232" spans="1:12" s="149" customFormat="1">
      <c r="A232" s="136" t="s">
        <v>20</v>
      </c>
      <c r="B232" s="136" t="s">
        <v>21</v>
      </c>
      <c r="C232" s="136" t="s">
        <v>36</v>
      </c>
      <c r="D232" s="136" t="s">
        <v>26</v>
      </c>
      <c r="E232" s="151">
        <v>41363150</v>
      </c>
      <c r="F232" s="152" t="s">
        <v>296</v>
      </c>
      <c r="G232" s="136" t="s">
        <v>24</v>
      </c>
      <c r="H232" s="153">
        <v>43369.43</v>
      </c>
      <c r="I232" s="154">
        <v>21684.715</v>
      </c>
      <c r="J232" s="154">
        <v>9955.2900000000009</v>
      </c>
      <c r="K232" s="155">
        <v>11729.424999999999</v>
      </c>
      <c r="L232" s="138" t="str">
        <f>VLOOKUP(E232,'ML Look up'!$A$2:$B$1922,2,FALSE)</f>
        <v>ASH</v>
      </c>
    </row>
    <row r="233" spans="1:12" s="149" customFormat="1">
      <c r="A233" s="136" t="s">
        <v>20</v>
      </c>
      <c r="B233" s="136" t="s">
        <v>21</v>
      </c>
      <c r="C233" s="136" t="s">
        <v>36</v>
      </c>
      <c r="D233" s="136" t="s">
        <v>26</v>
      </c>
      <c r="E233" s="151">
        <v>41369535</v>
      </c>
      <c r="F233" s="152" t="s">
        <v>291</v>
      </c>
      <c r="G233" s="136" t="s">
        <v>24</v>
      </c>
      <c r="H233" s="153">
        <v>7299.85</v>
      </c>
      <c r="I233" s="154">
        <v>3649.9250000000002</v>
      </c>
      <c r="J233" s="154">
        <v>1675.65</v>
      </c>
      <c r="K233" s="155">
        <v>1974.2750000000001</v>
      </c>
      <c r="L233" s="138" t="str">
        <f>VLOOKUP(E233,'ML Look up'!$A$2:$B$1922,2,FALSE)</f>
        <v>ASH</v>
      </c>
    </row>
    <row r="234" spans="1:12" s="149" customFormat="1">
      <c r="A234" s="136" t="s">
        <v>20</v>
      </c>
      <c r="B234" s="136" t="s">
        <v>21</v>
      </c>
      <c r="C234" s="136" t="s">
        <v>36</v>
      </c>
      <c r="D234" s="136" t="s">
        <v>26</v>
      </c>
      <c r="E234" s="151">
        <v>41376752</v>
      </c>
      <c r="F234" s="152" t="s">
        <v>300</v>
      </c>
      <c r="G234" s="136" t="s">
        <v>24</v>
      </c>
      <c r="H234" s="153">
        <v>4164.8599999999997</v>
      </c>
      <c r="I234" s="154">
        <v>2082.4299999999998</v>
      </c>
      <c r="J234" s="154">
        <v>956.03</v>
      </c>
      <c r="K234" s="155">
        <v>1126.3999999999999</v>
      </c>
      <c r="L234" s="138" t="str">
        <f>VLOOKUP(E234,'ML Look up'!$A$2:$B$1922,2,FALSE)</f>
        <v>CEMS</v>
      </c>
    </row>
    <row r="235" spans="1:12" s="149" customFormat="1">
      <c r="A235" s="136" t="s">
        <v>20</v>
      </c>
      <c r="B235" s="136" t="s">
        <v>21</v>
      </c>
      <c r="C235" s="136" t="s">
        <v>36</v>
      </c>
      <c r="D235" s="136" t="s">
        <v>26</v>
      </c>
      <c r="E235" s="151">
        <v>41379832</v>
      </c>
      <c r="F235" s="152" t="s">
        <v>295</v>
      </c>
      <c r="G235" s="136" t="s">
        <v>24</v>
      </c>
      <c r="H235" s="153">
        <v>118527.49</v>
      </c>
      <c r="I235" s="154">
        <v>59263.745000000003</v>
      </c>
      <c r="J235" s="154">
        <v>27207.55</v>
      </c>
      <c r="K235" s="155">
        <v>32056.195000000003</v>
      </c>
      <c r="L235" s="138" t="str">
        <f>VLOOKUP(E235,'ML Look up'!$A$2:$B$1922,2,FALSE)</f>
        <v>FGD</v>
      </c>
    </row>
    <row r="236" spans="1:12" s="149" customFormat="1">
      <c r="A236" s="136" t="s">
        <v>20</v>
      </c>
      <c r="B236" s="136" t="s">
        <v>21</v>
      </c>
      <c r="C236" s="136" t="s">
        <v>36</v>
      </c>
      <c r="D236" s="136" t="s">
        <v>26</v>
      </c>
      <c r="E236" s="151">
        <v>41379999</v>
      </c>
      <c r="F236" s="152" t="s">
        <v>295</v>
      </c>
      <c r="G236" s="136" t="s">
        <v>24</v>
      </c>
      <c r="H236" s="153">
        <v>5294.19</v>
      </c>
      <c r="I236" s="154">
        <v>2647.0949999999998</v>
      </c>
      <c r="J236" s="154">
        <v>1215.26</v>
      </c>
      <c r="K236" s="155">
        <v>1431.8349999999998</v>
      </c>
      <c r="L236" s="138" t="str">
        <f>VLOOKUP(E236,'ML Look up'!$A$2:$B$1922,2,FALSE)</f>
        <v>FGD</v>
      </c>
    </row>
    <row r="237" spans="1:12" s="149" customFormat="1">
      <c r="A237" s="136" t="s">
        <v>20</v>
      </c>
      <c r="B237" s="136" t="s">
        <v>21</v>
      </c>
      <c r="C237" s="136" t="s">
        <v>36</v>
      </c>
      <c r="D237" s="136" t="s">
        <v>26</v>
      </c>
      <c r="E237" s="151">
        <v>41380580</v>
      </c>
      <c r="F237" s="152" t="s">
        <v>295</v>
      </c>
      <c r="G237" s="136" t="s">
        <v>24</v>
      </c>
      <c r="H237" s="153">
        <v>15461.06</v>
      </c>
      <c r="I237" s="154">
        <v>7730.53</v>
      </c>
      <c r="J237" s="154">
        <v>3549.03</v>
      </c>
      <c r="K237" s="155">
        <v>4181.5</v>
      </c>
      <c r="L237" s="138" t="str">
        <f>VLOOKUP(E237,'ML Look up'!$A$2:$B$1922,2,FALSE)</f>
        <v>FGD</v>
      </c>
    </row>
    <row r="238" spans="1:12" s="149" customFormat="1">
      <c r="A238" s="136" t="s">
        <v>20</v>
      </c>
      <c r="B238" s="136" t="s">
        <v>21</v>
      </c>
      <c r="C238" s="136" t="s">
        <v>36</v>
      </c>
      <c r="D238" s="136" t="s">
        <v>26</v>
      </c>
      <c r="E238" s="151">
        <v>41380918</v>
      </c>
      <c r="F238" s="152" t="s">
        <v>295</v>
      </c>
      <c r="G238" s="136" t="s">
        <v>24</v>
      </c>
      <c r="H238" s="153">
        <v>18000.080000000002</v>
      </c>
      <c r="I238" s="154">
        <v>9000.0400000000009</v>
      </c>
      <c r="J238" s="154">
        <v>4131.8500000000004</v>
      </c>
      <c r="K238" s="155">
        <v>4868.1900000000005</v>
      </c>
      <c r="L238" s="138" t="str">
        <f>VLOOKUP(E238,'ML Look up'!$A$2:$B$1922,2,FALSE)</f>
        <v>FGD</v>
      </c>
    </row>
    <row r="239" spans="1:12" s="149" customFormat="1">
      <c r="A239" s="136" t="s">
        <v>20</v>
      </c>
      <c r="B239" s="136" t="s">
        <v>21</v>
      </c>
      <c r="C239" s="136" t="s">
        <v>36</v>
      </c>
      <c r="D239" s="136" t="s">
        <v>26</v>
      </c>
      <c r="E239" s="151">
        <v>41380959</v>
      </c>
      <c r="F239" s="152" t="s">
        <v>295</v>
      </c>
      <c r="G239" s="136" t="s">
        <v>24</v>
      </c>
      <c r="H239" s="153">
        <v>17784.68</v>
      </c>
      <c r="I239" s="154">
        <v>8892.34</v>
      </c>
      <c r="J239" s="154">
        <v>4082.41</v>
      </c>
      <c r="K239" s="155">
        <v>4809.93</v>
      </c>
      <c r="L239" s="138" t="str">
        <f>VLOOKUP(E239,'ML Look up'!$A$2:$B$1922,2,FALSE)</f>
        <v>FGD</v>
      </c>
    </row>
    <row r="240" spans="1:12" s="149" customFormat="1">
      <c r="A240" s="136" t="s">
        <v>20</v>
      </c>
      <c r="B240" s="136" t="s">
        <v>21</v>
      </c>
      <c r="C240" s="136" t="s">
        <v>36</v>
      </c>
      <c r="D240" s="136" t="s">
        <v>26</v>
      </c>
      <c r="E240" s="151">
        <v>41382561</v>
      </c>
      <c r="F240" s="152" t="s">
        <v>302</v>
      </c>
      <c r="G240" s="136" t="s">
        <v>24</v>
      </c>
      <c r="H240" s="153">
        <v>6105.88</v>
      </c>
      <c r="I240" s="154">
        <v>3052.94</v>
      </c>
      <c r="J240" s="154">
        <v>1401.58</v>
      </c>
      <c r="K240" s="155">
        <v>1651.3600000000001</v>
      </c>
      <c r="L240" s="138" t="str">
        <f>VLOOKUP(E240,'ML Look up'!$A$2:$B$1922,2,FALSE)</f>
        <v>SCR</v>
      </c>
    </row>
    <row r="241" spans="1:12" s="149" customFormat="1">
      <c r="A241" s="136" t="s">
        <v>20</v>
      </c>
      <c r="B241" s="136" t="s">
        <v>21</v>
      </c>
      <c r="C241" s="136" t="s">
        <v>36</v>
      </c>
      <c r="D241" s="136" t="s">
        <v>26</v>
      </c>
      <c r="E241" s="151">
        <v>41383043</v>
      </c>
      <c r="F241" s="152" t="s">
        <v>303</v>
      </c>
      <c r="G241" s="136" t="s">
        <v>24</v>
      </c>
      <c r="H241" s="153">
        <v>27435.279999999999</v>
      </c>
      <c r="I241" s="154">
        <v>13717.64</v>
      </c>
      <c r="J241" s="154">
        <v>6297.67</v>
      </c>
      <c r="K241" s="155">
        <v>7419.9699999999993</v>
      </c>
      <c r="L241" s="138" t="str">
        <f>VLOOKUP(E241,'ML Look up'!$A$2:$B$1922,2,FALSE)</f>
        <v>PRECIP</v>
      </c>
    </row>
    <row r="242" spans="1:12" s="149" customFormat="1">
      <c r="A242" s="136" t="s">
        <v>20</v>
      </c>
      <c r="B242" s="136" t="s">
        <v>21</v>
      </c>
      <c r="C242" s="136" t="s">
        <v>36</v>
      </c>
      <c r="D242" s="136" t="s">
        <v>26</v>
      </c>
      <c r="E242" s="151">
        <v>41383284</v>
      </c>
      <c r="F242" s="152" t="s">
        <v>295</v>
      </c>
      <c r="G242" s="136" t="s">
        <v>24</v>
      </c>
      <c r="H242" s="153">
        <v>3439.52</v>
      </c>
      <c r="I242" s="154">
        <v>1719.76</v>
      </c>
      <c r="J242" s="154">
        <v>789.53</v>
      </c>
      <c r="K242" s="155">
        <v>930.23</v>
      </c>
      <c r="L242" s="138" t="str">
        <f>VLOOKUP(E242,'ML Look up'!$A$2:$B$1922,2,FALSE)</f>
        <v>FGD</v>
      </c>
    </row>
    <row r="243" spans="1:12" s="149" customFormat="1">
      <c r="A243" s="136" t="s">
        <v>20</v>
      </c>
      <c r="B243" s="136" t="s">
        <v>21</v>
      </c>
      <c r="C243" s="136" t="s">
        <v>36</v>
      </c>
      <c r="D243" s="136" t="s">
        <v>26</v>
      </c>
      <c r="E243" s="151">
        <v>41384141</v>
      </c>
      <c r="F243" s="152" t="s">
        <v>229</v>
      </c>
      <c r="G243" s="136" t="s">
        <v>24</v>
      </c>
      <c r="H243" s="153">
        <v>1704866.72</v>
      </c>
      <c r="I243" s="154">
        <v>852433.36</v>
      </c>
      <c r="J243" s="154">
        <v>391345.86</v>
      </c>
      <c r="K243" s="155">
        <v>461087.5</v>
      </c>
      <c r="L243" s="138" t="str">
        <f>VLOOKUP(E243,'ML Look up'!$A$2:$B$1922,2,FALSE)</f>
        <v>FGD</v>
      </c>
    </row>
    <row r="244" spans="1:12" s="149" customFormat="1">
      <c r="A244" s="136" t="s">
        <v>20</v>
      </c>
      <c r="B244" s="136" t="s">
        <v>21</v>
      </c>
      <c r="C244" s="136" t="s">
        <v>36</v>
      </c>
      <c r="D244" s="136" t="s">
        <v>26</v>
      </c>
      <c r="E244" s="151">
        <v>41384146</v>
      </c>
      <c r="F244" s="152" t="s">
        <v>230</v>
      </c>
      <c r="G244" s="136" t="s">
        <v>24</v>
      </c>
      <c r="H244" s="153">
        <v>1722163.08</v>
      </c>
      <c r="I244" s="154">
        <v>861081.54</v>
      </c>
      <c r="J244" s="154">
        <v>395316.18</v>
      </c>
      <c r="K244" s="155">
        <v>465765.36000000004</v>
      </c>
      <c r="L244" s="138" t="str">
        <f>VLOOKUP(E244,'ML Look up'!$A$2:$B$1922,2,FALSE)</f>
        <v>FGD</v>
      </c>
    </row>
    <row r="245" spans="1:12" s="149" customFormat="1">
      <c r="A245" s="136" t="s">
        <v>20</v>
      </c>
      <c r="B245" s="136" t="s">
        <v>21</v>
      </c>
      <c r="C245" s="136" t="s">
        <v>36</v>
      </c>
      <c r="D245" s="136" t="s">
        <v>26</v>
      </c>
      <c r="E245" s="151">
        <v>41384776</v>
      </c>
      <c r="F245" s="152" t="s">
        <v>295</v>
      </c>
      <c r="G245" s="136" t="s">
        <v>24</v>
      </c>
      <c r="H245" s="153">
        <v>1908.75</v>
      </c>
      <c r="I245" s="154">
        <v>954.375</v>
      </c>
      <c r="J245" s="154">
        <v>438.15</v>
      </c>
      <c r="K245" s="155">
        <v>516.22500000000002</v>
      </c>
      <c r="L245" s="138" t="str">
        <f>VLOOKUP(E245,'ML Look up'!$A$2:$B$1922,2,FALSE)</f>
        <v>FGD</v>
      </c>
    </row>
    <row r="246" spans="1:12" s="149" customFormat="1">
      <c r="A246" s="136" t="s">
        <v>20</v>
      </c>
      <c r="B246" s="136" t="s">
        <v>21</v>
      </c>
      <c r="C246" s="136" t="s">
        <v>36</v>
      </c>
      <c r="D246" s="136" t="s">
        <v>26</v>
      </c>
      <c r="E246" s="151">
        <v>41385179</v>
      </c>
      <c r="F246" s="152" t="s">
        <v>300</v>
      </c>
      <c r="G246" s="136" t="s">
        <v>24</v>
      </c>
      <c r="H246" s="153">
        <v>6840.01</v>
      </c>
      <c r="I246" s="154">
        <v>3420.0050000000001</v>
      </c>
      <c r="J246" s="154">
        <v>1570.1</v>
      </c>
      <c r="K246" s="155">
        <v>1849.9050000000002</v>
      </c>
      <c r="L246" s="138" t="str">
        <f>VLOOKUP(E246,'ML Look up'!$A$2:$B$1922,2,FALSE)</f>
        <v>CEMS</v>
      </c>
    </row>
    <row r="247" spans="1:12" s="149" customFormat="1">
      <c r="A247" s="136" t="s">
        <v>20</v>
      </c>
      <c r="B247" s="136" t="s">
        <v>21</v>
      </c>
      <c r="C247" s="136" t="s">
        <v>36</v>
      </c>
      <c r="D247" s="136" t="s">
        <v>26</v>
      </c>
      <c r="E247" s="151">
        <v>41385198</v>
      </c>
      <c r="F247" s="152" t="s">
        <v>300</v>
      </c>
      <c r="G247" s="136" t="s">
        <v>24</v>
      </c>
      <c r="H247" s="153">
        <v>17356.400000000001</v>
      </c>
      <c r="I247" s="154">
        <v>8678.2000000000007</v>
      </c>
      <c r="J247" s="154">
        <v>3984.1</v>
      </c>
      <c r="K247" s="155">
        <v>4694.1000000000004</v>
      </c>
      <c r="L247" s="138" t="str">
        <f>VLOOKUP(E247,'ML Look up'!$A$2:$B$1922,2,FALSE)</f>
        <v>CEMS</v>
      </c>
    </row>
    <row r="248" spans="1:12" s="149" customFormat="1">
      <c r="A248" s="136" t="s">
        <v>20</v>
      </c>
      <c r="B248" s="136" t="s">
        <v>21</v>
      </c>
      <c r="C248" s="136" t="s">
        <v>36</v>
      </c>
      <c r="D248" s="136" t="s">
        <v>26</v>
      </c>
      <c r="E248" s="151">
        <v>41395032</v>
      </c>
      <c r="F248" s="152" t="s">
        <v>290</v>
      </c>
      <c r="G248" s="136" t="s">
        <v>24</v>
      </c>
      <c r="H248" s="153">
        <v>63095.54</v>
      </c>
      <c r="I248" s="154">
        <v>31547.77</v>
      </c>
      <c r="J248" s="154">
        <v>14483.35</v>
      </c>
      <c r="K248" s="155">
        <v>17064.419999999998</v>
      </c>
      <c r="L248" s="138" t="str">
        <f>VLOOKUP(E248,'ML Look up'!$A$2:$B$1922,2,FALSE)</f>
        <v>FGD</v>
      </c>
    </row>
    <row r="249" spans="1:12" s="149" customFormat="1">
      <c r="A249" s="136" t="s">
        <v>20</v>
      </c>
      <c r="B249" s="136" t="s">
        <v>21</v>
      </c>
      <c r="C249" s="136" t="s">
        <v>36</v>
      </c>
      <c r="D249" s="136" t="s">
        <v>26</v>
      </c>
      <c r="E249" s="151">
        <v>41398403</v>
      </c>
      <c r="F249" s="152" t="s">
        <v>304</v>
      </c>
      <c r="G249" s="136" t="s">
        <v>24</v>
      </c>
      <c r="H249" s="153">
        <v>32419.39</v>
      </c>
      <c r="I249" s="154">
        <v>16209.695</v>
      </c>
      <c r="J249" s="154">
        <v>7441.75</v>
      </c>
      <c r="K249" s="155">
        <v>8767.9449999999997</v>
      </c>
      <c r="L249" s="138" t="str">
        <f>VLOOKUP(E249,'ML Look up'!$A$2:$B$1922,2,FALSE)</f>
        <v>SCR</v>
      </c>
    </row>
    <row r="250" spans="1:12" s="149" customFormat="1">
      <c r="A250" s="136" t="s">
        <v>20</v>
      </c>
      <c r="B250" s="136" t="s">
        <v>21</v>
      </c>
      <c r="C250" s="136" t="s">
        <v>36</v>
      </c>
      <c r="D250" s="136" t="s">
        <v>26</v>
      </c>
      <c r="E250" s="151">
        <v>41399274</v>
      </c>
      <c r="F250" s="152" t="s">
        <v>295</v>
      </c>
      <c r="G250" s="136" t="s">
        <v>24</v>
      </c>
      <c r="H250" s="153">
        <v>16662.240000000002</v>
      </c>
      <c r="I250" s="154">
        <v>8331.1200000000008</v>
      </c>
      <c r="J250" s="154">
        <v>3824.76</v>
      </c>
      <c r="K250" s="155">
        <v>4506.3600000000006</v>
      </c>
      <c r="L250" s="138" t="str">
        <f>VLOOKUP(E250,'ML Look up'!$A$2:$B$1922,2,FALSE)</f>
        <v>FGD</v>
      </c>
    </row>
    <row r="251" spans="1:12" s="149" customFormat="1">
      <c r="A251" s="136" t="s">
        <v>20</v>
      </c>
      <c r="B251" s="136" t="s">
        <v>21</v>
      </c>
      <c r="C251" s="136" t="s">
        <v>36</v>
      </c>
      <c r="D251" s="136" t="s">
        <v>26</v>
      </c>
      <c r="E251" s="151">
        <v>41402785</v>
      </c>
      <c r="F251" s="152" t="s">
        <v>295</v>
      </c>
      <c r="G251" s="136" t="s">
        <v>24</v>
      </c>
      <c r="H251" s="153">
        <v>13460.21</v>
      </c>
      <c r="I251" s="154">
        <v>6730.1049999999996</v>
      </c>
      <c r="J251" s="154">
        <v>3089.74</v>
      </c>
      <c r="K251" s="155">
        <v>3640.3649999999998</v>
      </c>
      <c r="L251" s="138" t="str">
        <f>VLOOKUP(E251,'ML Look up'!$A$2:$B$1922,2,FALSE)</f>
        <v>FGD</v>
      </c>
    </row>
    <row r="252" spans="1:12" s="149" customFormat="1">
      <c r="A252" s="136" t="s">
        <v>20</v>
      </c>
      <c r="B252" s="136" t="s">
        <v>21</v>
      </c>
      <c r="C252" s="136" t="s">
        <v>36</v>
      </c>
      <c r="D252" s="136" t="s">
        <v>26</v>
      </c>
      <c r="E252" s="151">
        <v>41408811</v>
      </c>
      <c r="F252" s="152" t="s">
        <v>295</v>
      </c>
      <c r="G252" s="136" t="s">
        <v>24</v>
      </c>
      <c r="H252" s="153">
        <v>61230.03</v>
      </c>
      <c r="I252" s="154">
        <v>30615.014999999999</v>
      </c>
      <c r="J252" s="154">
        <v>14055.13</v>
      </c>
      <c r="K252" s="155">
        <v>16559.885000000002</v>
      </c>
      <c r="L252" s="138" t="str">
        <f>VLOOKUP(E252,'ML Look up'!$A$2:$B$1922,2,FALSE)</f>
        <v>FGD</v>
      </c>
    </row>
    <row r="253" spans="1:12" s="149" customFormat="1">
      <c r="A253" s="136" t="s">
        <v>20</v>
      </c>
      <c r="B253" s="136" t="s">
        <v>21</v>
      </c>
      <c r="C253" s="136" t="s">
        <v>36</v>
      </c>
      <c r="D253" s="136" t="s">
        <v>26</v>
      </c>
      <c r="E253" s="151">
        <v>41409687</v>
      </c>
      <c r="F253" s="152" t="s">
        <v>300</v>
      </c>
      <c r="G253" s="136" t="s">
        <v>24</v>
      </c>
      <c r="H253" s="153">
        <v>4961.05</v>
      </c>
      <c r="I253" s="154">
        <v>2480.5250000000001</v>
      </c>
      <c r="J253" s="154">
        <v>1138.79</v>
      </c>
      <c r="K253" s="155">
        <v>1341.7350000000001</v>
      </c>
      <c r="L253" s="138" t="str">
        <f>VLOOKUP(E253,'ML Look up'!$A$2:$B$1922,2,FALSE)</f>
        <v>CEMS</v>
      </c>
    </row>
    <row r="254" spans="1:12" s="149" customFormat="1">
      <c r="A254" s="136" t="s">
        <v>20</v>
      </c>
      <c r="B254" s="136" t="s">
        <v>21</v>
      </c>
      <c r="C254" s="136" t="s">
        <v>36</v>
      </c>
      <c r="D254" s="136" t="s">
        <v>26</v>
      </c>
      <c r="E254" s="151">
        <v>41419793</v>
      </c>
      <c r="F254" s="152" t="s">
        <v>285</v>
      </c>
      <c r="G254" s="136" t="s">
        <v>24</v>
      </c>
      <c r="H254" s="153">
        <v>2984.66</v>
      </c>
      <c r="I254" s="154">
        <v>1492.33</v>
      </c>
      <c r="J254" s="154">
        <v>685.12</v>
      </c>
      <c r="K254" s="155">
        <v>807.20999999999992</v>
      </c>
      <c r="L254" s="138" t="str">
        <f>VLOOKUP(E254,'ML Look up'!$A$2:$B$1922,2,FALSE)</f>
        <v>ASH</v>
      </c>
    </row>
    <row r="255" spans="1:12" s="149" customFormat="1">
      <c r="A255" s="136" t="s">
        <v>20</v>
      </c>
      <c r="B255" s="136" t="s">
        <v>21</v>
      </c>
      <c r="C255" s="136" t="s">
        <v>36</v>
      </c>
      <c r="D255" s="136" t="s">
        <v>26</v>
      </c>
      <c r="E255" s="151">
        <v>41426623</v>
      </c>
      <c r="F255" s="152" t="s">
        <v>295</v>
      </c>
      <c r="G255" s="136" t="s">
        <v>24</v>
      </c>
      <c r="H255" s="153">
        <v>6568.16</v>
      </c>
      <c r="I255" s="154">
        <v>3284.08</v>
      </c>
      <c r="J255" s="154">
        <v>1507.7</v>
      </c>
      <c r="K255" s="155">
        <v>1776.3799999999999</v>
      </c>
      <c r="L255" s="138" t="str">
        <f>VLOOKUP(E255,'ML Look up'!$A$2:$B$1922,2,FALSE)</f>
        <v>FGD</v>
      </c>
    </row>
    <row r="256" spans="1:12" s="149" customFormat="1">
      <c r="A256" s="136" t="s">
        <v>20</v>
      </c>
      <c r="B256" s="136" t="s">
        <v>21</v>
      </c>
      <c r="C256" s="136" t="s">
        <v>36</v>
      </c>
      <c r="D256" s="136" t="s">
        <v>26</v>
      </c>
      <c r="E256" s="151">
        <v>41427111</v>
      </c>
      <c r="F256" s="152" t="s">
        <v>295</v>
      </c>
      <c r="G256" s="136" t="s">
        <v>24</v>
      </c>
      <c r="H256" s="153">
        <v>16610.18</v>
      </c>
      <c r="I256" s="154">
        <v>8305.09</v>
      </c>
      <c r="J256" s="154">
        <v>3812.81</v>
      </c>
      <c r="K256" s="155">
        <v>4492.2800000000007</v>
      </c>
      <c r="L256" s="138" t="str">
        <f>VLOOKUP(E256,'ML Look up'!$A$2:$B$1922,2,FALSE)</f>
        <v>FGD</v>
      </c>
    </row>
    <row r="257" spans="1:12" s="149" customFormat="1">
      <c r="A257" s="136" t="s">
        <v>20</v>
      </c>
      <c r="B257" s="136" t="s">
        <v>21</v>
      </c>
      <c r="C257" s="136" t="s">
        <v>36</v>
      </c>
      <c r="D257" s="136" t="s">
        <v>26</v>
      </c>
      <c r="E257" s="137">
        <v>41439098</v>
      </c>
      <c r="F257" s="152" t="s">
        <v>295</v>
      </c>
      <c r="G257" s="136" t="s">
        <v>24</v>
      </c>
      <c r="H257" s="153">
        <v>15976.81</v>
      </c>
      <c r="I257" s="154">
        <v>7988.4049999999997</v>
      </c>
      <c r="J257" s="154">
        <v>3667.42</v>
      </c>
      <c r="K257" s="155">
        <v>4320.9849999999997</v>
      </c>
      <c r="L257" s="138" t="str">
        <f>VLOOKUP(E257,'ML Look up'!$A$2:$B$1922,2,FALSE)</f>
        <v>SCR</v>
      </c>
    </row>
    <row r="258" spans="1:12" s="149" customFormat="1">
      <c r="A258" s="136" t="s">
        <v>20</v>
      </c>
      <c r="B258" s="136" t="s">
        <v>21</v>
      </c>
      <c r="C258" s="136" t="s">
        <v>36</v>
      </c>
      <c r="D258" s="136" t="s">
        <v>26</v>
      </c>
      <c r="E258" s="137" t="s">
        <v>134</v>
      </c>
      <c r="F258" s="152" t="s">
        <v>261</v>
      </c>
      <c r="G258" s="136" t="s">
        <v>24</v>
      </c>
      <c r="H258" s="153">
        <v>12750189.529999999</v>
      </c>
      <c r="I258" s="154">
        <v>6375094.7649999997</v>
      </c>
      <c r="J258" s="154">
        <v>2926758.95</v>
      </c>
      <c r="K258" s="155">
        <v>3448335.8149999995</v>
      </c>
      <c r="L258" s="138" t="str">
        <f>VLOOKUP(E258,'ML Look up'!$A$2:$B$1922,2,FALSE)</f>
        <v>FGD</v>
      </c>
    </row>
    <row r="259" spans="1:12" s="149" customFormat="1">
      <c r="A259" s="136" t="s">
        <v>20</v>
      </c>
      <c r="B259" s="136" t="s">
        <v>21</v>
      </c>
      <c r="C259" s="136" t="s">
        <v>36</v>
      </c>
      <c r="D259" s="136" t="s">
        <v>26</v>
      </c>
      <c r="E259" s="151" t="s">
        <v>77</v>
      </c>
      <c r="F259" s="152" t="s">
        <v>302</v>
      </c>
      <c r="G259" s="136" t="s">
        <v>24</v>
      </c>
      <c r="H259" s="153">
        <v>2875489.55</v>
      </c>
      <c r="I259" s="154">
        <v>1437744.7749999999</v>
      </c>
      <c r="J259" s="154">
        <v>660058.01</v>
      </c>
      <c r="K259" s="155">
        <v>777686.7649999999</v>
      </c>
      <c r="L259" s="138" t="str">
        <f>VLOOKUP(E259,'ML Look up'!$A$2:$B$1922,2,FALSE)</f>
        <v>SCR</v>
      </c>
    </row>
    <row r="260" spans="1:12" s="149" customFormat="1">
      <c r="A260" s="136" t="s">
        <v>20</v>
      </c>
      <c r="B260" s="136" t="s">
        <v>21</v>
      </c>
      <c r="C260" s="136" t="s">
        <v>38</v>
      </c>
      <c r="D260" s="136" t="s">
        <v>26</v>
      </c>
      <c r="E260" s="151">
        <v>41396521</v>
      </c>
      <c r="F260" s="152" t="s">
        <v>295</v>
      </c>
      <c r="G260" s="136" t="s">
        <v>24</v>
      </c>
      <c r="H260" s="153">
        <v>75307.98</v>
      </c>
      <c r="I260" s="154">
        <v>37653.99</v>
      </c>
      <c r="J260" s="154">
        <v>10640.85</v>
      </c>
      <c r="K260" s="155">
        <v>27013.14</v>
      </c>
      <c r="L260" s="138" t="str">
        <f>VLOOKUP(E260,'ML Look up'!$A$2:$B$1922,2,FALSE)</f>
        <v>FGD</v>
      </c>
    </row>
    <row r="261" spans="1:12" s="149" customFormat="1">
      <c r="A261" s="136" t="s">
        <v>20</v>
      </c>
      <c r="B261" s="136" t="s">
        <v>21</v>
      </c>
      <c r="C261" s="136" t="s">
        <v>38</v>
      </c>
      <c r="D261" s="136" t="s">
        <v>26</v>
      </c>
      <c r="E261" s="151">
        <v>41398736</v>
      </c>
      <c r="F261" s="152" t="s">
        <v>290</v>
      </c>
      <c r="G261" s="136" t="s">
        <v>24</v>
      </c>
      <c r="H261" s="153">
        <v>332398.17</v>
      </c>
      <c r="I261" s="154">
        <v>166199.08499999999</v>
      </c>
      <c r="J261" s="154">
        <v>46967.11</v>
      </c>
      <c r="K261" s="155">
        <v>119231.97499999999</v>
      </c>
      <c r="L261" s="138" t="str">
        <f>VLOOKUP(E261,'ML Look up'!$A$2:$B$1922,2,FALSE)</f>
        <v>FGD</v>
      </c>
    </row>
    <row r="262" spans="1:12" s="149" customFormat="1">
      <c r="A262" s="136" t="s">
        <v>20</v>
      </c>
      <c r="B262" s="136" t="s">
        <v>21</v>
      </c>
      <c r="C262" s="136" t="s">
        <v>38</v>
      </c>
      <c r="D262" s="136" t="s">
        <v>26</v>
      </c>
      <c r="E262" s="151">
        <v>41428030</v>
      </c>
      <c r="F262" s="152" t="s">
        <v>305</v>
      </c>
      <c r="G262" s="136" t="s">
        <v>24</v>
      </c>
      <c r="H262" s="153">
        <v>2050.87</v>
      </c>
      <c r="I262" s="154">
        <v>1025.4349999999999</v>
      </c>
      <c r="J262" s="154">
        <v>289.77999999999997</v>
      </c>
      <c r="K262" s="155">
        <v>735.65499999999997</v>
      </c>
      <c r="L262" s="138" t="str">
        <f>VLOOKUP(E262,'ML Look up'!$A$2:$B$1922,2,FALSE)</f>
        <v>FGD</v>
      </c>
    </row>
    <row r="263" spans="1:12" s="149" customFormat="1">
      <c r="A263" s="136" t="s">
        <v>20</v>
      </c>
      <c r="B263" s="136" t="s">
        <v>21</v>
      </c>
      <c r="C263" s="136" t="s">
        <v>38</v>
      </c>
      <c r="D263" s="136" t="s">
        <v>26</v>
      </c>
      <c r="E263" s="151">
        <v>41430446</v>
      </c>
      <c r="F263" s="152" t="s">
        <v>295</v>
      </c>
      <c r="G263" s="136" t="s">
        <v>24</v>
      </c>
      <c r="H263" s="153">
        <v>5703.22</v>
      </c>
      <c r="I263" s="154">
        <v>2851.61</v>
      </c>
      <c r="J263" s="154">
        <v>805.85</v>
      </c>
      <c r="K263" s="155">
        <v>2045.7600000000002</v>
      </c>
      <c r="L263" s="138" t="str">
        <f>VLOOKUP(E263,'ML Look up'!$A$2:$B$1922,2,FALSE)</f>
        <v>FGD</v>
      </c>
    </row>
    <row r="264" spans="1:12" s="149" customFormat="1">
      <c r="A264" s="136" t="s">
        <v>20</v>
      </c>
      <c r="B264" s="136" t="s">
        <v>21</v>
      </c>
      <c r="C264" s="136" t="s">
        <v>38</v>
      </c>
      <c r="D264" s="136" t="s">
        <v>26</v>
      </c>
      <c r="E264" s="151">
        <v>41451225</v>
      </c>
      <c r="F264" s="152" t="s">
        <v>306</v>
      </c>
      <c r="G264" s="136" t="s">
        <v>24</v>
      </c>
      <c r="H264" s="153">
        <v>44772.46</v>
      </c>
      <c r="I264" s="154">
        <v>22386.23</v>
      </c>
      <c r="J264" s="154">
        <v>6326.25</v>
      </c>
      <c r="K264" s="155">
        <v>16059.98</v>
      </c>
      <c r="L264" s="138" t="str">
        <f>VLOOKUP(E264,'ML Look up'!$A$2:$B$1922,2,FALSE)</f>
        <v>ASH</v>
      </c>
    </row>
    <row r="265" spans="1:12" s="149" customFormat="1">
      <c r="A265" s="136" t="s">
        <v>20</v>
      </c>
      <c r="B265" s="136" t="s">
        <v>21</v>
      </c>
      <c r="C265" s="136" t="s">
        <v>38</v>
      </c>
      <c r="D265" s="136" t="s">
        <v>26</v>
      </c>
      <c r="E265" s="151">
        <v>41452403</v>
      </c>
      <c r="F265" s="152" t="s">
        <v>307</v>
      </c>
      <c r="G265" s="136" t="s">
        <v>24</v>
      </c>
      <c r="H265" s="153">
        <v>16585.62</v>
      </c>
      <c r="I265" s="154">
        <v>8292.81</v>
      </c>
      <c r="J265" s="154">
        <v>2343.5100000000002</v>
      </c>
      <c r="K265" s="155">
        <v>5949.2999999999993</v>
      </c>
      <c r="L265" s="138" t="str">
        <f>VLOOKUP(E265,'ML Look up'!$A$2:$B$1922,2,FALSE)</f>
        <v>FGD</v>
      </c>
    </row>
    <row r="266" spans="1:12" s="149" customFormat="1">
      <c r="A266" s="136" t="s">
        <v>20</v>
      </c>
      <c r="B266" s="136" t="s">
        <v>21</v>
      </c>
      <c r="C266" s="136" t="s">
        <v>38</v>
      </c>
      <c r="D266" s="136" t="s">
        <v>26</v>
      </c>
      <c r="E266" s="151">
        <v>41453706</v>
      </c>
      <c r="F266" s="152" t="s">
        <v>308</v>
      </c>
      <c r="G266" s="136" t="s">
        <v>24</v>
      </c>
      <c r="H266" s="153">
        <v>29151.040000000001</v>
      </c>
      <c r="I266" s="154">
        <v>14575.52</v>
      </c>
      <c r="J266" s="154">
        <v>4118.9799999999996</v>
      </c>
      <c r="K266" s="155">
        <v>10456.540000000001</v>
      </c>
      <c r="L266" s="138" t="str">
        <f>VLOOKUP(E266,'ML Look up'!$A$2:$B$1922,2,FALSE)</f>
        <v>ASH</v>
      </c>
    </row>
    <row r="267" spans="1:12" s="149" customFormat="1">
      <c r="A267" s="136" t="s">
        <v>20</v>
      </c>
      <c r="B267" s="136" t="s">
        <v>21</v>
      </c>
      <c r="C267" s="136" t="s">
        <v>38</v>
      </c>
      <c r="D267" s="136" t="s">
        <v>26</v>
      </c>
      <c r="E267" s="151">
        <v>41462671</v>
      </c>
      <c r="F267" s="152" t="s">
        <v>309</v>
      </c>
      <c r="G267" s="136" t="s">
        <v>24</v>
      </c>
      <c r="H267" s="153">
        <v>4351.18</v>
      </c>
      <c r="I267" s="154">
        <v>2175.59</v>
      </c>
      <c r="J267" s="154">
        <v>614.80999999999995</v>
      </c>
      <c r="K267" s="155">
        <v>1560.7800000000002</v>
      </c>
      <c r="L267" s="138" t="str">
        <f>VLOOKUP(E267,'ML Look up'!$A$2:$B$1922,2,FALSE)</f>
        <v>ASH</v>
      </c>
    </row>
    <row r="268" spans="1:12" s="149" customFormat="1">
      <c r="A268" s="136" t="s">
        <v>20</v>
      </c>
      <c r="B268" s="136" t="s">
        <v>21</v>
      </c>
      <c r="C268" s="136" t="s">
        <v>38</v>
      </c>
      <c r="D268" s="136" t="s">
        <v>26</v>
      </c>
      <c r="E268" s="151">
        <v>41462682</v>
      </c>
      <c r="F268" s="152" t="s">
        <v>309</v>
      </c>
      <c r="G268" s="136" t="s">
        <v>24</v>
      </c>
      <c r="H268" s="153">
        <v>2452.41</v>
      </c>
      <c r="I268" s="154">
        <v>1226.2049999999999</v>
      </c>
      <c r="J268" s="154">
        <v>346.52</v>
      </c>
      <c r="K268" s="155">
        <v>879.68499999999995</v>
      </c>
      <c r="L268" s="138" t="str">
        <f>VLOOKUP(E268,'ML Look up'!$A$2:$B$1922,2,FALSE)</f>
        <v>ASH</v>
      </c>
    </row>
    <row r="269" spans="1:12" s="149" customFormat="1">
      <c r="A269" s="136" t="s">
        <v>20</v>
      </c>
      <c r="B269" s="136" t="s">
        <v>21</v>
      </c>
      <c r="C269" s="136" t="s">
        <v>38</v>
      </c>
      <c r="D269" s="136" t="s">
        <v>26</v>
      </c>
      <c r="E269" s="151">
        <v>41465067</v>
      </c>
      <c r="F269" s="152" t="s">
        <v>310</v>
      </c>
      <c r="G269" s="136" t="s">
        <v>24</v>
      </c>
      <c r="H269" s="153">
        <v>67135.98</v>
      </c>
      <c r="I269" s="154">
        <v>33567.99</v>
      </c>
      <c r="J269" s="154">
        <v>9486.16</v>
      </c>
      <c r="K269" s="155">
        <v>24081.829999999998</v>
      </c>
      <c r="L269" s="138" t="str">
        <f>VLOOKUP(E269,'ML Look up'!$A$2:$B$1922,2,FALSE)</f>
        <v>FGD</v>
      </c>
    </row>
    <row r="270" spans="1:12" s="149" customFormat="1">
      <c r="A270" s="136" t="s">
        <v>20</v>
      </c>
      <c r="B270" s="136" t="s">
        <v>21</v>
      </c>
      <c r="C270" s="136" t="s">
        <v>38</v>
      </c>
      <c r="D270" s="136" t="s">
        <v>26</v>
      </c>
      <c r="E270" s="151">
        <v>41468520</v>
      </c>
      <c r="F270" s="152" t="s">
        <v>311</v>
      </c>
      <c r="G270" s="136" t="s">
        <v>24</v>
      </c>
      <c r="H270" s="153">
        <v>78759.06</v>
      </c>
      <c r="I270" s="154">
        <v>39379.53</v>
      </c>
      <c r="J270" s="154">
        <v>11128.48</v>
      </c>
      <c r="K270" s="155">
        <v>28251.05</v>
      </c>
      <c r="L270" s="138" t="str">
        <f>VLOOKUP(E270,'ML Look up'!$A$2:$B$1922,2,FALSE)</f>
        <v>PRECIP</v>
      </c>
    </row>
    <row r="271" spans="1:12" s="149" customFormat="1">
      <c r="A271" s="136" t="s">
        <v>20</v>
      </c>
      <c r="B271" s="136" t="s">
        <v>21</v>
      </c>
      <c r="C271" s="136" t="s">
        <v>38</v>
      </c>
      <c r="D271" s="136" t="s">
        <v>26</v>
      </c>
      <c r="E271" s="151">
        <v>41468618</v>
      </c>
      <c r="F271" s="152" t="s">
        <v>311</v>
      </c>
      <c r="G271" s="136" t="s">
        <v>24</v>
      </c>
      <c r="H271" s="153">
        <v>84271.62</v>
      </c>
      <c r="I271" s="154">
        <v>42135.81</v>
      </c>
      <c r="J271" s="154">
        <v>11907.39</v>
      </c>
      <c r="K271" s="155">
        <v>30228.42</v>
      </c>
      <c r="L271" s="138" t="str">
        <f>VLOOKUP(E271,'ML Look up'!$A$2:$B$1922,2,FALSE)</f>
        <v>PRECIP</v>
      </c>
    </row>
    <row r="272" spans="1:12" s="149" customFormat="1">
      <c r="A272" s="136" t="s">
        <v>20</v>
      </c>
      <c r="B272" s="136" t="s">
        <v>21</v>
      </c>
      <c r="C272" s="136" t="s">
        <v>38</v>
      </c>
      <c r="D272" s="136" t="s">
        <v>26</v>
      </c>
      <c r="E272" s="151">
        <v>41474633</v>
      </c>
      <c r="F272" s="152" t="s">
        <v>312</v>
      </c>
      <c r="G272" s="136" t="s">
        <v>24</v>
      </c>
      <c r="H272" s="153">
        <v>5278.13</v>
      </c>
      <c r="I272" s="154">
        <v>2639.0650000000001</v>
      </c>
      <c r="J272" s="154">
        <v>745.79</v>
      </c>
      <c r="K272" s="155">
        <v>1893.2750000000001</v>
      </c>
      <c r="L272" s="138" t="str">
        <f>VLOOKUP(E272,'ML Look up'!$A$2:$B$1922,2,FALSE)</f>
        <v>PRECIP</v>
      </c>
    </row>
    <row r="273" spans="1:12" s="149" customFormat="1">
      <c r="A273" s="136" t="s">
        <v>20</v>
      </c>
      <c r="B273" s="136" t="s">
        <v>21</v>
      </c>
      <c r="C273" s="136" t="s">
        <v>38</v>
      </c>
      <c r="D273" s="136" t="s">
        <v>26</v>
      </c>
      <c r="E273" s="151">
        <v>41478799</v>
      </c>
      <c r="F273" s="152" t="s">
        <v>313</v>
      </c>
      <c r="G273" s="136" t="s">
        <v>24</v>
      </c>
      <c r="H273" s="153">
        <v>8887.26</v>
      </c>
      <c r="I273" s="154">
        <v>4443.63</v>
      </c>
      <c r="J273" s="154">
        <v>1255.75</v>
      </c>
      <c r="K273" s="155">
        <v>3187.88</v>
      </c>
      <c r="L273" s="138" t="str">
        <f>VLOOKUP(E273,'ML Look up'!$A$2:$B$1922,2,FALSE)</f>
        <v>CEMS</v>
      </c>
    </row>
    <row r="274" spans="1:12" s="149" customFormat="1">
      <c r="A274" s="136" t="s">
        <v>20</v>
      </c>
      <c r="B274" s="136" t="s">
        <v>21</v>
      </c>
      <c r="C274" s="136" t="s">
        <v>38</v>
      </c>
      <c r="D274" s="136" t="s">
        <v>26</v>
      </c>
      <c r="E274" s="151">
        <v>41482787</v>
      </c>
      <c r="F274" s="152" t="s">
        <v>313</v>
      </c>
      <c r="G274" s="136" t="s">
        <v>24</v>
      </c>
      <c r="H274" s="153">
        <v>6237.28</v>
      </c>
      <c r="I274" s="154">
        <v>3118.64</v>
      </c>
      <c r="J274" s="154">
        <v>881.31</v>
      </c>
      <c r="K274" s="155">
        <v>2237.33</v>
      </c>
      <c r="L274" s="138" t="str">
        <f>VLOOKUP(E274,'ML Look up'!$A$2:$B$1922,2,FALSE)</f>
        <v>CEMS</v>
      </c>
    </row>
    <row r="275" spans="1:12" s="149" customFormat="1">
      <c r="A275" s="136" t="s">
        <v>20</v>
      </c>
      <c r="B275" s="136" t="s">
        <v>21</v>
      </c>
      <c r="C275" s="136" t="s">
        <v>38</v>
      </c>
      <c r="D275" s="136" t="s">
        <v>26</v>
      </c>
      <c r="E275" s="151">
        <v>41488208</v>
      </c>
      <c r="F275" s="152" t="s">
        <v>308</v>
      </c>
      <c r="G275" s="136" t="s">
        <v>24</v>
      </c>
      <c r="H275" s="153">
        <v>35349.19</v>
      </c>
      <c r="I275" s="154">
        <v>17674.595000000001</v>
      </c>
      <c r="J275" s="154">
        <v>4994.76</v>
      </c>
      <c r="K275" s="155">
        <v>12679.835000000001</v>
      </c>
      <c r="L275" s="138" t="str">
        <f>VLOOKUP(E275,'ML Look up'!$A$2:$B$1922,2,FALSE)</f>
        <v>ASH</v>
      </c>
    </row>
    <row r="276" spans="1:12" s="149" customFormat="1">
      <c r="A276" s="136" t="s">
        <v>20</v>
      </c>
      <c r="B276" s="136" t="s">
        <v>21</v>
      </c>
      <c r="C276" s="136" t="s">
        <v>38</v>
      </c>
      <c r="D276" s="136" t="s">
        <v>26</v>
      </c>
      <c r="E276" s="151">
        <v>41494205</v>
      </c>
      <c r="F276" s="152" t="s">
        <v>314</v>
      </c>
      <c r="G276" s="136" t="s">
        <v>24</v>
      </c>
      <c r="H276" s="153">
        <v>52651.86</v>
      </c>
      <c r="I276" s="154">
        <v>26325.93</v>
      </c>
      <c r="J276" s="154">
        <v>7439.59</v>
      </c>
      <c r="K276" s="155">
        <v>18886.34</v>
      </c>
      <c r="L276" s="138" t="str">
        <f>VLOOKUP(E276,'ML Look up'!$A$2:$B$1922,2,FALSE)</f>
        <v>ASH</v>
      </c>
    </row>
    <row r="277" spans="1:12" s="149" customFormat="1">
      <c r="A277" s="136" t="s">
        <v>20</v>
      </c>
      <c r="B277" s="136" t="s">
        <v>21</v>
      </c>
      <c r="C277" s="136" t="s">
        <v>38</v>
      </c>
      <c r="D277" s="136" t="s">
        <v>26</v>
      </c>
      <c r="E277" s="151">
        <v>41494466</v>
      </c>
      <c r="F277" s="152" t="s">
        <v>315</v>
      </c>
      <c r="G277" s="136" t="s">
        <v>24</v>
      </c>
      <c r="H277" s="153">
        <v>1458.99</v>
      </c>
      <c r="I277" s="154">
        <v>729.495</v>
      </c>
      <c r="J277" s="154">
        <v>206.15</v>
      </c>
      <c r="K277" s="155">
        <v>523.34500000000003</v>
      </c>
      <c r="L277" s="138" t="str">
        <f>VLOOKUP(E277,'ML Look up'!$A$2:$B$1922,2,FALSE)</f>
        <v>SCR</v>
      </c>
    </row>
    <row r="278" spans="1:12" s="149" customFormat="1">
      <c r="A278" s="136" t="s">
        <v>20</v>
      </c>
      <c r="B278" s="136" t="s">
        <v>21</v>
      </c>
      <c r="C278" s="136" t="s">
        <v>38</v>
      </c>
      <c r="D278" s="136" t="s">
        <v>26</v>
      </c>
      <c r="E278" s="151">
        <v>41495567</v>
      </c>
      <c r="F278" s="152" t="s">
        <v>316</v>
      </c>
      <c r="G278" s="136" t="s">
        <v>24</v>
      </c>
      <c r="H278" s="153">
        <v>9536.9599999999991</v>
      </c>
      <c r="I278" s="154">
        <v>4768.4799999999996</v>
      </c>
      <c r="J278" s="154">
        <v>1347.55</v>
      </c>
      <c r="K278" s="155">
        <v>3420.9299999999994</v>
      </c>
      <c r="L278" s="138" t="str">
        <f>VLOOKUP(E278,'ML Look up'!$A$2:$B$1922,2,FALSE)</f>
        <v>FGD</v>
      </c>
    </row>
    <row r="279" spans="1:12" s="149" customFormat="1">
      <c r="A279" s="136" t="s">
        <v>20</v>
      </c>
      <c r="B279" s="136" t="s">
        <v>21</v>
      </c>
      <c r="C279" s="136" t="s">
        <v>38</v>
      </c>
      <c r="D279" s="136" t="s">
        <v>26</v>
      </c>
      <c r="E279" s="151">
        <v>41499028</v>
      </c>
      <c r="F279" s="152" t="s">
        <v>315</v>
      </c>
      <c r="G279" s="136" t="s">
        <v>24</v>
      </c>
      <c r="H279" s="153">
        <v>1672.59</v>
      </c>
      <c r="I279" s="154">
        <v>836.29499999999996</v>
      </c>
      <c r="J279" s="154">
        <v>236.33</v>
      </c>
      <c r="K279" s="155">
        <v>599.96499999999992</v>
      </c>
      <c r="L279" s="138" t="str">
        <f>VLOOKUP(E279,'ML Look up'!$A$2:$B$1922,2,FALSE)</f>
        <v>SCR</v>
      </c>
    </row>
    <row r="280" spans="1:12" s="149" customFormat="1">
      <c r="A280" s="136" t="s">
        <v>20</v>
      </c>
      <c r="B280" s="136" t="s">
        <v>21</v>
      </c>
      <c r="C280" s="136" t="s">
        <v>38</v>
      </c>
      <c r="D280" s="136" t="s">
        <v>26</v>
      </c>
      <c r="E280" s="151">
        <v>41500966</v>
      </c>
      <c r="F280" s="152" t="s">
        <v>315</v>
      </c>
      <c r="G280" s="136" t="s">
        <v>24</v>
      </c>
      <c r="H280" s="153">
        <v>22724.62</v>
      </c>
      <c r="I280" s="154">
        <v>11362.31</v>
      </c>
      <c r="J280" s="154">
        <v>3210.94</v>
      </c>
      <c r="K280" s="155">
        <v>8151.369999999999</v>
      </c>
      <c r="L280" s="138" t="str">
        <f>VLOOKUP(E280,'ML Look up'!$A$2:$B$1922,2,FALSE)</f>
        <v>SCR</v>
      </c>
    </row>
    <row r="281" spans="1:12" s="149" customFormat="1">
      <c r="A281" s="136" t="s">
        <v>20</v>
      </c>
      <c r="B281" s="136" t="s">
        <v>21</v>
      </c>
      <c r="C281" s="136" t="s">
        <v>38</v>
      </c>
      <c r="D281" s="136" t="s">
        <v>26</v>
      </c>
      <c r="E281" s="151">
        <v>41501840</v>
      </c>
      <c r="F281" s="152" t="s">
        <v>312</v>
      </c>
      <c r="G281" s="136" t="s">
        <v>24</v>
      </c>
      <c r="H281" s="153">
        <v>4552.96</v>
      </c>
      <c r="I281" s="154">
        <v>2276.48</v>
      </c>
      <c r="J281" s="154">
        <v>643.32000000000005</v>
      </c>
      <c r="K281" s="155">
        <v>1633.1599999999999</v>
      </c>
      <c r="L281" s="138" t="str">
        <f>VLOOKUP(E281,'ML Look up'!$A$2:$B$1922,2,FALSE)</f>
        <v>PRECIP</v>
      </c>
    </row>
    <row r="282" spans="1:12" s="149" customFormat="1">
      <c r="A282" s="136" t="s">
        <v>20</v>
      </c>
      <c r="B282" s="136" t="s">
        <v>21</v>
      </c>
      <c r="C282" s="136" t="s">
        <v>38</v>
      </c>
      <c r="D282" s="136" t="s">
        <v>26</v>
      </c>
      <c r="E282" s="151">
        <v>41505418</v>
      </c>
      <c r="F282" s="152" t="s">
        <v>312</v>
      </c>
      <c r="G282" s="136" t="s">
        <v>24</v>
      </c>
      <c r="H282" s="153">
        <v>4222.91</v>
      </c>
      <c r="I282" s="154">
        <v>2111.4549999999999</v>
      </c>
      <c r="J282" s="154">
        <v>596.69000000000005</v>
      </c>
      <c r="K282" s="155">
        <v>1514.7649999999999</v>
      </c>
      <c r="L282" s="138" t="str">
        <f>VLOOKUP(E282,'ML Look up'!$A$2:$B$1922,2,FALSE)</f>
        <v>PRECIP</v>
      </c>
    </row>
    <row r="283" spans="1:12" s="149" customFormat="1">
      <c r="A283" s="136" t="s">
        <v>20</v>
      </c>
      <c r="B283" s="136" t="s">
        <v>21</v>
      </c>
      <c r="C283" s="136" t="s">
        <v>38</v>
      </c>
      <c r="D283" s="136" t="s">
        <v>26</v>
      </c>
      <c r="E283" s="151">
        <v>41510573</v>
      </c>
      <c r="F283" s="152" t="s">
        <v>317</v>
      </c>
      <c r="G283" s="136" t="s">
        <v>24</v>
      </c>
      <c r="H283" s="153">
        <v>21784.43</v>
      </c>
      <c r="I283" s="154">
        <v>10892.215</v>
      </c>
      <c r="J283" s="154">
        <v>3078.09</v>
      </c>
      <c r="K283" s="155">
        <v>7814.125</v>
      </c>
      <c r="L283" s="138" t="str">
        <f>VLOOKUP(E283,'ML Look up'!$A$2:$B$1922,2,FALSE)</f>
        <v>FGD</v>
      </c>
    </row>
    <row r="284" spans="1:12" s="149" customFormat="1">
      <c r="A284" s="136" t="s">
        <v>20</v>
      </c>
      <c r="B284" s="136" t="s">
        <v>21</v>
      </c>
      <c r="C284" s="136" t="s">
        <v>38</v>
      </c>
      <c r="D284" s="136" t="s">
        <v>26</v>
      </c>
      <c r="E284" s="151">
        <v>41510598</v>
      </c>
      <c r="F284" s="152" t="s">
        <v>317</v>
      </c>
      <c r="G284" s="136" t="s">
        <v>24</v>
      </c>
      <c r="H284" s="153">
        <v>47566.87</v>
      </c>
      <c r="I284" s="154">
        <v>23783.435000000001</v>
      </c>
      <c r="J284" s="154">
        <v>6721.09</v>
      </c>
      <c r="K284" s="155">
        <v>17062.345000000001</v>
      </c>
      <c r="L284" s="138" t="str">
        <f>VLOOKUP(E284,'ML Look up'!$A$2:$B$1922,2,FALSE)</f>
        <v>FGD</v>
      </c>
    </row>
    <row r="285" spans="1:12" s="149" customFormat="1">
      <c r="A285" s="136" t="s">
        <v>20</v>
      </c>
      <c r="B285" s="136" t="s">
        <v>21</v>
      </c>
      <c r="C285" s="136" t="s">
        <v>38</v>
      </c>
      <c r="D285" s="136" t="s">
        <v>26</v>
      </c>
      <c r="E285" s="151">
        <v>41511103</v>
      </c>
      <c r="F285" s="152" t="s">
        <v>318</v>
      </c>
      <c r="G285" s="136" t="s">
        <v>24</v>
      </c>
      <c r="H285" s="153">
        <v>123673.69</v>
      </c>
      <c r="I285" s="154">
        <v>61836.845000000001</v>
      </c>
      <c r="J285" s="154">
        <v>17474.810000000001</v>
      </c>
      <c r="K285" s="155">
        <v>44362.035000000003</v>
      </c>
      <c r="L285" s="138" t="str">
        <f>VLOOKUP(E285,'ML Look up'!$A$2:$B$1922,2,FALSE)</f>
        <v>FGD</v>
      </c>
    </row>
    <row r="286" spans="1:12" s="149" customFormat="1">
      <c r="A286" s="136" t="s">
        <v>20</v>
      </c>
      <c r="B286" s="136" t="s">
        <v>21</v>
      </c>
      <c r="C286" s="136" t="s">
        <v>38</v>
      </c>
      <c r="D286" s="136" t="s">
        <v>26</v>
      </c>
      <c r="E286" s="151">
        <v>41525707</v>
      </c>
      <c r="F286" s="152" t="s">
        <v>309</v>
      </c>
      <c r="G286" s="136" t="s">
        <v>24</v>
      </c>
      <c r="H286" s="153">
        <v>7810.15</v>
      </c>
      <c r="I286" s="154">
        <v>3905.0749999999998</v>
      </c>
      <c r="J286" s="154">
        <v>1103.56</v>
      </c>
      <c r="K286" s="155">
        <v>2801.5149999999999</v>
      </c>
      <c r="L286" s="138" t="str">
        <f>VLOOKUP(E286,'ML Look up'!$A$2:$B$1922,2,FALSE)</f>
        <v>ASH</v>
      </c>
    </row>
    <row r="287" spans="1:12" s="149" customFormat="1">
      <c r="A287" s="136" t="s">
        <v>20</v>
      </c>
      <c r="B287" s="136" t="s">
        <v>21</v>
      </c>
      <c r="C287" s="136" t="s">
        <v>38</v>
      </c>
      <c r="D287" s="136" t="s">
        <v>26</v>
      </c>
      <c r="E287" s="151">
        <v>41525777</v>
      </c>
      <c r="F287" s="152" t="s">
        <v>308</v>
      </c>
      <c r="G287" s="136" t="s">
        <v>24</v>
      </c>
      <c r="H287" s="153">
        <v>11999.24</v>
      </c>
      <c r="I287" s="154">
        <v>5999.62</v>
      </c>
      <c r="J287" s="154">
        <v>1695.47</v>
      </c>
      <c r="K287" s="155">
        <v>4304.1499999999996</v>
      </c>
      <c r="L287" s="138" t="str">
        <f>VLOOKUP(E287,'ML Look up'!$A$2:$B$1922,2,FALSE)</f>
        <v>ASH</v>
      </c>
    </row>
    <row r="288" spans="1:12" s="149" customFormat="1">
      <c r="A288" s="136" t="s">
        <v>20</v>
      </c>
      <c r="B288" s="136" t="s">
        <v>21</v>
      </c>
      <c r="C288" s="136" t="s">
        <v>38</v>
      </c>
      <c r="D288" s="136" t="s">
        <v>26</v>
      </c>
      <c r="E288" s="151">
        <v>41528319</v>
      </c>
      <c r="F288" s="152" t="s">
        <v>312</v>
      </c>
      <c r="G288" s="136" t="s">
        <v>24</v>
      </c>
      <c r="H288" s="153">
        <v>5341.6</v>
      </c>
      <c r="I288" s="154">
        <v>2670.8</v>
      </c>
      <c r="J288" s="154">
        <v>754.76</v>
      </c>
      <c r="K288" s="155">
        <v>1916.0400000000002</v>
      </c>
      <c r="L288" s="138" t="str">
        <f>VLOOKUP(E288,'ML Look up'!$A$2:$B$1922,2,FALSE)</f>
        <v>PRECIP</v>
      </c>
    </row>
    <row r="289" spans="1:12" s="149" customFormat="1">
      <c r="A289" s="136" t="s">
        <v>20</v>
      </c>
      <c r="B289" s="136" t="s">
        <v>21</v>
      </c>
      <c r="C289" s="136" t="s">
        <v>38</v>
      </c>
      <c r="D289" s="136" t="s">
        <v>26</v>
      </c>
      <c r="E289" s="151">
        <v>41531687</v>
      </c>
      <c r="F289" s="152" t="s">
        <v>314</v>
      </c>
      <c r="G289" s="136" t="s">
        <v>24</v>
      </c>
      <c r="H289" s="153">
        <v>15158.72</v>
      </c>
      <c r="I289" s="154">
        <v>7579.36</v>
      </c>
      <c r="J289" s="154">
        <v>2141.89</v>
      </c>
      <c r="K289" s="155">
        <v>5437.4699999999993</v>
      </c>
      <c r="L289" s="138" t="str">
        <f>VLOOKUP(E289,'ML Look up'!$A$2:$B$1922,2,FALSE)</f>
        <v>FGD</v>
      </c>
    </row>
    <row r="290" spans="1:12" s="149" customFormat="1">
      <c r="A290" s="136" t="s">
        <v>20</v>
      </c>
      <c r="B290" s="136" t="s">
        <v>21</v>
      </c>
      <c r="C290" s="136" t="s">
        <v>38</v>
      </c>
      <c r="D290" s="136" t="s">
        <v>26</v>
      </c>
      <c r="E290" s="151">
        <v>41540532</v>
      </c>
      <c r="F290" s="152" t="s">
        <v>319</v>
      </c>
      <c r="G290" s="136" t="s">
        <v>24</v>
      </c>
      <c r="H290" s="153">
        <v>6688.47</v>
      </c>
      <c r="I290" s="154">
        <v>3344.2350000000001</v>
      </c>
      <c r="J290" s="154">
        <v>945.07</v>
      </c>
      <c r="K290" s="155">
        <v>2399.165</v>
      </c>
      <c r="L290" s="138" t="str">
        <f>VLOOKUP(E290,'ML Look up'!$A$2:$B$1922,2,FALSE)</f>
        <v>SCR</v>
      </c>
    </row>
    <row r="291" spans="1:12" s="149" customFormat="1">
      <c r="A291" s="136" t="s">
        <v>20</v>
      </c>
      <c r="B291" s="136" t="s">
        <v>21</v>
      </c>
      <c r="C291" s="136" t="s">
        <v>38</v>
      </c>
      <c r="D291" s="136" t="s">
        <v>26</v>
      </c>
      <c r="E291" s="151">
        <v>41546910</v>
      </c>
      <c r="F291" s="152" t="s">
        <v>313</v>
      </c>
      <c r="G291" s="136" t="s">
        <v>24</v>
      </c>
      <c r="H291" s="153">
        <v>5894.2</v>
      </c>
      <c r="I291" s="154">
        <v>2947.1</v>
      </c>
      <c r="J291" s="154">
        <v>832.84</v>
      </c>
      <c r="K291" s="155">
        <v>2114.2599999999998</v>
      </c>
      <c r="L291" s="138" t="str">
        <f>VLOOKUP(E291,'ML Look up'!$A$2:$B$1922,2,FALSE)</f>
        <v>CEMS</v>
      </c>
    </row>
    <row r="292" spans="1:12" s="149" customFormat="1">
      <c r="A292" s="136" t="s">
        <v>20</v>
      </c>
      <c r="B292" s="136" t="s">
        <v>21</v>
      </c>
      <c r="C292" s="136" t="s">
        <v>38</v>
      </c>
      <c r="D292" s="136" t="s">
        <v>26</v>
      </c>
      <c r="E292" s="151">
        <v>41548242</v>
      </c>
      <c r="F292" s="152" t="s">
        <v>308</v>
      </c>
      <c r="G292" s="136" t="s">
        <v>24</v>
      </c>
      <c r="H292" s="153">
        <v>32529.27</v>
      </c>
      <c r="I292" s="154">
        <v>16264.635</v>
      </c>
      <c r="J292" s="154">
        <v>4596.3100000000004</v>
      </c>
      <c r="K292" s="155">
        <v>11668.325000000001</v>
      </c>
      <c r="L292" s="138" t="str">
        <f>VLOOKUP(E292,'ML Look up'!$A$2:$B$1922,2,FALSE)</f>
        <v>ASH</v>
      </c>
    </row>
    <row r="293" spans="1:12" s="149" customFormat="1">
      <c r="A293" s="136" t="s">
        <v>20</v>
      </c>
      <c r="B293" s="136" t="s">
        <v>21</v>
      </c>
      <c r="C293" s="136" t="s">
        <v>38</v>
      </c>
      <c r="D293" s="136" t="s">
        <v>26</v>
      </c>
      <c r="E293" s="151">
        <v>41551083</v>
      </c>
      <c r="F293" s="152" t="s">
        <v>312</v>
      </c>
      <c r="G293" s="136" t="s">
        <v>24</v>
      </c>
      <c r="H293" s="153">
        <v>4582.04</v>
      </c>
      <c r="I293" s="154">
        <v>2291.02</v>
      </c>
      <c r="J293" s="154">
        <v>647.42999999999995</v>
      </c>
      <c r="K293" s="155">
        <v>1643.5900000000001</v>
      </c>
      <c r="L293" s="138" t="str">
        <f>VLOOKUP(E293,'ML Look up'!$A$2:$B$1922,2,FALSE)</f>
        <v>PRECIP</v>
      </c>
    </row>
    <row r="294" spans="1:12" s="149" customFormat="1">
      <c r="A294" s="136" t="s">
        <v>20</v>
      </c>
      <c r="B294" s="136" t="s">
        <v>21</v>
      </c>
      <c r="C294" s="136" t="s">
        <v>38</v>
      </c>
      <c r="D294" s="136" t="s">
        <v>26</v>
      </c>
      <c r="E294" s="151">
        <v>41551086</v>
      </c>
      <c r="F294" s="152" t="s">
        <v>312</v>
      </c>
      <c r="G294" s="136" t="s">
        <v>24</v>
      </c>
      <c r="H294" s="153">
        <v>5644.55</v>
      </c>
      <c r="I294" s="154">
        <v>2822.2750000000001</v>
      </c>
      <c r="J294" s="154">
        <v>797.56</v>
      </c>
      <c r="K294" s="155">
        <v>2024.7150000000001</v>
      </c>
      <c r="L294" s="138" t="str">
        <f>VLOOKUP(E294,'ML Look up'!$A$2:$B$1922,2,FALSE)</f>
        <v>PRECIP</v>
      </c>
    </row>
    <row r="295" spans="1:12" s="149" customFormat="1">
      <c r="A295" s="136" t="s">
        <v>20</v>
      </c>
      <c r="B295" s="136" t="s">
        <v>21</v>
      </c>
      <c r="C295" s="136" t="s">
        <v>38</v>
      </c>
      <c r="D295" s="136" t="s">
        <v>26</v>
      </c>
      <c r="E295" s="151">
        <v>41551088</v>
      </c>
      <c r="F295" s="152" t="s">
        <v>312</v>
      </c>
      <c r="G295" s="136" t="s">
        <v>24</v>
      </c>
      <c r="H295" s="153">
        <v>4858.1099999999997</v>
      </c>
      <c r="I295" s="154">
        <v>2429.0549999999998</v>
      </c>
      <c r="J295" s="154">
        <v>686.44</v>
      </c>
      <c r="K295" s="155">
        <v>1742.6149999999998</v>
      </c>
      <c r="L295" s="138" t="str">
        <f>VLOOKUP(E295,'ML Look up'!$A$2:$B$1922,2,FALSE)</f>
        <v>PRECIP</v>
      </c>
    </row>
    <row r="296" spans="1:12" s="149" customFormat="1">
      <c r="A296" s="136" t="s">
        <v>20</v>
      </c>
      <c r="B296" s="136" t="s">
        <v>21</v>
      </c>
      <c r="C296" s="136" t="s">
        <v>38</v>
      </c>
      <c r="D296" s="136" t="s">
        <v>26</v>
      </c>
      <c r="E296" s="151">
        <v>41551093</v>
      </c>
      <c r="F296" s="152" t="s">
        <v>312</v>
      </c>
      <c r="G296" s="136" t="s">
        <v>24</v>
      </c>
      <c r="H296" s="153">
        <v>5446.87</v>
      </c>
      <c r="I296" s="154">
        <v>2723.4349999999999</v>
      </c>
      <c r="J296" s="154">
        <v>769.63</v>
      </c>
      <c r="K296" s="155">
        <v>1953.8049999999998</v>
      </c>
      <c r="L296" s="138" t="str">
        <f>VLOOKUP(E296,'ML Look up'!$A$2:$B$1922,2,FALSE)</f>
        <v>PRECIP</v>
      </c>
    </row>
    <row r="297" spans="1:12" s="149" customFormat="1">
      <c r="A297" s="136" t="s">
        <v>20</v>
      </c>
      <c r="B297" s="136" t="s">
        <v>21</v>
      </c>
      <c r="C297" s="136" t="s">
        <v>38</v>
      </c>
      <c r="D297" s="136" t="s">
        <v>26</v>
      </c>
      <c r="E297" s="151">
        <v>41551096</v>
      </c>
      <c r="F297" s="152" t="s">
        <v>312</v>
      </c>
      <c r="G297" s="136" t="s">
        <v>24</v>
      </c>
      <c r="H297" s="153">
        <v>5268.16</v>
      </c>
      <c r="I297" s="154">
        <v>2634.08</v>
      </c>
      <c r="J297" s="154">
        <v>744.38</v>
      </c>
      <c r="K297" s="155">
        <v>1889.6999999999998</v>
      </c>
      <c r="L297" s="138" t="str">
        <f>VLOOKUP(E297,'ML Look up'!$A$2:$B$1922,2,FALSE)</f>
        <v>PRECIP</v>
      </c>
    </row>
    <row r="298" spans="1:12" s="149" customFormat="1">
      <c r="A298" s="136" t="s">
        <v>20</v>
      </c>
      <c r="B298" s="136" t="s">
        <v>21</v>
      </c>
      <c r="C298" s="136" t="s">
        <v>38</v>
      </c>
      <c r="D298" s="136" t="s">
        <v>26</v>
      </c>
      <c r="E298" s="151">
        <v>41551097</v>
      </c>
      <c r="F298" s="152" t="s">
        <v>312</v>
      </c>
      <c r="G298" s="136" t="s">
        <v>24</v>
      </c>
      <c r="H298" s="153">
        <v>5031.07</v>
      </c>
      <c r="I298" s="154">
        <v>2515.5349999999999</v>
      </c>
      <c r="J298" s="154">
        <v>710.88</v>
      </c>
      <c r="K298" s="155">
        <v>1804.6549999999997</v>
      </c>
      <c r="L298" s="138" t="str">
        <f>VLOOKUP(E298,'ML Look up'!$A$2:$B$1922,2,FALSE)</f>
        <v>PRECIP</v>
      </c>
    </row>
    <row r="299" spans="1:12" s="149" customFormat="1">
      <c r="A299" s="136" t="s">
        <v>20</v>
      </c>
      <c r="B299" s="136" t="s">
        <v>21</v>
      </c>
      <c r="C299" s="136" t="s">
        <v>38</v>
      </c>
      <c r="D299" s="136" t="s">
        <v>26</v>
      </c>
      <c r="E299" s="151">
        <v>41555229</v>
      </c>
      <c r="F299" s="152" t="s">
        <v>309</v>
      </c>
      <c r="G299" s="136" t="s">
        <v>24</v>
      </c>
      <c r="H299" s="153">
        <v>2834.21</v>
      </c>
      <c r="I299" s="154">
        <v>1417.105</v>
      </c>
      <c r="J299" s="154">
        <v>400.47</v>
      </c>
      <c r="K299" s="155">
        <v>1016.635</v>
      </c>
      <c r="L299" s="138" t="str">
        <f>VLOOKUP(E299,'ML Look up'!$A$2:$B$1922,2,FALSE)</f>
        <v>ASH</v>
      </c>
    </row>
    <row r="300" spans="1:12" s="149" customFormat="1">
      <c r="A300" s="136" t="s">
        <v>20</v>
      </c>
      <c r="B300" s="136" t="s">
        <v>21</v>
      </c>
      <c r="C300" s="136" t="s">
        <v>38</v>
      </c>
      <c r="D300" s="136" t="s">
        <v>26</v>
      </c>
      <c r="E300" s="151">
        <v>41556740</v>
      </c>
      <c r="F300" s="152" t="s">
        <v>316</v>
      </c>
      <c r="G300" s="136" t="s">
        <v>24</v>
      </c>
      <c r="H300" s="153">
        <v>19394.810000000001</v>
      </c>
      <c r="I300" s="154">
        <v>9697.4050000000007</v>
      </c>
      <c r="J300" s="154">
        <v>2740.44</v>
      </c>
      <c r="K300" s="155">
        <v>6956.9650000000001</v>
      </c>
      <c r="L300" s="138" t="str">
        <f>VLOOKUP(E300,'ML Look up'!$A$2:$B$1922,2,FALSE)</f>
        <v>FGD</v>
      </c>
    </row>
    <row r="301" spans="1:12" s="149" customFormat="1">
      <c r="A301" s="136" t="s">
        <v>20</v>
      </c>
      <c r="B301" s="136" t="s">
        <v>21</v>
      </c>
      <c r="C301" s="136" t="s">
        <v>38</v>
      </c>
      <c r="D301" s="136" t="s">
        <v>26</v>
      </c>
      <c r="E301" s="151">
        <v>41560537</v>
      </c>
      <c r="F301" s="152" t="s">
        <v>320</v>
      </c>
      <c r="G301" s="136" t="s">
        <v>24</v>
      </c>
      <c r="H301" s="153">
        <v>15340.13</v>
      </c>
      <c r="I301" s="154">
        <v>7670.0649999999996</v>
      </c>
      <c r="J301" s="154">
        <v>2167.5300000000002</v>
      </c>
      <c r="K301" s="155">
        <v>5502.5349999999999</v>
      </c>
      <c r="L301" s="138" t="str">
        <f>VLOOKUP(E301,'ML Look up'!$A$2:$B$1922,2,FALSE)</f>
        <v>FGD</v>
      </c>
    </row>
    <row r="302" spans="1:12" s="149" customFormat="1">
      <c r="A302" s="136" t="s">
        <v>20</v>
      </c>
      <c r="B302" s="136" t="s">
        <v>21</v>
      </c>
      <c r="C302" s="136" t="s">
        <v>38</v>
      </c>
      <c r="D302" s="136" t="s">
        <v>26</v>
      </c>
      <c r="E302" s="151">
        <v>41568392</v>
      </c>
      <c r="F302" s="152" t="s">
        <v>312</v>
      </c>
      <c r="G302" s="136" t="s">
        <v>24</v>
      </c>
      <c r="H302" s="153">
        <v>5737.92</v>
      </c>
      <c r="I302" s="154">
        <v>2868.96</v>
      </c>
      <c r="J302" s="154">
        <v>810.76</v>
      </c>
      <c r="K302" s="155">
        <v>2058.1999999999998</v>
      </c>
      <c r="L302" s="138" t="str">
        <f>VLOOKUP(E302,'ML Look up'!$A$2:$B$1922,2,FALSE)</f>
        <v>PRECIP</v>
      </c>
    </row>
    <row r="303" spans="1:12" s="149" customFormat="1">
      <c r="A303" s="136" t="s">
        <v>20</v>
      </c>
      <c r="B303" s="136" t="s">
        <v>21</v>
      </c>
      <c r="C303" s="136" t="s">
        <v>38</v>
      </c>
      <c r="D303" s="136" t="s">
        <v>26</v>
      </c>
      <c r="E303" s="151">
        <v>41569087</v>
      </c>
      <c r="F303" s="152" t="s">
        <v>312</v>
      </c>
      <c r="G303" s="136" t="s">
        <v>24</v>
      </c>
      <c r="H303" s="153">
        <v>5740.32</v>
      </c>
      <c r="I303" s="154">
        <v>2870.16</v>
      </c>
      <c r="J303" s="154">
        <v>811.09</v>
      </c>
      <c r="K303" s="155">
        <v>2059.0699999999997</v>
      </c>
      <c r="L303" s="138" t="str">
        <f>VLOOKUP(E303,'ML Look up'!$A$2:$B$1922,2,FALSE)</f>
        <v>PRECIP</v>
      </c>
    </row>
    <row r="304" spans="1:12" s="149" customFormat="1">
      <c r="A304" s="136" t="s">
        <v>20</v>
      </c>
      <c r="B304" s="136" t="s">
        <v>21</v>
      </c>
      <c r="C304" s="136" t="s">
        <v>38</v>
      </c>
      <c r="D304" s="136" t="s">
        <v>26</v>
      </c>
      <c r="E304" s="151">
        <v>41574107</v>
      </c>
      <c r="F304" s="152" t="s">
        <v>308</v>
      </c>
      <c r="G304" s="136" t="s">
        <v>24</v>
      </c>
      <c r="H304" s="153">
        <v>37649.769999999997</v>
      </c>
      <c r="I304" s="154">
        <v>18824.884999999998</v>
      </c>
      <c r="J304" s="154">
        <v>5319.83</v>
      </c>
      <c r="K304" s="155">
        <v>13505.054999999998</v>
      </c>
      <c r="L304" s="138" t="str">
        <f>VLOOKUP(E304,'ML Look up'!$A$2:$B$1922,2,FALSE)</f>
        <v>ASH</v>
      </c>
    </row>
    <row r="305" spans="1:12" s="149" customFormat="1">
      <c r="A305" s="136" t="s">
        <v>20</v>
      </c>
      <c r="B305" s="136" t="s">
        <v>21</v>
      </c>
      <c r="C305" s="136" t="s">
        <v>38</v>
      </c>
      <c r="D305" s="136" t="s">
        <v>26</v>
      </c>
      <c r="E305" s="151">
        <v>41576745</v>
      </c>
      <c r="F305" s="152" t="s">
        <v>309</v>
      </c>
      <c r="G305" s="136" t="s">
        <v>24</v>
      </c>
      <c r="H305" s="153">
        <v>2524.9</v>
      </c>
      <c r="I305" s="154">
        <v>1262.45</v>
      </c>
      <c r="J305" s="154">
        <v>356.76</v>
      </c>
      <c r="K305" s="155">
        <v>905.69</v>
      </c>
      <c r="L305" s="138" t="str">
        <f>VLOOKUP(E305,'ML Look up'!$A$2:$B$1922,2,FALSE)</f>
        <v>ASH</v>
      </c>
    </row>
    <row r="306" spans="1:12" s="149" customFormat="1">
      <c r="A306" s="136" t="s">
        <v>20</v>
      </c>
      <c r="B306" s="136" t="s">
        <v>21</v>
      </c>
      <c r="C306" s="136" t="s">
        <v>38</v>
      </c>
      <c r="D306" s="136" t="s">
        <v>26</v>
      </c>
      <c r="E306" s="151">
        <v>41579858</v>
      </c>
      <c r="F306" s="152" t="s">
        <v>309</v>
      </c>
      <c r="G306" s="136" t="s">
        <v>24</v>
      </c>
      <c r="H306" s="153">
        <v>2780.19</v>
      </c>
      <c r="I306" s="154">
        <v>1390.095</v>
      </c>
      <c r="J306" s="154">
        <v>392.83</v>
      </c>
      <c r="K306" s="155">
        <v>997.2650000000001</v>
      </c>
      <c r="L306" s="138" t="str">
        <f>VLOOKUP(E306,'ML Look up'!$A$2:$B$1922,2,FALSE)</f>
        <v>ASH</v>
      </c>
    </row>
    <row r="307" spans="1:12" s="149" customFormat="1">
      <c r="A307" s="136" t="s">
        <v>20</v>
      </c>
      <c r="B307" s="136" t="s">
        <v>21</v>
      </c>
      <c r="C307" s="136" t="s">
        <v>38</v>
      </c>
      <c r="D307" s="136" t="s">
        <v>26</v>
      </c>
      <c r="E307" s="151">
        <v>41581013</v>
      </c>
      <c r="F307" s="152" t="s">
        <v>321</v>
      </c>
      <c r="G307" s="136" t="s">
        <v>24</v>
      </c>
      <c r="H307" s="153">
        <v>3100.86</v>
      </c>
      <c r="I307" s="154">
        <v>1550.43</v>
      </c>
      <c r="J307" s="154">
        <v>438.14</v>
      </c>
      <c r="K307" s="155">
        <v>1112.29</v>
      </c>
      <c r="L307" s="138" t="str">
        <f>VLOOKUP(E307,'ML Look up'!$A$2:$B$1922,2,FALSE)</f>
        <v>FGD</v>
      </c>
    </row>
    <row r="308" spans="1:12" s="149" customFormat="1">
      <c r="A308" s="136" t="s">
        <v>20</v>
      </c>
      <c r="B308" s="136" t="s">
        <v>21</v>
      </c>
      <c r="C308" s="136" t="s">
        <v>38</v>
      </c>
      <c r="D308" s="136" t="s">
        <v>26</v>
      </c>
      <c r="E308" s="151">
        <v>41584403</v>
      </c>
      <c r="F308" s="152" t="s">
        <v>308</v>
      </c>
      <c r="G308" s="136" t="s">
        <v>24</v>
      </c>
      <c r="H308" s="153">
        <v>13813.75</v>
      </c>
      <c r="I308" s="154">
        <v>6906.875</v>
      </c>
      <c r="J308" s="154">
        <v>1951.85</v>
      </c>
      <c r="K308" s="155">
        <v>4955.0249999999996</v>
      </c>
      <c r="L308" s="138" t="str">
        <f>VLOOKUP(E308,'ML Look up'!$A$2:$B$1922,2,FALSE)</f>
        <v>ASH</v>
      </c>
    </row>
    <row r="309" spans="1:12" s="149" customFormat="1">
      <c r="A309" s="136" t="s">
        <v>20</v>
      </c>
      <c r="B309" s="136" t="s">
        <v>21</v>
      </c>
      <c r="C309" s="136" t="s">
        <v>38</v>
      </c>
      <c r="D309" s="136" t="s">
        <v>26</v>
      </c>
      <c r="E309" s="151">
        <v>41585251</v>
      </c>
      <c r="F309" s="152" t="s">
        <v>308</v>
      </c>
      <c r="G309" s="136" t="s">
        <v>24</v>
      </c>
      <c r="H309" s="153">
        <v>32814.32</v>
      </c>
      <c r="I309" s="154">
        <v>16407.16</v>
      </c>
      <c r="J309" s="154">
        <v>4636.59</v>
      </c>
      <c r="K309" s="155">
        <v>11770.57</v>
      </c>
      <c r="L309" s="138" t="str">
        <f>VLOOKUP(E309,'ML Look up'!$A$2:$B$1922,2,FALSE)</f>
        <v>ASH</v>
      </c>
    </row>
    <row r="310" spans="1:12" s="149" customFormat="1">
      <c r="A310" s="136" t="s">
        <v>20</v>
      </c>
      <c r="B310" s="136" t="s">
        <v>21</v>
      </c>
      <c r="C310" s="136" t="s">
        <v>38</v>
      </c>
      <c r="D310" s="136" t="s">
        <v>26</v>
      </c>
      <c r="E310" s="151">
        <v>41599829</v>
      </c>
      <c r="F310" s="152" t="s">
        <v>316</v>
      </c>
      <c r="G310" s="136" t="s">
        <v>24</v>
      </c>
      <c r="H310" s="153">
        <v>119480.64</v>
      </c>
      <c r="I310" s="154">
        <v>59740.32</v>
      </c>
      <c r="J310" s="154">
        <v>16882.34</v>
      </c>
      <c r="K310" s="155">
        <v>42857.979999999996</v>
      </c>
      <c r="L310" s="138" t="str">
        <f>VLOOKUP(E310,'ML Look up'!$A$2:$B$1922,2,FALSE)</f>
        <v>FGD</v>
      </c>
    </row>
    <row r="311" spans="1:12" s="149" customFormat="1">
      <c r="A311" s="136" t="s">
        <v>20</v>
      </c>
      <c r="B311" s="136" t="s">
        <v>21</v>
      </c>
      <c r="C311" s="136" t="s">
        <v>38</v>
      </c>
      <c r="D311" s="136" t="s">
        <v>26</v>
      </c>
      <c r="E311" s="151">
        <v>41599902</v>
      </c>
      <c r="F311" s="152" t="s">
        <v>316</v>
      </c>
      <c r="G311" s="136" t="s">
        <v>24</v>
      </c>
      <c r="H311" s="153">
        <v>35646.67</v>
      </c>
      <c r="I311" s="154">
        <v>17823.334999999999</v>
      </c>
      <c r="J311" s="154">
        <v>5036.79</v>
      </c>
      <c r="K311" s="155">
        <v>12786.544999999998</v>
      </c>
      <c r="L311" s="138" t="str">
        <f>VLOOKUP(E311,'ML Look up'!$A$2:$B$1922,2,FALSE)</f>
        <v>FGD</v>
      </c>
    </row>
    <row r="312" spans="1:12" s="149" customFormat="1">
      <c r="A312" s="136" t="s">
        <v>20</v>
      </c>
      <c r="B312" s="136" t="s">
        <v>21</v>
      </c>
      <c r="C312" s="136" t="s">
        <v>38</v>
      </c>
      <c r="D312" s="136" t="s">
        <v>26</v>
      </c>
      <c r="E312" s="151">
        <v>41603382</v>
      </c>
      <c r="F312" s="152" t="s">
        <v>316</v>
      </c>
      <c r="G312" s="136" t="s">
        <v>24</v>
      </c>
      <c r="H312" s="153">
        <v>18362.099999999999</v>
      </c>
      <c r="I312" s="154">
        <v>9181.0499999999993</v>
      </c>
      <c r="J312" s="154">
        <v>2594.52</v>
      </c>
      <c r="K312" s="155">
        <v>6586.5299999999988</v>
      </c>
      <c r="L312" s="138" t="str">
        <f>VLOOKUP(E312,'ML Look up'!$A$2:$B$1922,2,FALSE)</f>
        <v>FGD</v>
      </c>
    </row>
    <row r="313" spans="1:12" s="149" customFormat="1">
      <c r="A313" s="136" t="s">
        <v>20</v>
      </c>
      <c r="B313" s="136" t="s">
        <v>21</v>
      </c>
      <c r="C313" s="136" t="s">
        <v>38</v>
      </c>
      <c r="D313" s="136" t="s">
        <v>26</v>
      </c>
      <c r="E313" s="151">
        <v>41606471</v>
      </c>
      <c r="F313" s="152" t="s">
        <v>322</v>
      </c>
      <c r="G313" s="136" t="s">
        <v>24</v>
      </c>
      <c r="H313" s="153">
        <v>2111.4499999999998</v>
      </c>
      <c r="I313" s="154">
        <v>1055.7249999999999</v>
      </c>
      <c r="J313" s="154">
        <v>298.33999999999997</v>
      </c>
      <c r="K313" s="155">
        <v>757.38499999999999</v>
      </c>
      <c r="L313" s="138" t="str">
        <f>VLOOKUP(E313,'ML Look up'!$A$2:$B$1922,2,FALSE)</f>
        <v>FGD</v>
      </c>
    </row>
    <row r="314" spans="1:12" s="149" customFormat="1">
      <c r="A314" s="136" t="s">
        <v>20</v>
      </c>
      <c r="B314" s="136" t="s">
        <v>21</v>
      </c>
      <c r="C314" s="136" t="s">
        <v>38</v>
      </c>
      <c r="D314" s="136" t="s">
        <v>26</v>
      </c>
      <c r="E314" s="151">
        <v>41610928</v>
      </c>
      <c r="F314" s="152" t="s">
        <v>322</v>
      </c>
      <c r="G314" s="136" t="s">
        <v>24</v>
      </c>
      <c r="H314" s="153">
        <v>3244.42</v>
      </c>
      <c r="I314" s="154">
        <v>1622.21</v>
      </c>
      <c r="J314" s="154">
        <v>458.43</v>
      </c>
      <c r="K314" s="155">
        <v>1163.78</v>
      </c>
      <c r="L314" s="138" t="str">
        <f>VLOOKUP(E314,'ML Look up'!$A$2:$B$1922,2,FALSE)</f>
        <v>FGD</v>
      </c>
    </row>
    <row r="315" spans="1:12" s="149" customFormat="1">
      <c r="A315" s="136" t="s">
        <v>20</v>
      </c>
      <c r="B315" s="136" t="s">
        <v>21</v>
      </c>
      <c r="C315" s="136" t="s">
        <v>38</v>
      </c>
      <c r="D315" s="136" t="s">
        <v>26</v>
      </c>
      <c r="E315" s="151">
        <v>41613297</v>
      </c>
      <c r="F315" s="152" t="s">
        <v>321</v>
      </c>
      <c r="G315" s="136" t="s">
        <v>24</v>
      </c>
      <c r="H315" s="153">
        <v>55.16</v>
      </c>
      <c r="I315" s="154">
        <v>27.58</v>
      </c>
      <c r="J315" s="154">
        <v>7.79</v>
      </c>
      <c r="K315" s="155">
        <v>19.79</v>
      </c>
      <c r="L315" s="138" t="str">
        <f>VLOOKUP(E315,'ML Look up'!$A$2:$B$1922,2,FALSE)</f>
        <v>FGD</v>
      </c>
    </row>
    <row r="316" spans="1:12" s="149" customFormat="1">
      <c r="A316" s="136" t="s">
        <v>20</v>
      </c>
      <c r="B316" s="136" t="s">
        <v>21</v>
      </c>
      <c r="C316" s="136" t="s">
        <v>38</v>
      </c>
      <c r="D316" s="136" t="s">
        <v>26</v>
      </c>
      <c r="E316" s="151">
        <v>41617142</v>
      </c>
      <c r="F316" s="152" t="s">
        <v>309</v>
      </c>
      <c r="G316" s="136" t="s">
        <v>24</v>
      </c>
      <c r="H316" s="153">
        <v>1218.1400000000001</v>
      </c>
      <c r="I316" s="154">
        <v>609.07000000000005</v>
      </c>
      <c r="J316" s="154">
        <v>172.12</v>
      </c>
      <c r="K316" s="155">
        <v>436.95000000000005</v>
      </c>
      <c r="L316" s="138" t="str">
        <f>VLOOKUP(E316,'ML Look up'!$A$2:$B$1922,2,FALSE)</f>
        <v>ASH</v>
      </c>
    </row>
    <row r="317" spans="1:12" s="149" customFormat="1">
      <c r="A317" s="136" t="s">
        <v>20</v>
      </c>
      <c r="B317" s="136" t="s">
        <v>21</v>
      </c>
      <c r="C317" s="136" t="s">
        <v>38</v>
      </c>
      <c r="D317" s="136" t="s">
        <v>26</v>
      </c>
      <c r="E317" s="151">
        <v>41617144</v>
      </c>
      <c r="F317" s="152" t="s">
        <v>309</v>
      </c>
      <c r="G317" s="136" t="s">
        <v>24</v>
      </c>
      <c r="H317" s="153">
        <v>1218.1400000000001</v>
      </c>
      <c r="I317" s="154">
        <v>609.07000000000005</v>
      </c>
      <c r="J317" s="154">
        <v>172.12</v>
      </c>
      <c r="K317" s="155">
        <v>436.95000000000005</v>
      </c>
      <c r="L317" s="138" t="str">
        <f>VLOOKUP(E317,'ML Look up'!$A$2:$B$1922,2,FALSE)</f>
        <v>SCR</v>
      </c>
    </row>
    <row r="318" spans="1:12" s="149" customFormat="1">
      <c r="A318" s="136" t="s">
        <v>20</v>
      </c>
      <c r="B318" s="136" t="s">
        <v>21</v>
      </c>
      <c r="C318" s="136" t="s">
        <v>38</v>
      </c>
      <c r="D318" s="136" t="s">
        <v>26</v>
      </c>
      <c r="E318" s="137">
        <v>41618884</v>
      </c>
      <c r="F318" s="152" t="s">
        <v>315</v>
      </c>
      <c r="G318" s="136" t="s">
        <v>24</v>
      </c>
      <c r="H318" s="153">
        <v>16354.57</v>
      </c>
      <c r="I318" s="154">
        <v>8177.2849999999999</v>
      </c>
      <c r="J318" s="154">
        <v>2310.86</v>
      </c>
      <c r="K318" s="155">
        <v>5866.4249999999993</v>
      </c>
      <c r="L318" s="138" t="str">
        <f>VLOOKUP(E318,'ML Look up'!$A$2:$B$1922,2,FALSE)</f>
        <v>SCR</v>
      </c>
    </row>
    <row r="319" spans="1:12" s="149" customFormat="1">
      <c r="A319" s="136" t="s">
        <v>20</v>
      </c>
      <c r="B319" s="136" t="s">
        <v>21</v>
      </c>
      <c r="C319" s="136" t="s">
        <v>38</v>
      </c>
      <c r="D319" s="136" t="s">
        <v>26</v>
      </c>
      <c r="E319" s="137" t="s">
        <v>69</v>
      </c>
      <c r="F319" s="152" t="s">
        <v>323</v>
      </c>
      <c r="G319" s="136" t="s">
        <v>24</v>
      </c>
      <c r="H319" s="153">
        <v>1231576.5</v>
      </c>
      <c r="I319" s="154">
        <v>615788.25</v>
      </c>
      <c r="J319" s="154">
        <v>174018.96</v>
      </c>
      <c r="K319" s="155">
        <v>441769.29000000004</v>
      </c>
      <c r="L319" s="138" t="str">
        <f>VLOOKUP(E319,'ML Look up'!$A$2:$B$1922,2,FALSE)</f>
        <v>MERCURY</v>
      </c>
    </row>
    <row r="320" spans="1:12" s="149" customFormat="1">
      <c r="A320" s="136" t="s">
        <v>20</v>
      </c>
      <c r="B320" s="136" t="s">
        <v>21</v>
      </c>
      <c r="C320" s="136" t="s">
        <v>38</v>
      </c>
      <c r="D320" s="136" t="s">
        <v>26</v>
      </c>
      <c r="E320" s="137" t="s">
        <v>71</v>
      </c>
      <c r="F320" s="152" t="s">
        <v>323</v>
      </c>
      <c r="G320" s="136" t="s">
        <v>24</v>
      </c>
      <c r="H320" s="153">
        <v>969458.81</v>
      </c>
      <c r="I320" s="154">
        <v>484729.40500000003</v>
      </c>
      <c r="J320" s="154">
        <v>136982.32999999999</v>
      </c>
      <c r="K320" s="155">
        <v>347747.07500000007</v>
      </c>
      <c r="L320" s="138" t="str">
        <f>VLOOKUP(E320,'ML Look up'!$A$2:$B$1922,2,FALSE)</f>
        <v>MERCURY</v>
      </c>
    </row>
    <row r="321" spans="1:12" s="149" customFormat="1">
      <c r="A321" s="136" t="s">
        <v>20</v>
      </c>
      <c r="B321" s="136" t="s">
        <v>21</v>
      </c>
      <c r="C321" s="136" t="s">
        <v>38</v>
      </c>
      <c r="D321" s="136" t="s">
        <v>26</v>
      </c>
      <c r="E321" s="151" t="s">
        <v>135</v>
      </c>
      <c r="F321" s="152" t="s">
        <v>324</v>
      </c>
      <c r="G321" s="136" t="s">
        <v>24</v>
      </c>
      <c r="H321" s="153">
        <v>-1102920.74</v>
      </c>
      <c r="I321" s="154">
        <v>-551460.37</v>
      </c>
      <c r="J321" s="154">
        <v>-155840.20000000001</v>
      </c>
      <c r="K321" s="155">
        <v>-395620.17</v>
      </c>
      <c r="L321" s="138" t="str">
        <f>VLOOKUP(E321,'ML Look up'!$A$2:$B$1922,2,FALSE)</f>
        <v>FGD</v>
      </c>
    </row>
    <row r="322" spans="1:12" s="149" customFormat="1">
      <c r="A322" s="136" t="s">
        <v>20</v>
      </c>
      <c r="B322" s="136" t="s">
        <v>21</v>
      </c>
      <c r="C322" s="136" t="s">
        <v>39</v>
      </c>
      <c r="D322" s="136" t="s">
        <v>26</v>
      </c>
      <c r="E322" s="151">
        <v>41547312</v>
      </c>
      <c r="F322" s="152" t="s">
        <v>325</v>
      </c>
      <c r="G322" s="136" t="s">
        <v>24</v>
      </c>
      <c r="H322" s="153">
        <v>183438.84</v>
      </c>
      <c r="I322" s="154">
        <v>91719.42</v>
      </c>
      <c r="J322" s="154">
        <v>23380.75</v>
      </c>
      <c r="K322" s="155">
        <v>68338.67</v>
      </c>
      <c r="L322" s="138" t="str">
        <f>VLOOKUP(E322,'ML Look up'!$A$2:$B$1922,2,FALSE)</f>
        <v>PRECIP</v>
      </c>
    </row>
    <row r="323" spans="1:12" s="149" customFormat="1">
      <c r="A323" s="136" t="s">
        <v>20</v>
      </c>
      <c r="B323" s="136" t="s">
        <v>21</v>
      </c>
      <c r="C323" s="136" t="s">
        <v>39</v>
      </c>
      <c r="D323" s="136" t="s">
        <v>26</v>
      </c>
      <c r="E323" s="151">
        <v>41549330</v>
      </c>
      <c r="F323" s="152" t="s">
        <v>326</v>
      </c>
      <c r="G323" s="136" t="s">
        <v>24</v>
      </c>
      <c r="H323" s="153">
        <v>97702.98</v>
      </c>
      <c r="I323" s="154">
        <v>48851.49</v>
      </c>
      <c r="J323" s="154">
        <v>12453.03</v>
      </c>
      <c r="K323" s="155">
        <v>36398.46</v>
      </c>
      <c r="L323" s="138" t="str">
        <f>VLOOKUP(E323,'ML Look up'!$A$2:$B$1922,2,FALSE)</f>
        <v>ASH</v>
      </c>
    </row>
    <row r="324" spans="1:12" s="149" customFormat="1">
      <c r="A324" s="136" t="s">
        <v>20</v>
      </c>
      <c r="B324" s="136" t="s">
        <v>21</v>
      </c>
      <c r="C324" s="136" t="s">
        <v>39</v>
      </c>
      <c r="D324" s="136" t="s">
        <v>26</v>
      </c>
      <c r="E324" s="151">
        <v>41549419</v>
      </c>
      <c r="F324" s="152" t="s">
        <v>326</v>
      </c>
      <c r="G324" s="136" t="s">
        <v>24</v>
      </c>
      <c r="H324" s="153">
        <v>90450.05</v>
      </c>
      <c r="I324" s="154">
        <v>45225.025000000001</v>
      </c>
      <c r="J324" s="154">
        <v>11528.58</v>
      </c>
      <c r="K324" s="155">
        <v>33696.445</v>
      </c>
      <c r="L324" s="138" t="str">
        <f>VLOOKUP(E324,'ML Look up'!$A$2:$B$1922,2,FALSE)</f>
        <v>ASH</v>
      </c>
    </row>
    <row r="325" spans="1:12" s="149" customFormat="1">
      <c r="A325" s="136" t="s">
        <v>20</v>
      </c>
      <c r="B325" s="136" t="s">
        <v>21</v>
      </c>
      <c r="C325" s="136" t="s">
        <v>39</v>
      </c>
      <c r="D325" s="136" t="s">
        <v>26</v>
      </c>
      <c r="E325" s="151">
        <v>41563359</v>
      </c>
      <c r="F325" s="152" t="s">
        <v>314</v>
      </c>
      <c r="G325" s="136" t="s">
        <v>24</v>
      </c>
      <c r="H325" s="153">
        <v>78834.16</v>
      </c>
      <c r="I325" s="154">
        <v>39417.08</v>
      </c>
      <c r="J325" s="154">
        <v>10048.040000000001</v>
      </c>
      <c r="K325" s="155">
        <v>29369.040000000001</v>
      </c>
      <c r="L325" s="138" t="str">
        <f>VLOOKUP(E325,'ML Look up'!$A$2:$B$1922,2,FALSE)</f>
        <v>FGD</v>
      </c>
    </row>
    <row r="326" spans="1:12" s="149" customFormat="1">
      <c r="A326" s="136" t="s">
        <v>20</v>
      </c>
      <c r="B326" s="136" t="s">
        <v>21</v>
      </c>
      <c r="C326" s="136" t="s">
        <v>39</v>
      </c>
      <c r="D326" s="136" t="s">
        <v>26</v>
      </c>
      <c r="E326" s="151">
        <v>41577389</v>
      </c>
      <c r="F326" s="152" t="s">
        <v>327</v>
      </c>
      <c r="G326" s="136" t="s">
        <v>24</v>
      </c>
      <c r="H326" s="153">
        <v>33278.300000000003</v>
      </c>
      <c r="I326" s="154">
        <v>16639.150000000001</v>
      </c>
      <c r="J326" s="154">
        <v>4241.59</v>
      </c>
      <c r="K326" s="155">
        <v>12397.560000000001</v>
      </c>
      <c r="L326" s="138" t="str">
        <f>VLOOKUP(E326,'ML Look up'!$A$2:$B$1922,2,FALSE)</f>
        <v>CEMS</v>
      </c>
    </row>
    <row r="327" spans="1:12" s="149" customFormat="1">
      <c r="A327" s="136" t="s">
        <v>20</v>
      </c>
      <c r="B327" s="136" t="s">
        <v>21</v>
      </c>
      <c r="C327" s="136" t="s">
        <v>39</v>
      </c>
      <c r="D327" s="136" t="s">
        <v>26</v>
      </c>
      <c r="E327" s="151">
        <v>41610921</v>
      </c>
      <c r="F327" s="152" t="s">
        <v>314</v>
      </c>
      <c r="G327" s="136" t="s">
        <v>24</v>
      </c>
      <c r="H327" s="153">
        <v>48694.95</v>
      </c>
      <c r="I327" s="154">
        <v>24347.474999999999</v>
      </c>
      <c r="J327" s="154">
        <v>6206.56</v>
      </c>
      <c r="K327" s="155">
        <v>18140.914999999997</v>
      </c>
      <c r="L327" s="138" t="str">
        <f>VLOOKUP(E327,'ML Look up'!$A$2:$B$1922,2,FALSE)</f>
        <v>ASH</v>
      </c>
    </row>
    <row r="328" spans="1:12" s="149" customFormat="1">
      <c r="A328" s="136" t="s">
        <v>20</v>
      </c>
      <c r="B328" s="136" t="s">
        <v>21</v>
      </c>
      <c r="C328" s="136" t="s">
        <v>39</v>
      </c>
      <c r="D328" s="136" t="s">
        <v>26</v>
      </c>
      <c r="E328" s="151">
        <v>41616927</v>
      </c>
      <c r="F328" s="152" t="s">
        <v>328</v>
      </c>
      <c r="G328" s="136" t="s">
        <v>24</v>
      </c>
      <c r="H328" s="153">
        <v>1649996.64</v>
      </c>
      <c r="I328" s="154">
        <v>824998.32</v>
      </c>
      <c r="J328" s="154">
        <v>210305.28</v>
      </c>
      <c r="K328" s="155">
        <v>614693.03999999992</v>
      </c>
      <c r="L328" s="138" t="str">
        <f>VLOOKUP(E328,'ML Look up'!$A$2:$B$1922,2,FALSE)</f>
        <v>FGD</v>
      </c>
    </row>
    <row r="329" spans="1:12" s="149" customFormat="1">
      <c r="A329" s="136" t="s">
        <v>20</v>
      </c>
      <c r="B329" s="136" t="s">
        <v>21</v>
      </c>
      <c r="C329" s="136" t="s">
        <v>39</v>
      </c>
      <c r="D329" s="136" t="s">
        <v>26</v>
      </c>
      <c r="E329" s="151">
        <v>41617942</v>
      </c>
      <c r="F329" s="152" t="s">
        <v>329</v>
      </c>
      <c r="G329" s="136" t="s">
        <v>24</v>
      </c>
      <c r="H329" s="153">
        <v>3693853.58</v>
      </c>
      <c r="I329" s="154">
        <v>1846926.79</v>
      </c>
      <c r="J329" s="154">
        <v>470811.21</v>
      </c>
      <c r="K329" s="155">
        <v>1376115.58</v>
      </c>
      <c r="L329" s="138" t="str">
        <f>VLOOKUP(E329,'ML Look up'!$A$2:$B$1922,2,FALSE)</f>
        <v>FGD</v>
      </c>
    </row>
    <row r="330" spans="1:12" s="149" customFormat="1">
      <c r="A330" s="136" t="s">
        <v>20</v>
      </c>
      <c r="B330" s="136" t="s">
        <v>21</v>
      </c>
      <c r="C330" s="136" t="s">
        <v>39</v>
      </c>
      <c r="D330" s="136" t="s">
        <v>26</v>
      </c>
      <c r="E330" s="151">
        <v>41626911</v>
      </c>
      <c r="F330" s="152" t="s">
        <v>330</v>
      </c>
      <c r="G330" s="136" t="s">
        <v>24</v>
      </c>
      <c r="H330" s="153">
        <v>93931.55</v>
      </c>
      <c r="I330" s="154">
        <v>46965.775000000001</v>
      </c>
      <c r="J330" s="154">
        <v>11972.33</v>
      </c>
      <c r="K330" s="155">
        <v>34993.445</v>
      </c>
      <c r="L330" s="138" t="str">
        <f>VLOOKUP(E330,'ML Look up'!$A$2:$B$1922,2,FALSE)</f>
        <v>PRECIP</v>
      </c>
    </row>
    <row r="331" spans="1:12" s="149" customFormat="1">
      <c r="A331" s="136" t="s">
        <v>20</v>
      </c>
      <c r="B331" s="136" t="s">
        <v>21</v>
      </c>
      <c r="C331" s="136" t="s">
        <v>39</v>
      </c>
      <c r="D331" s="136" t="s">
        <v>26</v>
      </c>
      <c r="E331" s="151">
        <v>41626927</v>
      </c>
      <c r="F331" s="152" t="s">
        <v>331</v>
      </c>
      <c r="G331" s="136" t="s">
        <v>24</v>
      </c>
      <c r="H331" s="153">
        <v>170710.53</v>
      </c>
      <c r="I331" s="154">
        <v>85355.264999999999</v>
      </c>
      <c r="J331" s="154">
        <v>21758.42</v>
      </c>
      <c r="K331" s="155">
        <v>63596.845000000001</v>
      </c>
      <c r="L331" s="138" t="str">
        <f>VLOOKUP(E331,'ML Look up'!$A$2:$B$1922,2,FALSE)</f>
        <v>PRECIP</v>
      </c>
    </row>
    <row r="332" spans="1:12" s="149" customFormat="1">
      <c r="A332" s="136" t="s">
        <v>20</v>
      </c>
      <c r="B332" s="136" t="s">
        <v>21</v>
      </c>
      <c r="C332" s="136" t="s">
        <v>39</v>
      </c>
      <c r="D332" s="136" t="s">
        <v>26</v>
      </c>
      <c r="E332" s="151">
        <v>41628553</v>
      </c>
      <c r="F332" s="152" t="s">
        <v>332</v>
      </c>
      <c r="G332" s="136" t="s">
        <v>24</v>
      </c>
      <c r="H332" s="153">
        <v>51209.09</v>
      </c>
      <c r="I332" s="154">
        <v>25604.544999999998</v>
      </c>
      <c r="J332" s="154">
        <v>6527.01</v>
      </c>
      <c r="K332" s="155">
        <v>19077.534999999996</v>
      </c>
      <c r="L332" s="138" t="str">
        <f>VLOOKUP(E332,'ML Look up'!$A$2:$B$1922,2,FALSE)</f>
        <v>FGD</v>
      </c>
    </row>
    <row r="333" spans="1:12" s="149" customFormat="1">
      <c r="A333" s="136" t="s">
        <v>20</v>
      </c>
      <c r="B333" s="136" t="s">
        <v>21</v>
      </c>
      <c r="C333" s="136" t="s">
        <v>39</v>
      </c>
      <c r="D333" s="136" t="s">
        <v>26</v>
      </c>
      <c r="E333" s="151">
        <v>41628576</v>
      </c>
      <c r="F333" s="152" t="s">
        <v>332</v>
      </c>
      <c r="G333" s="136" t="s">
        <v>24</v>
      </c>
      <c r="H333" s="153">
        <v>33865.31</v>
      </c>
      <c r="I333" s="154">
        <v>16932.654999999999</v>
      </c>
      <c r="J333" s="154">
        <v>4316.3999999999996</v>
      </c>
      <c r="K333" s="155">
        <v>12616.254999999999</v>
      </c>
      <c r="L333" s="138" t="str">
        <f>VLOOKUP(E333,'ML Look up'!$A$2:$B$1922,2,FALSE)</f>
        <v>FGD</v>
      </c>
    </row>
    <row r="334" spans="1:12" s="149" customFormat="1">
      <c r="A334" s="136" t="s">
        <v>20</v>
      </c>
      <c r="B334" s="136" t="s">
        <v>21</v>
      </c>
      <c r="C334" s="136" t="s">
        <v>39</v>
      </c>
      <c r="D334" s="136" t="s">
        <v>26</v>
      </c>
      <c r="E334" s="151">
        <v>41628583</v>
      </c>
      <c r="F334" s="152" t="s">
        <v>333</v>
      </c>
      <c r="G334" s="136" t="s">
        <v>24</v>
      </c>
      <c r="H334" s="153">
        <v>42304.46</v>
      </c>
      <c r="I334" s="154">
        <v>21152.23</v>
      </c>
      <c r="J334" s="154">
        <v>5392.04</v>
      </c>
      <c r="K334" s="155">
        <v>15760.189999999999</v>
      </c>
      <c r="L334" s="138" t="str">
        <f>VLOOKUP(E334,'ML Look up'!$A$2:$B$1922,2,FALSE)</f>
        <v>FGD</v>
      </c>
    </row>
    <row r="335" spans="1:12" s="149" customFormat="1">
      <c r="A335" s="136" t="s">
        <v>20</v>
      </c>
      <c r="B335" s="136" t="s">
        <v>21</v>
      </c>
      <c r="C335" s="136" t="s">
        <v>39</v>
      </c>
      <c r="D335" s="136" t="s">
        <v>26</v>
      </c>
      <c r="E335" s="151">
        <v>41628593</v>
      </c>
      <c r="F335" s="152" t="s">
        <v>333</v>
      </c>
      <c r="G335" s="136" t="s">
        <v>24</v>
      </c>
      <c r="H335" s="153">
        <v>41785.68</v>
      </c>
      <c r="I335" s="154">
        <v>20892.84</v>
      </c>
      <c r="J335" s="154">
        <v>5325.92</v>
      </c>
      <c r="K335" s="155">
        <v>15566.92</v>
      </c>
      <c r="L335" s="138" t="str">
        <f>VLOOKUP(E335,'ML Look up'!$A$2:$B$1922,2,FALSE)</f>
        <v>FGD</v>
      </c>
    </row>
    <row r="336" spans="1:12" s="149" customFormat="1">
      <c r="A336" s="136" t="s">
        <v>20</v>
      </c>
      <c r="B336" s="136" t="s">
        <v>21</v>
      </c>
      <c r="C336" s="136" t="s">
        <v>39</v>
      </c>
      <c r="D336" s="136" t="s">
        <v>26</v>
      </c>
      <c r="E336" s="151">
        <v>41629460</v>
      </c>
      <c r="F336" s="152" t="s">
        <v>332</v>
      </c>
      <c r="G336" s="136" t="s">
        <v>24</v>
      </c>
      <c r="H336" s="153">
        <v>32092.2</v>
      </c>
      <c r="I336" s="154">
        <v>16046.1</v>
      </c>
      <c r="J336" s="154">
        <v>4090.41</v>
      </c>
      <c r="K336" s="155">
        <v>11955.69</v>
      </c>
      <c r="L336" s="138" t="str">
        <f>VLOOKUP(E336,'ML Look up'!$A$2:$B$1922,2,FALSE)</f>
        <v>FGD</v>
      </c>
    </row>
    <row r="337" spans="1:12" s="149" customFormat="1">
      <c r="A337" s="136" t="s">
        <v>20</v>
      </c>
      <c r="B337" s="136" t="s">
        <v>21</v>
      </c>
      <c r="C337" s="136" t="s">
        <v>39</v>
      </c>
      <c r="D337" s="136" t="s">
        <v>26</v>
      </c>
      <c r="E337" s="151">
        <v>41634116</v>
      </c>
      <c r="F337" s="152" t="s">
        <v>334</v>
      </c>
      <c r="G337" s="136" t="s">
        <v>24</v>
      </c>
      <c r="H337" s="153">
        <v>2113.3000000000002</v>
      </c>
      <c r="I337" s="154">
        <v>1056.6500000000001</v>
      </c>
      <c r="J337" s="154">
        <v>269.36</v>
      </c>
      <c r="K337" s="155">
        <v>787.29000000000008</v>
      </c>
      <c r="L337" s="138" t="str">
        <f>VLOOKUP(E337,'ML Look up'!$A$2:$B$1922,2,FALSE)</f>
        <v>ASH</v>
      </c>
    </row>
    <row r="338" spans="1:12" s="149" customFormat="1">
      <c r="A338" s="136" t="s">
        <v>20</v>
      </c>
      <c r="B338" s="136" t="s">
        <v>21</v>
      </c>
      <c r="C338" s="136" t="s">
        <v>39</v>
      </c>
      <c r="D338" s="136" t="s">
        <v>26</v>
      </c>
      <c r="E338" s="151">
        <v>41635498</v>
      </c>
      <c r="F338" s="152" t="s">
        <v>335</v>
      </c>
      <c r="G338" s="136" t="s">
        <v>24</v>
      </c>
      <c r="H338" s="153">
        <v>4252.21</v>
      </c>
      <c r="I338" s="154">
        <v>2126.105</v>
      </c>
      <c r="J338" s="154">
        <v>541.98</v>
      </c>
      <c r="K338" s="155">
        <v>1584.125</v>
      </c>
      <c r="L338" s="138" t="str">
        <f>VLOOKUP(E338,'ML Look up'!$A$2:$B$1922,2,FALSE)</f>
        <v>PRECIP</v>
      </c>
    </row>
    <row r="339" spans="1:12" s="149" customFormat="1">
      <c r="A339" s="136" t="s">
        <v>20</v>
      </c>
      <c r="B339" s="136" t="s">
        <v>21</v>
      </c>
      <c r="C339" s="136" t="s">
        <v>39</v>
      </c>
      <c r="D339" s="136" t="s">
        <v>26</v>
      </c>
      <c r="E339" s="151">
        <v>41636621</v>
      </c>
      <c r="F339" s="152" t="s">
        <v>335</v>
      </c>
      <c r="G339" s="136" t="s">
        <v>24</v>
      </c>
      <c r="H339" s="153">
        <v>2589.67</v>
      </c>
      <c r="I339" s="154">
        <v>1294.835</v>
      </c>
      <c r="J339" s="154">
        <v>330.07</v>
      </c>
      <c r="K339" s="155">
        <v>964.7650000000001</v>
      </c>
      <c r="L339" s="138" t="str">
        <f>VLOOKUP(E339,'ML Look up'!$A$2:$B$1922,2,FALSE)</f>
        <v>PRECIP</v>
      </c>
    </row>
    <row r="340" spans="1:12" s="149" customFormat="1">
      <c r="A340" s="136" t="s">
        <v>20</v>
      </c>
      <c r="B340" s="136" t="s">
        <v>21</v>
      </c>
      <c r="C340" s="136" t="s">
        <v>39</v>
      </c>
      <c r="D340" s="136" t="s">
        <v>26</v>
      </c>
      <c r="E340" s="151">
        <v>41639326</v>
      </c>
      <c r="F340" s="152" t="s">
        <v>336</v>
      </c>
      <c r="G340" s="136" t="s">
        <v>24</v>
      </c>
      <c r="H340" s="153">
        <v>6662.82</v>
      </c>
      <c r="I340" s="154">
        <v>3331.41</v>
      </c>
      <c r="J340" s="154">
        <v>849.23</v>
      </c>
      <c r="K340" s="155">
        <v>2482.1799999999998</v>
      </c>
      <c r="L340" s="138" t="str">
        <f>VLOOKUP(E340,'ML Look up'!$A$2:$B$1922,2,FALSE)</f>
        <v>FGD</v>
      </c>
    </row>
    <row r="341" spans="1:12" s="149" customFormat="1">
      <c r="A341" s="136" t="s">
        <v>20</v>
      </c>
      <c r="B341" s="136" t="s">
        <v>21</v>
      </c>
      <c r="C341" s="136" t="s">
        <v>39</v>
      </c>
      <c r="D341" s="136" t="s">
        <v>26</v>
      </c>
      <c r="E341" s="151">
        <v>41643331</v>
      </c>
      <c r="F341" s="152" t="s">
        <v>336</v>
      </c>
      <c r="G341" s="136" t="s">
        <v>24</v>
      </c>
      <c r="H341" s="153">
        <v>12200.99</v>
      </c>
      <c r="I341" s="154">
        <v>6100.4949999999999</v>
      </c>
      <c r="J341" s="154">
        <v>1555.11</v>
      </c>
      <c r="K341" s="155">
        <v>4545.3850000000002</v>
      </c>
      <c r="L341" s="138" t="str">
        <f>VLOOKUP(E341,'ML Look up'!$A$2:$B$1922,2,FALSE)</f>
        <v>FGD</v>
      </c>
    </row>
    <row r="342" spans="1:12" s="149" customFormat="1">
      <c r="A342" s="136" t="s">
        <v>20</v>
      </c>
      <c r="B342" s="136" t="s">
        <v>21</v>
      </c>
      <c r="C342" s="136" t="s">
        <v>39</v>
      </c>
      <c r="D342" s="136" t="s">
        <v>26</v>
      </c>
      <c r="E342" s="151">
        <v>41646577</v>
      </c>
      <c r="F342" s="152" t="s">
        <v>337</v>
      </c>
      <c r="G342" s="136" t="s">
        <v>24</v>
      </c>
      <c r="H342" s="153">
        <v>8390.67</v>
      </c>
      <c r="I342" s="154">
        <v>4195.335</v>
      </c>
      <c r="J342" s="154">
        <v>1069.46</v>
      </c>
      <c r="K342" s="155">
        <v>3125.875</v>
      </c>
      <c r="L342" s="138" t="str">
        <f>VLOOKUP(E342,'ML Look up'!$A$2:$B$1922,2,FALSE)</f>
        <v>ASH</v>
      </c>
    </row>
    <row r="343" spans="1:12" s="149" customFormat="1">
      <c r="A343" s="136" t="s">
        <v>20</v>
      </c>
      <c r="B343" s="136" t="s">
        <v>21</v>
      </c>
      <c r="C343" s="136" t="s">
        <v>39</v>
      </c>
      <c r="D343" s="136" t="s">
        <v>26</v>
      </c>
      <c r="E343" s="151">
        <v>41646649</v>
      </c>
      <c r="F343" s="152" t="s">
        <v>338</v>
      </c>
      <c r="G343" s="136" t="s">
        <v>24</v>
      </c>
      <c r="H343" s="153">
        <v>26347.69</v>
      </c>
      <c r="I343" s="154">
        <v>13173.844999999999</v>
      </c>
      <c r="J343" s="154">
        <v>3358.22</v>
      </c>
      <c r="K343" s="155">
        <v>9815.625</v>
      </c>
      <c r="L343" s="138" t="str">
        <f>VLOOKUP(E343,'ML Look up'!$A$2:$B$1922,2,FALSE)</f>
        <v>ASH</v>
      </c>
    </row>
    <row r="344" spans="1:12" s="149" customFormat="1">
      <c r="A344" s="136" t="s">
        <v>20</v>
      </c>
      <c r="B344" s="136" t="s">
        <v>21</v>
      </c>
      <c r="C344" s="136" t="s">
        <v>39</v>
      </c>
      <c r="D344" s="136" t="s">
        <v>26</v>
      </c>
      <c r="E344" s="151">
        <v>41647126</v>
      </c>
      <c r="F344" s="152" t="s">
        <v>333</v>
      </c>
      <c r="G344" s="136" t="s">
        <v>24</v>
      </c>
      <c r="H344" s="153">
        <v>75805.56</v>
      </c>
      <c r="I344" s="154">
        <v>37902.78</v>
      </c>
      <c r="J344" s="154">
        <v>9662.0300000000007</v>
      </c>
      <c r="K344" s="155">
        <v>28240.75</v>
      </c>
      <c r="L344" s="138" t="str">
        <f>VLOOKUP(E344,'ML Look up'!$A$2:$B$1922,2,FALSE)</f>
        <v>FGD</v>
      </c>
    </row>
    <row r="345" spans="1:12" s="149" customFormat="1">
      <c r="A345" s="136" t="s">
        <v>20</v>
      </c>
      <c r="B345" s="136" t="s">
        <v>21</v>
      </c>
      <c r="C345" s="136" t="s">
        <v>39</v>
      </c>
      <c r="D345" s="136" t="s">
        <v>26</v>
      </c>
      <c r="E345" s="151">
        <v>41647150</v>
      </c>
      <c r="F345" s="152" t="s">
        <v>337</v>
      </c>
      <c r="G345" s="136" t="s">
        <v>24</v>
      </c>
      <c r="H345" s="153">
        <v>10318.81</v>
      </c>
      <c r="I345" s="154">
        <v>5159.4049999999997</v>
      </c>
      <c r="J345" s="154">
        <v>1315.21</v>
      </c>
      <c r="K345" s="155">
        <v>3844.1949999999997</v>
      </c>
      <c r="L345" s="138" t="str">
        <f>VLOOKUP(E345,'ML Look up'!$A$2:$B$1922,2,FALSE)</f>
        <v>ASH</v>
      </c>
    </row>
    <row r="346" spans="1:12" s="149" customFormat="1">
      <c r="A346" s="136" t="s">
        <v>20</v>
      </c>
      <c r="B346" s="136" t="s">
        <v>21</v>
      </c>
      <c r="C346" s="136" t="s">
        <v>39</v>
      </c>
      <c r="D346" s="136" t="s">
        <v>26</v>
      </c>
      <c r="E346" s="151">
        <v>41648766</v>
      </c>
      <c r="F346" s="152" t="s">
        <v>339</v>
      </c>
      <c r="G346" s="136" t="s">
        <v>24</v>
      </c>
      <c r="H346" s="153">
        <v>4160.63</v>
      </c>
      <c r="I346" s="154">
        <v>2080.3150000000001</v>
      </c>
      <c r="J346" s="154">
        <v>530.30999999999995</v>
      </c>
      <c r="K346" s="155">
        <v>1550.0050000000001</v>
      </c>
      <c r="L346" s="138" t="str">
        <f>VLOOKUP(E346,'ML Look up'!$A$2:$B$1922,2,FALSE)</f>
        <v>ASH</v>
      </c>
    </row>
    <row r="347" spans="1:12" s="149" customFormat="1">
      <c r="A347" s="136" t="s">
        <v>20</v>
      </c>
      <c r="B347" s="136" t="s">
        <v>21</v>
      </c>
      <c r="C347" s="136" t="s">
        <v>39</v>
      </c>
      <c r="D347" s="136" t="s">
        <v>26</v>
      </c>
      <c r="E347" s="151">
        <v>41650817</v>
      </c>
      <c r="F347" s="152" t="s">
        <v>340</v>
      </c>
      <c r="G347" s="136" t="s">
        <v>24</v>
      </c>
      <c r="H347" s="153">
        <v>9946.26</v>
      </c>
      <c r="I347" s="154">
        <v>4973.13</v>
      </c>
      <c r="J347" s="154">
        <v>1267.73</v>
      </c>
      <c r="K347" s="155">
        <v>3705.4</v>
      </c>
      <c r="L347" s="138" t="str">
        <f>VLOOKUP(E347,'ML Look up'!$A$2:$B$1922,2,FALSE)</f>
        <v>ASH</v>
      </c>
    </row>
    <row r="348" spans="1:12" s="149" customFormat="1">
      <c r="A348" s="136" t="s">
        <v>20</v>
      </c>
      <c r="B348" s="136" t="s">
        <v>21</v>
      </c>
      <c r="C348" s="136" t="s">
        <v>39</v>
      </c>
      <c r="D348" s="136" t="s">
        <v>26</v>
      </c>
      <c r="E348" s="151">
        <v>41651652</v>
      </c>
      <c r="F348" s="152" t="s">
        <v>330</v>
      </c>
      <c r="G348" s="136" t="s">
        <v>24</v>
      </c>
      <c r="H348" s="153">
        <v>3348.69</v>
      </c>
      <c r="I348" s="154">
        <v>1674.345</v>
      </c>
      <c r="J348" s="154">
        <v>426.82</v>
      </c>
      <c r="K348" s="155">
        <v>1247.5250000000001</v>
      </c>
      <c r="L348" s="138" t="str">
        <f>VLOOKUP(E348,'ML Look up'!$A$2:$B$1922,2,FALSE)</f>
        <v>PRECIP</v>
      </c>
    </row>
    <row r="349" spans="1:12" s="149" customFormat="1">
      <c r="A349" s="136" t="s">
        <v>20</v>
      </c>
      <c r="B349" s="136" t="s">
        <v>21</v>
      </c>
      <c r="C349" s="136" t="s">
        <v>39</v>
      </c>
      <c r="D349" s="136" t="s">
        <v>26</v>
      </c>
      <c r="E349" s="151">
        <v>41654844</v>
      </c>
      <c r="F349" s="152" t="s">
        <v>332</v>
      </c>
      <c r="G349" s="136" t="s">
        <v>24</v>
      </c>
      <c r="H349" s="153">
        <v>4044.17</v>
      </c>
      <c r="I349" s="154">
        <v>2022.085</v>
      </c>
      <c r="J349" s="154">
        <v>515.46</v>
      </c>
      <c r="K349" s="155">
        <v>1506.625</v>
      </c>
      <c r="L349" s="138" t="str">
        <f>VLOOKUP(E349,'ML Look up'!$A$2:$B$1922,2,FALSE)</f>
        <v>FGD</v>
      </c>
    </row>
    <row r="350" spans="1:12" s="149" customFormat="1">
      <c r="A350" s="136" t="s">
        <v>20</v>
      </c>
      <c r="B350" s="136" t="s">
        <v>21</v>
      </c>
      <c r="C350" s="136" t="s">
        <v>39</v>
      </c>
      <c r="D350" s="136" t="s">
        <v>26</v>
      </c>
      <c r="E350" s="151">
        <v>41659962</v>
      </c>
      <c r="F350" s="152" t="s">
        <v>334</v>
      </c>
      <c r="G350" s="136" t="s">
        <v>24</v>
      </c>
      <c r="H350" s="153">
        <v>12175.46</v>
      </c>
      <c r="I350" s="154">
        <v>6087.73</v>
      </c>
      <c r="J350" s="154">
        <v>1551.86</v>
      </c>
      <c r="K350" s="155">
        <v>4535.87</v>
      </c>
      <c r="L350" s="138" t="str">
        <f>VLOOKUP(E350,'ML Look up'!$A$2:$B$1922,2,FALSE)</f>
        <v>FGD</v>
      </c>
    </row>
    <row r="351" spans="1:12" s="149" customFormat="1">
      <c r="A351" s="136" t="s">
        <v>20</v>
      </c>
      <c r="B351" s="136" t="s">
        <v>21</v>
      </c>
      <c r="C351" s="136" t="s">
        <v>39</v>
      </c>
      <c r="D351" s="136" t="s">
        <v>26</v>
      </c>
      <c r="E351" s="151">
        <v>41662337</v>
      </c>
      <c r="F351" s="152" t="s">
        <v>336</v>
      </c>
      <c r="G351" s="136" t="s">
        <v>24</v>
      </c>
      <c r="H351" s="153">
        <v>11408.42</v>
      </c>
      <c r="I351" s="154">
        <v>5704.21</v>
      </c>
      <c r="J351" s="154">
        <v>1454.09</v>
      </c>
      <c r="K351" s="155">
        <v>4250.12</v>
      </c>
      <c r="L351" s="134" t="str">
        <f>VLOOKUP(E351,'ML Look up'!$A$2:$B$1922,2,FALSE)</f>
        <v>FGD</v>
      </c>
    </row>
    <row r="352" spans="1:12" s="149" customFormat="1">
      <c r="A352" s="136" t="s">
        <v>20</v>
      </c>
      <c r="B352" s="136" t="s">
        <v>21</v>
      </c>
      <c r="C352" s="136" t="s">
        <v>39</v>
      </c>
      <c r="D352" s="136" t="s">
        <v>26</v>
      </c>
      <c r="E352" s="151">
        <v>41665639</v>
      </c>
      <c r="F352" s="152" t="s">
        <v>333</v>
      </c>
      <c r="G352" s="136" t="s">
        <v>24</v>
      </c>
      <c r="H352" s="153">
        <v>16413.55</v>
      </c>
      <c r="I352" s="154">
        <v>8206.7749999999996</v>
      </c>
      <c r="J352" s="154">
        <v>2092.04</v>
      </c>
      <c r="K352" s="155">
        <v>6114.7349999999997</v>
      </c>
      <c r="L352" s="134" t="str">
        <f>VLOOKUP(E352,'ML Look up'!$A$2:$B$1922,2,FALSE)</f>
        <v>FGD</v>
      </c>
    </row>
    <row r="353" spans="1:12" s="149" customFormat="1">
      <c r="A353" s="136" t="s">
        <v>20</v>
      </c>
      <c r="B353" s="136" t="s">
        <v>21</v>
      </c>
      <c r="C353" s="136" t="s">
        <v>39</v>
      </c>
      <c r="D353" s="136" t="s">
        <v>26</v>
      </c>
      <c r="E353" s="151">
        <v>41667752</v>
      </c>
      <c r="F353" s="152" t="s">
        <v>341</v>
      </c>
      <c r="G353" s="136" t="s">
        <v>24</v>
      </c>
      <c r="H353" s="153">
        <v>33829.599999999999</v>
      </c>
      <c r="I353" s="154">
        <v>16914.8</v>
      </c>
      <c r="J353" s="154">
        <v>4311.8500000000004</v>
      </c>
      <c r="K353" s="155">
        <v>12602.949999999999</v>
      </c>
      <c r="L353" s="134" t="str">
        <f>VLOOKUP(E353,'ML Look up'!$A$2:$B$1922,2,FALSE)</f>
        <v>ASH</v>
      </c>
    </row>
    <row r="354" spans="1:12" s="149" customFormat="1">
      <c r="A354" s="136" t="s">
        <v>20</v>
      </c>
      <c r="B354" s="136" t="s">
        <v>21</v>
      </c>
      <c r="C354" s="136" t="s">
        <v>39</v>
      </c>
      <c r="D354" s="136" t="s">
        <v>26</v>
      </c>
      <c r="E354" s="151">
        <v>41667760</v>
      </c>
      <c r="F354" s="152" t="s">
        <v>341</v>
      </c>
      <c r="G354" s="136" t="s">
        <v>24</v>
      </c>
      <c r="H354" s="153">
        <v>36502.160000000003</v>
      </c>
      <c r="I354" s="154">
        <v>18251.080000000002</v>
      </c>
      <c r="J354" s="154">
        <v>4652.49</v>
      </c>
      <c r="K354" s="155">
        <v>13598.590000000002</v>
      </c>
      <c r="L354" s="134" t="str">
        <f>VLOOKUP(E354,'ML Look up'!$A$2:$B$1922,2,FALSE)</f>
        <v>ASH</v>
      </c>
    </row>
    <row r="355" spans="1:12" s="149" customFormat="1">
      <c r="A355" s="136" t="s">
        <v>20</v>
      </c>
      <c r="B355" s="136" t="s">
        <v>21</v>
      </c>
      <c r="C355" s="136" t="s">
        <v>39</v>
      </c>
      <c r="D355" s="136" t="s">
        <v>26</v>
      </c>
      <c r="E355" s="151">
        <v>41677438</v>
      </c>
      <c r="F355" s="152" t="s">
        <v>336</v>
      </c>
      <c r="G355" s="136" t="s">
        <v>24</v>
      </c>
      <c r="H355" s="153">
        <v>21638.67</v>
      </c>
      <c r="I355" s="154">
        <v>10819.334999999999</v>
      </c>
      <c r="J355" s="154">
        <v>2758.02</v>
      </c>
      <c r="K355" s="155">
        <v>8061.3149999999987</v>
      </c>
      <c r="L355" s="134" t="str">
        <f>VLOOKUP(E355,'ML Look up'!$A$2:$B$1922,2,FALSE)</f>
        <v>FGD</v>
      </c>
    </row>
    <row r="356" spans="1:12" s="149" customFormat="1">
      <c r="A356" s="136" t="s">
        <v>20</v>
      </c>
      <c r="B356" s="136" t="s">
        <v>21</v>
      </c>
      <c r="C356" s="136" t="s">
        <v>39</v>
      </c>
      <c r="D356" s="136" t="s">
        <v>26</v>
      </c>
      <c r="E356" s="151">
        <v>41682893</v>
      </c>
      <c r="F356" s="152" t="s">
        <v>341</v>
      </c>
      <c r="G356" s="136" t="s">
        <v>24</v>
      </c>
      <c r="H356" s="153">
        <v>36027</v>
      </c>
      <c r="I356" s="154">
        <v>18013.5</v>
      </c>
      <c r="J356" s="154">
        <v>4591.93</v>
      </c>
      <c r="K356" s="155">
        <v>13421.57</v>
      </c>
      <c r="L356" s="134" t="str">
        <f>VLOOKUP(E356,'ML Look up'!$A$2:$B$1922,2,FALSE)</f>
        <v>ASH</v>
      </c>
    </row>
    <row r="357" spans="1:12" s="149" customFormat="1">
      <c r="A357" s="136" t="s">
        <v>20</v>
      </c>
      <c r="B357" s="136" t="s">
        <v>21</v>
      </c>
      <c r="C357" s="136" t="s">
        <v>39</v>
      </c>
      <c r="D357" s="136" t="s">
        <v>26</v>
      </c>
      <c r="E357" s="151">
        <v>41687752</v>
      </c>
      <c r="F357" s="152" t="s">
        <v>336</v>
      </c>
      <c r="G357" s="136" t="s">
        <v>24</v>
      </c>
      <c r="H357" s="153">
        <v>53528.12</v>
      </c>
      <c r="I357" s="154">
        <v>26764.06</v>
      </c>
      <c r="J357" s="154">
        <v>6822.59</v>
      </c>
      <c r="K357" s="155">
        <v>19941.47</v>
      </c>
      <c r="L357" s="134" t="str">
        <f>VLOOKUP(E357,'ML Look up'!$A$2:$B$1922,2,FALSE)</f>
        <v>FGD</v>
      </c>
    </row>
    <row r="358" spans="1:12" s="149" customFormat="1">
      <c r="A358" s="136" t="s">
        <v>20</v>
      </c>
      <c r="B358" s="136" t="s">
        <v>21</v>
      </c>
      <c r="C358" s="136" t="s">
        <v>39</v>
      </c>
      <c r="D358" s="136" t="s">
        <v>26</v>
      </c>
      <c r="E358" s="151">
        <v>41688625</v>
      </c>
      <c r="F358" s="152" t="s">
        <v>342</v>
      </c>
      <c r="G358" s="136" t="s">
        <v>24</v>
      </c>
      <c r="H358" s="153">
        <v>18305.22</v>
      </c>
      <c r="I358" s="154">
        <v>9152.61</v>
      </c>
      <c r="J358" s="154">
        <v>2333.15</v>
      </c>
      <c r="K358" s="155">
        <v>6819.4600000000009</v>
      </c>
      <c r="L358" s="134" t="str">
        <f>VLOOKUP(E358,'ML Look up'!$A$2:$B$1922,2,FALSE)</f>
        <v>CEMS</v>
      </c>
    </row>
    <row r="359" spans="1:12" s="149" customFormat="1">
      <c r="A359" s="136" t="s">
        <v>20</v>
      </c>
      <c r="B359" s="136" t="s">
        <v>21</v>
      </c>
      <c r="C359" s="136" t="s">
        <v>39</v>
      </c>
      <c r="D359" s="136" t="s">
        <v>26</v>
      </c>
      <c r="E359" s="151">
        <v>41690160</v>
      </c>
      <c r="F359" s="152" t="s">
        <v>334</v>
      </c>
      <c r="G359" s="136" t="s">
        <v>24</v>
      </c>
      <c r="H359" s="153">
        <v>39248.639999999999</v>
      </c>
      <c r="I359" s="154">
        <v>19624.32</v>
      </c>
      <c r="J359" s="154">
        <v>5002.55</v>
      </c>
      <c r="K359" s="155">
        <v>14621.77</v>
      </c>
      <c r="L359" s="134" t="str">
        <f>VLOOKUP(E359,'ML Look up'!$A$2:$B$1922,2,FALSE)</f>
        <v>ASH</v>
      </c>
    </row>
    <row r="360" spans="1:12" s="149" customFormat="1">
      <c r="A360" s="136" t="s">
        <v>20</v>
      </c>
      <c r="B360" s="136" t="s">
        <v>21</v>
      </c>
      <c r="C360" s="136" t="s">
        <v>39</v>
      </c>
      <c r="D360" s="136" t="s">
        <v>26</v>
      </c>
      <c r="E360" s="151">
        <v>41690190</v>
      </c>
      <c r="F360" s="152" t="s">
        <v>336</v>
      </c>
      <c r="G360" s="136" t="s">
        <v>24</v>
      </c>
      <c r="H360" s="153">
        <v>3271.66</v>
      </c>
      <c r="I360" s="154">
        <v>1635.83</v>
      </c>
      <c r="J360" s="154">
        <v>417</v>
      </c>
      <c r="K360" s="155">
        <v>1218.83</v>
      </c>
      <c r="L360" s="134" t="str">
        <f>VLOOKUP(E360,'ML Look up'!$A$2:$B$1922,2,FALSE)</f>
        <v>FGD</v>
      </c>
    </row>
    <row r="361" spans="1:12" s="149" customFormat="1">
      <c r="A361" s="136" t="s">
        <v>20</v>
      </c>
      <c r="B361" s="136" t="s">
        <v>21</v>
      </c>
      <c r="C361" s="136" t="s">
        <v>39</v>
      </c>
      <c r="D361" s="136" t="s">
        <v>26</v>
      </c>
      <c r="E361" s="151">
        <v>41690597</v>
      </c>
      <c r="F361" s="152" t="s">
        <v>341</v>
      </c>
      <c r="G361" s="136" t="s">
        <v>24</v>
      </c>
      <c r="H361" s="153">
        <v>6897.28</v>
      </c>
      <c r="I361" s="154">
        <v>3448.64</v>
      </c>
      <c r="J361" s="154">
        <v>879.11</v>
      </c>
      <c r="K361" s="155">
        <v>2569.5299999999997</v>
      </c>
      <c r="L361" s="134" t="str">
        <f>VLOOKUP(E361,'ML Look up'!$A$2:$B$1922,2,FALSE)</f>
        <v>ASH</v>
      </c>
    </row>
    <row r="362" spans="1:12" s="149" customFormat="1">
      <c r="A362" s="136" t="s">
        <v>20</v>
      </c>
      <c r="B362" s="136" t="s">
        <v>21</v>
      </c>
      <c r="C362" s="136" t="s">
        <v>39</v>
      </c>
      <c r="D362" s="136" t="s">
        <v>26</v>
      </c>
      <c r="E362" s="151">
        <v>41691652</v>
      </c>
      <c r="F362" s="152" t="s">
        <v>343</v>
      </c>
      <c r="G362" s="136" t="s">
        <v>24</v>
      </c>
      <c r="H362" s="153">
        <v>169149.45</v>
      </c>
      <c r="I362" s="154">
        <v>84574.725000000006</v>
      </c>
      <c r="J362" s="154">
        <v>21559.45</v>
      </c>
      <c r="K362" s="155">
        <v>63015.275000000009</v>
      </c>
      <c r="L362" s="134" t="str">
        <f>VLOOKUP(E362,'ML Look up'!$A$2:$B$1922,2,FALSE)</f>
        <v>PRECIP</v>
      </c>
    </row>
    <row r="363" spans="1:12" s="149" customFormat="1">
      <c r="A363" s="136" t="s">
        <v>20</v>
      </c>
      <c r="B363" s="136" t="s">
        <v>21</v>
      </c>
      <c r="C363" s="136" t="s">
        <v>39</v>
      </c>
      <c r="D363" s="136" t="s">
        <v>26</v>
      </c>
      <c r="E363" s="151">
        <v>41702034</v>
      </c>
      <c r="F363" s="152" t="s">
        <v>336</v>
      </c>
      <c r="G363" s="136" t="s">
        <v>24</v>
      </c>
      <c r="H363" s="153">
        <v>21794.99</v>
      </c>
      <c r="I363" s="154">
        <v>10897.495000000001</v>
      </c>
      <c r="J363" s="154">
        <v>2777.95</v>
      </c>
      <c r="K363" s="155">
        <v>8119.545000000001</v>
      </c>
      <c r="L363" s="134" t="str">
        <f>VLOOKUP(E363,'ML Look up'!$A$2:$B$1922,2,FALSE)</f>
        <v>FGD</v>
      </c>
    </row>
    <row r="364" spans="1:12" s="149" customFormat="1">
      <c r="A364" s="136" t="s">
        <v>20</v>
      </c>
      <c r="B364" s="136" t="s">
        <v>21</v>
      </c>
      <c r="C364" s="136" t="s">
        <v>39</v>
      </c>
      <c r="D364" s="136" t="s">
        <v>26</v>
      </c>
      <c r="E364" s="151">
        <v>41704306</v>
      </c>
      <c r="F364" s="152" t="s">
        <v>344</v>
      </c>
      <c r="G364" s="136" t="s">
        <v>24</v>
      </c>
      <c r="H364" s="153">
        <v>221901.77</v>
      </c>
      <c r="I364" s="154">
        <v>110950.88499999999</v>
      </c>
      <c r="J364" s="154">
        <v>28283.16</v>
      </c>
      <c r="K364" s="155">
        <v>82667.724999999991</v>
      </c>
      <c r="L364" s="134" t="str">
        <f>VLOOKUP(E364,'ML Look up'!$A$2:$B$1922,2,FALSE)</f>
        <v>FGD</v>
      </c>
    </row>
    <row r="365" spans="1:12" s="149" customFormat="1">
      <c r="A365" s="136" t="s">
        <v>20</v>
      </c>
      <c r="B365" s="136" t="s">
        <v>21</v>
      </c>
      <c r="C365" s="136" t="s">
        <v>39</v>
      </c>
      <c r="D365" s="136" t="s">
        <v>26</v>
      </c>
      <c r="E365" s="151">
        <v>41707962</v>
      </c>
      <c r="F365" s="152" t="s">
        <v>341</v>
      </c>
      <c r="G365" s="136" t="s">
        <v>24</v>
      </c>
      <c r="H365" s="153">
        <v>32280.94</v>
      </c>
      <c r="I365" s="154">
        <v>16140.47</v>
      </c>
      <c r="J365" s="154">
        <v>4114.46</v>
      </c>
      <c r="K365" s="155">
        <v>12026.009999999998</v>
      </c>
      <c r="L365" s="134" t="str">
        <f>VLOOKUP(E365,'ML Look up'!$A$2:$B$1922,2,FALSE)</f>
        <v>ASH</v>
      </c>
    </row>
    <row r="366" spans="1:12" s="149" customFormat="1">
      <c r="A366" s="136" t="s">
        <v>20</v>
      </c>
      <c r="B366" s="136" t="s">
        <v>21</v>
      </c>
      <c r="C366" s="136" t="s">
        <v>39</v>
      </c>
      <c r="D366" s="136" t="s">
        <v>26</v>
      </c>
      <c r="E366" s="151">
        <v>41708732</v>
      </c>
      <c r="F366" s="152" t="s">
        <v>345</v>
      </c>
      <c r="G366" s="136" t="s">
        <v>24</v>
      </c>
      <c r="H366" s="153">
        <v>36252.160000000003</v>
      </c>
      <c r="I366" s="154">
        <v>18126.080000000002</v>
      </c>
      <c r="J366" s="154">
        <v>4620.63</v>
      </c>
      <c r="K366" s="155">
        <v>13505.45</v>
      </c>
      <c r="L366" s="134" t="str">
        <f>VLOOKUP(E366,'ML Look up'!$A$2:$B$1922,2,FALSE)</f>
        <v>ASH</v>
      </c>
    </row>
    <row r="367" spans="1:12" s="149" customFormat="1">
      <c r="A367" s="136" t="s">
        <v>20</v>
      </c>
      <c r="B367" s="136" t="s">
        <v>21</v>
      </c>
      <c r="C367" s="136" t="s">
        <v>39</v>
      </c>
      <c r="D367" s="136" t="s">
        <v>26</v>
      </c>
      <c r="E367" s="151">
        <v>41708983</v>
      </c>
      <c r="F367" s="152" t="s">
        <v>336</v>
      </c>
      <c r="G367" s="136" t="s">
        <v>24</v>
      </c>
      <c r="H367" s="153">
        <v>205908.39</v>
      </c>
      <c r="I367" s="154">
        <v>102954.19500000001</v>
      </c>
      <c r="J367" s="154">
        <v>26244.67</v>
      </c>
      <c r="K367" s="155">
        <v>76709.525000000009</v>
      </c>
      <c r="L367" s="134" t="str">
        <f>VLOOKUP(E367,'ML Look up'!$A$2:$B$1922,2,FALSE)</f>
        <v>FGD</v>
      </c>
    </row>
    <row r="368" spans="1:12" s="149" customFormat="1">
      <c r="A368" s="136" t="s">
        <v>20</v>
      </c>
      <c r="B368" s="136" t="s">
        <v>21</v>
      </c>
      <c r="C368" s="136" t="s">
        <v>39</v>
      </c>
      <c r="D368" s="136" t="s">
        <v>26</v>
      </c>
      <c r="E368" s="151">
        <v>41710321</v>
      </c>
      <c r="F368" s="152" t="s">
        <v>343</v>
      </c>
      <c r="G368" s="136" t="s">
        <v>24</v>
      </c>
      <c r="H368" s="153">
        <v>157409.14000000001</v>
      </c>
      <c r="I368" s="154">
        <v>78704.570000000007</v>
      </c>
      <c r="J368" s="154">
        <v>20063.060000000001</v>
      </c>
      <c r="K368" s="155">
        <v>58641.510000000009</v>
      </c>
      <c r="L368" s="134" t="str">
        <f>VLOOKUP(E368,'ML Look up'!$A$2:$B$1922,2,FALSE)</f>
        <v>PRECIP</v>
      </c>
    </row>
    <row r="369" spans="1:12" s="149" customFormat="1">
      <c r="A369" s="136" t="s">
        <v>20</v>
      </c>
      <c r="B369" s="136" t="s">
        <v>21</v>
      </c>
      <c r="C369" s="136" t="s">
        <v>39</v>
      </c>
      <c r="D369" s="136" t="s">
        <v>26</v>
      </c>
      <c r="E369" s="151">
        <v>41711646</v>
      </c>
      <c r="F369" s="152" t="s">
        <v>335</v>
      </c>
      <c r="G369" s="136" t="s">
        <v>24</v>
      </c>
      <c r="H369" s="153">
        <v>4828.7700000000004</v>
      </c>
      <c r="I369" s="154">
        <v>2414.3850000000002</v>
      </c>
      <c r="J369" s="154">
        <v>615.47</v>
      </c>
      <c r="K369" s="155">
        <v>1798.9150000000002</v>
      </c>
      <c r="L369" s="134" t="str">
        <f>VLOOKUP(E369,'ML Look up'!$A$2:$B$1922,2,FALSE)</f>
        <v>PRECIP</v>
      </c>
    </row>
    <row r="370" spans="1:12" s="149" customFormat="1">
      <c r="A370" s="136" t="s">
        <v>20</v>
      </c>
      <c r="B370" s="136" t="s">
        <v>21</v>
      </c>
      <c r="C370" s="136" t="s">
        <v>39</v>
      </c>
      <c r="D370" s="136" t="s">
        <v>26</v>
      </c>
      <c r="E370" s="151">
        <v>41714606</v>
      </c>
      <c r="F370" s="152" t="s">
        <v>335</v>
      </c>
      <c r="G370" s="136" t="s">
        <v>24</v>
      </c>
      <c r="H370" s="153">
        <v>1587.31</v>
      </c>
      <c r="I370" s="154">
        <v>793.65499999999997</v>
      </c>
      <c r="J370" s="154">
        <v>202.32</v>
      </c>
      <c r="K370" s="155">
        <v>591.33500000000004</v>
      </c>
      <c r="L370" s="134" t="str">
        <f>VLOOKUP(E370,'ML Look up'!$A$2:$B$1922,2,FALSE)</f>
        <v>PRECIP</v>
      </c>
    </row>
    <row r="371" spans="1:12" s="149" customFormat="1">
      <c r="A371" s="136" t="s">
        <v>20</v>
      </c>
      <c r="B371" s="136" t="s">
        <v>21</v>
      </c>
      <c r="C371" s="136" t="s">
        <v>39</v>
      </c>
      <c r="D371" s="136" t="s">
        <v>26</v>
      </c>
      <c r="E371" s="151">
        <v>41714610</v>
      </c>
      <c r="F371" s="152" t="s">
        <v>335</v>
      </c>
      <c r="G371" s="136" t="s">
        <v>24</v>
      </c>
      <c r="H371" s="153">
        <v>4446.28</v>
      </c>
      <c r="I371" s="154">
        <v>2223.14</v>
      </c>
      <c r="J371" s="154">
        <v>566.71</v>
      </c>
      <c r="K371" s="155">
        <v>1656.4299999999998</v>
      </c>
      <c r="L371" s="134" t="str">
        <f>VLOOKUP(E371,'ML Look up'!$A$2:$B$1922,2,FALSE)</f>
        <v>PRECIP</v>
      </c>
    </row>
    <row r="372" spans="1:12" s="149" customFormat="1">
      <c r="A372" s="136" t="s">
        <v>20</v>
      </c>
      <c r="B372" s="136" t="s">
        <v>21</v>
      </c>
      <c r="C372" s="136" t="s">
        <v>39</v>
      </c>
      <c r="D372" s="136" t="s">
        <v>26</v>
      </c>
      <c r="E372" s="151">
        <v>41721361</v>
      </c>
      <c r="F372" s="152" t="s">
        <v>341</v>
      </c>
      <c r="G372" s="136" t="s">
        <v>24</v>
      </c>
      <c r="H372" s="153">
        <v>32384.7</v>
      </c>
      <c r="I372" s="154">
        <v>16192.35</v>
      </c>
      <c r="J372" s="154">
        <v>4127.6899999999996</v>
      </c>
      <c r="K372" s="155">
        <v>12064.66</v>
      </c>
      <c r="L372" s="134" t="str">
        <f>VLOOKUP(E372,'ML Look up'!$A$2:$B$1922,2,FALSE)</f>
        <v>ASH</v>
      </c>
    </row>
    <row r="373" spans="1:12" s="149" customFormat="1">
      <c r="A373" s="136" t="s">
        <v>20</v>
      </c>
      <c r="B373" s="136" t="s">
        <v>21</v>
      </c>
      <c r="C373" s="136" t="s">
        <v>39</v>
      </c>
      <c r="D373" s="136" t="s">
        <v>26</v>
      </c>
      <c r="E373" s="151">
        <v>41724840</v>
      </c>
      <c r="F373" s="152" t="s">
        <v>336</v>
      </c>
      <c r="G373" s="136" t="s">
        <v>24</v>
      </c>
      <c r="H373" s="153">
        <v>2127.6</v>
      </c>
      <c r="I373" s="154">
        <v>1063.8</v>
      </c>
      <c r="J373" s="154">
        <v>271.18</v>
      </c>
      <c r="K373" s="155">
        <v>792.61999999999989</v>
      </c>
      <c r="L373" s="134" t="str">
        <f>VLOOKUP(E373,'ML Look up'!$A$2:$B$1922,2,FALSE)</f>
        <v>FGD</v>
      </c>
    </row>
    <row r="374" spans="1:12" s="149" customFormat="1">
      <c r="A374" s="136" t="s">
        <v>20</v>
      </c>
      <c r="B374" s="136" t="s">
        <v>21</v>
      </c>
      <c r="C374" s="136" t="s">
        <v>39</v>
      </c>
      <c r="D374" s="136" t="s">
        <v>26</v>
      </c>
      <c r="E374" s="151">
        <v>41726149</v>
      </c>
      <c r="F374" s="152" t="s">
        <v>336</v>
      </c>
      <c r="G374" s="136" t="s">
        <v>24</v>
      </c>
      <c r="H374" s="153">
        <v>85258.16</v>
      </c>
      <c r="I374" s="154">
        <v>42629.08</v>
      </c>
      <c r="J374" s="154">
        <v>10866.84</v>
      </c>
      <c r="K374" s="155">
        <v>31762.240000000002</v>
      </c>
      <c r="L374" s="134" t="str">
        <f>VLOOKUP(E374,'ML Look up'!$A$2:$B$1922,2,FALSE)</f>
        <v>FGD</v>
      </c>
    </row>
    <row r="375" spans="1:12" s="149" customFormat="1">
      <c r="A375" s="136" t="s">
        <v>20</v>
      </c>
      <c r="B375" s="136" t="s">
        <v>21</v>
      </c>
      <c r="C375" s="136" t="s">
        <v>39</v>
      </c>
      <c r="D375" s="136" t="s">
        <v>26</v>
      </c>
      <c r="E375" s="151">
        <v>41733960</v>
      </c>
      <c r="F375" s="152" t="s">
        <v>346</v>
      </c>
      <c r="G375" s="136" t="s">
        <v>24</v>
      </c>
      <c r="H375" s="153">
        <v>16443.34</v>
      </c>
      <c r="I375" s="154">
        <v>8221.67</v>
      </c>
      <c r="J375" s="154">
        <v>2095.84</v>
      </c>
      <c r="K375" s="155">
        <v>6125.83</v>
      </c>
      <c r="L375" s="134" t="str">
        <f>VLOOKUP(E375,'ML Look up'!$A$2:$B$1922,2,FALSE)</f>
        <v>MERCURY</v>
      </c>
    </row>
    <row r="376" spans="1:12" s="149" customFormat="1">
      <c r="A376" s="136" t="s">
        <v>20</v>
      </c>
      <c r="B376" s="136" t="s">
        <v>21</v>
      </c>
      <c r="C376" s="136" t="s">
        <v>39</v>
      </c>
      <c r="D376" s="136" t="s">
        <v>26</v>
      </c>
      <c r="E376" s="151">
        <v>41736551</v>
      </c>
      <c r="F376" s="152" t="s">
        <v>336</v>
      </c>
      <c r="G376" s="136" t="s">
        <v>24</v>
      </c>
      <c r="H376" s="153">
        <v>1619.85</v>
      </c>
      <c r="I376" s="154">
        <v>809.92499999999995</v>
      </c>
      <c r="J376" s="154">
        <v>206.46</v>
      </c>
      <c r="K376" s="155">
        <v>603.46499999999992</v>
      </c>
      <c r="L376" s="134" t="str">
        <f>VLOOKUP(E376,'ML Look up'!$A$2:$B$1922,2,FALSE)</f>
        <v>FGD</v>
      </c>
    </row>
    <row r="377" spans="1:12" s="149" customFormat="1">
      <c r="A377" s="136" t="s">
        <v>20</v>
      </c>
      <c r="B377" s="136" t="s">
        <v>21</v>
      </c>
      <c r="C377" s="136" t="s">
        <v>39</v>
      </c>
      <c r="D377" s="136" t="s">
        <v>26</v>
      </c>
      <c r="E377" s="151">
        <v>41736552</v>
      </c>
      <c r="F377" s="152" t="s">
        <v>336</v>
      </c>
      <c r="G377" s="136" t="s">
        <v>24</v>
      </c>
      <c r="H377" s="153">
        <v>2646.22</v>
      </c>
      <c r="I377" s="154">
        <v>1323.11</v>
      </c>
      <c r="J377" s="154">
        <v>337.28</v>
      </c>
      <c r="K377" s="155">
        <v>985.82999999999993</v>
      </c>
      <c r="L377" s="134" t="str">
        <f>VLOOKUP(E377,'ML Look up'!$A$2:$B$1922,2,FALSE)</f>
        <v>FGD</v>
      </c>
    </row>
    <row r="378" spans="1:12" s="149" customFormat="1">
      <c r="A378" s="136" t="s">
        <v>20</v>
      </c>
      <c r="B378" s="136" t="s">
        <v>21</v>
      </c>
      <c r="C378" s="136" t="s">
        <v>39</v>
      </c>
      <c r="D378" s="136" t="s">
        <v>26</v>
      </c>
      <c r="E378" s="151">
        <v>41738768</v>
      </c>
      <c r="F378" s="152" t="s">
        <v>336</v>
      </c>
      <c r="G378" s="136" t="s">
        <v>24</v>
      </c>
      <c r="H378" s="153">
        <v>1626.4</v>
      </c>
      <c r="I378" s="154">
        <v>813.2</v>
      </c>
      <c r="J378" s="154">
        <v>207.3</v>
      </c>
      <c r="K378" s="155">
        <v>605.90000000000009</v>
      </c>
      <c r="L378" s="134" t="str">
        <f>VLOOKUP(E378,'ML Look up'!$A$2:$B$1922,2,FALSE)</f>
        <v>FGD</v>
      </c>
    </row>
    <row r="379" spans="1:12" s="149" customFormat="1">
      <c r="A379" s="136" t="s">
        <v>20</v>
      </c>
      <c r="B379" s="136" t="s">
        <v>21</v>
      </c>
      <c r="C379" s="136" t="s">
        <v>39</v>
      </c>
      <c r="D379" s="136" t="s">
        <v>26</v>
      </c>
      <c r="E379" s="151">
        <v>41743164</v>
      </c>
      <c r="F379" s="152" t="s">
        <v>336</v>
      </c>
      <c r="G379" s="136" t="s">
        <v>24</v>
      </c>
      <c r="H379" s="153">
        <v>75327.91</v>
      </c>
      <c r="I379" s="154">
        <v>37663.955000000002</v>
      </c>
      <c r="J379" s="154">
        <v>9601.15</v>
      </c>
      <c r="K379" s="155">
        <v>28062.805</v>
      </c>
      <c r="L379" s="134" t="str">
        <f>VLOOKUP(E379,'ML Look up'!$A$2:$B$1922,2,FALSE)</f>
        <v>FGD</v>
      </c>
    </row>
    <row r="380" spans="1:12" s="149" customFormat="1">
      <c r="A380" s="136" t="s">
        <v>20</v>
      </c>
      <c r="B380" s="136" t="s">
        <v>21</v>
      </c>
      <c r="C380" s="136" t="s">
        <v>39</v>
      </c>
      <c r="D380" s="136" t="s">
        <v>26</v>
      </c>
      <c r="E380" s="151">
        <v>41743176</v>
      </c>
      <c r="F380" s="152" t="s">
        <v>347</v>
      </c>
      <c r="G380" s="136" t="s">
        <v>24</v>
      </c>
      <c r="H380" s="153">
        <v>37990.870000000003</v>
      </c>
      <c r="I380" s="154">
        <v>18995.435000000001</v>
      </c>
      <c r="J380" s="154">
        <v>4842.24</v>
      </c>
      <c r="K380" s="155">
        <v>14153.195000000002</v>
      </c>
      <c r="L380" s="134" t="str">
        <f>VLOOKUP(E380,'ML Look up'!$A$2:$B$1922,2,FALSE)</f>
        <v>PRECIP</v>
      </c>
    </row>
    <row r="381" spans="1:12" s="149" customFormat="1">
      <c r="A381" s="136" t="s">
        <v>20</v>
      </c>
      <c r="B381" s="136" t="s">
        <v>21</v>
      </c>
      <c r="C381" s="136" t="s">
        <v>39</v>
      </c>
      <c r="D381" s="136" t="s">
        <v>26</v>
      </c>
      <c r="E381" s="151">
        <v>41743189</v>
      </c>
      <c r="F381" s="152" t="s">
        <v>348</v>
      </c>
      <c r="G381" s="136" t="s">
        <v>24</v>
      </c>
      <c r="H381" s="153">
        <v>202614.26</v>
      </c>
      <c r="I381" s="154">
        <v>101307.13</v>
      </c>
      <c r="J381" s="154">
        <v>25824.81</v>
      </c>
      <c r="K381" s="155">
        <v>75482.320000000007</v>
      </c>
      <c r="L381" s="134" t="str">
        <f>VLOOKUP(E381,'ML Look up'!$A$2:$B$1922,2,FALSE)</f>
        <v>PRECIP</v>
      </c>
    </row>
    <row r="382" spans="1:12" s="149" customFormat="1">
      <c r="A382" s="136" t="s">
        <v>20</v>
      </c>
      <c r="B382" s="136" t="s">
        <v>21</v>
      </c>
      <c r="C382" s="136" t="s">
        <v>39</v>
      </c>
      <c r="D382" s="136" t="s">
        <v>26</v>
      </c>
      <c r="E382" s="151">
        <v>41743196</v>
      </c>
      <c r="F382" s="152" t="s">
        <v>349</v>
      </c>
      <c r="G382" s="136" t="s">
        <v>24</v>
      </c>
      <c r="H382" s="153">
        <v>201650.33</v>
      </c>
      <c r="I382" s="154">
        <v>100825.16499999999</v>
      </c>
      <c r="J382" s="154">
        <v>25701.95</v>
      </c>
      <c r="K382" s="155">
        <v>75123.214999999997</v>
      </c>
      <c r="L382" s="134" t="str">
        <f>VLOOKUP(E382,'ML Look up'!$A$2:$B$1922,2,FALSE)</f>
        <v>PRECIP</v>
      </c>
    </row>
    <row r="383" spans="1:12" s="149" customFormat="1">
      <c r="A383" s="136" t="s">
        <v>20</v>
      </c>
      <c r="B383" s="136" t="s">
        <v>21</v>
      </c>
      <c r="C383" s="136" t="s">
        <v>39</v>
      </c>
      <c r="D383" s="136" t="s">
        <v>26</v>
      </c>
      <c r="E383" s="151">
        <v>41755223</v>
      </c>
      <c r="F383" s="152" t="s">
        <v>341</v>
      </c>
      <c r="G383" s="136" t="s">
        <v>24</v>
      </c>
      <c r="H383" s="153">
        <v>31253.96</v>
      </c>
      <c r="I383" s="154">
        <v>15626.98</v>
      </c>
      <c r="J383" s="154">
        <v>3983.57</v>
      </c>
      <c r="K383" s="155">
        <v>11643.41</v>
      </c>
      <c r="L383" s="134" t="str">
        <f>VLOOKUP(E383,'ML Look up'!$A$2:$B$1922,2,FALSE)</f>
        <v>ASH</v>
      </c>
    </row>
    <row r="384" spans="1:12" s="149" customFormat="1">
      <c r="A384" s="136" t="s">
        <v>20</v>
      </c>
      <c r="B384" s="136" t="s">
        <v>21</v>
      </c>
      <c r="C384" s="136" t="s">
        <v>39</v>
      </c>
      <c r="D384" s="136" t="s">
        <v>26</v>
      </c>
      <c r="E384" s="151">
        <v>41757137</v>
      </c>
      <c r="F384" s="152" t="s">
        <v>336</v>
      </c>
      <c r="G384" s="136" t="s">
        <v>24</v>
      </c>
      <c r="H384" s="153">
        <v>2453.27</v>
      </c>
      <c r="I384" s="154">
        <v>1226.635</v>
      </c>
      <c r="J384" s="154">
        <v>312.69</v>
      </c>
      <c r="K384" s="155">
        <v>913.94499999999994</v>
      </c>
      <c r="L384" s="134" t="str">
        <f>VLOOKUP(E384,'ML Look up'!$A$2:$B$1922,2,FALSE)</f>
        <v>FGD</v>
      </c>
    </row>
    <row r="385" spans="1:12" s="149" customFormat="1">
      <c r="A385" s="136" t="s">
        <v>20</v>
      </c>
      <c r="B385" s="136" t="s">
        <v>21</v>
      </c>
      <c r="C385" s="136" t="s">
        <v>39</v>
      </c>
      <c r="D385" s="136" t="s">
        <v>26</v>
      </c>
      <c r="E385" s="151">
        <v>41757908</v>
      </c>
      <c r="F385" s="152" t="s">
        <v>334</v>
      </c>
      <c r="G385" s="136" t="s">
        <v>24</v>
      </c>
      <c r="H385" s="153">
        <v>3189.61</v>
      </c>
      <c r="I385" s="154">
        <v>1594.8050000000001</v>
      </c>
      <c r="J385" s="154">
        <v>406.54</v>
      </c>
      <c r="K385" s="155">
        <v>1188.2650000000001</v>
      </c>
      <c r="L385" s="134" t="str">
        <f>VLOOKUP(E385,'ML Look up'!$A$2:$B$1922,2,FALSE)</f>
        <v>ASH</v>
      </c>
    </row>
    <row r="386" spans="1:12" s="149" customFormat="1">
      <c r="A386" s="136" t="s">
        <v>20</v>
      </c>
      <c r="B386" s="136" t="s">
        <v>21</v>
      </c>
      <c r="C386" s="136" t="s">
        <v>39</v>
      </c>
      <c r="D386" s="136" t="s">
        <v>26</v>
      </c>
      <c r="E386" s="151">
        <v>41776117</v>
      </c>
      <c r="F386" s="152" t="s">
        <v>345</v>
      </c>
      <c r="G386" s="136" t="s">
        <v>24</v>
      </c>
      <c r="H386" s="153">
        <v>1875.98</v>
      </c>
      <c r="I386" s="154">
        <v>937.99</v>
      </c>
      <c r="J386" s="154">
        <v>239.11</v>
      </c>
      <c r="K386" s="155">
        <v>698.88</v>
      </c>
      <c r="L386" s="134" t="str">
        <f>VLOOKUP(E386,'ML Look up'!$A$2:$B$1922,2,FALSE)</f>
        <v>FGD</v>
      </c>
    </row>
    <row r="387" spans="1:12" s="149" customFormat="1">
      <c r="A387" s="136" t="s">
        <v>20</v>
      </c>
      <c r="B387" s="136" t="s">
        <v>21</v>
      </c>
      <c r="C387" s="136" t="s">
        <v>39</v>
      </c>
      <c r="D387" s="136" t="s">
        <v>26</v>
      </c>
      <c r="E387" s="151">
        <v>41779857</v>
      </c>
      <c r="F387" s="152" t="s">
        <v>334</v>
      </c>
      <c r="G387" s="136" t="s">
        <v>24</v>
      </c>
      <c r="H387" s="153">
        <v>3889.74</v>
      </c>
      <c r="I387" s="154">
        <v>1944.87</v>
      </c>
      <c r="J387" s="154">
        <v>495.78</v>
      </c>
      <c r="K387" s="155">
        <v>1449.09</v>
      </c>
      <c r="L387" s="134" t="str">
        <f>VLOOKUP(E387,'ML Look up'!$A$2:$B$1922,2,FALSE)</f>
        <v>FGD</v>
      </c>
    </row>
    <row r="388" spans="1:12" s="149" customFormat="1">
      <c r="A388" s="136" t="s">
        <v>20</v>
      </c>
      <c r="B388" s="136" t="s">
        <v>21</v>
      </c>
      <c r="C388" s="136" t="s">
        <v>39</v>
      </c>
      <c r="D388" s="136" t="s">
        <v>26</v>
      </c>
      <c r="E388" s="151">
        <v>41780030</v>
      </c>
      <c r="F388" s="152" t="s">
        <v>334</v>
      </c>
      <c r="G388" s="136" t="s">
        <v>24</v>
      </c>
      <c r="H388" s="153">
        <v>1276.48</v>
      </c>
      <c r="I388" s="154">
        <v>638.24</v>
      </c>
      <c r="J388" s="154">
        <v>162.69999999999999</v>
      </c>
      <c r="K388" s="155">
        <v>475.54</v>
      </c>
      <c r="L388" s="134" t="str">
        <f>VLOOKUP(E388,'ML Look up'!$A$2:$B$1922,2,FALSE)</f>
        <v>ASH</v>
      </c>
    </row>
    <row r="389" spans="1:12" s="149" customFormat="1">
      <c r="A389" s="136" t="s">
        <v>20</v>
      </c>
      <c r="B389" s="136" t="s">
        <v>21</v>
      </c>
      <c r="C389" s="136" t="s">
        <v>39</v>
      </c>
      <c r="D389" s="136" t="s">
        <v>26</v>
      </c>
      <c r="E389" s="151">
        <v>41781023</v>
      </c>
      <c r="F389" s="152" t="s">
        <v>336</v>
      </c>
      <c r="G389" s="136" t="s">
        <v>24</v>
      </c>
      <c r="H389" s="153">
        <v>4150.62</v>
      </c>
      <c r="I389" s="154">
        <v>2075.31</v>
      </c>
      <c r="J389" s="154">
        <v>529.03</v>
      </c>
      <c r="K389" s="155">
        <v>1546.28</v>
      </c>
      <c r="L389" s="134" t="str">
        <f>VLOOKUP(E389,'ML Look up'!$A$2:$B$1922,2,FALSE)</f>
        <v>FGD</v>
      </c>
    </row>
    <row r="390" spans="1:12" s="149" customFormat="1">
      <c r="A390" s="136" t="s">
        <v>20</v>
      </c>
      <c r="B390" s="136" t="s">
        <v>21</v>
      </c>
      <c r="C390" s="136" t="s">
        <v>39</v>
      </c>
      <c r="D390" s="136" t="s">
        <v>26</v>
      </c>
      <c r="E390" s="151">
        <v>41786730</v>
      </c>
      <c r="F390" s="152" t="s">
        <v>336</v>
      </c>
      <c r="G390" s="136" t="s">
        <v>24</v>
      </c>
      <c r="H390" s="153">
        <v>1994</v>
      </c>
      <c r="I390" s="154">
        <v>997</v>
      </c>
      <c r="J390" s="154">
        <v>254.15</v>
      </c>
      <c r="K390" s="155">
        <v>742.85</v>
      </c>
      <c r="L390" s="134" t="str">
        <f>VLOOKUP(E390,'ML Look up'!$A$2:$B$1922,2,FALSE)</f>
        <v>FGD</v>
      </c>
    </row>
    <row r="391" spans="1:12" s="149" customFormat="1">
      <c r="A391" s="136" t="s">
        <v>20</v>
      </c>
      <c r="B391" s="136" t="s">
        <v>21</v>
      </c>
      <c r="C391" s="136" t="s">
        <v>39</v>
      </c>
      <c r="D391" s="136" t="s">
        <v>26</v>
      </c>
      <c r="E391" s="151">
        <v>41788315</v>
      </c>
      <c r="F391" s="152" t="s">
        <v>341</v>
      </c>
      <c r="G391" s="136" t="s">
        <v>24</v>
      </c>
      <c r="H391" s="153">
        <v>31739.42</v>
      </c>
      <c r="I391" s="154">
        <v>15869.71</v>
      </c>
      <c r="J391" s="154">
        <v>4045.44</v>
      </c>
      <c r="K391" s="155">
        <v>11824.269999999999</v>
      </c>
      <c r="L391" s="134" t="str">
        <f>VLOOKUP(E391,'ML Look up'!$A$2:$B$1922,2,FALSE)</f>
        <v>ASH</v>
      </c>
    </row>
    <row r="392" spans="1:12" s="149" customFormat="1">
      <c r="A392" s="136" t="s">
        <v>20</v>
      </c>
      <c r="B392" s="136" t="s">
        <v>21</v>
      </c>
      <c r="C392" s="136" t="s">
        <v>39</v>
      </c>
      <c r="D392" s="136" t="s">
        <v>26</v>
      </c>
      <c r="E392" s="151">
        <v>41790135</v>
      </c>
      <c r="F392" s="152" t="s">
        <v>350</v>
      </c>
      <c r="G392" s="136" t="s">
        <v>24</v>
      </c>
      <c r="H392" s="153">
        <v>2353.6799999999998</v>
      </c>
      <c r="I392" s="154">
        <v>1176.8399999999999</v>
      </c>
      <c r="J392" s="154">
        <v>300</v>
      </c>
      <c r="K392" s="155">
        <v>876.83999999999992</v>
      </c>
      <c r="L392" s="134" t="str">
        <f>VLOOKUP(E392,'ML Look up'!$A$2:$B$1922,2,FALSE)</f>
        <v>ASH</v>
      </c>
    </row>
    <row r="393" spans="1:12" s="149" customFormat="1">
      <c r="A393" s="136" t="s">
        <v>20</v>
      </c>
      <c r="B393" s="136" t="s">
        <v>21</v>
      </c>
      <c r="C393" s="136" t="s">
        <v>39</v>
      </c>
      <c r="D393" s="136" t="s">
        <v>26</v>
      </c>
      <c r="E393" s="151">
        <v>41790253</v>
      </c>
      <c r="F393" s="152" t="s">
        <v>335</v>
      </c>
      <c r="G393" s="136" t="s">
        <v>24</v>
      </c>
      <c r="H393" s="153">
        <v>2495.7399999999998</v>
      </c>
      <c r="I393" s="154">
        <v>1247.8699999999999</v>
      </c>
      <c r="J393" s="154">
        <v>318.10000000000002</v>
      </c>
      <c r="K393" s="155">
        <v>929.76999999999987</v>
      </c>
      <c r="L393" s="134" t="str">
        <f>VLOOKUP(E393,'ML Look up'!$A$2:$B$1922,2,FALSE)</f>
        <v>PRECIP</v>
      </c>
    </row>
    <row r="394" spans="1:12" s="149" customFormat="1">
      <c r="A394" s="136" t="s">
        <v>20</v>
      </c>
      <c r="B394" s="136" t="s">
        <v>21</v>
      </c>
      <c r="C394" s="136" t="s">
        <v>39</v>
      </c>
      <c r="D394" s="136" t="s">
        <v>26</v>
      </c>
      <c r="E394" s="151">
        <v>41802819</v>
      </c>
      <c r="F394" s="152" t="s">
        <v>347</v>
      </c>
      <c r="G394" s="136" t="s">
        <v>24</v>
      </c>
      <c r="H394" s="153">
        <v>2107.7399999999998</v>
      </c>
      <c r="I394" s="154">
        <v>1053.8699999999999</v>
      </c>
      <c r="J394" s="154">
        <v>268.64999999999998</v>
      </c>
      <c r="K394" s="155">
        <v>785.21999999999991</v>
      </c>
      <c r="L394" s="134" t="str">
        <f>VLOOKUP(E394,'ML Look up'!$A$2:$B$1922,2,FALSE)</f>
        <v>PRECIP</v>
      </c>
    </row>
    <row r="395" spans="1:12" s="149" customFormat="1">
      <c r="A395" s="136" t="s">
        <v>20</v>
      </c>
      <c r="B395" s="136" t="s">
        <v>21</v>
      </c>
      <c r="C395" s="136" t="s">
        <v>40</v>
      </c>
      <c r="D395" s="136" t="s">
        <v>26</v>
      </c>
      <c r="E395" s="151">
        <v>41536511</v>
      </c>
      <c r="F395" s="152" t="s">
        <v>351</v>
      </c>
      <c r="G395" s="136" t="s">
        <v>24</v>
      </c>
      <c r="H395" s="153">
        <v>2727348.63</v>
      </c>
      <c r="I395" s="154">
        <v>1363674.3149999999</v>
      </c>
      <c r="J395" s="154">
        <v>570526.64</v>
      </c>
      <c r="K395" s="155">
        <v>793147.67499999993</v>
      </c>
      <c r="L395" s="134" t="str">
        <f>VLOOKUP(E395,'ML Look up'!$A$2:$B$1922,2,FALSE)</f>
        <v>SCR</v>
      </c>
    </row>
    <row r="396" spans="1:12" s="149" customFormat="1">
      <c r="A396" s="136" t="s">
        <v>20</v>
      </c>
      <c r="B396" s="136" t="s">
        <v>21</v>
      </c>
      <c r="C396" s="136" t="s">
        <v>40</v>
      </c>
      <c r="D396" s="136" t="s">
        <v>26</v>
      </c>
      <c r="E396" s="151">
        <v>41707033</v>
      </c>
      <c r="F396" s="152" t="s">
        <v>336</v>
      </c>
      <c r="G396" s="136" t="s">
        <v>24</v>
      </c>
      <c r="H396" s="153">
        <v>25191.15</v>
      </c>
      <c r="I396" s="154">
        <v>12595.575000000001</v>
      </c>
      <c r="J396" s="154">
        <v>5269.67</v>
      </c>
      <c r="K396" s="155">
        <v>7325.9050000000007</v>
      </c>
      <c r="L396" s="134" t="str">
        <f>VLOOKUP(E396,'ML Look up'!$A$2:$B$1922,2,FALSE)</f>
        <v>SCR</v>
      </c>
    </row>
    <row r="397" spans="1:12" s="149" customFormat="1">
      <c r="A397" s="136" t="s">
        <v>20</v>
      </c>
      <c r="B397" s="136" t="s">
        <v>21</v>
      </c>
      <c r="C397" s="136" t="s">
        <v>40</v>
      </c>
      <c r="D397" s="136" t="s">
        <v>26</v>
      </c>
      <c r="E397" s="151">
        <v>41715042</v>
      </c>
      <c r="F397" s="152" t="s">
        <v>352</v>
      </c>
      <c r="G397" s="136" t="s">
        <v>24</v>
      </c>
      <c r="H397" s="153">
        <v>2193104.69</v>
      </c>
      <c r="I397" s="154">
        <v>1096552.345</v>
      </c>
      <c r="J397" s="154">
        <v>458769.6</v>
      </c>
      <c r="K397" s="155">
        <v>637782.745</v>
      </c>
      <c r="L397" s="134" t="str">
        <f>VLOOKUP(E397,'ML Look up'!$A$2:$B$1922,2,FALSE)</f>
        <v>SCR</v>
      </c>
    </row>
    <row r="398" spans="1:12" s="149" customFormat="1">
      <c r="A398" s="136" t="s">
        <v>20</v>
      </c>
      <c r="B398" s="136" t="s">
        <v>21</v>
      </c>
      <c r="C398" s="136" t="s">
        <v>40</v>
      </c>
      <c r="D398" s="136" t="s">
        <v>26</v>
      </c>
      <c r="E398" s="151">
        <v>41719448</v>
      </c>
      <c r="F398" s="152" t="s">
        <v>353</v>
      </c>
      <c r="G398" s="136" t="s">
        <v>24</v>
      </c>
      <c r="H398" s="153">
        <v>220131.03</v>
      </c>
      <c r="I398" s="154">
        <v>110065.515</v>
      </c>
      <c r="J398" s="154">
        <v>46048.61</v>
      </c>
      <c r="K398" s="155">
        <v>64016.904999999999</v>
      </c>
      <c r="L398" s="134" t="str">
        <f>VLOOKUP(E398,'ML Look up'!$A$2:$B$1922,2,FALSE)</f>
        <v>CEMS</v>
      </c>
    </row>
    <row r="399" spans="1:12" s="149" customFormat="1">
      <c r="A399" s="136" t="s">
        <v>20</v>
      </c>
      <c r="B399" s="136" t="s">
        <v>21</v>
      </c>
      <c r="C399" s="136" t="s">
        <v>40</v>
      </c>
      <c r="D399" s="136" t="s">
        <v>26</v>
      </c>
      <c r="E399" s="151">
        <v>41760828</v>
      </c>
      <c r="F399" s="152" t="s">
        <v>336</v>
      </c>
      <c r="G399" s="136" t="s">
        <v>24</v>
      </c>
      <c r="H399" s="153">
        <v>16025.3</v>
      </c>
      <c r="I399" s="154">
        <v>8012.65</v>
      </c>
      <c r="J399" s="154">
        <v>3352.29</v>
      </c>
      <c r="K399" s="155">
        <v>4660.3599999999997</v>
      </c>
      <c r="L399" s="134" t="str">
        <f>VLOOKUP(E399,'ML Look up'!$A$2:$B$1922,2,FALSE)</f>
        <v>FGD</v>
      </c>
    </row>
    <row r="400" spans="1:12" s="149" customFormat="1">
      <c r="A400" s="136" t="s">
        <v>20</v>
      </c>
      <c r="B400" s="136" t="s">
        <v>21</v>
      </c>
      <c r="C400" s="136" t="s">
        <v>40</v>
      </c>
      <c r="D400" s="136" t="s">
        <v>26</v>
      </c>
      <c r="E400" s="151">
        <v>41792554</v>
      </c>
      <c r="F400" s="152" t="s">
        <v>354</v>
      </c>
      <c r="G400" s="136" t="s">
        <v>24</v>
      </c>
      <c r="H400" s="153">
        <v>6581.59</v>
      </c>
      <c r="I400" s="154">
        <v>3290.7950000000001</v>
      </c>
      <c r="J400" s="154">
        <v>1376.78</v>
      </c>
      <c r="K400" s="155">
        <v>1914.0150000000001</v>
      </c>
      <c r="L400" s="134" t="str">
        <f>VLOOKUP(E400,'ML Look up'!$A$2:$B$1922,2,FALSE)</f>
        <v>PRECIP</v>
      </c>
    </row>
    <row r="401" spans="1:12" s="149" customFormat="1">
      <c r="A401" s="136" t="s">
        <v>20</v>
      </c>
      <c r="B401" s="136" t="s">
        <v>21</v>
      </c>
      <c r="C401" s="136" t="s">
        <v>40</v>
      </c>
      <c r="D401" s="136" t="s">
        <v>26</v>
      </c>
      <c r="E401" s="151">
        <v>41792562</v>
      </c>
      <c r="F401" s="152" t="s">
        <v>354</v>
      </c>
      <c r="G401" s="136" t="s">
        <v>24</v>
      </c>
      <c r="H401" s="153">
        <v>2313.46</v>
      </c>
      <c r="I401" s="154">
        <v>1156.73</v>
      </c>
      <c r="J401" s="154">
        <v>483.95</v>
      </c>
      <c r="K401" s="155">
        <v>672.78</v>
      </c>
      <c r="L401" s="134" t="str">
        <f>VLOOKUP(E401,'ML Look up'!$A$2:$B$1922,2,FALSE)</f>
        <v>PRECIP</v>
      </c>
    </row>
    <row r="402" spans="1:12" s="149" customFormat="1">
      <c r="A402" s="136" t="s">
        <v>20</v>
      </c>
      <c r="B402" s="136" t="s">
        <v>21</v>
      </c>
      <c r="C402" s="136" t="s">
        <v>40</v>
      </c>
      <c r="D402" s="136" t="s">
        <v>26</v>
      </c>
      <c r="E402" s="151">
        <v>41801664</v>
      </c>
      <c r="F402" s="152" t="s">
        <v>355</v>
      </c>
      <c r="G402" s="136" t="s">
        <v>24</v>
      </c>
      <c r="H402" s="153">
        <v>230644.97</v>
      </c>
      <c r="I402" s="154">
        <v>115322.485</v>
      </c>
      <c r="J402" s="154">
        <v>48247.99</v>
      </c>
      <c r="K402" s="155">
        <v>67074.494999999995</v>
      </c>
      <c r="L402" s="134" t="str">
        <f>VLOOKUP(E402,'ML Look up'!$A$2:$B$1922,2,FALSE)</f>
        <v>FGD</v>
      </c>
    </row>
    <row r="403" spans="1:12" s="149" customFormat="1">
      <c r="A403" s="136" t="s">
        <v>20</v>
      </c>
      <c r="B403" s="136" t="s">
        <v>21</v>
      </c>
      <c r="C403" s="136" t="s">
        <v>40</v>
      </c>
      <c r="D403" s="136" t="s">
        <v>26</v>
      </c>
      <c r="E403" s="151">
        <v>41806060</v>
      </c>
      <c r="F403" s="152" t="s">
        <v>356</v>
      </c>
      <c r="G403" s="136" t="s">
        <v>24</v>
      </c>
      <c r="H403" s="153">
        <v>24555.26</v>
      </c>
      <c r="I403" s="154">
        <v>12277.63</v>
      </c>
      <c r="J403" s="154">
        <v>5136.6499999999996</v>
      </c>
      <c r="K403" s="155">
        <v>7140.98</v>
      </c>
      <c r="L403" s="134" t="str">
        <f>VLOOKUP(E403,'ML Look up'!$A$2:$B$1922,2,FALSE)</f>
        <v>FGD</v>
      </c>
    </row>
    <row r="404" spans="1:12" s="149" customFormat="1">
      <c r="A404" s="136" t="s">
        <v>20</v>
      </c>
      <c r="B404" s="136" t="s">
        <v>21</v>
      </c>
      <c r="C404" s="136" t="s">
        <v>40</v>
      </c>
      <c r="D404" s="136" t="s">
        <v>26</v>
      </c>
      <c r="E404" s="151">
        <v>41809011</v>
      </c>
      <c r="F404" s="152" t="s">
        <v>357</v>
      </c>
      <c r="G404" s="136" t="s">
        <v>24</v>
      </c>
      <c r="H404" s="153">
        <v>6021</v>
      </c>
      <c r="I404" s="154">
        <v>3010.5</v>
      </c>
      <c r="J404" s="154">
        <v>1259.52</v>
      </c>
      <c r="K404" s="155">
        <v>1750.98</v>
      </c>
      <c r="L404" s="134" t="str">
        <f>VLOOKUP(E404,'ML Look up'!$A$2:$B$1922,2,FALSE)</f>
        <v>PRECIP</v>
      </c>
    </row>
    <row r="405" spans="1:12" s="149" customFormat="1">
      <c r="A405" s="136" t="s">
        <v>20</v>
      </c>
      <c r="B405" s="136" t="s">
        <v>21</v>
      </c>
      <c r="C405" s="136" t="s">
        <v>40</v>
      </c>
      <c r="D405" s="136" t="s">
        <v>26</v>
      </c>
      <c r="E405" s="151">
        <v>41817972</v>
      </c>
      <c r="F405" s="152" t="s">
        <v>358</v>
      </c>
      <c r="G405" s="136" t="s">
        <v>24</v>
      </c>
      <c r="H405" s="153">
        <v>10283.34</v>
      </c>
      <c r="I405" s="154">
        <v>5141.67</v>
      </c>
      <c r="J405" s="154">
        <v>2151.14</v>
      </c>
      <c r="K405" s="155">
        <v>2990.53</v>
      </c>
      <c r="L405" s="134" t="str">
        <f>VLOOKUP(E405,'ML Look up'!$A$2:$B$1922,2,FALSE)</f>
        <v>ASH</v>
      </c>
    </row>
    <row r="406" spans="1:12" s="149" customFormat="1">
      <c r="A406" s="136" t="s">
        <v>20</v>
      </c>
      <c r="B406" s="136" t="s">
        <v>21</v>
      </c>
      <c r="C406" s="136" t="s">
        <v>40</v>
      </c>
      <c r="D406" s="136" t="s">
        <v>26</v>
      </c>
      <c r="E406" s="151">
        <v>41821404</v>
      </c>
      <c r="F406" s="152" t="s">
        <v>359</v>
      </c>
      <c r="G406" s="136" t="s">
        <v>24</v>
      </c>
      <c r="H406" s="153">
        <v>1746.65</v>
      </c>
      <c r="I406" s="154">
        <v>873.32500000000005</v>
      </c>
      <c r="J406" s="154">
        <v>365.38</v>
      </c>
      <c r="K406" s="155">
        <v>507.94500000000005</v>
      </c>
      <c r="L406" s="134" t="str">
        <f>VLOOKUP(E406,'ML Look up'!$A$2:$B$1922,2,FALSE)</f>
        <v>ASH</v>
      </c>
    </row>
    <row r="407" spans="1:12" s="149" customFormat="1">
      <c r="A407" s="136" t="s">
        <v>20</v>
      </c>
      <c r="B407" s="136" t="s">
        <v>21</v>
      </c>
      <c r="C407" s="136" t="s">
        <v>40</v>
      </c>
      <c r="D407" s="136" t="s">
        <v>26</v>
      </c>
      <c r="E407" s="151">
        <v>41821480</v>
      </c>
      <c r="F407" s="152" t="s">
        <v>360</v>
      </c>
      <c r="G407" s="136" t="s">
        <v>24</v>
      </c>
      <c r="H407" s="153">
        <v>98418.89</v>
      </c>
      <c r="I407" s="154">
        <v>49209.445</v>
      </c>
      <c r="J407" s="154">
        <v>20587.98</v>
      </c>
      <c r="K407" s="155">
        <v>28621.465</v>
      </c>
      <c r="L407" s="134" t="str">
        <f>VLOOKUP(E407,'ML Look up'!$A$2:$B$1922,2,FALSE)</f>
        <v>ASH</v>
      </c>
    </row>
    <row r="408" spans="1:12" s="149" customFormat="1">
      <c r="A408" s="136" t="s">
        <v>20</v>
      </c>
      <c r="B408" s="136" t="s">
        <v>21</v>
      </c>
      <c r="C408" s="136" t="s">
        <v>40</v>
      </c>
      <c r="D408" s="136" t="s">
        <v>26</v>
      </c>
      <c r="E408" s="151">
        <v>41821665</v>
      </c>
      <c r="F408" s="152" t="s">
        <v>356</v>
      </c>
      <c r="G408" s="136" t="s">
        <v>24</v>
      </c>
      <c r="H408" s="153">
        <v>7241.99</v>
      </c>
      <c r="I408" s="154">
        <v>3620.9949999999999</v>
      </c>
      <c r="J408" s="154">
        <v>1514.93</v>
      </c>
      <c r="K408" s="155">
        <v>2106.0649999999996</v>
      </c>
      <c r="L408" s="134" t="str">
        <f>VLOOKUP(E408,'ML Look up'!$A$2:$B$1922,2,FALSE)</f>
        <v>FGD</v>
      </c>
    </row>
    <row r="409" spans="1:12" s="149" customFormat="1">
      <c r="A409" s="136" t="s">
        <v>20</v>
      </c>
      <c r="B409" s="136" t="s">
        <v>21</v>
      </c>
      <c r="C409" s="136" t="s">
        <v>40</v>
      </c>
      <c r="D409" s="136" t="s">
        <v>26</v>
      </c>
      <c r="E409" s="151">
        <v>41821673</v>
      </c>
      <c r="F409" s="152" t="s">
        <v>359</v>
      </c>
      <c r="G409" s="136" t="s">
        <v>24</v>
      </c>
      <c r="H409" s="153">
        <v>1612.51</v>
      </c>
      <c r="I409" s="154">
        <v>806.255</v>
      </c>
      <c r="J409" s="154">
        <v>337.32</v>
      </c>
      <c r="K409" s="155">
        <v>468.935</v>
      </c>
      <c r="L409" s="134" t="str">
        <f>VLOOKUP(E409,'ML Look up'!$A$2:$B$1922,2,FALSE)</f>
        <v>SCR</v>
      </c>
    </row>
    <row r="410" spans="1:12" s="149" customFormat="1">
      <c r="A410" s="136" t="s">
        <v>20</v>
      </c>
      <c r="B410" s="136" t="s">
        <v>21</v>
      </c>
      <c r="C410" s="136" t="s">
        <v>40</v>
      </c>
      <c r="D410" s="136" t="s">
        <v>26</v>
      </c>
      <c r="E410" s="151">
        <v>41824072</v>
      </c>
      <c r="F410" s="152" t="s">
        <v>356</v>
      </c>
      <c r="G410" s="136" t="s">
        <v>24</v>
      </c>
      <c r="H410" s="153">
        <v>3625.53</v>
      </c>
      <c r="I410" s="154">
        <v>1812.7650000000001</v>
      </c>
      <c r="J410" s="154">
        <v>758.41</v>
      </c>
      <c r="K410" s="155">
        <v>1054.355</v>
      </c>
      <c r="L410" s="134" t="str">
        <f>VLOOKUP(E410,'ML Look up'!$A$2:$B$1922,2,FALSE)</f>
        <v>FGD</v>
      </c>
    </row>
    <row r="411" spans="1:12" s="149" customFormat="1">
      <c r="A411" s="136" t="s">
        <v>20</v>
      </c>
      <c r="B411" s="136" t="s">
        <v>21</v>
      </c>
      <c r="C411" s="136" t="s">
        <v>40</v>
      </c>
      <c r="D411" s="136" t="s">
        <v>26</v>
      </c>
      <c r="E411" s="151">
        <v>41825275</v>
      </c>
      <c r="F411" s="152" t="s">
        <v>356</v>
      </c>
      <c r="G411" s="136" t="s">
        <v>24</v>
      </c>
      <c r="H411" s="153">
        <v>2850.44</v>
      </c>
      <c r="I411" s="154">
        <v>1425.22</v>
      </c>
      <c r="J411" s="154">
        <v>596.28</v>
      </c>
      <c r="K411" s="155">
        <v>828.94</v>
      </c>
      <c r="L411" s="134" t="str">
        <f>VLOOKUP(E411,'ML Look up'!$A$2:$B$1922,2,FALSE)</f>
        <v>FGD</v>
      </c>
    </row>
    <row r="412" spans="1:12" s="149" customFormat="1">
      <c r="A412" s="136" t="s">
        <v>20</v>
      </c>
      <c r="B412" s="136" t="s">
        <v>21</v>
      </c>
      <c r="C412" s="136" t="s">
        <v>40</v>
      </c>
      <c r="D412" s="136" t="s">
        <v>26</v>
      </c>
      <c r="E412" s="151">
        <v>41827109</v>
      </c>
      <c r="F412" s="152" t="s">
        <v>361</v>
      </c>
      <c r="G412" s="136" t="s">
        <v>24</v>
      </c>
      <c r="H412" s="153">
        <v>169656.65</v>
      </c>
      <c r="I412" s="154">
        <v>84828.324999999997</v>
      </c>
      <c r="J412" s="154">
        <v>35490.01</v>
      </c>
      <c r="K412" s="155">
        <v>49338.314999999995</v>
      </c>
      <c r="L412" s="134" t="str">
        <f>VLOOKUP(E412,'ML Look up'!$A$2:$B$1922,2,FALSE)</f>
        <v>FGD</v>
      </c>
    </row>
    <row r="413" spans="1:12" s="149" customFormat="1">
      <c r="A413" s="136" t="s">
        <v>20</v>
      </c>
      <c r="B413" s="136" t="s">
        <v>21</v>
      </c>
      <c r="C413" s="136" t="s">
        <v>40</v>
      </c>
      <c r="D413" s="136" t="s">
        <v>26</v>
      </c>
      <c r="E413" s="151">
        <v>41827131</v>
      </c>
      <c r="F413" s="152" t="s">
        <v>361</v>
      </c>
      <c r="G413" s="136" t="s">
        <v>24</v>
      </c>
      <c r="H413" s="153">
        <v>171710.92</v>
      </c>
      <c r="I413" s="154">
        <v>85855.46</v>
      </c>
      <c r="J413" s="154">
        <v>35919.74</v>
      </c>
      <c r="K413" s="155">
        <v>49935.720000000008</v>
      </c>
      <c r="L413" s="134" t="str">
        <f>VLOOKUP(E413,'ML Look up'!$A$2:$B$1922,2,FALSE)</f>
        <v>FGD</v>
      </c>
    </row>
    <row r="414" spans="1:12" s="149" customFormat="1">
      <c r="A414" s="136" t="s">
        <v>20</v>
      </c>
      <c r="B414" s="136" t="s">
        <v>21</v>
      </c>
      <c r="C414" s="136" t="s">
        <v>40</v>
      </c>
      <c r="D414" s="136" t="s">
        <v>26</v>
      </c>
      <c r="E414" s="151">
        <v>41827133</v>
      </c>
      <c r="F414" s="152" t="s">
        <v>361</v>
      </c>
      <c r="G414" s="136" t="s">
        <v>24</v>
      </c>
      <c r="H414" s="153">
        <v>193007.64</v>
      </c>
      <c r="I414" s="154">
        <v>96503.82</v>
      </c>
      <c r="J414" s="154">
        <v>40374.74</v>
      </c>
      <c r="K414" s="155">
        <v>56129.080000000009</v>
      </c>
      <c r="L414" s="134" t="str">
        <f>VLOOKUP(E414,'ML Look up'!$A$2:$B$1922,2,FALSE)</f>
        <v>FGD</v>
      </c>
    </row>
    <row r="415" spans="1:12" s="149" customFormat="1">
      <c r="A415" s="136" t="s">
        <v>20</v>
      </c>
      <c r="B415" s="136" t="s">
        <v>21</v>
      </c>
      <c r="C415" s="136" t="s">
        <v>40</v>
      </c>
      <c r="D415" s="136" t="s">
        <v>26</v>
      </c>
      <c r="E415" s="151">
        <v>41827134</v>
      </c>
      <c r="F415" s="152" t="s">
        <v>361</v>
      </c>
      <c r="G415" s="136" t="s">
        <v>24</v>
      </c>
      <c r="H415" s="153">
        <v>152542.72</v>
      </c>
      <c r="I415" s="154">
        <v>76271.360000000001</v>
      </c>
      <c r="J415" s="154">
        <v>31910</v>
      </c>
      <c r="K415" s="155">
        <v>44361.36</v>
      </c>
      <c r="L415" s="134" t="str">
        <f>VLOOKUP(E415,'ML Look up'!$A$2:$B$1922,2,FALSE)</f>
        <v>FGD</v>
      </c>
    </row>
    <row r="416" spans="1:12" s="149" customFormat="1">
      <c r="A416" s="136" t="s">
        <v>20</v>
      </c>
      <c r="B416" s="136" t="s">
        <v>21</v>
      </c>
      <c r="C416" s="136" t="s">
        <v>40</v>
      </c>
      <c r="D416" s="136" t="s">
        <v>26</v>
      </c>
      <c r="E416" s="151">
        <v>41827136</v>
      </c>
      <c r="F416" s="152" t="s">
        <v>361</v>
      </c>
      <c r="G416" s="136" t="s">
        <v>24</v>
      </c>
      <c r="H416" s="153">
        <v>161681.26</v>
      </c>
      <c r="I416" s="154">
        <v>80840.63</v>
      </c>
      <c r="J416" s="154">
        <v>33821.660000000003</v>
      </c>
      <c r="K416" s="155">
        <v>47018.97</v>
      </c>
      <c r="L416" s="134" t="str">
        <f>VLOOKUP(E416,'ML Look up'!$A$2:$B$1922,2,FALSE)</f>
        <v>FGD</v>
      </c>
    </row>
    <row r="417" spans="1:12" s="149" customFormat="1">
      <c r="A417" s="136" t="s">
        <v>20</v>
      </c>
      <c r="B417" s="136" t="s">
        <v>21</v>
      </c>
      <c r="C417" s="136" t="s">
        <v>40</v>
      </c>
      <c r="D417" s="136" t="s">
        <v>26</v>
      </c>
      <c r="E417" s="151">
        <v>41839036</v>
      </c>
      <c r="F417" s="152" t="s">
        <v>362</v>
      </c>
      <c r="G417" s="136" t="s">
        <v>24</v>
      </c>
      <c r="H417" s="153">
        <v>201282.91</v>
      </c>
      <c r="I417" s="154">
        <v>100641.455</v>
      </c>
      <c r="J417" s="154">
        <v>42105.82</v>
      </c>
      <c r="K417" s="155">
        <v>58535.635000000002</v>
      </c>
      <c r="L417" s="134" t="str">
        <f>VLOOKUP(E417,'ML Look up'!$A$2:$B$1922,2,FALSE)</f>
        <v>PRECIP</v>
      </c>
    </row>
    <row r="418" spans="1:12" s="149" customFormat="1">
      <c r="A418" s="136" t="s">
        <v>20</v>
      </c>
      <c r="B418" s="136" t="s">
        <v>21</v>
      </c>
      <c r="C418" s="136" t="s">
        <v>40</v>
      </c>
      <c r="D418" s="136" t="s">
        <v>26</v>
      </c>
      <c r="E418" s="151">
        <v>41839041</v>
      </c>
      <c r="F418" s="152" t="s">
        <v>362</v>
      </c>
      <c r="G418" s="136" t="s">
        <v>24</v>
      </c>
      <c r="H418" s="153">
        <v>199989.23</v>
      </c>
      <c r="I418" s="154">
        <v>99994.615000000005</v>
      </c>
      <c r="J418" s="154">
        <v>41835.199999999997</v>
      </c>
      <c r="K418" s="155">
        <v>58159.415000000008</v>
      </c>
      <c r="L418" s="134" t="str">
        <f>VLOOKUP(E418,'ML Look up'!$A$2:$B$1922,2,FALSE)</f>
        <v>PRECIP</v>
      </c>
    </row>
    <row r="419" spans="1:12" s="149" customFormat="1">
      <c r="A419" s="136" t="s">
        <v>20</v>
      </c>
      <c r="B419" s="136" t="s">
        <v>21</v>
      </c>
      <c r="C419" s="136" t="s">
        <v>40</v>
      </c>
      <c r="D419" s="136" t="s">
        <v>26</v>
      </c>
      <c r="E419" s="151">
        <v>41839044</v>
      </c>
      <c r="F419" s="152" t="s">
        <v>362</v>
      </c>
      <c r="G419" s="136" t="s">
        <v>24</v>
      </c>
      <c r="H419" s="153">
        <v>193185.97</v>
      </c>
      <c r="I419" s="154">
        <v>96592.985000000001</v>
      </c>
      <c r="J419" s="154">
        <v>40412.050000000003</v>
      </c>
      <c r="K419" s="155">
        <v>56180.934999999998</v>
      </c>
      <c r="L419" s="134" t="str">
        <f>VLOOKUP(E419,'ML Look up'!$A$2:$B$1922,2,FALSE)</f>
        <v>PRECIP</v>
      </c>
    </row>
    <row r="420" spans="1:12" s="149" customFormat="1">
      <c r="A420" s="136" t="s">
        <v>20</v>
      </c>
      <c r="B420" s="136" t="s">
        <v>21</v>
      </c>
      <c r="C420" s="136" t="s">
        <v>40</v>
      </c>
      <c r="D420" s="136" t="s">
        <v>26</v>
      </c>
      <c r="E420" s="151">
        <v>41839052</v>
      </c>
      <c r="F420" s="152" t="s">
        <v>363</v>
      </c>
      <c r="G420" s="136" t="s">
        <v>24</v>
      </c>
      <c r="H420" s="153">
        <v>3501.64</v>
      </c>
      <c r="I420" s="154">
        <v>1750.82</v>
      </c>
      <c r="J420" s="154">
        <v>732.5</v>
      </c>
      <c r="K420" s="155">
        <v>1018.3199999999999</v>
      </c>
      <c r="L420" s="134" t="str">
        <f>VLOOKUP(E420,'ML Look up'!$A$2:$B$1922,2,FALSE)</f>
        <v>ASH</v>
      </c>
    </row>
    <row r="421" spans="1:12" s="149" customFormat="1">
      <c r="A421" s="136" t="s">
        <v>20</v>
      </c>
      <c r="B421" s="136" t="s">
        <v>21</v>
      </c>
      <c r="C421" s="136" t="s">
        <v>40</v>
      </c>
      <c r="D421" s="136" t="s">
        <v>26</v>
      </c>
      <c r="E421" s="151">
        <v>41842551</v>
      </c>
      <c r="F421" s="152" t="s">
        <v>356</v>
      </c>
      <c r="G421" s="136" t="s">
        <v>24</v>
      </c>
      <c r="H421" s="153">
        <v>7299.71</v>
      </c>
      <c r="I421" s="154">
        <v>3649.855</v>
      </c>
      <c r="J421" s="154">
        <v>1527.01</v>
      </c>
      <c r="K421" s="155">
        <v>2122.8450000000003</v>
      </c>
      <c r="L421" s="134" t="str">
        <f>VLOOKUP(E421,'ML Look up'!$A$2:$B$1922,2,FALSE)</f>
        <v>FGD</v>
      </c>
    </row>
    <row r="422" spans="1:12" s="149" customFormat="1">
      <c r="A422" s="136" t="s">
        <v>20</v>
      </c>
      <c r="B422" s="136" t="s">
        <v>21</v>
      </c>
      <c r="C422" s="136" t="s">
        <v>40</v>
      </c>
      <c r="D422" s="136" t="s">
        <v>26</v>
      </c>
      <c r="E422" s="151">
        <v>41843359</v>
      </c>
      <c r="F422" s="152" t="s">
        <v>356</v>
      </c>
      <c r="G422" s="136" t="s">
        <v>24</v>
      </c>
      <c r="H422" s="153">
        <v>14099.51</v>
      </c>
      <c r="I422" s="154">
        <v>7049.7550000000001</v>
      </c>
      <c r="J422" s="154">
        <v>2949.44</v>
      </c>
      <c r="K422" s="155">
        <v>4100.3150000000005</v>
      </c>
      <c r="L422" s="134" t="str">
        <f>VLOOKUP(E422,'ML Look up'!$A$2:$B$1922,2,FALSE)</f>
        <v>FGD</v>
      </c>
    </row>
    <row r="423" spans="1:12" s="149" customFormat="1">
      <c r="A423" s="136" t="s">
        <v>20</v>
      </c>
      <c r="B423" s="136" t="s">
        <v>21</v>
      </c>
      <c r="C423" s="136" t="s">
        <v>40</v>
      </c>
      <c r="D423" s="136" t="s">
        <v>26</v>
      </c>
      <c r="E423" s="151">
        <v>41844704</v>
      </c>
      <c r="F423" s="152" t="s">
        <v>356</v>
      </c>
      <c r="G423" s="136" t="s">
        <v>24</v>
      </c>
      <c r="H423" s="153">
        <v>1109.3499999999999</v>
      </c>
      <c r="I423" s="154">
        <v>554.67499999999995</v>
      </c>
      <c r="J423" s="154">
        <v>232.06</v>
      </c>
      <c r="K423" s="155">
        <v>322.61499999999995</v>
      </c>
      <c r="L423" s="134" t="str">
        <f>VLOOKUP(E423,'ML Look up'!$A$2:$B$1922,2,FALSE)</f>
        <v>FGD</v>
      </c>
    </row>
    <row r="424" spans="1:12" s="149" customFormat="1">
      <c r="A424" s="136" t="s">
        <v>20</v>
      </c>
      <c r="B424" s="136" t="s">
        <v>21</v>
      </c>
      <c r="C424" s="136" t="s">
        <v>40</v>
      </c>
      <c r="D424" s="136" t="s">
        <v>26</v>
      </c>
      <c r="E424" s="151">
        <v>41848521</v>
      </c>
      <c r="F424" s="152" t="s">
        <v>359</v>
      </c>
      <c r="G424" s="136" t="s">
        <v>24</v>
      </c>
      <c r="H424" s="153">
        <v>12560.43</v>
      </c>
      <c r="I424" s="154">
        <v>6280.2150000000001</v>
      </c>
      <c r="J424" s="154">
        <v>2627.48</v>
      </c>
      <c r="K424" s="155">
        <v>3652.7350000000001</v>
      </c>
      <c r="L424" s="134" t="str">
        <f>VLOOKUP(E424,'ML Look up'!$A$2:$B$1922,2,FALSE)</f>
        <v>SCR</v>
      </c>
    </row>
    <row r="425" spans="1:12" s="149" customFormat="1">
      <c r="A425" s="136" t="s">
        <v>20</v>
      </c>
      <c r="B425" s="136" t="s">
        <v>21</v>
      </c>
      <c r="C425" s="136" t="s">
        <v>40</v>
      </c>
      <c r="D425" s="136" t="s">
        <v>26</v>
      </c>
      <c r="E425" s="151">
        <v>41859534</v>
      </c>
      <c r="F425" s="152" t="s">
        <v>358</v>
      </c>
      <c r="G425" s="136" t="s">
        <v>24</v>
      </c>
      <c r="H425" s="153">
        <v>31170.6</v>
      </c>
      <c r="I425" s="154">
        <v>15585.3</v>
      </c>
      <c r="J425" s="154">
        <v>6520.49</v>
      </c>
      <c r="K425" s="155">
        <v>9064.81</v>
      </c>
      <c r="L425" s="134" t="str">
        <f>VLOOKUP(E425,'ML Look up'!$A$2:$B$1922,2,FALSE)</f>
        <v>ASH</v>
      </c>
    </row>
    <row r="426" spans="1:12" s="149" customFormat="1">
      <c r="A426" s="136" t="s">
        <v>20</v>
      </c>
      <c r="B426" s="136" t="s">
        <v>21</v>
      </c>
      <c r="C426" s="136" t="s">
        <v>40</v>
      </c>
      <c r="D426" s="136" t="s">
        <v>26</v>
      </c>
      <c r="E426" s="151">
        <v>41865487</v>
      </c>
      <c r="F426" s="152" t="s">
        <v>364</v>
      </c>
      <c r="G426" s="136" t="s">
        <v>24</v>
      </c>
      <c r="H426" s="153">
        <v>73165.97</v>
      </c>
      <c r="I426" s="154">
        <v>36582.985000000001</v>
      </c>
      <c r="J426" s="154">
        <v>15305.39</v>
      </c>
      <c r="K426" s="155">
        <v>21277.595000000001</v>
      </c>
      <c r="L426" s="134" t="str">
        <f>VLOOKUP(E426,'ML Look up'!$A$2:$B$1922,2,FALSE)</f>
        <v>ASH</v>
      </c>
    </row>
    <row r="427" spans="1:12" s="149" customFormat="1">
      <c r="A427" s="136" t="s">
        <v>20</v>
      </c>
      <c r="B427" s="136" t="s">
        <v>21</v>
      </c>
      <c r="C427" s="136" t="s">
        <v>40</v>
      </c>
      <c r="D427" s="136" t="s">
        <v>26</v>
      </c>
      <c r="E427" s="151">
        <v>41870785</v>
      </c>
      <c r="F427" s="152" t="s">
        <v>359</v>
      </c>
      <c r="G427" s="136" t="s">
        <v>24</v>
      </c>
      <c r="H427" s="153">
        <v>2962.62</v>
      </c>
      <c r="I427" s="154">
        <v>1481.31</v>
      </c>
      <c r="J427" s="154">
        <v>619.74</v>
      </c>
      <c r="K427" s="155">
        <v>861.56999999999994</v>
      </c>
      <c r="L427" s="134" t="str">
        <f>VLOOKUP(E427,'ML Look up'!$A$2:$B$1922,2,FALSE)</f>
        <v>FGD</v>
      </c>
    </row>
    <row r="428" spans="1:12" s="149" customFormat="1">
      <c r="A428" s="136" t="s">
        <v>20</v>
      </c>
      <c r="B428" s="136" t="s">
        <v>21</v>
      </c>
      <c r="C428" s="136" t="s">
        <v>40</v>
      </c>
      <c r="D428" s="136" t="s">
        <v>26</v>
      </c>
      <c r="E428" s="151">
        <v>41875426</v>
      </c>
      <c r="F428" s="152" t="s">
        <v>358</v>
      </c>
      <c r="G428" s="136" t="s">
        <v>24</v>
      </c>
      <c r="H428" s="153">
        <v>31927.279999999999</v>
      </c>
      <c r="I428" s="154">
        <v>15963.64</v>
      </c>
      <c r="J428" s="154">
        <v>6678.78</v>
      </c>
      <c r="K428" s="155">
        <v>9284.86</v>
      </c>
      <c r="L428" s="134" t="str">
        <f>VLOOKUP(E428,'ML Look up'!$A$2:$B$1922,2,FALSE)</f>
        <v>ASH</v>
      </c>
    </row>
    <row r="429" spans="1:12" s="149" customFormat="1">
      <c r="A429" s="136" t="s">
        <v>20</v>
      </c>
      <c r="B429" s="136" t="s">
        <v>21</v>
      </c>
      <c r="C429" s="136" t="s">
        <v>40</v>
      </c>
      <c r="D429" s="136" t="s">
        <v>26</v>
      </c>
      <c r="E429" s="151">
        <v>41880464</v>
      </c>
      <c r="F429" s="152" t="s">
        <v>365</v>
      </c>
      <c r="G429" s="136" t="s">
        <v>24</v>
      </c>
      <c r="H429" s="153">
        <v>-851.85</v>
      </c>
      <c r="I429" s="154">
        <v>-425.92500000000001</v>
      </c>
      <c r="J429" s="154">
        <v>-178.2</v>
      </c>
      <c r="K429" s="155">
        <v>-247.72500000000002</v>
      </c>
      <c r="L429" s="134" t="str">
        <f>VLOOKUP(E429,'ML Look up'!$A$2:$B$1922,2,FALSE)</f>
        <v>PRECIP</v>
      </c>
    </row>
    <row r="430" spans="1:12" s="149" customFormat="1">
      <c r="A430" s="136" t="s">
        <v>20</v>
      </c>
      <c r="B430" s="136" t="s">
        <v>21</v>
      </c>
      <c r="C430" s="136" t="s">
        <v>40</v>
      </c>
      <c r="D430" s="136" t="s">
        <v>26</v>
      </c>
      <c r="E430" s="151">
        <v>41882104</v>
      </c>
      <c r="F430" s="152" t="s">
        <v>358</v>
      </c>
      <c r="G430" s="136" t="s">
        <v>24</v>
      </c>
      <c r="H430" s="153">
        <v>3310.13</v>
      </c>
      <c r="I430" s="154">
        <v>1655.0650000000001</v>
      </c>
      <c r="J430" s="154">
        <v>692.44</v>
      </c>
      <c r="K430" s="155">
        <v>962.625</v>
      </c>
      <c r="L430" s="134" t="str">
        <f>VLOOKUP(E430,'ML Look up'!$A$2:$B$1922,2,FALSE)</f>
        <v>FGD</v>
      </c>
    </row>
    <row r="431" spans="1:12" s="149" customFormat="1">
      <c r="A431" s="136" t="s">
        <v>20</v>
      </c>
      <c r="B431" s="136" t="s">
        <v>21</v>
      </c>
      <c r="C431" s="136" t="s">
        <v>40</v>
      </c>
      <c r="D431" s="136" t="s">
        <v>26</v>
      </c>
      <c r="E431" s="151">
        <v>41883643</v>
      </c>
      <c r="F431" s="152" t="s">
        <v>358</v>
      </c>
      <c r="G431" s="136" t="s">
        <v>24</v>
      </c>
      <c r="H431" s="153">
        <v>1320.78</v>
      </c>
      <c r="I431" s="154">
        <v>660.39</v>
      </c>
      <c r="J431" s="154">
        <v>276.29000000000002</v>
      </c>
      <c r="K431" s="155">
        <v>384.09999999999997</v>
      </c>
      <c r="L431" s="134" t="str">
        <f>VLOOKUP(E431,'ML Look up'!$A$2:$B$1922,2,FALSE)</f>
        <v>LDFL</v>
      </c>
    </row>
    <row r="432" spans="1:12" s="149" customFormat="1">
      <c r="A432" s="136" t="s">
        <v>20</v>
      </c>
      <c r="B432" s="136" t="s">
        <v>21</v>
      </c>
      <c r="C432" s="136" t="s">
        <v>40</v>
      </c>
      <c r="D432" s="136" t="s">
        <v>26</v>
      </c>
      <c r="E432" s="151">
        <v>41886704</v>
      </c>
      <c r="F432" s="152" t="s">
        <v>366</v>
      </c>
      <c r="G432" s="136" t="s">
        <v>24</v>
      </c>
      <c r="H432" s="153">
        <v>98962.52</v>
      </c>
      <c r="I432" s="154">
        <v>49481.26</v>
      </c>
      <c r="J432" s="154">
        <v>20701.7</v>
      </c>
      <c r="K432" s="155">
        <v>28779.56</v>
      </c>
      <c r="L432" s="134" t="str">
        <f>VLOOKUP(E432,'ML Look up'!$A$2:$B$1922,2,FALSE)</f>
        <v>FGD</v>
      </c>
    </row>
    <row r="433" spans="1:12" s="149" customFormat="1">
      <c r="A433" s="136" t="s">
        <v>20</v>
      </c>
      <c r="B433" s="136" t="s">
        <v>21</v>
      </c>
      <c r="C433" s="136" t="s">
        <v>40</v>
      </c>
      <c r="D433" s="136" t="s">
        <v>26</v>
      </c>
      <c r="E433" s="151">
        <v>41887060</v>
      </c>
      <c r="F433" s="152" t="s">
        <v>359</v>
      </c>
      <c r="G433" s="136" t="s">
        <v>24</v>
      </c>
      <c r="H433" s="153">
        <v>3277.59</v>
      </c>
      <c r="I433" s="154">
        <v>1638.7950000000001</v>
      </c>
      <c r="J433" s="154">
        <v>685.63</v>
      </c>
      <c r="K433" s="155">
        <v>953.16500000000008</v>
      </c>
      <c r="L433" s="134" t="str">
        <f>VLOOKUP(E433,'ML Look up'!$A$2:$B$1922,2,FALSE)</f>
        <v>ASH</v>
      </c>
    </row>
    <row r="434" spans="1:12" s="149" customFormat="1">
      <c r="A434" s="136" t="s">
        <v>20</v>
      </c>
      <c r="B434" s="136" t="s">
        <v>21</v>
      </c>
      <c r="C434" s="136" t="s">
        <v>40</v>
      </c>
      <c r="D434" s="136" t="s">
        <v>26</v>
      </c>
      <c r="E434" s="151">
        <v>41888192</v>
      </c>
      <c r="F434" s="152" t="s">
        <v>359</v>
      </c>
      <c r="G434" s="136" t="s">
        <v>24</v>
      </c>
      <c r="H434" s="153">
        <v>3988.63</v>
      </c>
      <c r="I434" s="154">
        <v>1994.3150000000001</v>
      </c>
      <c r="J434" s="154">
        <v>834.37</v>
      </c>
      <c r="K434" s="155">
        <v>1159.9450000000002</v>
      </c>
      <c r="L434" s="134" t="str">
        <f>VLOOKUP(E434,'ML Look up'!$A$2:$B$1922,2,FALSE)</f>
        <v>ASH</v>
      </c>
    </row>
    <row r="435" spans="1:12" s="149" customFormat="1">
      <c r="A435" s="136" t="s">
        <v>20</v>
      </c>
      <c r="B435" s="136" t="s">
        <v>21</v>
      </c>
      <c r="C435" s="136" t="s">
        <v>40</v>
      </c>
      <c r="D435" s="136" t="s">
        <v>26</v>
      </c>
      <c r="E435" s="151">
        <v>41888210</v>
      </c>
      <c r="F435" s="152" t="s">
        <v>356</v>
      </c>
      <c r="G435" s="136" t="s">
        <v>24</v>
      </c>
      <c r="H435" s="153">
        <v>220463.15</v>
      </c>
      <c r="I435" s="154">
        <v>110231.575</v>
      </c>
      <c r="J435" s="154">
        <v>46118.09</v>
      </c>
      <c r="K435" s="155">
        <v>64113.485000000001</v>
      </c>
      <c r="L435" s="134" t="str">
        <f>VLOOKUP(E435,'ML Look up'!$A$2:$B$1922,2,FALSE)</f>
        <v>FGD</v>
      </c>
    </row>
    <row r="436" spans="1:12" s="149" customFormat="1">
      <c r="A436" s="136" t="s">
        <v>20</v>
      </c>
      <c r="B436" s="136" t="s">
        <v>21</v>
      </c>
      <c r="C436" s="136" t="s">
        <v>40</v>
      </c>
      <c r="D436" s="136" t="s">
        <v>26</v>
      </c>
      <c r="E436" s="151">
        <v>41894547</v>
      </c>
      <c r="F436" s="152" t="s">
        <v>367</v>
      </c>
      <c r="G436" s="136" t="s">
        <v>24</v>
      </c>
      <c r="H436" s="153">
        <v>3897.83</v>
      </c>
      <c r="I436" s="154">
        <v>1948.915</v>
      </c>
      <c r="J436" s="154">
        <v>815.38</v>
      </c>
      <c r="K436" s="155">
        <v>1133.5349999999999</v>
      </c>
      <c r="L436" s="134" t="str">
        <f>VLOOKUP(E436,'ML Look up'!$A$2:$B$1922,2,FALSE)</f>
        <v>PRECIP</v>
      </c>
    </row>
    <row r="437" spans="1:12" s="149" customFormat="1">
      <c r="A437" s="136" t="s">
        <v>20</v>
      </c>
      <c r="B437" s="136" t="s">
        <v>21</v>
      </c>
      <c r="C437" s="136" t="s">
        <v>40</v>
      </c>
      <c r="D437" s="136" t="s">
        <v>26</v>
      </c>
      <c r="E437" s="151">
        <v>41895513</v>
      </c>
      <c r="F437" s="152" t="s">
        <v>368</v>
      </c>
      <c r="G437" s="136" t="s">
        <v>24</v>
      </c>
      <c r="H437" s="153">
        <v>101067.58</v>
      </c>
      <c r="I437" s="154">
        <v>50533.79</v>
      </c>
      <c r="J437" s="154">
        <v>21142.05</v>
      </c>
      <c r="K437" s="155">
        <v>29391.74</v>
      </c>
      <c r="L437" s="134" t="str">
        <f>VLOOKUP(E437,'ML Look up'!$A$2:$B$1922,2,FALSE)</f>
        <v>GYPSUM</v>
      </c>
    </row>
    <row r="438" spans="1:12" s="149" customFormat="1">
      <c r="A438" s="136" t="s">
        <v>20</v>
      </c>
      <c r="B438" s="136" t="s">
        <v>21</v>
      </c>
      <c r="C438" s="136" t="s">
        <v>40</v>
      </c>
      <c r="D438" s="136" t="s">
        <v>26</v>
      </c>
      <c r="E438" s="151">
        <v>41895963</v>
      </c>
      <c r="F438" s="152" t="s">
        <v>356</v>
      </c>
      <c r="G438" s="136" t="s">
        <v>24</v>
      </c>
      <c r="H438" s="153">
        <v>16981.419999999998</v>
      </c>
      <c r="I438" s="154">
        <v>8490.7099999999991</v>
      </c>
      <c r="J438" s="154">
        <v>3552.3</v>
      </c>
      <c r="K438" s="155">
        <v>4938.4099999999989</v>
      </c>
      <c r="L438" s="134" t="str">
        <f>VLOOKUP(E438,'ML Look up'!$A$2:$B$1922,2,FALSE)</f>
        <v>FGD</v>
      </c>
    </row>
    <row r="439" spans="1:12" s="149" customFormat="1">
      <c r="A439" s="136" t="s">
        <v>20</v>
      </c>
      <c r="B439" s="136" t="s">
        <v>21</v>
      </c>
      <c r="C439" s="136" t="s">
        <v>40</v>
      </c>
      <c r="D439" s="136" t="s">
        <v>26</v>
      </c>
      <c r="E439" s="151">
        <v>41899831</v>
      </c>
      <c r="F439" s="152" t="s">
        <v>369</v>
      </c>
      <c r="G439" s="136" t="s">
        <v>24</v>
      </c>
      <c r="H439" s="153">
        <v>3616.71</v>
      </c>
      <c r="I439" s="154">
        <v>1808.355</v>
      </c>
      <c r="J439" s="154">
        <v>756.57</v>
      </c>
      <c r="K439" s="155">
        <v>1051.7849999999999</v>
      </c>
      <c r="L439" s="134" t="str">
        <f>VLOOKUP(E439,'ML Look up'!$A$2:$B$1922,2,FALSE)</f>
        <v>CEMS</v>
      </c>
    </row>
    <row r="440" spans="1:12" s="149" customFormat="1">
      <c r="A440" s="136" t="s">
        <v>20</v>
      </c>
      <c r="B440" s="136" t="s">
        <v>21</v>
      </c>
      <c r="C440" s="136" t="s">
        <v>40</v>
      </c>
      <c r="D440" s="136" t="s">
        <v>26</v>
      </c>
      <c r="E440" s="151">
        <v>41899866</v>
      </c>
      <c r="F440" s="152" t="s">
        <v>370</v>
      </c>
      <c r="G440" s="136" t="s">
        <v>24</v>
      </c>
      <c r="H440" s="153">
        <v>17551.68</v>
      </c>
      <c r="I440" s="154">
        <v>8775.84</v>
      </c>
      <c r="J440" s="154">
        <v>3671.59</v>
      </c>
      <c r="K440" s="155">
        <v>5104.25</v>
      </c>
      <c r="L440" s="134" t="str">
        <f>VLOOKUP(E440,'ML Look up'!$A$2:$B$1922,2,FALSE)</f>
        <v>ASH</v>
      </c>
    </row>
    <row r="441" spans="1:12" s="149" customFormat="1">
      <c r="A441" s="136" t="s">
        <v>20</v>
      </c>
      <c r="B441" s="136" t="s">
        <v>21</v>
      </c>
      <c r="C441" s="136" t="s">
        <v>40</v>
      </c>
      <c r="D441" s="136" t="s">
        <v>26</v>
      </c>
      <c r="E441" s="151">
        <v>41906952</v>
      </c>
      <c r="F441" s="152" t="s">
        <v>358</v>
      </c>
      <c r="G441" s="136" t="s">
        <v>24</v>
      </c>
      <c r="H441" s="153">
        <v>31200.21</v>
      </c>
      <c r="I441" s="154">
        <v>15600.105</v>
      </c>
      <c r="J441" s="154">
        <v>6526.69</v>
      </c>
      <c r="K441" s="155">
        <v>9073.4150000000009</v>
      </c>
      <c r="L441" s="134" t="str">
        <f>VLOOKUP(E441,'ML Look up'!$A$2:$B$1922,2,FALSE)</f>
        <v>ASH</v>
      </c>
    </row>
    <row r="442" spans="1:12" s="149" customFormat="1">
      <c r="A442" s="136" t="s">
        <v>20</v>
      </c>
      <c r="B442" s="136" t="s">
        <v>21</v>
      </c>
      <c r="C442" s="136" t="s">
        <v>40</v>
      </c>
      <c r="D442" s="136" t="s">
        <v>26</v>
      </c>
      <c r="E442" s="151">
        <v>41910437</v>
      </c>
      <c r="F442" s="152" t="s">
        <v>371</v>
      </c>
      <c r="G442" s="136" t="s">
        <v>24</v>
      </c>
      <c r="H442" s="153">
        <v>1766.66</v>
      </c>
      <c r="I442" s="154">
        <v>883.33</v>
      </c>
      <c r="J442" s="154">
        <v>369.56</v>
      </c>
      <c r="K442" s="155">
        <v>513.77</v>
      </c>
      <c r="L442" s="134" t="str">
        <f>VLOOKUP(E442,'ML Look up'!$A$2:$B$1922,2,FALSE)</f>
        <v>FGD</v>
      </c>
    </row>
    <row r="443" spans="1:12" s="149" customFormat="1">
      <c r="A443" s="136" t="s">
        <v>20</v>
      </c>
      <c r="B443" s="136" t="s">
        <v>21</v>
      </c>
      <c r="C443" s="136" t="s">
        <v>40</v>
      </c>
      <c r="D443" s="136" t="s">
        <v>26</v>
      </c>
      <c r="E443" s="151">
        <v>41912421</v>
      </c>
      <c r="F443" s="152" t="s">
        <v>356</v>
      </c>
      <c r="G443" s="136" t="s">
        <v>24</v>
      </c>
      <c r="H443" s="153">
        <v>1966.27</v>
      </c>
      <c r="I443" s="154">
        <v>983.13499999999999</v>
      </c>
      <c r="J443" s="154">
        <v>411.32</v>
      </c>
      <c r="K443" s="155">
        <v>571.81500000000005</v>
      </c>
      <c r="L443" s="134" t="str">
        <f>VLOOKUP(E443,'ML Look up'!$A$2:$B$1922,2,FALSE)</f>
        <v>FGD</v>
      </c>
    </row>
    <row r="444" spans="1:12" s="149" customFormat="1">
      <c r="A444" s="136" t="s">
        <v>20</v>
      </c>
      <c r="B444" s="136" t="s">
        <v>21</v>
      </c>
      <c r="C444" s="136" t="s">
        <v>40</v>
      </c>
      <c r="D444" s="136" t="s">
        <v>26</v>
      </c>
      <c r="E444" s="151">
        <v>41912852</v>
      </c>
      <c r="F444" s="152" t="s">
        <v>359</v>
      </c>
      <c r="G444" s="136" t="s">
        <v>24</v>
      </c>
      <c r="H444" s="153">
        <v>3349.21</v>
      </c>
      <c r="I444" s="154">
        <v>1674.605</v>
      </c>
      <c r="J444" s="154">
        <v>700.61</v>
      </c>
      <c r="K444" s="155">
        <v>973.995</v>
      </c>
      <c r="L444" s="134" t="str">
        <f>VLOOKUP(E444,'ML Look up'!$A$2:$B$1922,2,FALSE)</f>
        <v>ASH</v>
      </c>
    </row>
    <row r="445" spans="1:12" s="149" customFormat="1">
      <c r="A445" s="136" t="s">
        <v>20</v>
      </c>
      <c r="B445" s="136" t="s">
        <v>21</v>
      </c>
      <c r="C445" s="136" t="s">
        <v>40</v>
      </c>
      <c r="D445" s="136" t="s">
        <v>26</v>
      </c>
      <c r="E445" s="151">
        <v>41912855</v>
      </c>
      <c r="F445" s="152" t="s">
        <v>359</v>
      </c>
      <c r="G445" s="136" t="s">
        <v>24</v>
      </c>
      <c r="H445" s="153">
        <v>3703.34</v>
      </c>
      <c r="I445" s="154">
        <v>1851.67</v>
      </c>
      <c r="J445" s="154">
        <v>774.69</v>
      </c>
      <c r="K445" s="155">
        <v>1076.98</v>
      </c>
      <c r="L445" s="134" t="str">
        <f>VLOOKUP(E445,'ML Look up'!$A$2:$B$1922,2,FALSE)</f>
        <v>ASH</v>
      </c>
    </row>
    <row r="446" spans="1:12" s="149" customFormat="1">
      <c r="A446" s="136" t="s">
        <v>20</v>
      </c>
      <c r="B446" s="136" t="s">
        <v>21</v>
      </c>
      <c r="C446" s="136" t="s">
        <v>40</v>
      </c>
      <c r="D446" s="136" t="s">
        <v>26</v>
      </c>
      <c r="E446" s="151">
        <v>41915026</v>
      </c>
      <c r="F446" s="152" t="s">
        <v>366</v>
      </c>
      <c r="G446" s="136" t="s">
        <v>24</v>
      </c>
      <c r="H446" s="153">
        <v>75590.83</v>
      </c>
      <c r="I446" s="154">
        <v>37795.415000000001</v>
      </c>
      <c r="J446" s="154">
        <v>15812.64</v>
      </c>
      <c r="K446" s="155">
        <v>21982.775000000001</v>
      </c>
      <c r="L446" s="134" t="str">
        <f>VLOOKUP(E446,'ML Look up'!$A$2:$B$1922,2,FALSE)</f>
        <v>FGD</v>
      </c>
    </row>
    <row r="447" spans="1:12" s="149" customFormat="1">
      <c r="A447" s="136" t="s">
        <v>20</v>
      </c>
      <c r="B447" s="136" t="s">
        <v>21</v>
      </c>
      <c r="C447" s="136" t="s">
        <v>40</v>
      </c>
      <c r="D447" s="136" t="s">
        <v>26</v>
      </c>
      <c r="E447" s="151">
        <v>41919129</v>
      </c>
      <c r="F447" s="152" t="s">
        <v>372</v>
      </c>
      <c r="G447" s="136" t="s">
        <v>24</v>
      </c>
      <c r="H447" s="153">
        <v>11726.02</v>
      </c>
      <c r="I447" s="154">
        <v>5863.01</v>
      </c>
      <c r="J447" s="154">
        <v>2452.9299999999998</v>
      </c>
      <c r="K447" s="155">
        <v>3410.0800000000004</v>
      </c>
      <c r="L447" s="134" t="str">
        <f>VLOOKUP(E447,'ML Look up'!$A$2:$B$1922,2,FALSE)</f>
        <v>FGD</v>
      </c>
    </row>
    <row r="448" spans="1:12" s="149" customFormat="1">
      <c r="A448" s="136" t="s">
        <v>20</v>
      </c>
      <c r="B448" s="136" t="s">
        <v>21</v>
      </c>
      <c r="C448" s="136" t="s">
        <v>40</v>
      </c>
      <c r="D448" s="136" t="s">
        <v>26</v>
      </c>
      <c r="E448" s="151">
        <v>41921683</v>
      </c>
      <c r="F448" s="152" t="s">
        <v>356</v>
      </c>
      <c r="G448" s="136" t="s">
        <v>24</v>
      </c>
      <c r="H448" s="153">
        <v>28997.51</v>
      </c>
      <c r="I448" s="154">
        <v>14498.754999999999</v>
      </c>
      <c r="J448" s="154">
        <v>6065.91</v>
      </c>
      <c r="K448" s="155">
        <v>8432.8449999999993</v>
      </c>
      <c r="L448" s="134" t="str">
        <f>VLOOKUP(E448,'ML Look up'!$A$2:$B$1922,2,FALSE)</f>
        <v>FGD</v>
      </c>
    </row>
    <row r="449" spans="1:12" s="149" customFormat="1">
      <c r="A449" s="136" t="s">
        <v>20</v>
      </c>
      <c r="B449" s="136" t="s">
        <v>21</v>
      </c>
      <c r="C449" s="136" t="s">
        <v>40</v>
      </c>
      <c r="D449" s="136" t="s">
        <v>26</v>
      </c>
      <c r="E449" s="151">
        <v>41922473</v>
      </c>
      <c r="F449" s="152" t="s">
        <v>356</v>
      </c>
      <c r="G449" s="136" t="s">
        <v>24</v>
      </c>
      <c r="H449" s="153">
        <v>5091.18</v>
      </c>
      <c r="I449" s="154">
        <v>2545.59</v>
      </c>
      <c r="J449" s="154">
        <v>1065.01</v>
      </c>
      <c r="K449" s="155">
        <v>1480.5800000000002</v>
      </c>
      <c r="L449" s="134" t="str">
        <f>VLOOKUP(E449,'ML Look up'!$A$2:$B$1922,2,FALSE)</f>
        <v>FGD</v>
      </c>
    </row>
    <row r="450" spans="1:12" s="149" customFormat="1">
      <c r="A450" s="136" t="s">
        <v>20</v>
      </c>
      <c r="B450" s="136" t="s">
        <v>21</v>
      </c>
      <c r="C450" s="136" t="s">
        <v>40</v>
      </c>
      <c r="D450" s="136" t="s">
        <v>26</v>
      </c>
      <c r="E450" s="151">
        <v>41923985</v>
      </c>
      <c r="F450" s="152" t="s">
        <v>371</v>
      </c>
      <c r="G450" s="136" t="s">
        <v>24</v>
      </c>
      <c r="H450" s="153">
        <v>28425.27</v>
      </c>
      <c r="I450" s="154">
        <v>14212.635</v>
      </c>
      <c r="J450" s="154">
        <v>5946.2</v>
      </c>
      <c r="K450" s="155">
        <v>8266.4350000000013</v>
      </c>
      <c r="L450" s="134" t="str">
        <f>VLOOKUP(E450,'ML Look up'!$A$2:$B$1922,2,FALSE)</f>
        <v>SCR</v>
      </c>
    </row>
    <row r="451" spans="1:12" s="149" customFormat="1">
      <c r="A451" s="136" t="s">
        <v>20</v>
      </c>
      <c r="B451" s="136" t="s">
        <v>21</v>
      </c>
      <c r="C451" s="136" t="s">
        <v>40</v>
      </c>
      <c r="D451" s="136" t="s">
        <v>26</v>
      </c>
      <c r="E451" s="151">
        <v>41927105</v>
      </c>
      <c r="F451" s="152" t="s">
        <v>354</v>
      </c>
      <c r="G451" s="136" t="s">
        <v>24</v>
      </c>
      <c r="H451" s="153">
        <v>9942.91</v>
      </c>
      <c r="I451" s="154">
        <v>4971.4549999999999</v>
      </c>
      <c r="J451" s="154">
        <v>2079.9299999999998</v>
      </c>
      <c r="K451" s="155">
        <v>2891.5250000000001</v>
      </c>
      <c r="L451" s="134" t="str">
        <f>VLOOKUP(E451,'ML Look up'!$A$2:$B$1922,2,FALSE)</f>
        <v>SCR</v>
      </c>
    </row>
    <row r="452" spans="1:12" s="149" customFormat="1">
      <c r="A452" s="136" t="s">
        <v>20</v>
      </c>
      <c r="B452" s="136" t="s">
        <v>21</v>
      </c>
      <c r="C452" s="136" t="s">
        <v>40</v>
      </c>
      <c r="D452" s="136" t="s">
        <v>26</v>
      </c>
      <c r="E452" s="151">
        <v>41927207</v>
      </c>
      <c r="F452" s="152" t="s">
        <v>356</v>
      </c>
      <c r="G452" s="136" t="s">
        <v>24</v>
      </c>
      <c r="H452" s="153">
        <v>25726.61</v>
      </c>
      <c r="I452" s="154">
        <v>12863.305</v>
      </c>
      <c r="J452" s="154">
        <v>5381.68</v>
      </c>
      <c r="K452" s="155">
        <v>7481.625</v>
      </c>
      <c r="L452" s="134" t="str">
        <f>VLOOKUP(E452,'ML Look up'!$A$2:$B$1922,2,FALSE)</f>
        <v>FGD</v>
      </c>
    </row>
    <row r="453" spans="1:12" s="149" customFormat="1">
      <c r="A453" s="136" t="s">
        <v>20</v>
      </c>
      <c r="B453" s="136" t="s">
        <v>21</v>
      </c>
      <c r="C453" s="136" t="s">
        <v>40</v>
      </c>
      <c r="D453" s="136" t="s">
        <v>26</v>
      </c>
      <c r="E453" s="151">
        <v>41931048</v>
      </c>
      <c r="F453" s="152" t="s">
        <v>369</v>
      </c>
      <c r="G453" s="136" t="s">
        <v>24</v>
      </c>
      <c r="H453" s="153">
        <v>3807.92</v>
      </c>
      <c r="I453" s="154">
        <v>1903.96</v>
      </c>
      <c r="J453" s="154">
        <v>796.57</v>
      </c>
      <c r="K453" s="155">
        <v>1107.3899999999999</v>
      </c>
      <c r="L453" s="134" t="str">
        <f>VLOOKUP(E453,'ML Look up'!$A$2:$B$1922,2,FALSE)</f>
        <v>FGD</v>
      </c>
    </row>
    <row r="454" spans="1:12" s="149" customFormat="1">
      <c r="A454" s="136" t="s">
        <v>20</v>
      </c>
      <c r="B454" s="136" t="s">
        <v>21</v>
      </c>
      <c r="C454" s="136" t="s">
        <v>40</v>
      </c>
      <c r="D454" s="136" t="s">
        <v>26</v>
      </c>
      <c r="E454" s="151">
        <v>41935455</v>
      </c>
      <c r="F454" s="152" t="s">
        <v>356</v>
      </c>
      <c r="G454" s="136" t="s">
        <v>24</v>
      </c>
      <c r="H454" s="153">
        <v>39335.480000000003</v>
      </c>
      <c r="I454" s="154">
        <v>19667.740000000002</v>
      </c>
      <c r="J454" s="154">
        <v>8228.48</v>
      </c>
      <c r="K454" s="155">
        <v>11439.260000000002</v>
      </c>
      <c r="L454" s="134" t="str">
        <f>VLOOKUP(E454,'ML Look up'!$A$2:$B$1922,2,FALSE)</f>
        <v>FGD</v>
      </c>
    </row>
    <row r="455" spans="1:12" s="149" customFormat="1">
      <c r="A455" s="136" t="s">
        <v>20</v>
      </c>
      <c r="B455" s="136" t="s">
        <v>21</v>
      </c>
      <c r="C455" s="136" t="s">
        <v>40</v>
      </c>
      <c r="D455" s="136" t="s">
        <v>26</v>
      </c>
      <c r="E455" s="151">
        <v>41936396</v>
      </c>
      <c r="F455" s="152" t="s">
        <v>356</v>
      </c>
      <c r="G455" s="136" t="s">
        <v>24</v>
      </c>
      <c r="H455" s="153">
        <v>20455.310000000001</v>
      </c>
      <c r="I455" s="154">
        <v>10227.655000000001</v>
      </c>
      <c r="J455" s="154">
        <v>4278.99</v>
      </c>
      <c r="K455" s="155">
        <v>5948.6650000000009</v>
      </c>
      <c r="L455" s="134" t="str">
        <f>VLOOKUP(E455,'ML Look up'!$A$2:$B$1922,2,FALSE)</f>
        <v>SCR</v>
      </c>
    </row>
    <row r="456" spans="1:12" s="149" customFormat="1">
      <c r="A456" s="136" t="s">
        <v>20</v>
      </c>
      <c r="B456" s="136" t="s">
        <v>21</v>
      </c>
      <c r="C456" s="136" t="s">
        <v>40</v>
      </c>
      <c r="D456" s="136" t="s">
        <v>26</v>
      </c>
      <c r="E456" s="151">
        <v>41937816</v>
      </c>
      <c r="F456" s="152" t="s">
        <v>356</v>
      </c>
      <c r="G456" s="136" t="s">
        <v>24</v>
      </c>
      <c r="H456" s="153">
        <v>2737.57</v>
      </c>
      <c r="I456" s="154">
        <v>1368.7850000000001</v>
      </c>
      <c r="J456" s="154">
        <v>572.66</v>
      </c>
      <c r="K456" s="155">
        <v>796.12500000000011</v>
      </c>
      <c r="L456" s="134" t="str">
        <f>VLOOKUP(E456,'ML Look up'!$A$2:$B$1922,2,FALSE)</f>
        <v>FGD</v>
      </c>
    </row>
    <row r="457" spans="1:12" s="149" customFormat="1">
      <c r="A457" s="136" t="s">
        <v>20</v>
      </c>
      <c r="B457" s="136" t="s">
        <v>21</v>
      </c>
      <c r="C457" s="136" t="s">
        <v>40</v>
      </c>
      <c r="D457" s="136" t="s">
        <v>26</v>
      </c>
      <c r="E457" s="151">
        <v>41938655</v>
      </c>
      <c r="F457" s="152" t="s">
        <v>356</v>
      </c>
      <c r="G457" s="136" t="s">
        <v>24</v>
      </c>
      <c r="H457" s="153">
        <v>22499.84</v>
      </c>
      <c r="I457" s="154">
        <v>11249.92</v>
      </c>
      <c r="J457" s="154">
        <v>4706.68</v>
      </c>
      <c r="K457" s="155">
        <v>6543.24</v>
      </c>
      <c r="L457" s="134" t="str">
        <f>VLOOKUP(E457,'ML Look up'!$A$2:$B$1922,2,FALSE)</f>
        <v>FGD</v>
      </c>
    </row>
    <row r="458" spans="1:12" s="149" customFormat="1">
      <c r="A458" s="136" t="s">
        <v>20</v>
      </c>
      <c r="B458" s="136" t="s">
        <v>21</v>
      </c>
      <c r="C458" s="136" t="s">
        <v>40</v>
      </c>
      <c r="D458" s="136" t="s">
        <v>26</v>
      </c>
      <c r="E458" s="151">
        <v>41940000</v>
      </c>
      <c r="F458" s="152" t="s">
        <v>369</v>
      </c>
      <c r="G458" s="136" t="s">
        <v>24</v>
      </c>
      <c r="H458" s="153">
        <v>13036.57</v>
      </c>
      <c r="I458" s="154">
        <v>6518.2849999999999</v>
      </c>
      <c r="J458" s="154">
        <v>2727.08</v>
      </c>
      <c r="K458" s="155">
        <v>3791.2049999999999</v>
      </c>
      <c r="L458" s="134" t="str">
        <f>VLOOKUP(E458,'ML Look up'!$A$2:$B$1922,2,FALSE)</f>
        <v>CEMS</v>
      </c>
    </row>
    <row r="459" spans="1:12" s="149" customFormat="1">
      <c r="A459" s="136" t="s">
        <v>20</v>
      </c>
      <c r="B459" s="136" t="s">
        <v>21</v>
      </c>
      <c r="C459" s="136" t="s">
        <v>40</v>
      </c>
      <c r="D459" s="136" t="s">
        <v>26</v>
      </c>
      <c r="E459" s="151">
        <v>41940040</v>
      </c>
      <c r="F459" s="152" t="s">
        <v>369</v>
      </c>
      <c r="G459" s="136" t="s">
        <v>24</v>
      </c>
      <c r="H459" s="153">
        <v>13036.57</v>
      </c>
      <c r="I459" s="154">
        <v>6518.2849999999999</v>
      </c>
      <c r="J459" s="154">
        <v>2727.08</v>
      </c>
      <c r="K459" s="155">
        <v>3791.2049999999999</v>
      </c>
      <c r="L459" s="134" t="str">
        <f>VLOOKUP(E459,'ML Look up'!$A$2:$B$1922,2,FALSE)</f>
        <v>CEMS</v>
      </c>
    </row>
    <row r="460" spans="1:12" s="149" customFormat="1">
      <c r="A460" s="136" t="s">
        <v>20</v>
      </c>
      <c r="B460" s="136" t="s">
        <v>21</v>
      </c>
      <c r="C460" s="136" t="s">
        <v>40</v>
      </c>
      <c r="D460" s="136" t="s">
        <v>26</v>
      </c>
      <c r="E460" s="151">
        <v>41940042</v>
      </c>
      <c r="F460" s="152" t="s">
        <v>369</v>
      </c>
      <c r="G460" s="136" t="s">
        <v>24</v>
      </c>
      <c r="H460" s="153">
        <v>13301.71</v>
      </c>
      <c r="I460" s="154">
        <v>6650.8549999999996</v>
      </c>
      <c r="J460" s="154">
        <v>2782.55</v>
      </c>
      <c r="K460" s="155">
        <v>3868.3049999999994</v>
      </c>
      <c r="L460" s="134" t="str">
        <f>VLOOKUP(E460,'ML Look up'!$A$2:$B$1922,2,FALSE)</f>
        <v>CEMS</v>
      </c>
    </row>
    <row r="461" spans="1:12" s="149" customFormat="1">
      <c r="A461" s="136" t="s">
        <v>20</v>
      </c>
      <c r="B461" s="136" t="s">
        <v>21</v>
      </c>
      <c r="C461" s="136" t="s">
        <v>40</v>
      </c>
      <c r="D461" s="136" t="s">
        <v>26</v>
      </c>
      <c r="E461" s="151">
        <v>41944757</v>
      </c>
      <c r="F461" s="152" t="s">
        <v>372</v>
      </c>
      <c r="G461" s="136" t="s">
        <v>24</v>
      </c>
      <c r="H461" s="153">
        <v>49665.49</v>
      </c>
      <c r="I461" s="154">
        <v>24832.744999999999</v>
      </c>
      <c r="J461" s="154">
        <v>10389.39</v>
      </c>
      <c r="K461" s="155">
        <v>14443.355</v>
      </c>
      <c r="L461" s="134" t="str">
        <f>VLOOKUP(E461,'ML Look up'!$A$2:$B$1922,2,FALSE)</f>
        <v>ASH</v>
      </c>
    </row>
    <row r="462" spans="1:12" s="149" customFormat="1">
      <c r="A462" s="136" t="s">
        <v>20</v>
      </c>
      <c r="B462" s="136" t="s">
        <v>21</v>
      </c>
      <c r="C462" s="136" t="s">
        <v>40</v>
      </c>
      <c r="D462" s="136" t="s">
        <v>26</v>
      </c>
      <c r="E462" s="151">
        <v>41949015</v>
      </c>
      <c r="F462" s="152" t="s">
        <v>358</v>
      </c>
      <c r="G462" s="136" t="s">
        <v>24</v>
      </c>
      <c r="H462" s="153">
        <v>33179.68</v>
      </c>
      <c r="I462" s="154">
        <v>16589.84</v>
      </c>
      <c r="J462" s="154">
        <v>6940.77</v>
      </c>
      <c r="K462" s="155">
        <v>9649.07</v>
      </c>
      <c r="L462" s="134" t="str">
        <f>VLOOKUP(E462,'ML Look up'!$A$2:$B$1922,2,FALSE)</f>
        <v>ASH</v>
      </c>
    </row>
    <row r="463" spans="1:12" s="149" customFormat="1">
      <c r="A463" s="136" t="s">
        <v>20</v>
      </c>
      <c r="B463" s="136" t="s">
        <v>21</v>
      </c>
      <c r="C463" s="136" t="s">
        <v>40</v>
      </c>
      <c r="D463" s="136" t="s">
        <v>26</v>
      </c>
      <c r="E463" s="151">
        <v>41951050</v>
      </c>
      <c r="F463" s="152" t="s">
        <v>356</v>
      </c>
      <c r="G463" s="136" t="s">
        <v>24</v>
      </c>
      <c r="H463" s="153">
        <v>29060.54</v>
      </c>
      <c r="I463" s="154">
        <v>14530.27</v>
      </c>
      <c r="J463" s="154">
        <v>6079.1</v>
      </c>
      <c r="K463" s="155">
        <v>8451.17</v>
      </c>
      <c r="L463" s="134" t="str">
        <f>VLOOKUP(E463,'ML Look up'!$A$2:$B$1922,2,FALSE)</f>
        <v>FGD</v>
      </c>
    </row>
    <row r="464" spans="1:12" s="149" customFormat="1">
      <c r="A464" s="136" t="s">
        <v>20</v>
      </c>
      <c r="B464" s="136" t="s">
        <v>21</v>
      </c>
      <c r="C464" s="136" t="s">
        <v>40</v>
      </c>
      <c r="D464" s="136" t="s">
        <v>26</v>
      </c>
      <c r="E464" s="151">
        <v>41957860</v>
      </c>
      <c r="F464" s="152" t="s">
        <v>358</v>
      </c>
      <c r="G464" s="136" t="s">
        <v>24</v>
      </c>
      <c r="H464" s="153">
        <v>31320.400000000001</v>
      </c>
      <c r="I464" s="154">
        <v>15660.2</v>
      </c>
      <c r="J464" s="154">
        <v>6551.83</v>
      </c>
      <c r="K464" s="155">
        <v>9108.3700000000008</v>
      </c>
      <c r="L464" s="134" t="str">
        <f>VLOOKUP(E464,'ML Look up'!$A$2:$B$1922,2,FALSE)</f>
        <v>ASH</v>
      </c>
    </row>
    <row r="465" spans="1:12" s="149" customFormat="1">
      <c r="A465" s="136" t="s">
        <v>20</v>
      </c>
      <c r="B465" s="136" t="s">
        <v>21</v>
      </c>
      <c r="C465" s="136" t="s">
        <v>40</v>
      </c>
      <c r="D465" s="136" t="s">
        <v>26</v>
      </c>
      <c r="E465" s="151">
        <v>41966193</v>
      </c>
      <c r="F465" s="152" t="s">
        <v>358</v>
      </c>
      <c r="G465" s="136" t="s">
        <v>24</v>
      </c>
      <c r="H465" s="153">
        <v>6602.55</v>
      </c>
      <c r="I465" s="154">
        <v>3301.2750000000001</v>
      </c>
      <c r="J465" s="154">
        <v>1381.17</v>
      </c>
      <c r="K465" s="155">
        <v>1920.105</v>
      </c>
      <c r="L465" s="134" t="str">
        <f>VLOOKUP(E465,'ML Look up'!$A$2:$B$1922,2,FALSE)</f>
        <v>ASH</v>
      </c>
    </row>
    <row r="466" spans="1:12" s="149" customFormat="1">
      <c r="A466" s="136" t="s">
        <v>20</v>
      </c>
      <c r="B466" s="136" t="s">
        <v>21</v>
      </c>
      <c r="C466" s="136" t="s">
        <v>41</v>
      </c>
      <c r="D466" s="136" t="s">
        <v>26</v>
      </c>
      <c r="E466" s="151">
        <v>41578158</v>
      </c>
      <c r="F466" s="152" t="s">
        <v>373</v>
      </c>
      <c r="G466" s="136" t="s">
        <v>24</v>
      </c>
      <c r="H466" s="153">
        <v>105112.17</v>
      </c>
      <c r="I466" s="154">
        <v>52556.084999999999</v>
      </c>
      <c r="J466" s="154">
        <v>9397.15</v>
      </c>
      <c r="K466" s="155">
        <v>43158.934999999998</v>
      </c>
      <c r="L466" s="134" t="str">
        <f>VLOOKUP(E466,'ML Look up'!$A$2:$B$1922,2,FALSE)</f>
        <v>PRECIP</v>
      </c>
    </row>
    <row r="467" spans="1:12" s="149" customFormat="1">
      <c r="A467" s="136" t="s">
        <v>20</v>
      </c>
      <c r="B467" s="136" t="s">
        <v>21</v>
      </c>
      <c r="C467" s="136" t="s">
        <v>41</v>
      </c>
      <c r="D467" s="136" t="s">
        <v>26</v>
      </c>
      <c r="E467" s="151">
        <v>41786764</v>
      </c>
      <c r="F467" s="152" t="s">
        <v>374</v>
      </c>
      <c r="G467" s="136" t="s">
        <v>24</v>
      </c>
      <c r="H467" s="153">
        <v>44771.48</v>
      </c>
      <c r="I467" s="154">
        <v>22385.74</v>
      </c>
      <c r="J467" s="154">
        <v>4002.62</v>
      </c>
      <c r="K467" s="155">
        <v>18383.120000000003</v>
      </c>
      <c r="L467" s="134" t="str">
        <f>VLOOKUP(E467,'ML Look up'!$A$2:$B$1922,2,FALSE)</f>
        <v>CEMS</v>
      </c>
    </row>
    <row r="468" spans="1:12" s="149" customFormat="1">
      <c r="A468" s="136" t="s">
        <v>20</v>
      </c>
      <c r="B468" s="136" t="s">
        <v>21</v>
      </c>
      <c r="C468" s="136" t="s">
        <v>41</v>
      </c>
      <c r="D468" s="136" t="s">
        <v>26</v>
      </c>
      <c r="E468" s="151">
        <v>41827137</v>
      </c>
      <c r="F468" s="152" t="s">
        <v>375</v>
      </c>
      <c r="G468" s="136" t="s">
        <v>24</v>
      </c>
      <c r="H468" s="153">
        <v>153338.09</v>
      </c>
      <c r="I468" s="154">
        <v>76669.044999999998</v>
      </c>
      <c r="J468" s="154">
        <v>13708.61</v>
      </c>
      <c r="K468" s="155">
        <v>62960.434999999998</v>
      </c>
      <c r="L468" s="134" t="str">
        <f>VLOOKUP(E468,'ML Look up'!$A$2:$B$1922,2,FALSE)</f>
        <v>FGD</v>
      </c>
    </row>
    <row r="469" spans="1:12" s="149" customFormat="1">
      <c r="A469" s="136" t="s">
        <v>20</v>
      </c>
      <c r="B469" s="136" t="s">
        <v>21</v>
      </c>
      <c r="C469" s="136" t="s">
        <v>41</v>
      </c>
      <c r="D469" s="136" t="s">
        <v>26</v>
      </c>
      <c r="E469" s="151">
        <v>41827140</v>
      </c>
      <c r="F469" s="152" t="s">
        <v>375</v>
      </c>
      <c r="G469" s="136" t="s">
        <v>24</v>
      </c>
      <c r="H469" s="153">
        <v>156408.10999999999</v>
      </c>
      <c r="I469" s="154">
        <v>78204.054999999993</v>
      </c>
      <c r="J469" s="154">
        <v>13983.07</v>
      </c>
      <c r="K469" s="155">
        <v>64220.984999999993</v>
      </c>
      <c r="L469" s="134" t="str">
        <f>VLOOKUP(E469,'ML Look up'!$A$2:$B$1922,2,FALSE)</f>
        <v>FGD</v>
      </c>
    </row>
    <row r="470" spans="1:12" s="149" customFormat="1">
      <c r="A470" s="136" t="s">
        <v>20</v>
      </c>
      <c r="B470" s="136" t="s">
        <v>21</v>
      </c>
      <c r="C470" s="136" t="s">
        <v>41</v>
      </c>
      <c r="D470" s="136" t="s">
        <v>26</v>
      </c>
      <c r="E470" s="151">
        <v>41827143</v>
      </c>
      <c r="F470" s="152" t="s">
        <v>375</v>
      </c>
      <c r="G470" s="136" t="s">
        <v>24</v>
      </c>
      <c r="H470" s="153">
        <v>160530.15</v>
      </c>
      <c r="I470" s="154">
        <v>80265.074999999997</v>
      </c>
      <c r="J470" s="154">
        <v>14351.59</v>
      </c>
      <c r="K470" s="155">
        <v>65913.485000000001</v>
      </c>
      <c r="L470" s="134" t="str">
        <f>VLOOKUP(E470,'ML Look up'!$A$2:$B$1922,2,FALSE)</f>
        <v>FGD</v>
      </c>
    </row>
    <row r="471" spans="1:12" s="149" customFormat="1">
      <c r="A471" s="136" t="s">
        <v>20</v>
      </c>
      <c r="B471" s="136" t="s">
        <v>21</v>
      </c>
      <c r="C471" s="136" t="s">
        <v>41</v>
      </c>
      <c r="D471" s="136" t="s">
        <v>26</v>
      </c>
      <c r="E471" s="151">
        <v>41827144</v>
      </c>
      <c r="F471" s="152" t="s">
        <v>375</v>
      </c>
      <c r="G471" s="136" t="s">
        <v>24</v>
      </c>
      <c r="H471" s="153">
        <v>157140.10999999999</v>
      </c>
      <c r="I471" s="154">
        <v>78570.054999999993</v>
      </c>
      <c r="J471" s="154">
        <v>14048.51</v>
      </c>
      <c r="K471" s="155">
        <v>64521.544999999991</v>
      </c>
      <c r="L471" s="134" t="str">
        <f>VLOOKUP(E471,'ML Look up'!$A$2:$B$1922,2,FALSE)</f>
        <v>FGD</v>
      </c>
    </row>
    <row r="472" spans="1:12" s="149" customFormat="1">
      <c r="A472" s="136" t="s">
        <v>20</v>
      </c>
      <c r="B472" s="136" t="s">
        <v>21</v>
      </c>
      <c r="C472" s="136" t="s">
        <v>41</v>
      </c>
      <c r="D472" s="136" t="s">
        <v>26</v>
      </c>
      <c r="E472" s="151">
        <v>41827145</v>
      </c>
      <c r="F472" s="152" t="s">
        <v>375</v>
      </c>
      <c r="G472" s="136" t="s">
        <v>24</v>
      </c>
      <c r="H472" s="153">
        <v>169483.21</v>
      </c>
      <c r="I472" s="154">
        <v>84741.604999999996</v>
      </c>
      <c r="J472" s="154">
        <v>15152</v>
      </c>
      <c r="K472" s="155">
        <v>69589.604999999996</v>
      </c>
      <c r="L472" s="134" t="str">
        <f>VLOOKUP(E472,'ML Look up'!$A$2:$B$1922,2,FALSE)</f>
        <v>FGD</v>
      </c>
    </row>
    <row r="473" spans="1:12" s="149" customFormat="1">
      <c r="A473" s="136" t="s">
        <v>20</v>
      </c>
      <c r="B473" s="136" t="s">
        <v>21</v>
      </c>
      <c r="C473" s="136" t="s">
        <v>41</v>
      </c>
      <c r="D473" s="136" t="s">
        <v>26</v>
      </c>
      <c r="E473" s="151">
        <v>41842044</v>
      </c>
      <c r="F473" s="152" t="s">
        <v>356</v>
      </c>
      <c r="G473" s="136" t="s">
        <v>24</v>
      </c>
      <c r="H473" s="153">
        <v>2517.79</v>
      </c>
      <c r="I473" s="154">
        <v>1258.895</v>
      </c>
      <c r="J473" s="154">
        <v>225.09</v>
      </c>
      <c r="K473" s="155">
        <v>1033.8050000000001</v>
      </c>
      <c r="L473" s="134" t="str">
        <f>VLOOKUP(E473,'ML Look up'!$A$2:$B$1922,2,FALSE)</f>
        <v>FGD</v>
      </c>
    </row>
    <row r="474" spans="1:12" s="149" customFormat="1">
      <c r="A474" s="136" t="s">
        <v>20</v>
      </c>
      <c r="B474" s="136" t="s">
        <v>21</v>
      </c>
      <c r="C474" s="136" t="s">
        <v>41</v>
      </c>
      <c r="D474" s="136" t="s">
        <v>26</v>
      </c>
      <c r="E474" s="151">
        <v>41880468</v>
      </c>
      <c r="F474" s="152" t="s">
        <v>365</v>
      </c>
      <c r="G474" s="136" t="s">
        <v>24</v>
      </c>
      <c r="H474" s="153">
        <v>113765.79</v>
      </c>
      <c r="I474" s="154">
        <v>56882.894999999997</v>
      </c>
      <c r="J474" s="154">
        <v>10170.799999999999</v>
      </c>
      <c r="K474" s="155">
        <v>46712.095000000001</v>
      </c>
      <c r="L474" s="134" t="str">
        <f>VLOOKUP(E474,'ML Look up'!$A$2:$B$1922,2,FALSE)</f>
        <v>PRECIP</v>
      </c>
    </row>
    <row r="475" spans="1:12" s="149" customFormat="1">
      <c r="A475" s="136" t="s">
        <v>20</v>
      </c>
      <c r="B475" s="136" t="s">
        <v>21</v>
      </c>
      <c r="C475" s="136" t="s">
        <v>41</v>
      </c>
      <c r="D475" s="136" t="s">
        <v>26</v>
      </c>
      <c r="E475" s="151">
        <v>41895961</v>
      </c>
      <c r="F475" s="152" t="s">
        <v>356</v>
      </c>
      <c r="G475" s="136" t="s">
        <v>24</v>
      </c>
      <c r="H475" s="153">
        <v>31386.9</v>
      </c>
      <c r="I475" s="154">
        <v>15693.45</v>
      </c>
      <c r="J475" s="154">
        <v>2806.03</v>
      </c>
      <c r="K475" s="155">
        <v>12887.42</v>
      </c>
      <c r="L475" s="134" t="str">
        <f>VLOOKUP(E475,'ML Look up'!$A$2:$B$1922,2,FALSE)</f>
        <v>FGD</v>
      </c>
    </row>
    <row r="476" spans="1:12" s="149" customFormat="1">
      <c r="A476" s="136" t="s">
        <v>20</v>
      </c>
      <c r="B476" s="136" t="s">
        <v>21</v>
      </c>
      <c r="C476" s="136" t="s">
        <v>41</v>
      </c>
      <c r="D476" s="136" t="s">
        <v>26</v>
      </c>
      <c r="E476" s="151">
        <v>41917246</v>
      </c>
      <c r="F476" s="152" t="s">
        <v>356</v>
      </c>
      <c r="G476" s="136" t="s">
        <v>24</v>
      </c>
      <c r="H476" s="153">
        <v>24.47</v>
      </c>
      <c r="I476" s="154">
        <v>12.234999999999999</v>
      </c>
      <c r="J476" s="154">
        <v>2.19</v>
      </c>
      <c r="K476" s="155">
        <v>10.045</v>
      </c>
      <c r="L476" s="134" t="str">
        <f>VLOOKUP(E476,'ML Look up'!$A$2:$B$1922,2,FALSE)</f>
        <v>FGD</v>
      </c>
    </row>
    <row r="477" spans="1:12" s="149" customFormat="1">
      <c r="A477" s="136" t="s">
        <v>20</v>
      </c>
      <c r="B477" s="136" t="s">
        <v>21</v>
      </c>
      <c r="C477" s="136" t="s">
        <v>41</v>
      </c>
      <c r="D477" s="136" t="s">
        <v>26</v>
      </c>
      <c r="E477" s="151">
        <v>41919244</v>
      </c>
      <c r="F477" s="152" t="s">
        <v>376</v>
      </c>
      <c r="G477" s="136" t="s">
        <v>24</v>
      </c>
      <c r="H477" s="153">
        <v>443526.9</v>
      </c>
      <c r="I477" s="154">
        <v>221763.45</v>
      </c>
      <c r="J477" s="154">
        <v>39651.83</v>
      </c>
      <c r="K477" s="155">
        <v>182111.62</v>
      </c>
      <c r="L477" s="134" t="str">
        <f>VLOOKUP(E477,'ML Look up'!$A$2:$B$1922,2,FALSE)</f>
        <v>FGD</v>
      </c>
    </row>
    <row r="478" spans="1:12" s="149" customFormat="1">
      <c r="A478" s="136" t="s">
        <v>20</v>
      </c>
      <c r="B478" s="136" t="s">
        <v>21</v>
      </c>
      <c r="C478" s="136" t="s">
        <v>41</v>
      </c>
      <c r="D478" s="136" t="s">
        <v>26</v>
      </c>
      <c r="E478" s="151">
        <v>41923922</v>
      </c>
      <c r="F478" s="152" t="s">
        <v>377</v>
      </c>
      <c r="G478" s="136" t="s">
        <v>24</v>
      </c>
      <c r="H478" s="153">
        <v>55331.9</v>
      </c>
      <c r="I478" s="154">
        <v>27665.95</v>
      </c>
      <c r="J478" s="154">
        <v>4946.74</v>
      </c>
      <c r="K478" s="155">
        <v>22719.21</v>
      </c>
      <c r="L478" s="134" t="str">
        <f>VLOOKUP(E478,'ML Look up'!$A$2:$B$1922,2,FALSE)</f>
        <v>PRECIP</v>
      </c>
    </row>
    <row r="479" spans="1:12" s="149" customFormat="1">
      <c r="A479" s="136" t="s">
        <v>20</v>
      </c>
      <c r="B479" s="136" t="s">
        <v>21</v>
      </c>
      <c r="C479" s="136" t="s">
        <v>41</v>
      </c>
      <c r="D479" s="136" t="s">
        <v>26</v>
      </c>
      <c r="E479" s="151">
        <v>41923935</v>
      </c>
      <c r="F479" s="152" t="s">
        <v>378</v>
      </c>
      <c r="G479" s="136" t="s">
        <v>24</v>
      </c>
      <c r="H479" s="153">
        <v>56677.120000000003</v>
      </c>
      <c r="I479" s="154">
        <v>28338.560000000001</v>
      </c>
      <c r="J479" s="154">
        <v>5067</v>
      </c>
      <c r="K479" s="155">
        <v>23271.56</v>
      </c>
      <c r="L479" s="134" t="str">
        <f>VLOOKUP(E479,'ML Look up'!$A$2:$B$1922,2,FALSE)</f>
        <v>SCR</v>
      </c>
    </row>
    <row r="480" spans="1:12" s="149" customFormat="1">
      <c r="A480" s="136" t="s">
        <v>20</v>
      </c>
      <c r="B480" s="136" t="s">
        <v>21</v>
      </c>
      <c r="C480" s="136" t="s">
        <v>41</v>
      </c>
      <c r="D480" s="136" t="s">
        <v>26</v>
      </c>
      <c r="E480" s="151">
        <v>41924449</v>
      </c>
      <c r="F480" s="152" t="s">
        <v>379</v>
      </c>
      <c r="G480" s="136" t="s">
        <v>24</v>
      </c>
      <c r="H480" s="153">
        <v>2424.44</v>
      </c>
      <c r="I480" s="154">
        <v>1212.22</v>
      </c>
      <c r="J480" s="154">
        <v>216.75</v>
      </c>
      <c r="K480" s="155">
        <v>995.47</v>
      </c>
      <c r="L480" s="134" t="str">
        <f>VLOOKUP(E480,'ML Look up'!$A$2:$B$1922,2,FALSE)</f>
        <v>ASH</v>
      </c>
    </row>
    <row r="481" spans="1:12" s="149" customFormat="1">
      <c r="A481" s="136" t="s">
        <v>20</v>
      </c>
      <c r="B481" s="136" t="s">
        <v>21</v>
      </c>
      <c r="C481" s="136" t="s">
        <v>41</v>
      </c>
      <c r="D481" s="136" t="s">
        <v>26</v>
      </c>
      <c r="E481" s="151">
        <v>41928507</v>
      </c>
      <c r="F481" s="152" t="s">
        <v>356</v>
      </c>
      <c r="G481" s="136" t="s">
        <v>24</v>
      </c>
      <c r="H481" s="153">
        <v>16564.599999999999</v>
      </c>
      <c r="I481" s="154">
        <v>8282.2999999999993</v>
      </c>
      <c r="J481" s="154">
        <v>1480.89</v>
      </c>
      <c r="K481" s="155">
        <v>6801.4099999999989</v>
      </c>
      <c r="L481" s="134" t="str">
        <f>VLOOKUP(E481,'ML Look up'!$A$2:$B$1922,2,FALSE)</f>
        <v>SCR</v>
      </c>
    </row>
    <row r="482" spans="1:12" s="149" customFormat="1">
      <c r="A482" s="136" t="s">
        <v>20</v>
      </c>
      <c r="B482" s="136" t="s">
        <v>21</v>
      </c>
      <c r="C482" s="136" t="s">
        <v>41</v>
      </c>
      <c r="D482" s="136" t="s">
        <v>26</v>
      </c>
      <c r="E482" s="151">
        <v>41930468</v>
      </c>
      <c r="F482" s="152" t="s">
        <v>380</v>
      </c>
      <c r="G482" s="136" t="s">
        <v>24</v>
      </c>
      <c r="H482" s="153">
        <v>26831.8</v>
      </c>
      <c r="I482" s="154">
        <v>13415.9</v>
      </c>
      <c r="J482" s="154">
        <v>2398.79</v>
      </c>
      <c r="K482" s="155">
        <v>11017.11</v>
      </c>
      <c r="L482" s="134" t="str">
        <f>VLOOKUP(E482,'ML Look up'!$A$2:$B$1922,2,FALSE)</f>
        <v>CEMS</v>
      </c>
    </row>
    <row r="483" spans="1:12" s="149" customFormat="1">
      <c r="A483" s="136" t="s">
        <v>20</v>
      </c>
      <c r="B483" s="136" t="s">
        <v>21</v>
      </c>
      <c r="C483" s="136" t="s">
        <v>41</v>
      </c>
      <c r="D483" s="136" t="s">
        <v>26</v>
      </c>
      <c r="E483" s="151">
        <v>41930628</v>
      </c>
      <c r="F483" s="152" t="s">
        <v>380</v>
      </c>
      <c r="G483" s="136" t="s">
        <v>24</v>
      </c>
      <c r="H483" s="153">
        <v>22932.85</v>
      </c>
      <c r="I483" s="154">
        <v>11466.424999999999</v>
      </c>
      <c r="J483" s="154">
        <v>2050.2199999999998</v>
      </c>
      <c r="K483" s="155">
        <v>9416.2049999999999</v>
      </c>
      <c r="L483" s="134" t="str">
        <f>VLOOKUP(E483,'ML Look up'!$A$2:$B$1922,2,FALSE)</f>
        <v>CEMS</v>
      </c>
    </row>
    <row r="484" spans="1:12" s="149" customFormat="1">
      <c r="A484" s="136" t="s">
        <v>20</v>
      </c>
      <c r="B484" s="136" t="s">
        <v>21</v>
      </c>
      <c r="C484" s="136" t="s">
        <v>41</v>
      </c>
      <c r="D484" s="136" t="s">
        <v>26</v>
      </c>
      <c r="E484" s="151">
        <v>41931391</v>
      </c>
      <c r="F484" s="152" t="s">
        <v>381</v>
      </c>
      <c r="G484" s="136" t="s">
        <v>24</v>
      </c>
      <c r="H484" s="153">
        <v>74431.8</v>
      </c>
      <c r="I484" s="154">
        <v>37215.9</v>
      </c>
      <c r="J484" s="154">
        <v>6654.29</v>
      </c>
      <c r="K484" s="155">
        <v>30561.61</v>
      </c>
      <c r="L484" s="134" t="str">
        <f>VLOOKUP(E484,'ML Look up'!$A$2:$B$1922,2,FALSE)</f>
        <v>PRECIP</v>
      </c>
    </row>
    <row r="485" spans="1:12" s="149" customFormat="1">
      <c r="A485" s="136" t="s">
        <v>20</v>
      </c>
      <c r="B485" s="136" t="s">
        <v>21</v>
      </c>
      <c r="C485" s="136" t="s">
        <v>41</v>
      </c>
      <c r="D485" s="136" t="s">
        <v>26</v>
      </c>
      <c r="E485" s="151">
        <v>41931403</v>
      </c>
      <c r="F485" s="152" t="s">
        <v>382</v>
      </c>
      <c r="G485" s="136" t="s">
        <v>24</v>
      </c>
      <c r="H485" s="153">
        <v>3987.55</v>
      </c>
      <c r="I485" s="154">
        <v>1993.7750000000001</v>
      </c>
      <c r="J485" s="154">
        <v>356.49</v>
      </c>
      <c r="K485" s="155">
        <v>1637.2850000000001</v>
      </c>
      <c r="L485" s="134" t="str">
        <f>VLOOKUP(E485,'ML Look up'!$A$2:$B$1922,2,FALSE)</f>
        <v>ASH</v>
      </c>
    </row>
    <row r="486" spans="1:12" s="149" customFormat="1">
      <c r="A486" s="136" t="s">
        <v>20</v>
      </c>
      <c r="B486" s="136" t="s">
        <v>21</v>
      </c>
      <c r="C486" s="136" t="s">
        <v>41</v>
      </c>
      <c r="D486" s="136" t="s">
        <v>26</v>
      </c>
      <c r="E486" s="151">
        <v>41933733</v>
      </c>
      <c r="F486" s="152" t="s">
        <v>383</v>
      </c>
      <c r="G486" s="136" t="s">
        <v>24</v>
      </c>
      <c r="H486" s="153">
        <v>2289.1799999999998</v>
      </c>
      <c r="I486" s="154">
        <v>1144.5899999999999</v>
      </c>
      <c r="J486" s="154">
        <v>204.66</v>
      </c>
      <c r="K486" s="155">
        <v>939.93</v>
      </c>
      <c r="L486" s="134" t="str">
        <f>VLOOKUP(E486,'ML Look up'!$A$2:$B$1922,2,FALSE)</f>
        <v>FGD</v>
      </c>
    </row>
    <row r="487" spans="1:12" s="149" customFormat="1">
      <c r="A487" s="136" t="s">
        <v>20</v>
      </c>
      <c r="B487" s="136" t="s">
        <v>21</v>
      </c>
      <c r="C487" s="136" t="s">
        <v>41</v>
      </c>
      <c r="D487" s="136" t="s">
        <v>26</v>
      </c>
      <c r="E487" s="151">
        <v>41936385</v>
      </c>
      <c r="F487" s="152" t="s">
        <v>359</v>
      </c>
      <c r="G487" s="136" t="s">
        <v>24</v>
      </c>
      <c r="H487" s="153">
        <v>1866.66</v>
      </c>
      <c r="I487" s="154">
        <v>933.33</v>
      </c>
      <c r="J487" s="154">
        <v>166.88</v>
      </c>
      <c r="K487" s="155">
        <v>766.45</v>
      </c>
      <c r="L487" s="134" t="str">
        <f>VLOOKUP(E487,'ML Look up'!$A$2:$B$1922,2,FALSE)</f>
        <v>ASH</v>
      </c>
    </row>
    <row r="488" spans="1:12" s="149" customFormat="1">
      <c r="A488" s="136" t="s">
        <v>20</v>
      </c>
      <c r="B488" s="136" t="s">
        <v>21</v>
      </c>
      <c r="C488" s="136" t="s">
        <v>41</v>
      </c>
      <c r="D488" s="136" t="s">
        <v>26</v>
      </c>
      <c r="E488" s="151">
        <v>41941064</v>
      </c>
      <c r="F488" s="152" t="s">
        <v>384</v>
      </c>
      <c r="G488" s="136" t="s">
        <v>24</v>
      </c>
      <c r="H488" s="153">
        <v>5513.24</v>
      </c>
      <c r="I488" s="154">
        <v>2756.62</v>
      </c>
      <c r="J488" s="154">
        <v>492.89</v>
      </c>
      <c r="K488" s="155">
        <v>2263.73</v>
      </c>
      <c r="L488" s="134" t="str">
        <f>VLOOKUP(E488,'ML Look up'!$A$2:$B$1922,2,FALSE)</f>
        <v>CEMS</v>
      </c>
    </row>
    <row r="489" spans="1:12" s="149" customFormat="1">
      <c r="A489" s="136" t="s">
        <v>20</v>
      </c>
      <c r="B489" s="136" t="s">
        <v>21</v>
      </c>
      <c r="C489" s="136" t="s">
        <v>41</v>
      </c>
      <c r="D489" s="136" t="s">
        <v>26</v>
      </c>
      <c r="E489" s="151">
        <v>41943981</v>
      </c>
      <c r="F489" s="152" t="s">
        <v>377</v>
      </c>
      <c r="G489" s="136" t="s">
        <v>24</v>
      </c>
      <c r="H489" s="153">
        <v>174999.82</v>
      </c>
      <c r="I489" s="154">
        <v>87499.91</v>
      </c>
      <c r="J489" s="154">
        <v>15645.19</v>
      </c>
      <c r="K489" s="155">
        <v>71854.720000000001</v>
      </c>
      <c r="L489" s="134" t="str">
        <f>VLOOKUP(E489,'ML Look up'!$A$2:$B$1922,2,FALSE)</f>
        <v>PRECIP</v>
      </c>
    </row>
    <row r="490" spans="1:12" s="149" customFormat="1">
      <c r="A490" s="136" t="s">
        <v>20</v>
      </c>
      <c r="B490" s="136" t="s">
        <v>21</v>
      </c>
      <c r="C490" s="136" t="s">
        <v>41</v>
      </c>
      <c r="D490" s="136" t="s">
        <v>26</v>
      </c>
      <c r="E490" s="151">
        <v>41944388</v>
      </c>
      <c r="F490" s="152" t="s">
        <v>384</v>
      </c>
      <c r="G490" s="136" t="s">
        <v>24</v>
      </c>
      <c r="H490" s="153">
        <v>13927.1</v>
      </c>
      <c r="I490" s="154">
        <v>6963.55</v>
      </c>
      <c r="J490" s="154">
        <v>1245.0999999999999</v>
      </c>
      <c r="K490" s="155">
        <v>5718.4500000000007</v>
      </c>
      <c r="L490" s="134" t="str">
        <f>VLOOKUP(E490,'ML Look up'!$A$2:$B$1922,2,FALSE)</f>
        <v>CEMS</v>
      </c>
    </row>
    <row r="491" spans="1:12" s="149" customFormat="1">
      <c r="A491" s="136" t="s">
        <v>20</v>
      </c>
      <c r="B491" s="136" t="s">
        <v>21</v>
      </c>
      <c r="C491" s="136" t="s">
        <v>41</v>
      </c>
      <c r="D491" s="136" t="s">
        <v>26</v>
      </c>
      <c r="E491" s="151">
        <v>41948208</v>
      </c>
      <c r="F491" s="152" t="s">
        <v>367</v>
      </c>
      <c r="G491" s="136" t="s">
        <v>24</v>
      </c>
      <c r="H491" s="153">
        <v>9261.43</v>
      </c>
      <c r="I491" s="154">
        <v>4630.7150000000001</v>
      </c>
      <c r="J491" s="154">
        <v>827.98</v>
      </c>
      <c r="K491" s="155">
        <v>3802.7350000000001</v>
      </c>
      <c r="L491" s="134" t="str">
        <f>VLOOKUP(E491,'ML Look up'!$A$2:$B$1922,2,FALSE)</f>
        <v>PRECIP</v>
      </c>
    </row>
    <row r="492" spans="1:12" s="149" customFormat="1">
      <c r="A492" s="136" t="s">
        <v>20</v>
      </c>
      <c r="B492" s="136" t="s">
        <v>21</v>
      </c>
      <c r="C492" s="136" t="s">
        <v>41</v>
      </c>
      <c r="D492" s="136" t="s">
        <v>26</v>
      </c>
      <c r="E492" s="151">
        <v>41952932</v>
      </c>
      <c r="F492" s="152" t="s">
        <v>377</v>
      </c>
      <c r="G492" s="136" t="s">
        <v>24</v>
      </c>
      <c r="H492" s="153">
        <v>116610.92</v>
      </c>
      <c r="I492" s="154">
        <v>58305.46</v>
      </c>
      <c r="J492" s="154">
        <v>10425.16</v>
      </c>
      <c r="K492" s="155">
        <v>47880.3</v>
      </c>
      <c r="L492" s="134" t="str">
        <f>VLOOKUP(E492,'ML Look up'!$A$2:$B$1922,2,FALSE)</f>
        <v>PRECIP</v>
      </c>
    </row>
    <row r="493" spans="1:12" s="149" customFormat="1">
      <c r="A493" s="136" t="s">
        <v>20</v>
      </c>
      <c r="B493" s="136" t="s">
        <v>21</v>
      </c>
      <c r="C493" s="136" t="s">
        <v>41</v>
      </c>
      <c r="D493" s="136" t="s">
        <v>26</v>
      </c>
      <c r="E493" s="151">
        <v>41954421</v>
      </c>
      <c r="F493" s="152" t="s">
        <v>378</v>
      </c>
      <c r="G493" s="136" t="s">
        <v>24</v>
      </c>
      <c r="H493" s="153">
        <v>466681.31</v>
      </c>
      <c r="I493" s="154">
        <v>233340.655</v>
      </c>
      <c r="J493" s="154">
        <v>41721.86</v>
      </c>
      <c r="K493" s="155">
        <v>191618.79499999998</v>
      </c>
      <c r="L493" s="134" t="str">
        <f>VLOOKUP(E493,'ML Look up'!$A$2:$B$1922,2,FALSE)</f>
        <v>FGD</v>
      </c>
    </row>
    <row r="494" spans="1:12" s="149" customFormat="1">
      <c r="A494" s="136" t="s">
        <v>20</v>
      </c>
      <c r="B494" s="136" t="s">
        <v>21</v>
      </c>
      <c r="C494" s="136" t="s">
        <v>41</v>
      </c>
      <c r="D494" s="136" t="s">
        <v>26</v>
      </c>
      <c r="E494" s="151">
        <v>41957904</v>
      </c>
      <c r="F494" s="152" t="s">
        <v>385</v>
      </c>
      <c r="G494" s="136" t="s">
        <v>24</v>
      </c>
      <c r="H494" s="153">
        <v>51288.52</v>
      </c>
      <c r="I494" s="154">
        <v>25644.26</v>
      </c>
      <c r="J494" s="154">
        <v>4585.25</v>
      </c>
      <c r="K494" s="155">
        <v>21059.01</v>
      </c>
      <c r="L494" s="134" t="str">
        <f>VLOOKUP(E494,'ML Look up'!$A$2:$B$1922,2,FALSE)</f>
        <v>FGD</v>
      </c>
    </row>
    <row r="495" spans="1:12" s="149" customFormat="1">
      <c r="A495" s="136" t="s">
        <v>20</v>
      </c>
      <c r="B495" s="136" t="s">
        <v>21</v>
      </c>
      <c r="C495" s="136" t="s">
        <v>41</v>
      </c>
      <c r="D495" s="136" t="s">
        <v>26</v>
      </c>
      <c r="E495" s="151">
        <v>41959058</v>
      </c>
      <c r="F495" s="152" t="s">
        <v>353</v>
      </c>
      <c r="G495" s="136" t="s">
        <v>24</v>
      </c>
      <c r="H495" s="153">
        <v>51367.29</v>
      </c>
      <c r="I495" s="154">
        <v>25683.645</v>
      </c>
      <c r="J495" s="154">
        <v>4592.3</v>
      </c>
      <c r="K495" s="155">
        <v>21091.345000000001</v>
      </c>
      <c r="L495" s="134" t="str">
        <f>VLOOKUP(E495,'ML Look up'!$A$2:$B$1922,2,FALSE)</f>
        <v>CEMS</v>
      </c>
    </row>
    <row r="496" spans="1:12" s="149" customFormat="1">
      <c r="A496" s="136" t="s">
        <v>20</v>
      </c>
      <c r="B496" s="136" t="s">
        <v>21</v>
      </c>
      <c r="C496" s="136" t="s">
        <v>41</v>
      </c>
      <c r="D496" s="136" t="s">
        <v>26</v>
      </c>
      <c r="E496" s="151">
        <v>41980644</v>
      </c>
      <c r="F496" s="152" t="s">
        <v>386</v>
      </c>
      <c r="G496" s="136" t="s">
        <v>24</v>
      </c>
      <c r="H496" s="153">
        <v>51687.74</v>
      </c>
      <c r="I496" s="154">
        <v>25843.87</v>
      </c>
      <c r="J496" s="154">
        <v>4620.95</v>
      </c>
      <c r="K496" s="155">
        <v>21222.92</v>
      </c>
      <c r="L496" s="134" t="str">
        <f>VLOOKUP(E496,'ML Look up'!$A$2:$B$1922,2,FALSE)</f>
        <v>ASH</v>
      </c>
    </row>
    <row r="497" spans="1:12" s="149" customFormat="1">
      <c r="A497" s="136" t="s">
        <v>20</v>
      </c>
      <c r="B497" s="136" t="s">
        <v>21</v>
      </c>
      <c r="C497" s="136" t="s">
        <v>41</v>
      </c>
      <c r="D497" s="136" t="s">
        <v>26</v>
      </c>
      <c r="E497" s="151">
        <v>41980655</v>
      </c>
      <c r="F497" s="152" t="s">
        <v>387</v>
      </c>
      <c r="G497" s="136" t="s">
        <v>24</v>
      </c>
      <c r="H497" s="153">
        <v>37557.61</v>
      </c>
      <c r="I497" s="154">
        <v>18778.805</v>
      </c>
      <c r="J497" s="154">
        <v>3357.7</v>
      </c>
      <c r="K497" s="155">
        <v>15421.105</v>
      </c>
      <c r="L497" s="134" t="str">
        <f>VLOOKUP(E497,'ML Look up'!$A$2:$B$1922,2,FALSE)</f>
        <v>ASH</v>
      </c>
    </row>
    <row r="498" spans="1:12" s="149" customFormat="1">
      <c r="A498" s="136" t="s">
        <v>20</v>
      </c>
      <c r="B498" s="136" t="s">
        <v>21</v>
      </c>
      <c r="C498" s="136" t="s">
        <v>41</v>
      </c>
      <c r="D498" s="136" t="s">
        <v>26</v>
      </c>
      <c r="E498" s="151">
        <v>41980677</v>
      </c>
      <c r="F498" s="152" t="s">
        <v>387</v>
      </c>
      <c r="G498" s="136" t="s">
        <v>24</v>
      </c>
      <c r="H498" s="153">
        <v>32791.760000000002</v>
      </c>
      <c r="I498" s="154">
        <v>16395.88</v>
      </c>
      <c r="J498" s="154">
        <v>2931.62</v>
      </c>
      <c r="K498" s="155">
        <v>13464.260000000002</v>
      </c>
      <c r="L498" s="134" t="str">
        <f>VLOOKUP(E498,'ML Look up'!$A$2:$B$1922,2,FALSE)</f>
        <v>ASH</v>
      </c>
    </row>
    <row r="499" spans="1:12" s="149" customFormat="1">
      <c r="A499" s="136" t="s">
        <v>20</v>
      </c>
      <c r="B499" s="136" t="s">
        <v>21</v>
      </c>
      <c r="C499" s="136" t="s">
        <v>41</v>
      </c>
      <c r="D499" s="136" t="s">
        <v>26</v>
      </c>
      <c r="E499" s="151">
        <v>41980707</v>
      </c>
      <c r="F499" s="152" t="s">
        <v>388</v>
      </c>
      <c r="G499" s="136" t="s">
        <v>24</v>
      </c>
      <c r="H499" s="153">
        <v>7428.52</v>
      </c>
      <c r="I499" s="154">
        <v>3714.26</v>
      </c>
      <c r="J499" s="154">
        <v>664.12</v>
      </c>
      <c r="K499" s="155">
        <v>3050.1400000000003</v>
      </c>
      <c r="L499" s="134" t="str">
        <f>VLOOKUP(E499,'ML Look up'!$A$2:$B$1922,2,FALSE)</f>
        <v>CEMS</v>
      </c>
    </row>
    <row r="500" spans="1:12" s="149" customFormat="1">
      <c r="A500" s="136" t="s">
        <v>20</v>
      </c>
      <c r="B500" s="136" t="s">
        <v>21</v>
      </c>
      <c r="C500" s="136" t="s">
        <v>41</v>
      </c>
      <c r="D500" s="136" t="s">
        <v>26</v>
      </c>
      <c r="E500" s="151">
        <v>41981377</v>
      </c>
      <c r="F500" s="152" t="s">
        <v>386</v>
      </c>
      <c r="G500" s="136" t="s">
        <v>24</v>
      </c>
      <c r="H500" s="153">
        <v>3275.99</v>
      </c>
      <c r="I500" s="154">
        <v>1637.9949999999999</v>
      </c>
      <c r="J500" s="154">
        <v>292.88</v>
      </c>
      <c r="K500" s="155">
        <v>1345.1149999999998</v>
      </c>
      <c r="L500" s="134" t="str">
        <f>VLOOKUP(E500,'ML Look up'!$A$2:$B$1922,2,FALSE)</f>
        <v>ASH</v>
      </c>
    </row>
    <row r="501" spans="1:12" s="149" customFormat="1">
      <c r="A501" s="136" t="s">
        <v>20</v>
      </c>
      <c r="B501" s="136" t="s">
        <v>21</v>
      </c>
      <c r="C501" s="136" t="s">
        <v>41</v>
      </c>
      <c r="D501" s="136" t="s">
        <v>26</v>
      </c>
      <c r="E501" s="151">
        <v>41983681</v>
      </c>
      <c r="F501" s="152" t="s">
        <v>386</v>
      </c>
      <c r="G501" s="136" t="s">
        <v>24</v>
      </c>
      <c r="H501" s="153">
        <v>3379.42</v>
      </c>
      <c r="I501" s="154">
        <v>1689.71</v>
      </c>
      <c r="J501" s="154">
        <v>302.12</v>
      </c>
      <c r="K501" s="155">
        <v>1387.5900000000001</v>
      </c>
      <c r="L501" s="134" t="str">
        <f>VLOOKUP(E501,'ML Look up'!$A$2:$B$1922,2,FALSE)</f>
        <v>ASH</v>
      </c>
    </row>
    <row r="502" spans="1:12" s="149" customFormat="1">
      <c r="A502" s="136" t="s">
        <v>20</v>
      </c>
      <c r="B502" s="136" t="s">
        <v>21</v>
      </c>
      <c r="C502" s="136" t="s">
        <v>41</v>
      </c>
      <c r="D502" s="136" t="s">
        <v>26</v>
      </c>
      <c r="E502" s="151">
        <v>41985687</v>
      </c>
      <c r="F502" s="152" t="s">
        <v>385</v>
      </c>
      <c r="G502" s="136" t="s">
        <v>24</v>
      </c>
      <c r="H502" s="153">
        <v>13937.49</v>
      </c>
      <c r="I502" s="154">
        <v>6968.7449999999999</v>
      </c>
      <c r="J502" s="154">
        <v>1246.03</v>
      </c>
      <c r="K502" s="155">
        <v>5722.7150000000001</v>
      </c>
      <c r="L502" s="134" t="str">
        <f>VLOOKUP(E502,'ML Look up'!$A$2:$B$1922,2,FALSE)</f>
        <v>FGD</v>
      </c>
    </row>
    <row r="503" spans="1:12" s="149" customFormat="1">
      <c r="A503" s="136" t="s">
        <v>20</v>
      </c>
      <c r="B503" s="136" t="s">
        <v>21</v>
      </c>
      <c r="C503" s="136" t="s">
        <v>41</v>
      </c>
      <c r="D503" s="136" t="s">
        <v>26</v>
      </c>
      <c r="E503" s="151">
        <v>41987243</v>
      </c>
      <c r="F503" s="152" t="s">
        <v>385</v>
      </c>
      <c r="G503" s="136" t="s">
        <v>24</v>
      </c>
      <c r="H503" s="153">
        <v>26151.52</v>
      </c>
      <c r="I503" s="154">
        <v>13075.76</v>
      </c>
      <c r="J503" s="154">
        <v>2337.98</v>
      </c>
      <c r="K503" s="155">
        <v>10737.78</v>
      </c>
      <c r="L503" s="134" t="str">
        <f>VLOOKUP(E503,'ML Look up'!$A$2:$B$1922,2,FALSE)</f>
        <v>FGD</v>
      </c>
    </row>
    <row r="504" spans="1:12" s="149" customFormat="1">
      <c r="A504" s="136" t="s">
        <v>20</v>
      </c>
      <c r="B504" s="136" t="s">
        <v>21</v>
      </c>
      <c r="C504" s="136" t="s">
        <v>41</v>
      </c>
      <c r="D504" s="136" t="s">
        <v>26</v>
      </c>
      <c r="E504" s="151">
        <v>41987703</v>
      </c>
      <c r="F504" s="152" t="s">
        <v>385</v>
      </c>
      <c r="G504" s="136" t="s">
        <v>24</v>
      </c>
      <c r="H504" s="153">
        <v>1697.63</v>
      </c>
      <c r="I504" s="154">
        <v>848.81500000000005</v>
      </c>
      <c r="J504" s="154">
        <v>151.77000000000001</v>
      </c>
      <c r="K504" s="155">
        <v>697.04500000000007</v>
      </c>
      <c r="L504" s="134" t="str">
        <f>VLOOKUP(E504,'ML Look up'!$A$2:$B$1922,2,FALSE)</f>
        <v>FGD</v>
      </c>
    </row>
    <row r="505" spans="1:12" s="149" customFormat="1">
      <c r="A505" s="136" t="s">
        <v>20</v>
      </c>
      <c r="B505" s="136" t="s">
        <v>21</v>
      </c>
      <c r="C505" s="136" t="s">
        <v>41</v>
      </c>
      <c r="D505" s="136" t="s">
        <v>26</v>
      </c>
      <c r="E505" s="151">
        <v>41988908</v>
      </c>
      <c r="F505" s="152" t="s">
        <v>387</v>
      </c>
      <c r="G505" s="136" t="s">
        <v>24</v>
      </c>
      <c r="H505" s="153">
        <v>9439.5499999999993</v>
      </c>
      <c r="I505" s="154">
        <v>4719.7749999999996</v>
      </c>
      <c r="J505" s="154">
        <v>843.91</v>
      </c>
      <c r="K505" s="155">
        <v>3875.8649999999998</v>
      </c>
      <c r="L505" s="134" t="str">
        <f>VLOOKUP(E505,'ML Look up'!$A$2:$B$1922,2,FALSE)</f>
        <v>ASH</v>
      </c>
    </row>
    <row r="506" spans="1:12" s="149" customFormat="1">
      <c r="A506" s="136" t="s">
        <v>20</v>
      </c>
      <c r="B506" s="136" t="s">
        <v>21</v>
      </c>
      <c r="C506" s="136" t="s">
        <v>41</v>
      </c>
      <c r="D506" s="136" t="s">
        <v>26</v>
      </c>
      <c r="E506" s="151">
        <v>41997758</v>
      </c>
      <c r="F506" s="152" t="s">
        <v>389</v>
      </c>
      <c r="G506" s="136" t="s">
        <v>24</v>
      </c>
      <c r="H506" s="153">
        <v>27460.92</v>
      </c>
      <c r="I506" s="154">
        <v>13730.46</v>
      </c>
      <c r="J506" s="154">
        <v>2455.04</v>
      </c>
      <c r="K506" s="155">
        <v>11275.419999999998</v>
      </c>
      <c r="L506" s="134" t="str">
        <f>VLOOKUP(E506,'ML Look up'!$A$2:$B$1922,2,FALSE)</f>
        <v>PRECIP</v>
      </c>
    </row>
    <row r="507" spans="1:12" s="149" customFormat="1">
      <c r="A507" s="136" t="s">
        <v>20</v>
      </c>
      <c r="B507" s="136" t="s">
        <v>21</v>
      </c>
      <c r="C507" s="136" t="s">
        <v>41</v>
      </c>
      <c r="D507" s="136" t="s">
        <v>26</v>
      </c>
      <c r="E507" s="151">
        <v>41997764</v>
      </c>
      <c r="F507" s="152" t="s">
        <v>389</v>
      </c>
      <c r="G507" s="136" t="s">
        <v>24</v>
      </c>
      <c r="H507" s="153">
        <v>29908.639999999999</v>
      </c>
      <c r="I507" s="154">
        <v>14954.32</v>
      </c>
      <c r="J507" s="154">
        <v>2673.87</v>
      </c>
      <c r="K507" s="155">
        <v>12280.45</v>
      </c>
      <c r="L507" s="134" t="str">
        <f>VLOOKUP(E507,'ML Look up'!$A$2:$B$1922,2,FALSE)</f>
        <v>PRECIP</v>
      </c>
    </row>
    <row r="508" spans="1:12" s="149" customFormat="1">
      <c r="A508" s="136" t="s">
        <v>20</v>
      </c>
      <c r="B508" s="136" t="s">
        <v>21</v>
      </c>
      <c r="C508" s="136" t="s">
        <v>41</v>
      </c>
      <c r="D508" s="136" t="s">
        <v>26</v>
      </c>
      <c r="E508" s="151">
        <v>42000522</v>
      </c>
      <c r="F508" s="152" t="s">
        <v>390</v>
      </c>
      <c r="G508" s="136" t="s">
        <v>24</v>
      </c>
      <c r="H508" s="153">
        <v>24405.71</v>
      </c>
      <c r="I508" s="154">
        <v>12202.855</v>
      </c>
      <c r="J508" s="154">
        <v>2181.9</v>
      </c>
      <c r="K508" s="155">
        <v>10020.955</v>
      </c>
      <c r="L508" s="134" t="str">
        <f>VLOOKUP(E508,'ML Look up'!$A$2:$B$1922,2,FALSE)</f>
        <v>ASH</v>
      </c>
    </row>
    <row r="509" spans="1:12" s="149" customFormat="1">
      <c r="A509" s="136" t="s">
        <v>20</v>
      </c>
      <c r="B509" s="136" t="s">
        <v>21</v>
      </c>
      <c r="C509" s="136" t="s">
        <v>41</v>
      </c>
      <c r="D509" s="136" t="s">
        <v>26</v>
      </c>
      <c r="E509" s="151">
        <v>42001952</v>
      </c>
      <c r="F509" s="152" t="s">
        <v>385</v>
      </c>
      <c r="G509" s="136" t="s">
        <v>24</v>
      </c>
      <c r="H509" s="153">
        <v>27675.51</v>
      </c>
      <c r="I509" s="154">
        <v>13837.754999999999</v>
      </c>
      <c r="J509" s="154">
        <v>2474.2199999999998</v>
      </c>
      <c r="K509" s="155">
        <v>11363.535</v>
      </c>
      <c r="L509" s="134" t="str">
        <f>VLOOKUP(E509,'ML Look up'!$A$2:$B$1922,2,FALSE)</f>
        <v>FGD</v>
      </c>
    </row>
    <row r="510" spans="1:12" s="149" customFormat="1">
      <c r="A510" s="136" t="s">
        <v>20</v>
      </c>
      <c r="B510" s="136" t="s">
        <v>21</v>
      </c>
      <c r="C510" s="136" t="s">
        <v>41</v>
      </c>
      <c r="D510" s="136" t="s">
        <v>26</v>
      </c>
      <c r="E510" s="151">
        <v>42004236</v>
      </c>
      <c r="F510" s="152" t="s">
        <v>386</v>
      </c>
      <c r="G510" s="136" t="s">
        <v>24</v>
      </c>
      <c r="H510" s="153">
        <v>2696.52</v>
      </c>
      <c r="I510" s="154">
        <v>1348.26</v>
      </c>
      <c r="J510" s="154">
        <v>241.07</v>
      </c>
      <c r="K510" s="155">
        <v>1107.19</v>
      </c>
      <c r="L510" s="134" t="str">
        <f>VLOOKUP(E510,'ML Look up'!$A$2:$B$1922,2,FALSE)</f>
        <v>ASH</v>
      </c>
    </row>
    <row r="511" spans="1:12" s="149" customFormat="1">
      <c r="A511" s="136" t="s">
        <v>20</v>
      </c>
      <c r="B511" s="136" t="s">
        <v>21</v>
      </c>
      <c r="C511" s="136" t="s">
        <v>41</v>
      </c>
      <c r="D511" s="136" t="s">
        <v>26</v>
      </c>
      <c r="E511" s="151">
        <v>42004477</v>
      </c>
      <c r="F511" s="152" t="s">
        <v>377</v>
      </c>
      <c r="G511" s="136" t="s">
        <v>24</v>
      </c>
      <c r="H511" s="153">
        <v>54808.75</v>
      </c>
      <c r="I511" s="154">
        <v>27404.375</v>
      </c>
      <c r="J511" s="154">
        <v>4899.97</v>
      </c>
      <c r="K511" s="155">
        <v>22504.404999999999</v>
      </c>
      <c r="L511" s="134" t="str">
        <f>VLOOKUP(E511,'ML Look up'!$A$2:$B$1922,2,FALSE)</f>
        <v>PRECIP</v>
      </c>
    </row>
    <row r="512" spans="1:12" s="149" customFormat="1">
      <c r="A512" s="136" t="s">
        <v>20</v>
      </c>
      <c r="B512" s="136" t="s">
        <v>21</v>
      </c>
      <c r="C512" s="136" t="s">
        <v>41</v>
      </c>
      <c r="D512" s="136" t="s">
        <v>26</v>
      </c>
      <c r="E512" s="151">
        <v>42005011</v>
      </c>
      <c r="F512" s="152" t="s">
        <v>378</v>
      </c>
      <c r="G512" s="136" t="s">
        <v>24</v>
      </c>
      <c r="H512" s="153">
        <v>39294.54</v>
      </c>
      <c r="I512" s="154">
        <v>19647.27</v>
      </c>
      <c r="J512" s="154">
        <v>3512.98</v>
      </c>
      <c r="K512" s="155">
        <v>16134.29</v>
      </c>
      <c r="L512" s="134" t="str">
        <f>VLOOKUP(E512,'ML Look up'!$A$2:$B$1922,2,FALSE)</f>
        <v>FGD</v>
      </c>
    </row>
    <row r="513" spans="1:12" s="149" customFormat="1">
      <c r="A513" s="136" t="s">
        <v>20</v>
      </c>
      <c r="B513" s="136" t="s">
        <v>21</v>
      </c>
      <c r="C513" s="136" t="s">
        <v>41</v>
      </c>
      <c r="D513" s="136" t="s">
        <v>26</v>
      </c>
      <c r="E513" s="151">
        <v>42005018</v>
      </c>
      <c r="F513" s="152" t="s">
        <v>378</v>
      </c>
      <c r="G513" s="136" t="s">
        <v>24</v>
      </c>
      <c r="H513" s="153">
        <v>35284.660000000003</v>
      </c>
      <c r="I513" s="154">
        <v>17642.330000000002</v>
      </c>
      <c r="J513" s="154">
        <v>3154.49</v>
      </c>
      <c r="K513" s="155">
        <v>14487.840000000002</v>
      </c>
      <c r="L513" s="134" t="str">
        <f>VLOOKUP(E513,'ML Look up'!$A$2:$B$1922,2,FALSE)</f>
        <v>FGD</v>
      </c>
    </row>
    <row r="514" spans="1:12" s="149" customFormat="1">
      <c r="A514" s="136" t="s">
        <v>20</v>
      </c>
      <c r="B514" s="136" t="s">
        <v>21</v>
      </c>
      <c r="C514" s="136" t="s">
        <v>41</v>
      </c>
      <c r="D514" s="136" t="s">
        <v>26</v>
      </c>
      <c r="E514" s="151">
        <v>42005711</v>
      </c>
      <c r="F514" s="152" t="s">
        <v>378</v>
      </c>
      <c r="G514" s="136" t="s">
        <v>24</v>
      </c>
      <c r="H514" s="153">
        <v>8934.98</v>
      </c>
      <c r="I514" s="154">
        <v>4467.49</v>
      </c>
      <c r="J514" s="154">
        <v>798.8</v>
      </c>
      <c r="K514" s="155">
        <v>3668.6899999999996</v>
      </c>
      <c r="L514" s="134" t="str">
        <f>VLOOKUP(E514,'ML Look up'!$A$2:$B$1922,2,FALSE)</f>
        <v>FGD</v>
      </c>
    </row>
    <row r="515" spans="1:12" s="149" customFormat="1">
      <c r="A515" s="136" t="s">
        <v>20</v>
      </c>
      <c r="B515" s="136" t="s">
        <v>21</v>
      </c>
      <c r="C515" s="136" t="s">
        <v>41</v>
      </c>
      <c r="D515" s="136" t="s">
        <v>26</v>
      </c>
      <c r="E515" s="151">
        <v>42007303</v>
      </c>
      <c r="F515" s="152" t="s">
        <v>386</v>
      </c>
      <c r="G515" s="136" t="s">
        <v>24</v>
      </c>
      <c r="H515" s="153">
        <v>6589.56</v>
      </c>
      <c r="I515" s="154">
        <v>3294.78</v>
      </c>
      <c r="J515" s="154">
        <v>589.11</v>
      </c>
      <c r="K515" s="155">
        <v>2705.67</v>
      </c>
      <c r="L515" s="134" t="str">
        <f>VLOOKUP(E515,'ML Look up'!$A$2:$B$1922,2,FALSE)</f>
        <v>ASH</v>
      </c>
    </row>
    <row r="516" spans="1:12" s="149" customFormat="1">
      <c r="A516" s="136" t="s">
        <v>20</v>
      </c>
      <c r="B516" s="136" t="s">
        <v>21</v>
      </c>
      <c r="C516" s="136" t="s">
        <v>41</v>
      </c>
      <c r="D516" s="136" t="s">
        <v>26</v>
      </c>
      <c r="E516" s="151">
        <v>42007305</v>
      </c>
      <c r="F516" s="152" t="s">
        <v>386</v>
      </c>
      <c r="G516" s="136" t="s">
        <v>24</v>
      </c>
      <c r="H516" s="153">
        <v>2480.62</v>
      </c>
      <c r="I516" s="154">
        <v>1240.31</v>
      </c>
      <c r="J516" s="154">
        <v>221.77</v>
      </c>
      <c r="K516" s="155">
        <v>1018.54</v>
      </c>
      <c r="L516" s="134" t="str">
        <f>VLOOKUP(E516,'ML Look up'!$A$2:$B$1922,2,FALSE)</f>
        <v>ASH</v>
      </c>
    </row>
    <row r="517" spans="1:12" s="149" customFormat="1">
      <c r="A517" s="136" t="s">
        <v>20</v>
      </c>
      <c r="B517" s="136" t="s">
        <v>21</v>
      </c>
      <c r="C517" s="136" t="s">
        <v>41</v>
      </c>
      <c r="D517" s="136" t="s">
        <v>26</v>
      </c>
      <c r="E517" s="151">
        <v>42009848</v>
      </c>
      <c r="F517" s="152" t="s">
        <v>385</v>
      </c>
      <c r="G517" s="136" t="s">
        <v>24</v>
      </c>
      <c r="H517" s="153">
        <v>1982.63</v>
      </c>
      <c r="I517" s="154">
        <v>991.31500000000005</v>
      </c>
      <c r="J517" s="154">
        <v>177.25</v>
      </c>
      <c r="K517" s="155">
        <v>814.06500000000005</v>
      </c>
      <c r="L517" s="134" t="str">
        <f>VLOOKUP(E517,'ML Look up'!$A$2:$B$1922,2,FALSE)</f>
        <v>FGD</v>
      </c>
    </row>
    <row r="518" spans="1:12" s="149" customFormat="1">
      <c r="A518" s="136" t="s">
        <v>20</v>
      </c>
      <c r="B518" s="136" t="s">
        <v>21</v>
      </c>
      <c r="C518" s="136" t="s">
        <v>41</v>
      </c>
      <c r="D518" s="136" t="s">
        <v>26</v>
      </c>
      <c r="E518" s="151">
        <v>42010840</v>
      </c>
      <c r="F518" s="152" t="s">
        <v>391</v>
      </c>
      <c r="G518" s="136" t="s">
        <v>24</v>
      </c>
      <c r="H518" s="153">
        <v>83856.759999999995</v>
      </c>
      <c r="I518" s="154">
        <v>41928.379999999997</v>
      </c>
      <c r="J518" s="154">
        <v>7496.89</v>
      </c>
      <c r="K518" s="155">
        <v>34431.49</v>
      </c>
      <c r="L518" s="134" t="str">
        <f>VLOOKUP(E518,'ML Look up'!$A$2:$B$1922,2,FALSE)</f>
        <v>FGD</v>
      </c>
    </row>
    <row r="519" spans="1:12" s="149" customFormat="1">
      <c r="A519" s="136" t="s">
        <v>20</v>
      </c>
      <c r="B519" s="136" t="s">
        <v>21</v>
      </c>
      <c r="C519" s="136" t="s">
        <v>41</v>
      </c>
      <c r="D519" s="136" t="s">
        <v>26</v>
      </c>
      <c r="E519" s="151">
        <v>42010841</v>
      </c>
      <c r="F519" s="152" t="s">
        <v>392</v>
      </c>
      <c r="G519" s="136" t="s">
        <v>24</v>
      </c>
      <c r="H519" s="153">
        <v>109574.19</v>
      </c>
      <c r="I519" s="154">
        <v>54787.095000000001</v>
      </c>
      <c r="J519" s="154">
        <v>9796.06</v>
      </c>
      <c r="K519" s="155">
        <v>44991.035000000003</v>
      </c>
      <c r="L519" s="134" t="str">
        <f>VLOOKUP(E519,'ML Look up'!$A$2:$B$1922,2,FALSE)</f>
        <v>FGD</v>
      </c>
    </row>
    <row r="520" spans="1:12" s="149" customFormat="1">
      <c r="A520" s="136" t="s">
        <v>20</v>
      </c>
      <c r="B520" s="136" t="s">
        <v>21</v>
      </c>
      <c r="C520" s="136" t="s">
        <v>41</v>
      </c>
      <c r="D520" s="136" t="s">
        <v>26</v>
      </c>
      <c r="E520" s="151">
        <v>42013072</v>
      </c>
      <c r="F520" s="152" t="s">
        <v>387</v>
      </c>
      <c r="G520" s="136" t="s">
        <v>24</v>
      </c>
      <c r="H520" s="153">
        <v>34753.54</v>
      </c>
      <c r="I520" s="154">
        <v>17376.77</v>
      </c>
      <c r="J520" s="154">
        <v>3107.01</v>
      </c>
      <c r="K520" s="155">
        <v>14269.76</v>
      </c>
      <c r="L520" s="134" t="str">
        <f>VLOOKUP(E520,'ML Look up'!$A$2:$B$1922,2,FALSE)</f>
        <v>ASH</v>
      </c>
    </row>
    <row r="521" spans="1:12" s="149" customFormat="1">
      <c r="A521" s="136" t="s">
        <v>20</v>
      </c>
      <c r="B521" s="136" t="s">
        <v>21</v>
      </c>
      <c r="C521" s="136" t="s">
        <v>41</v>
      </c>
      <c r="D521" s="136" t="s">
        <v>26</v>
      </c>
      <c r="E521" s="151">
        <v>42013182</v>
      </c>
      <c r="F521" s="152" t="s">
        <v>378</v>
      </c>
      <c r="G521" s="136" t="s">
        <v>24</v>
      </c>
      <c r="H521" s="153">
        <v>7362.08</v>
      </c>
      <c r="I521" s="154">
        <v>3681.04</v>
      </c>
      <c r="J521" s="154">
        <v>658.18</v>
      </c>
      <c r="K521" s="155">
        <v>3022.86</v>
      </c>
      <c r="L521" s="134" t="str">
        <f>VLOOKUP(E521,'ML Look up'!$A$2:$B$1922,2,FALSE)</f>
        <v>FGD</v>
      </c>
    </row>
    <row r="522" spans="1:12" s="149" customFormat="1">
      <c r="A522" s="136" t="s">
        <v>20</v>
      </c>
      <c r="B522" s="136" t="s">
        <v>21</v>
      </c>
      <c r="C522" s="136" t="s">
        <v>41</v>
      </c>
      <c r="D522" s="136" t="s">
        <v>26</v>
      </c>
      <c r="E522" s="151">
        <v>42015269</v>
      </c>
      <c r="F522" s="152" t="s">
        <v>393</v>
      </c>
      <c r="G522" s="136" t="s">
        <v>24</v>
      </c>
      <c r="H522" s="153">
        <v>37234.269999999997</v>
      </c>
      <c r="I522" s="154">
        <v>18617.134999999998</v>
      </c>
      <c r="J522" s="154">
        <v>3328.79</v>
      </c>
      <c r="K522" s="155">
        <v>15288.344999999998</v>
      </c>
      <c r="L522" s="134" t="str">
        <f>VLOOKUP(E522,'ML Look up'!$A$2:$B$1922,2,FALSE)</f>
        <v>CEMS</v>
      </c>
    </row>
    <row r="523" spans="1:12" s="149" customFormat="1">
      <c r="A523" s="136" t="s">
        <v>20</v>
      </c>
      <c r="B523" s="136" t="s">
        <v>21</v>
      </c>
      <c r="C523" s="136" t="s">
        <v>41</v>
      </c>
      <c r="D523" s="136" t="s">
        <v>26</v>
      </c>
      <c r="E523" s="151">
        <v>42018726</v>
      </c>
      <c r="F523" s="152" t="s">
        <v>394</v>
      </c>
      <c r="G523" s="136" t="s">
        <v>24</v>
      </c>
      <c r="H523" s="153">
        <v>23863.41</v>
      </c>
      <c r="I523" s="154">
        <v>11931.705</v>
      </c>
      <c r="J523" s="154">
        <v>2133.42</v>
      </c>
      <c r="K523" s="155">
        <v>9798.2849999999999</v>
      </c>
      <c r="L523" s="134" t="str">
        <f>VLOOKUP(E523,'ML Look up'!$A$2:$B$1922,2,FALSE)</f>
        <v>PRECIP</v>
      </c>
    </row>
    <row r="524" spans="1:12" s="149" customFormat="1">
      <c r="A524" s="136" t="s">
        <v>20</v>
      </c>
      <c r="B524" s="136" t="s">
        <v>21</v>
      </c>
      <c r="C524" s="136" t="s">
        <v>41</v>
      </c>
      <c r="D524" s="136" t="s">
        <v>26</v>
      </c>
      <c r="E524" s="151">
        <v>42025686</v>
      </c>
      <c r="F524" s="152" t="s">
        <v>390</v>
      </c>
      <c r="G524" s="136" t="s">
        <v>24</v>
      </c>
      <c r="H524" s="153">
        <v>26499.95</v>
      </c>
      <c r="I524" s="154">
        <v>13249.975</v>
      </c>
      <c r="J524" s="154">
        <v>2369.13</v>
      </c>
      <c r="K524" s="155">
        <v>10880.845000000001</v>
      </c>
      <c r="L524" s="134" t="str">
        <f>VLOOKUP(E524,'ML Look up'!$A$2:$B$1922,2,FALSE)</f>
        <v>ASH</v>
      </c>
    </row>
    <row r="525" spans="1:12" s="149" customFormat="1">
      <c r="A525" s="136" t="s">
        <v>20</v>
      </c>
      <c r="B525" s="136" t="s">
        <v>21</v>
      </c>
      <c r="C525" s="136" t="s">
        <v>41</v>
      </c>
      <c r="D525" s="136" t="s">
        <v>26</v>
      </c>
      <c r="E525" s="151">
        <v>42025779</v>
      </c>
      <c r="F525" s="152" t="s">
        <v>395</v>
      </c>
      <c r="G525" s="136" t="s">
        <v>24</v>
      </c>
      <c r="H525" s="153">
        <v>25175.87</v>
      </c>
      <c r="I525" s="154">
        <v>12587.934999999999</v>
      </c>
      <c r="J525" s="154">
        <v>2250.75</v>
      </c>
      <c r="K525" s="155">
        <v>10337.184999999999</v>
      </c>
      <c r="L525" s="134" t="str">
        <f>VLOOKUP(E525,'ML Look up'!$A$2:$B$1922,2,FALSE)</f>
        <v>FGD</v>
      </c>
    </row>
    <row r="526" spans="1:12" s="149" customFormat="1">
      <c r="A526" s="136" t="s">
        <v>20</v>
      </c>
      <c r="B526" s="136" t="s">
        <v>21</v>
      </c>
      <c r="C526" s="136" t="s">
        <v>41</v>
      </c>
      <c r="D526" s="136" t="s">
        <v>26</v>
      </c>
      <c r="E526" s="151">
        <v>42032779</v>
      </c>
      <c r="F526" s="152" t="s">
        <v>385</v>
      </c>
      <c r="G526" s="136" t="s">
        <v>24</v>
      </c>
      <c r="H526" s="153">
        <v>1536.74</v>
      </c>
      <c r="I526" s="154">
        <v>768.37</v>
      </c>
      <c r="J526" s="154">
        <v>137.38999999999999</v>
      </c>
      <c r="K526" s="155">
        <v>630.98</v>
      </c>
      <c r="L526" s="134" t="str">
        <f>VLOOKUP(E526,'ML Look up'!$A$2:$B$1922,2,FALSE)</f>
        <v>FGD</v>
      </c>
    </row>
    <row r="527" spans="1:12" s="149" customFormat="1">
      <c r="A527" s="136" t="s">
        <v>20</v>
      </c>
      <c r="B527" s="136" t="s">
        <v>21</v>
      </c>
      <c r="C527" s="136" t="s">
        <v>41</v>
      </c>
      <c r="D527" s="136" t="s">
        <v>26</v>
      </c>
      <c r="E527" s="151">
        <v>42039616</v>
      </c>
      <c r="F527" s="152" t="s">
        <v>396</v>
      </c>
      <c r="G527" s="136" t="s">
        <v>24</v>
      </c>
      <c r="H527" s="153">
        <v>96733.83</v>
      </c>
      <c r="I527" s="154">
        <v>48366.915000000001</v>
      </c>
      <c r="J527" s="154">
        <v>8648.1200000000008</v>
      </c>
      <c r="K527" s="155">
        <v>39718.794999999998</v>
      </c>
      <c r="L527" s="134" t="str">
        <f>VLOOKUP(E527,'ML Look up'!$A$2:$B$1922,2,FALSE)</f>
        <v>FGD</v>
      </c>
    </row>
    <row r="528" spans="1:12" s="149" customFormat="1">
      <c r="A528" s="136" t="s">
        <v>20</v>
      </c>
      <c r="B528" s="136" t="s">
        <v>21</v>
      </c>
      <c r="C528" s="136" t="s">
        <v>41</v>
      </c>
      <c r="D528" s="136" t="s">
        <v>26</v>
      </c>
      <c r="E528" s="151">
        <v>42041426</v>
      </c>
      <c r="F528" s="152" t="s">
        <v>397</v>
      </c>
      <c r="G528" s="136" t="s">
        <v>24</v>
      </c>
      <c r="H528" s="153">
        <v>80548.600000000006</v>
      </c>
      <c r="I528" s="154">
        <v>40274.300000000003</v>
      </c>
      <c r="J528" s="154">
        <v>7201.14</v>
      </c>
      <c r="K528" s="155">
        <v>33073.160000000003</v>
      </c>
      <c r="L528" s="134" t="str">
        <f>VLOOKUP(E528,'ML Look up'!$A$2:$B$1922,2,FALSE)</f>
        <v>SCR</v>
      </c>
    </row>
    <row r="529" spans="1:12" s="149" customFormat="1">
      <c r="A529" s="136" t="s">
        <v>20</v>
      </c>
      <c r="B529" s="136" t="s">
        <v>21</v>
      </c>
      <c r="C529" s="136" t="s">
        <v>41</v>
      </c>
      <c r="D529" s="136" t="s">
        <v>26</v>
      </c>
      <c r="E529" s="151">
        <v>42042423</v>
      </c>
      <c r="F529" s="152" t="s">
        <v>398</v>
      </c>
      <c r="G529" s="136" t="s">
        <v>24</v>
      </c>
      <c r="H529" s="153">
        <v>120628.59</v>
      </c>
      <c r="I529" s="154">
        <v>60314.294999999998</v>
      </c>
      <c r="J529" s="154">
        <v>10784.34</v>
      </c>
      <c r="K529" s="155">
        <v>49529.955000000002</v>
      </c>
      <c r="L529" s="134" t="str">
        <f>VLOOKUP(E529,'ML Look up'!$A$2:$B$1922,2,FALSE)</f>
        <v>FGD</v>
      </c>
    </row>
    <row r="530" spans="1:12" s="149" customFormat="1">
      <c r="A530" s="136" t="s">
        <v>20</v>
      </c>
      <c r="B530" s="136" t="s">
        <v>21</v>
      </c>
      <c r="C530" s="136" t="s">
        <v>41</v>
      </c>
      <c r="D530" s="136" t="s">
        <v>26</v>
      </c>
      <c r="E530" s="151">
        <v>42042438</v>
      </c>
      <c r="F530" s="152" t="s">
        <v>398</v>
      </c>
      <c r="G530" s="136" t="s">
        <v>24</v>
      </c>
      <c r="H530" s="153">
        <v>1111852.94</v>
      </c>
      <c r="I530" s="154">
        <v>555926.47</v>
      </c>
      <c r="J530" s="154">
        <v>99400.98</v>
      </c>
      <c r="K530" s="155">
        <v>456525.49</v>
      </c>
      <c r="L530" s="134" t="str">
        <f>VLOOKUP(E530,'ML Look up'!$A$2:$B$1922,2,FALSE)</f>
        <v>FGD</v>
      </c>
    </row>
    <row r="531" spans="1:12" s="149" customFormat="1">
      <c r="A531" s="136" t="s">
        <v>20</v>
      </c>
      <c r="B531" s="136" t="s">
        <v>21</v>
      </c>
      <c r="C531" s="136" t="s">
        <v>41</v>
      </c>
      <c r="D531" s="136" t="s">
        <v>26</v>
      </c>
      <c r="E531" s="151">
        <v>42043306</v>
      </c>
      <c r="F531" s="152" t="s">
        <v>398</v>
      </c>
      <c r="G531" s="136" t="s">
        <v>24</v>
      </c>
      <c r="H531" s="153">
        <v>870618.96</v>
      </c>
      <c r="I531" s="154">
        <v>435309.48</v>
      </c>
      <c r="J531" s="154">
        <v>77834.37</v>
      </c>
      <c r="K531" s="155">
        <v>357475.11</v>
      </c>
      <c r="L531" s="134" t="str">
        <f>VLOOKUP(E531,'ML Look up'!$A$2:$B$1922,2,FALSE)</f>
        <v>FGD</v>
      </c>
    </row>
    <row r="532" spans="1:12" s="149" customFormat="1">
      <c r="A532" s="136" t="s">
        <v>20</v>
      </c>
      <c r="B532" s="136" t="s">
        <v>21</v>
      </c>
      <c r="C532" s="136" t="s">
        <v>41</v>
      </c>
      <c r="D532" s="136" t="s">
        <v>26</v>
      </c>
      <c r="E532" s="151">
        <v>42043985</v>
      </c>
      <c r="F532" s="152" t="s">
        <v>399</v>
      </c>
      <c r="G532" s="136" t="s">
        <v>24</v>
      </c>
      <c r="H532" s="153">
        <v>21980.55</v>
      </c>
      <c r="I532" s="154">
        <v>10990.275</v>
      </c>
      <c r="J532" s="154">
        <v>1965.09</v>
      </c>
      <c r="K532" s="155">
        <v>9025.1849999999995</v>
      </c>
      <c r="L532" s="134" t="str">
        <f>VLOOKUP(E532,'ML Look up'!$A$2:$B$1922,2,FALSE)</f>
        <v>FGD</v>
      </c>
    </row>
    <row r="533" spans="1:12" s="149" customFormat="1">
      <c r="A533" s="136" t="s">
        <v>20</v>
      </c>
      <c r="B533" s="136" t="s">
        <v>21</v>
      </c>
      <c r="C533" s="136" t="s">
        <v>41</v>
      </c>
      <c r="D533" s="136" t="s">
        <v>26</v>
      </c>
      <c r="E533" s="151">
        <v>42043989</v>
      </c>
      <c r="F533" s="152" t="s">
        <v>397</v>
      </c>
      <c r="G533" s="136" t="s">
        <v>24</v>
      </c>
      <c r="H533" s="153">
        <v>30392.02</v>
      </c>
      <c r="I533" s="154">
        <v>15196.01</v>
      </c>
      <c r="J533" s="154">
        <v>2717.08</v>
      </c>
      <c r="K533" s="155">
        <v>12478.93</v>
      </c>
      <c r="L533" s="134" t="str">
        <f>VLOOKUP(E533,'ML Look up'!$A$2:$B$1922,2,FALSE)</f>
        <v>FGD</v>
      </c>
    </row>
    <row r="534" spans="1:12" s="149" customFormat="1">
      <c r="A534" s="136" t="s">
        <v>20</v>
      </c>
      <c r="B534" s="136" t="s">
        <v>21</v>
      </c>
      <c r="C534" s="136" t="s">
        <v>41</v>
      </c>
      <c r="D534" s="136" t="s">
        <v>26</v>
      </c>
      <c r="E534" s="151">
        <v>42044527</v>
      </c>
      <c r="F534" s="152" t="s">
        <v>386</v>
      </c>
      <c r="G534" s="136" t="s">
        <v>24</v>
      </c>
      <c r="H534" s="153">
        <v>1532.75</v>
      </c>
      <c r="I534" s="154">
        <v>766.375</v>
      </c>
      <c r="J534" s="154">
        <v>137.03</v>
      </c>
      <c r="K534" s="155">
        <v>629.34500000000003</v>
      </c>
      <c r="L534" s="134" t="str">
        <f>VLOOKUP(E534,'ML Look up'!$A$2:$B$1922,2,FALSE)</f>
        <v>SCR</v>
      </c>
    </row>
    <row r="535" spans="1:12" s="149" customFormat="1">
      <c r="A535" s="136" t="s">
        <v>20</v>
      </c>
      <c r="B535" s="136" t="s">
        <v>21</v>
      </c>
      <c r="C535" s="136" t="s">
        <v>41</v>
      </c>
      <c r="D535" s="136" t="s">
        <v>26</v>
      </c>
      <c r="E535" s="151">
        <v>42046958</v>
      </c>
      <c r="F535" s="152" t="s">
        <v>400</v>
      </c>
      <c r="G535" s="136" t="s">
        <v>24</v>
      </c>
      <c r="H535" s="153">
        <v>10778.29</v>
      </c>
      <c r="I535" s="154">
        <v>5389.1450000000004</v>
      </c>
      <c r="J535" s="154">
        <v>963.59</v>
      </c>
      <c r="K535" s="155">
        <v>4425.5550000000003</v>
      </c>
      <c r="L535" s="134" t="str">
        <f>VLOOKUP(E535,'ML Look up'!$A$2:$B$1922,2,FALSE)</f>
        <v>SCR</v>
      </c>
    </row>
    <row r="536" spans="1:12" s="149" customFormat="1">
      <c r="A536" s="136" t="s">
        <v>20</v>
      </c>
      <c r="B536" s="136" t="s">
        <v>21</v>
      </c>
      <c r="C536" s="136" t="s">
        <v>41</v>
      </c>
      <c r="D536" s="136" t="s">
        <v>26</v>
      </c>
      <c r="E536" s="151">
        <v>42047372</v>
      </c>
      <c r="F536" s="152" t="s">
        <v>401</v>
      </c>
      <c r="G536" s="136" t="s">
        <v>24</v>
      </c>
      <c r="H536" s="153">
        <v>151536.51</v>
      </c>
      <c r="I536" s="154">
        <v>75768.255000000005</v>
      </c>
      <c r="J536" s="154">
        <v>13547.54</v>
      </c>
      <c r="K536" s="155">
        <v>62220.715000000004</v>
      </c>
      <c r="L536" s="134" t="str">
        <f>VLOOKUP(E536,'ML Look up'!$A$2:$B$1922,2,FALSE)</f>
        <v>FGD</v>
      </c>
    </row>
    <row r="537" spans="1:12" s="149" customFormat="1">
      <c r="A537" s="136" t="s">
        <v>20</v>
      </c>
      <c r="B537" s="136" t="s">
        <v>21</v>
      </c>
      <c r="C537" s="136" t="s">
        <v>41</v>
      </c>
      <c r="D537" s="136" t="s">
        <v>26</v>
      </c>
      <c r="E537" s="151">
        <v>42047396</v>
      </c>
      <c r="F537" s="152" t="s">
        <v>402</v>
      </c>
      <c r="G537" s="136" t="s">
        <v>24</v>
      </c>
      <c r="H537" s="153">
        <v>242598.21</v>
      </c>
      <c r="I537" s="154">
        <v>121299.105</v>
      </c>
      <c r="J537" s="154">
        <v>21688.57</v>
      </c>
      <c r="K537" s="155">
        <v>99610.535000000003</v>
      </c>
      <c r="L537" s="134" t="str">
        <f>VLOOKUP(E537,'ML Look up'!$A$2:$B$1922,2,FALSE)</f>
        <v>SCR</v>
      </c>
    </row>
    <row r="538" spans="1:12" s="149" customFormat="1">
      <c r="A538" s="136" t="s">
        <v>20</v>
      </c>
      <c r="B538" s="136" t="s">
        <v>21</v>
      </c>
      <c r="C538" s="136" t="s">
        <v>41</v>
      </c>
      <c r="D538" s="136" t="s">
        <v>26</v>
      </c>
      <c r="E538" s="151">
        <v>42055590</v>
      </c>
      <c r="F538" s="152" t="s">
        <v>373</v>
      </c>
      <c r="G538" s="136" t="s">
        <v>24</v>
      </c>
      <c r="H538" s="153">
        <v>142280.04999999999</v>
      </c>
      <c r="I538" s="154">
        <v>71140.024999999994</v>
      </c>
      <c r="J538" s="154">
        <v>12720.01</v>
      </c>
      <c r="K538" s="155">
        <v>58420.014999999992</v>
      </c>
      <c r="L538" s="134" t="str">
        <f>VLOOKUP(E538,'ML Look up'!$A$2:$B$1922,2,FALSE)</f>
        <v>PRECIP</v>
      </c>
    </row>
    <row r="539" spans="1:12" s="149" customFormat="1">
      <c r="A539" s="136" t="s">
        <v>20</v>
      </c>
      <c r="B539" s="136" t="s">
        <v>21</v>
      </c>
      <c r="C539" s="136" t="s">
        <v>41</v>
      </c>
      <c r="D539" s="136" t="s">
        <v>26</v>
      </c>
      <c r="E539" s="151">
        <v>42055592</v>
      </c>
      <c r="F539" s="152" t="s">
        <v>373</v>
      </c>
      <c r="G539" s="136" t="s">
        <v>24</v>
      </c>
      <c r="H539" s="153">
        <v>141015.49</v>
      </c>
      <c r="I539" s="154">
        <v>70507.744999999995</v>
      </c>
      <c r="J539" s="154">
        <v>12606.95</v>
      </c>
      <c r="K539" s="155">
        <v>57900.794999999998</v>
      </c>
      <c r="L539" s="134" t="str">
        <f>VLOOKUP(E539,'ML Look up'!$A$2:$B$1922,2,FALSE)</f>
        <v>PRECIP</v>
      </c>
    </row>
    <row r="540" spans="1:12" s="149" customFormat="1">
      <c r="A540" s="136" t="s">
        <v>20</v>
      </c>
      <c r="B540" s="136" t="s">
        <v>21</v>
      </c>
      <c r="C540" s="136" t="s">
        <v>41</v>
      </c>
      <c r="D540" s="136" t="s">
        <v>26</v>
      </c>
      <c r="E540" s="151">
        <v>42055598</v>
      </c>
      <c r="F540" s="152" t="s">
        <v>373</v>
      </c>
      <c r="G540" s="136" t="s">
        <v>24</v>
      </c>
      <c r="H540" s="153">
        <v>4678.0200000000004</v>
      </c>
      <c r="I540" s="154">
        <v>2339.0100000000002</v>
      </c>
      <c r="J540" s="154">
        <v>418.22</v>
      </c>
      <c r="K540" s="155">
        <v>1920.7900000000002</v>
      </c>
      <c r="L540" s="134" t="str">
        <f>VLOOKUP(E540,'ML Look up'!$A$2:$B$1922,2,FALSE)</f>
        <v>FGD</v>
      </c>
    </row>
    <row r="541" spans="1:12" s="149" customFormat="1">
      <c r="A541" s="136" t="s">
        <v>20</v>
      </c>
      <c r="B541" s="136" t="s">
        <v>21</v>
      </c>
      <c r="C541" s="136" t="s">
        <v>41</v>
      </c>
      <c r="D541" s="136" t="s">
        <v>26</v>
      </c>
      <c r="E541" s="151">
        <v>42055641</v>
      </c>
      <c r="F541" s="152" t="s">
        <v>373</v>
      </c>
      <c r="G541" s="136" t="s">
        <v>24</v>
      </c>
      <c r="H541" s="153">
        <v>3774.82</v>
      </c>
      <c r="I541" s="154">
        <v>1887.41</v>
      </c>
      <c r="J541" s="154">
        <v>337.47</v>
      </c>
      <c r="K541" s="155">
        <v>1549.94</v>
      </c>
      <c r="L541" s="134" t="str">
        <f>VLOOKUP(E541,'ML Look up'!$A$2:$B$1922,2,FALSE)</f>
        <v>FGD</v>
      </c>
    </row>
    <row r="542" spans="1:12" s="149" customFormat="1">
      <c r="A542" s="136" t="s">
        <v>20</v>
      </c>
      <c r="B542" s="136" t="s">
        <v>21</v>
      </c>
      <c r="C542" s="136" t="s">
        <v>41</v>
      </c>
      <c r="D542" s="136" t="s">
        <v>26</v>
      </c>
      <c r="E542" s="151">
        <v>42059885</v>
      </c>
      <c r="F542" s="152" t="s">
        <v>403</v>
      </c>
      <c r="G542" s="136" t="s">
        <v>24</v>
      </c>
      <c r="H542" s="153">
        <v>295544.73</v>
      </c>
      <c r="I542" s="154">
        <v>147772.36499999999</v>
      </c>
      <c r="J542" s="154">
        <v>26422.05</v>
      </c>
      <c r="K542" s="155">
        <v>121350.31499999999</v>
      </c>
      <c r="L542" s="134" t="str">
        <f>VLOOKUP(E542,'ML Look up'!$A$2:$B$1922,2,FALSE)</f>
        <v>FGD</v>
      </c>
    </row>
    <row r="543" spans="1:12" s="149" customFormat="1">
      <c r="A543" s="136" t="s">
        <v>20</v>
      </c>
      <c r="B543" s="136" t="s">
        <v>21</v>
      </c>
      <c r="C543" s="136" t="s">
        <v>41</v>
      </c>
      <c r="D543" s="136" t="s">
        <v>26</v>
      </c>
      <c r="E543" s="151">
        <v>42059888</v>
      </c>
      <c r="F543" s="152" t="s">
        <v>404</v>
      </c>
      <c r="G543" s="136" t="s">
        <v>24</v>
      </c>
      <c r="H543" s="153">
        <v>246400.73</v>
      </c>
      <c r="I543" s="154">
        <v>123200.36500000001</v>
      </c>
      <c r="J543" s="154">
        <v>22028.52</v>
      </c>
      <c r="K543" s="155">
        <v>101171.845</v>
      </c>
      <c r="L543" s="134" t="str">
        <f>VLOOKUP(E543,'ML Look up'!$A$2:$B$1922,2,FALSE)</f>
        <v>FGD</v>
      </c>
    </row>
    <row r="544" spans="1:12" s="149" customFormat="1">
      <c r="A544" s="136" t="s">
        <v>20</v>
      </c>
      <c r="B544" s="136" t="s">
        <v>21</v>
      </c>
      <c r="C544" s="136" t="s">
        <v>41</v>
      </c>
      <c r="D544" s="136" t="s">
        <v>26</v>
      </c>
      <c r="E544" s="151">
        <v>42066664</v>
      </c>
      <c r="F544" s="152" t="s">
        <v>385</v>
      </c>
      <c r="G544" s="136" t="s">
        <v>24</v>
      </c>
      <c r="H544" s="153">
        <v>23429.35</v>
      </c>
      <c r="I544" s="154">
        <v>11714.674999999999</v>
      </c>
      <c r="J544" s="154">
        <v>2094.61</v>
      </c>
      <c r="K544" s="155">
        <v>9620.0649999999987</v>
      </c>
      <c r="L544" s="134" t="str">
        <f>VLOOKUP(E544,'ML Look up'!$A$2:$B$1922,2,FALSE)</f>
        <v>FGD</v>
      </c>
    </row>
    <row r="545" spans="1:12" s="149" customFormat="1">
      <c r="A545" s="136" t="s">
        <v>20</v>
      </c>
      <c r="B545" s="136" t="s">
        <v>21</v>
      </c>
      <c r="C545" s="136" t="s">
        <v>41</v>
      </c>
      <c r="D545" s="136" t="s">
        <v>26</v>
      </c>
      <c r="E545" s="151">
        <v>42069147</v>
      </c>
      <c r="F545" s="152" t="s">
        <v>405</v>
      </c>
      <c r="G545" s="136" t="s">
        <v>24</v>
      </c>
      <c r="H545" s="153">
        <v>57224.12</v>
      </c>
      <c r="I545" s="154">
        <v>28612.06</v>
      </c>
      <c r="J545" s="154">
        <v>5115.8999999999996</v>
      </c>
      <c r="K545" s="155">
        <v>23496.160000000003</v>
      </c>
      <c r="L545" s="134" t="str">
        <f>VLOOKUP(E545,'ML Look up'!$A$2:$B$1922,2,FALSE)</f>
        <v>FGD</v>
      </c>
    </row>
    <row r="546" spans="1:12" s="149" customFormat="1">
      <c r="A546" s="136" t="s">
        <v>20</v>
      </c>
      <c r="B546" s="136" t="s">
        <v>21</v>
      </c>
      <c r="C546" s="136" t="s">
        <v>41</v>
      </c>
      <c r="D546" s="136" t="s">
        <v>26</v>
      </c>
      <c r="E546" s="151">
        <v>42071050</v>
      </c>
      <c r="F546" s="152" t="s">
        <v>406</v>
      </c>
      <c r="G546" s="136" t="s">
        <v>24</v>
      </c>
      <c r="H546" s="153">
        <v>42211.23</v>
      </c>
      <c r="I546" s="154">
        <v>21105.615000000002</v>
      </c>
      <c r="J546" s="154">
        <v>3773.73</v>
      </c>
      <c r="K546" s="155">
        <v>17331.885000000002</v>
      </c>
      <c r="L546" s="134" t="str">
        <f>VLOOKUP(E546,'ML Look up'!$A$2:$B$1922,2,FALSE)</f>
        <v>GYPSUM</v>
      </c>
    </row>
    <row r="547" spans="1:12" s="149" customFormat="1">
      <c r="A547" s="136" t="s">
        <v>20</v>
      </c>
      <c r="B547" s="136" t="s">
        <v>21</v>
      </c>
      <c r="C547" s="136" t="s">
        <v>41</v>
      </c>
      <c r="D547" s="136" t="s">
        <v>26</v>
      </c>
      <c r="E547" s="151">
        <v>42072623</v>
      </c>
      <c r="F547" s="152" t="s">
        <v>387</v>
      </c>
      <c r="G547" s="136" t="s">
        <v>24</v>
      </c>
      <c r="H547" s="153">
        <v>8400.6</v>
      </c>
      <c r="I547" s="154">
        <v>4200.3</v>
      </c>
      <c r="J547" s="154">
        <v>751.02</v>
      </c>
      <c r="K547" s="155">
        <v>3449.28</v>
      </c>
      <c r="L547" s="134" t="str">
        <f>VLOOKUP(E547,'ML Look up'!$A$2:$B$1922,2,FALSE)</f>
        <v>ASH</v>
      </c>
    </row>
    <row r="548" spans="1:12" s="149" customFormat="1">
      <c r="A548" s="136" t="s">
        <v>20</v>
      </c>
      <c r="B548" s="136" t="s">
        <v>21</v>
      </c>
      <c r="C548" s="136" t="s">
        <v>41</v>
      </c>
      <c r="D548" s="136" t="s">
        <v>26</v>
      </c>
      <c r="E548" s="151">
        <v>42072629</v>
      </c>
      <c r="F548" s="152" t="s">
        <v>407</v>
      </c>
      <c r="G548" s="136" t="s">
        <v>24</v>
      </c>
      <c r="H548" s="153">
        <v>4547.5</v>
      </c>
      <c r="I548" s="154">
        <v>2273.75</v>
      </c>
      <c r="J548" s="154">
        <v>406.55</v>
      </c>
      <c r="K548" s="155">
        <v>1867.2</v>
      </c>
      <c r="L548" s="134" t="str">
        <f>VLOOKUP(E548,'ML Look up'!$A$2:$B$1922,2,FALSE)</f>
        <v>SCR</v>
      </c>
    </row>
    <row r="549" spans="1:12" s="149" customFormat="1">
      <c r="A549" s="136" t="s">
        <v>20</v>
      </c>
      <c r="B549" s="136" t="s">
        <v>21</v>
      </c>
      <c r="C549" s="136" t="s">
        <v>41</v>
      </c>
      <c r="D549" s="136" t="s">
        <v>26</v>
      </c>
      <c r="E549" s="151">
        <v>42072639</v>
      </c>
      <c r="F549" s="152" t="s">
        <v>390</v>
      </c>
      <c r="G549" s="136" t="s">
        <v>24</v>
      </c>
      <c r="H549" s="153">
        <v>57674.96</v>
      </c>
      <c r="I549" s="154">
        <v>28837.48</v>
      </c>
      <c r="J549" s="154">
        <v>5156.21</v>
      </c>
      <c r="K549" s="155">
        <v>23681.27</v>
      </c>
      <c r="L549" s="134" t="str">
        <f>VLOOKUP(E549,'ML Look up'!$A$2:$B$1922,2,FALSE)</f>
        <v>ASH</v>
      </c>
    </row>
    <row r="550" spans="1:12" s="149" customFormat="1">
      <c r="A550" s="136" t="s">
        <v>20</v>
      </c>
      <c r="B550" s="136" t="s">
        <v>21</v>
      </c>
      <c r="C550" s="136" t="s">
        <v>41</v>
      </c>
      <c r="D550" s="136" t="s">
        <v>26</v>
      </c>
      <c r="E550" s="151">
        <v>42073638</v>
      </c>
      <c r="F550" s="152" t="s">
        <v>385</v>
      </c>
      <c r="G550" s="136" t="s">
        <v>24</v>
      </c>
      <c r="H550" s="153">
        <v>3404.34</v>
      </c>
      <c r="I550" s="154">
        <v>1702.17</v>
      </c>
      <c r="J550" s="154">
        <v>304.35000000000002</v>
      </c>
      <c r="K550" s="155">
        <v>1397.8200000000002</v>
      </c>
      <c r="L550" s="134" t="str">
        <f>VLOOKUP(E550,'ML Look up'!$A$2:$B$1922,2,FALSE)</f>
        <v>FGD</v>
      </c>
    </row>
    <row r="551" spans="1:12" s="149" customFormat="1">
      <c r="A551" s="136" t="s">
        <v>20</v>
      </c>
      <c r="B551" s="136" t="s">
        <v>21</v>
      </c>
      <c r="C551" s="136" t="s">
        <v>41</v>
      </c>
      <c r="D551" s="136" t="s">
        <v>26</v>
      </c>
      <c r="E551" s="151">
        <v>42082678</v>
      </c>
      <c r="F551" s="152" t="s">
        <v>385</v>
      </c>
      <c r="G551" s="136" t="s">
        <v>24</v>
      </c>
      <c r="H551" s="153">
        <v>13490.82</v>
      </c>
      <c r="I551" s="154">
        <v>6745.41</v>
      </c>
      <c r="J551" s="154">
        <v>1206.0999999999999</v>
      </c>
      <c r="K551" s="155">
        <v>5539.3099999999995</v>
      </c>
      <c r="L551" s="134" t="str">
        <f>VLOOKUP(E551,'ML Look up'!$A$2:$B$1922,2,FALSE)</f>
        <v>FGD</v>
      </c>
    </row>
    <row r="552" spans="1:12" s="149" customFormat="1">
      <c r="A552" s="136" t="s">
        <v>20</v>
      </c>
      <c r="B552" s="136" t="s">
        <v>21</v>
      </c>
      <c r="C552" s="136" t="s">
        <v>41</v>
      </c>
      <c r="D552" s="136" t="s">
        <v>26</v>
      </c>
      <c r="E552" s="151">
        <v>42082710</v>
      </c>
      <c r="F552" s="152" t="s">
        <v>386</v>
      </c>
      <c r="G552" s="136" t="s">
        <v>24</v>
      </c>
      <c r="H552" s="153">
        <v>2674.16</v>
      </c>
      <c r="I552" s="154">
        <v>1337.08</v>
      </c>
      <c r="J552" s="154">
        <v>239.07</v>
      </c>
      <c r="K552" s="155">
        <v>1098.01</v>
      </c>
      <c r="L552" s="134" t="str">
        <f>VLOOKUP(E552,'ML Look up'!$A$2:$B$1922,2,FALSE)</f>
        <v>ASH</v>
      </c>
    </row>
    <row r="553" spans="1:12" s="149" customFormat="1">
      <c r="A553" s="136" t="s">
        <v>20</v>
      </c>
      <c r="B553" s="136" t="s">
        <v>21</v>
      </c>
      <c r="C553" s="136" t="s">
        <v>41</v>
      </c>
      <c r="D553" s="136" t="s">
        <v>26</v>
      </c>
      <c r="E553" s="151">
        <v>42082718</v>
      </c>
      <c r="F553" s="152" t="s">
        <v>386</v>
      </c>
      <c r="G553" s="136" t="s">
        <v>24</v>
      </c>
      <c r="H553" s="153">
        <v>3147.74</v>
      </c>
      <c r="I553" s="154">
        <v>1573.87</v>
      </c>
      <c r="J553" s="154">
        <v>281.41000000000003</v>
      </c>
      <c r="K553" s="155">
        <v>1292.4599999999998</v>
      </c>
      <c r="L553" s="134" t="str">
        <f>VLOOKUP(E553,'ML Look up'!$A$2:$B$1922,2,FALSE)</f>
        <v>ASH</v>
      </c>
    </row>
    <row r="554" spans="1:12" s="149" customFormat="1">
      <c r="A554" s="136" t="s">
        <v>20</v>
      </c>
      <c r="B554" s="136" t="s">
        <v>21</v>
      </c>
      <c r="C554" s="136" t="s">
        <v>41</v>
      </c>
      <c r="D554" s="136" t="s">
        <v>26</v>
      </c>
      <c r="E554" s="151">
        <v>42086405</v>
      </c>
      <c r="F554" s="152" t="s">
        <v>385</v>
      </c>
      <c r="G554" s="136" t="s">
        <v>24</v>
      </c>
      <c r="H554" s="153">
        <v>18859.61</v>
      </c>
      <c r="I554" s="154">
        <v>9429.8050000000003</v>
      </c>
      <c r="J554" s="154">
        <v>1686.07</v>
      </c>
      <c r="K554" s="155">
        <v>7743.7350000000006</v>
      </c>
      <c r="L554" s="134" t="str">
        <f>VLOOKUP(E554,'ML Look up'!$A$2:$B$1922,2,FALSE)</f>
        <v>SCR</v>
      </c>
    </row>
    <row r="555" spans="1:12" s="149" customFormat="1">
      <c r="A555" s="136" t="s">
        <v>20</v>
      </c>
      <c r="B555" s="136" t="s">
        <v>21</v>
      </c>
      <c r="C555" s="136" t="s">
        <v>41</v>
      </c>
      <c r="D555" s="136" t="s">
        <v>26</v>
      </c>
      <c r="E555" s="151">
        <v>42091251</v>
      </c>
      <c r="F555" s="152" t="s">
        <v>387</v>
      </c>
      <c r="G555" s="136" t="s">
        <v>24</v>
      </c>
      <c r="H555" s="153">
        <v>34564.26</v>
      </c>
      <c r="I555" s="154">
        <v>17282.13</v>
      </c>
      <c r="J555" s="154">
        <v>3090.09</v>
      </c>
      <c r="K555" s="155">
        <v>14192.04</v>
      </c>
      <c r="L555" s="134" t="str">
        <f>VLOOKUP(E555,'ML Look up'!$A$2:$B$1922,2,FALSE)</f>
        <v>ASH</v>
      </c>
    </row>
    <row r="556" spans="1:12" s="149" customFormat="1">
      <c r="A556" s="136" t="s">
        <v>20</v>
      </c>
      <c r="B556" s="136" t="s">
        <v>21</v>
      </c>
      <c r="C556" s="136" t="s">
        <v>41</v>
      </c>
      <c r="D556" s="136" t="s">
        <v>26</v>
      </c>
      <c r="E556" s="151">
        <v>42092522</v>
      </c>
      <c r="F556" s="152" t="s">
        <v>407</v>
      </c>
      <c r="G556" s="136" t="s">
        <v>24</v>
      </c>
      <c r="H556" s="153">
        <v>2254.36</v>
      </c>
      <c r="I556" s="154">
        <v>1127.18</v>
      </c>
      <c r="J556" s="154">
        <v>201.54</v>
      </c>
      <c r="K556" s="155">
        <v>925.6400000000001</v>
      </c>
      <c r="L556" s="134" t="str">
        <f>VLOOKUP(E556,'ML Look up'!$A$2:$B$1922,2,FALSE)</f>
        <v>ASH</v>
      </c>
    </row>
    <row r="557" spans="1:12" s="149" customFormat="1">
      <c r="A557" s="136" t="s">
        <v>20</v>
      </c>
      <c r="B557" s="136" t="s">
        <v>21</v>
      </c>
      <c r="C557" s="136" t="s">
        <v>41</v>
      </c>
      <c r="D557" s="136" t="s">
        <v>26</v>
      </c>
      <c r="E557" s="151">
        <v>42093108</v>
      </c>
      <c r="F557" s="152" t="s">
        <v>385</v>
      </c>
      <c r="G557" s="136" t="s">
        <v>24</v>
      </c>
      <c r="H557" s="153">
        <v>18093.310000000001</v>
      </c>
      <c r="I557" s="154">
        <v>9046.6550000000007</v>
      </c>
      <c r="J557" s="154">
        <v>1617.56</v>
      </c>
      <c r="K557" s="155">
        <v>7429.0950000000012</v>
      </c>
      <c r="L557" s="134" t="str">
        <f>VLOOKUP(E557,'ML Look up'!$A$2:$B$1922,2,FALSE)</f>
        <v>FGD</v>
      </c>
    </row>
    <row r="558" spans="1:12" s="149" customFormat="1">
      <c r="A558" s="136" t="s">
        <v>20</v>
      </c>
      <c r="B558" s="136" t="s">
        <v>21</v>
      </c>
      <c r="C558" s="136" t="s">
        <v>41</v>
      </c>
      <c r="D558" s="136" t="s">
        <v>26</v>
      </c>
      <c r="E558" s="151">
        <v>42093236</v>
      </c>
      <c r="F558" s="152" t="s">
        <v>385</v>
      </c>
      <c r="G558" s="136" t="s">
        <v>24</v>
      </c>
      <c r="H558" s="153">
        <v>10846.91</v>
      </c>
      <c r="I558" s="154">
        <v>5423.4549999999999</v>
      </c>
      <c r="J558" s="154">
        <v>969.73</v>
      </c>
      <c r="K558" s="155">
        <v>4453.7250000000004</v>
      </c>
      <c r="L558" s="134" t="str">
        <f>VLOOKUP(E558,'ML Look up'!$A$2:$B$1922,2,FALSE)</f>
        <v>SCR</v>
      </c>
    </row>
    <row r="559" spans="1:12" s="149" customFormat="1">
      <c r="A559" s="136" t="s">
        <v>20</v>
      </c>
      <c r="B559" s="136" t="s">
        <v>21</v>
      </c>
      <c r="C559" s="136" t="s">
        <v>41</v>
      </c>
      <c r="D559" s="136" t="s">
        <v>26</v>
      </c>
      <c r="E559" s="151">
        <v>42102258</v>
      </c>
      <c r="F559" s="152" t="s">
        <v>387</v>
      </c>
      <c r="G559" s="136" t="s">
        <v>24</v>
      </c>
      <c r="H559" s="153">
        <v>33597.21</v>
      </c>
      <c r="I559" s="154">
        <v>16798.605</v>
      </c>
      <c r="J559" s="154">
        <v>3003.63</v>
      </c>
      <c r="K559" s="155">
        <v>13794.974999999999</v>
      </c>
      <c r="L559" s="134" t="str">
        <f>VLOOKUP(E559,'ML Look up'!$A$2:$B$1922,2,FALSE)</f>
        <v>ASH</v>
      </c>
    </row>
    <row r="560" spans="1:12" s="149" customFormat="1">
      <c r="A560" s="136" t="s">
        <v>20</v>
      </c>
      <c r="B560" s="136" t="s">
        <v>21</v>
      </c>
      <c r="C560" s="136" t="s">
        <v>41</v>
      </c>
      <c r="D560" s="136" t="s">
        <v>26</v>
      </c>
      <c r="E560" s="151">
        <v>42103580</v>
      </c>
      <c r="F560" s="152" t="s">
        <v>388</v>
      </c>
      <c r="G560" s="136" t="s">
        <v>24</v>
      </c>
      <c r="H560" s="153">
        <v>3439.91</v>
      </c>
      <c r="I560" s="154">
        <v>1719.9549999999999</v>
      </c>
      <c r="J560" s="154">
        <v>307.52999999999997</v>
      </c>
      <c r="K560" s="155">
        <v>1412.425</v>
      </c>
      <c r="L560" s="134" t="str">
        <f>VLOOKUP(E560,'ML Look up'!$A$2:$B$1922,2,FALSE)</f>
        <v>ASH</v>
      </c>
    </row>
    <row r="561" spans="1:12" s="149" customFormat="1">
      <c r="A561" s="136" t="s">
        <v>20</v>
      </c>
      <c r="B561" s="136" t="s">
        <v>21</v>
      </c>
      <c r="C561" s="136" t="s">
        <v>41</v>
      </c>
      <c r="D561" s="136" t="s">
        <v>26</v>
      </c>
      <c r="E561" s="151">
        <v>42105850</v>
      </c>
      <c r="F561" s="152" t="s">
        <v>386</v>
      </c>
      <c r="G561" s="136" t="s">
        <v>24</v>
      </c>
      <c r="H561" s="153">
        <v>5793.65</v>
      </c>
      <c r="I561" s="154">
        <v>2896.8249999999998</v>
      </c>
      <c r="J561" s="154">
        <v>517.96</v>
      </c>
      <c r="K561" s="155">
        <v>2378.8649999999998</v>
      </c>
      <c r="L561" s="134" t="str">
        <f>VLOOKUP(E561,'ML Look up'!$A$2:$B$1922,2,FALSE)</f>
        <v>ASH</v>
      </c>
    </row>
    <row r="562" spans="1:12" s="149" customFormat="1">
      <c r="A562" s="136" t="s">
        <v>20</v>
      </c>
      <c r="B562" s="136" t="s">
        <v>21</v>
      </c>
      <c r="C562" s="136" t="s">
        <v>41</v>
      </c>
      <c r="D562" s="136" t="s">
        <v>26</v>
      </c>
      <c r="E562" s="151">
        <v>42105859</v>
      </c>
      <c r="F562" s="152" t="s">
        <v>386</v>
      </c>
      <c r="G562" s="136" t="s">
        <v>24</v>
      </c>
      <c r="H562" s="153">
        <v>4274.03</v>
      </c>
      <c r="I562" s="154">
        <v>2137.0149999999999</v>
      </c>
      <c r="J562" s="154">
        <v>382.1</v>
      </c>
      <c r="K562" s="155">
        <v>1754.915</v>
      </c>
      <c r="L562" s="134" t="str">
        <f>VLOOKUP(E562,'ML Look up'!$A$2:$B$1922,2,FALSE)</f>
        <v>ASH</v>
      </c>
    </row>
    <row r="563" spans="1:12" s="149" customFormat="1">
      <c r="A563" s="136" t="s">
        <v>20</v>
      </c>
      <c r="B563" s="136" t="s">
        <v>21</v>
      </c>
      <c r="C563" s="136" t="s">
        <v>41</v>
      </c>
      <c r="D563" s="136" t="s">
        <v>26</v>
      </c>
      <c r="E563" s="151">
        <v>42105864</v>
      </c>
      <c r="F563" s="152" t="s">
        <v>386</v>
      </c>
      <c r="G563" s="136" t="s">
        <v>24</v>
      </c>
      <c r="H563" s="153">
        <v>3763.48</v>
      </c>
      <c r="I563" s="154">
        <v>1881.74</v>
      </c>
      <c r="J563" s="154">
        <v>336.46</v>
      </c>
      <c r="K563" s="155">
        <v>1545.28</v>
      </c>
      <c r="L563" s="134" t="str">
        <f>VLOOKUP(E563,'ML Look up'!$A$2:$B$1922,2,FALSE)</f>
        <v>ASH</v>
      </c>
    </row>
    <row r="564" spans="1:12" s="149" customFormat="1">
      <c r="A564" s="136" t="s">
        <v>20</v>
      </c>
      <c r="B564" s="136" t="s">
        <v>21</v>
      </c>
      <c r="C564" s="136" t="s">
        <v>41</v>
      </c>
      <c r="D564" s="136" t="s">
        <v>26</v>
      </c>
      <c r="E564" s="151">
        <v>42106263</v>
      </c>
      <c r="F564" s="152" t="s">
        <v>408</v>
      </c>
      <c r="G564" s="136" t="s">
        <v>24</v>
      </c>
      <c r="H564" s="153">
        <v>69130.58</v>
      </c>
      <c r="I564" s="154">
        <v>34565.29</v>
      </c>
      <c r="J564" s="154">
        <v>6180.36</v>
      </c>
      <c r="K564" s="155">
        <v>28384.93</v>
      </c>
      <c r="L564" s="134" t="str">
        <f>VLOOKUP(E564,'ML Look up'!$A$2:$B$1922,2,FALSE)</f>
        <v>DFA</v>
      </c>
    </row>
    <row r="565" spans="1:12" s="149" customFormat="1">
      <c r="A565" s="136" t="s">
        <v>20</v>
      </c>
      <c r="B565" s="136" t="s">
        <v>21</v>
      </c>
      <c r="C565" s="136" t="s">
        <v>41</v>
      </c>
      <c r="D565" s="136" t="s">
        <v>26</v>
      </c>
      <c r="E565" s="151">
        <v>42113197</v>
      </c>
      <c r="F565" s="152" t="s">
        <v>387</v>
      </c>
      <c r="G565" s="136" t="s">
        <v>24</v>
      </c>
      <c r="H565" s="153">
        <v>30209.48</v>
      </c>
      <c r="I565" s="154">
        <v>15104.74</v>
      </c>
      <c r="J565" s="154">
        <v>2700.76</v>
      </c>
      <c r="K565" s="155">
        <v>12403.98</v>
      </c>
      <c r="L565" s="134" t="str">
        <f>VLOOKUP(E565,'ML Look up'!$A$2:$B$1922,2,FALSE)</f>
        <v>ASH</v>
      </c>
    </row>
    <row r="566" spans="1:12" s="149" customFormat="1">
      <c r="A566" s="136" t="s">
        <v>20</v>
      </c>
      <c r="B566" s="136" t="s">
        <v>21</v>
      </c>
      <c r="C566" s="136" t="s">
        <v>41</v>
      </c>
      <c r="D566" s="136" t="s">
        <v>26</v>
      </c>
      <c r="E566" s="151">
        <v>42113633</v>
      </c>
      <c r="F566" s="152" t="s">
        <v>409</v>
      </c>
      <c r="G566" s="136" t="s">
        <v>24</v>
      </c>
      <c r="H566" s="153">
        <v>101113.93</v>
      </c>
      <c r="I566" s="154">
        <v>50556.964999999997</v>
      </c>
      <c r="J566" s="154">
        <v>9039.7099999999991</v>
      </c>
      <c r="K566" s="155">
        <v>41517.254999999997</v>
      </c>
      <c r="L566" s="134" t="str">
        <f>VLOOKUP(E566,'ML Look up'!$A$2:$B$1922,2,FALSE)</f>
        <v>PRECIP</v>
      </c>
    </row>
    <row r="567" spans="1:12" s="149" customFormat="1">
      <c r="A567" s="136" t="s">
        <v>20</v>
      </c>
      <c r="B567" s="136" t="s">
        <v>21</v>
      </c>
      <c r="C567" s="136" t="s">
        <v>41</v>
      </c>
      <c r="D567" s="136" t="s">
        <v>26</v>
      </c>
      <c r="E567" s="151">
        <v>42121511</v>
      </c>
      <c r="F567" s="152" t="s">
        <v>385</v>
      </c>
      <c r="G567" s="136" t="s">
        <v>24</v>
      </c>
      <c r="H567" s="153">
        <v>66301.72</v>
      </c>
      <c r="I567" s="154">
        <v>33150.86</v>
      </c>
      <c r="J567" s="154">
        <v>5927.45</v>
      </c>
      <c r="K567" s="155">
        <v>27223.41</v>
      </c>
      <c r="L567" s="134" t="str">
        <f>VLOOKUP(E567,'ML Look up'!$A$2:$B$1922,2,FALSE)</f>
        <v>FGD</v>
      </c>
    </row>
    <row r="568" spans="1:12" s="149" customFormat="1">
      <c r="A568" s="136" t="s">
        <v>20</v>
      </c>
      <c r="B568" s="136" t="s">
        <v>21</v>
      </c>
      <c r="C568" s="136" t="s">
        <v>41</v>
      </c>
      <c r="D568" s="136" t="s">
        <v>26</v>
      </c>
      <c r="E568" s="151">
        <v>42126235</v>
      </c>
      <c r="F568" s="152" t="s">
        <v>385</v>
      </c>
      <c r="G568" s="136" t="s">
        <v>24</v>
      </c>
      <c r="H568" s="153">
        <v>-1415.21</v>
      </c>
      <c r="I568" s="154">
        <v>-707.60500000000002</v>
      </c>
      <c r="J568" s="154">
        <v>-126.52</v>
      </c>
      <c r="K568" s="155">
        <v>-581.08500000000004</v>
      </c>
      <c r="L568" s="134" t="str">
        <f>VLOOKUP(E568,'ML Look up'!$A$2:$B$1922,2,FALSE)</f>
        <v>FGD</v>
      </c>
    </row>
    <row r="569" spans="1:12" s="149" customFormat="1">
      <c r="A569" s="136" t="s">
        <v>20</v>
      </c>
      <c r="B569" s="136" t="s">
        <v>21</v>
      </c>
      <c r="C569" s="136" t="s">
        <v>41</v>
      </c>
      <c r="D569" s="136" t="s">
        <v>26</v>
      </c>
      <c r="E569" s="151">
        <v>42130894</v>
      </c>
      <c r="F569" s="152" t="s">
        <v>385</v>
      </c>
      <c r="G569" s="136" t="s">
        <v>24</v>
      </c>
      <c r="H569" s="153">
        <v>11336.69</v>
      </c>
      <c r="I569" s="154">
        <v>5668.3450000000003</v>
      </c>
      <c r="J569" s="154">
        <v>1013.51</v>
      </c>
      <c r="K569" s="155">
        <v>4654.835</v>
      </c>
      <c r="L569" s="134" t="str">
        <f>VLOOKUP(E569,'ML Look up'!$A$2:$B$1922,2,FALSE)</f>
        <v>FGD</v>
      </c>
    </row>
    <row r="570" spans="1:12" s="149" customFormat="1">
      <c r="A570" s="136" t="s">
        <v>20</v>
      </c>
      <c r="B570" s="136" t="s">
        <v>21</v>
      </c>
      <c r="C570" s="136" t="s">
        <v>41</v>
      </c>
      <c r="D570" s="136" t="s">
        <v>26</v>
      </c>
      <c r="E570" s="151">
        <v>42132170</v>
      </c>
      <c r="F570" s="152" t="s">
        <v>410</v>
      </c>
      <c r="G570" s="136" t="s">
        <v>24</v>
      </c>
      <c r="H570" s="153">
        <v>63921.64</v>
      </c>
      <c r="I570" s="154">
        <v>31960.82</v>
      </c>
      <c r="J570" s="154">
        <v>5714.67</v>
      </c>
      <c r="K570" s="155">
        <v>26246.15</v>
      </c>
      <c r="L570" s="134" t="str">
        <f>VLOOKUP(E570,'ML Look up'!$A$2:$B$1922,2,FALSE)</f>
        <v>FGD</v>
      </c>
    </row>
    <row r="571" spans="1:12" s="149" customFormat="1">
      <c r="A571" s="136" t="s">
        <v>20</v>
      </c>
      <c r="B571" s="136" t="s">
        <v>21</v>
      </c>
      <c r="C571" s="136" t="s">
        <v>41</v>
      </c>
      <c r="D571" s="136" t="s">
        <v>26</v>
      </c>
      <c r="E571" s="151">
        <v>42133790</v>
      </c>
      <c r="F571" s="152" t="s">
        <v>389</v>
      </c>
      <c r="G571" s="136" t="s">
        <v>24</v>
      </c>
      <c r="H571" s="153">
        <v>11189.93</v>
      </c>
      <c r="I571" s="154">
        <v>5594.9650000000001</v>
      </c>
      <c r="J571" s="154">
        <v>1000.39</v>
      </c>
      <c r="K571" s="155">
        <v>4594.5749999999998</v>
      </c>
      <c r="L571" s="134" t="str">
        <f>VLOOKUP(E571,'ML Look up'!$A$2:$B$1922,2,FALSE)</f>
        <v>PRECIP</v>
      </c>
    </row>
    <row r="572" spans="1:12" s="149" customFormat="1">
      <c r="A572" s="136" t="s">
        <v>20</v>
      </c>
      <c r="B572" s="136" t="s">
        <v>21</v>
      </c>
      <c r="C572" s="136" t="s">
        <v>41</v>
      </c>
      <c r="D572" s="136" t="s">
        <v>26</v>
      </c>
      <c r="E572" s="151">
        <v>42133798</v>
      </c>
      <c r="F572" s="152" t="s">
        <v>389</v>
      </c>
      <c r="G572" s="136" t="s">
        <v>24</v>
      </c>
      <c r="H572" s="153">
        <v>1190.74</v>
      </c>
      <c r="I572" s="154">
        <v>595.37</v>
      </c>
      <c r="J572" s="154">
        <v>106.45</v>
      </c>
      <c r="K572" s="155">
        <v>488.92</v>
      </c>
      <c r="L572" s="134" t="str">
        <f>VLOOKUP(E572,'ML Look up'!$A$2:$B$1922,2,FALSE)</f>
        <v>PRECIP</v>
      </c>
    </row>
    <row r="573" spans="1:12" s="149" customFormat="1">
      <c r="A573" s="136" t="s">
        <v>20</v>
      </c>
      <c r="B573" s="136" t="s">
        <v>21</v>
      </c>
      <c r="C573" s="136" t="s">
        <v>41</v>
      </c>
      <c r="D573" s="136" t="s">
        <v>26</v>
      </c>
      <c r="E573" s="151">
        <v>42133848</v>
      </c>
      <c r="F573" s="152" t="s">
        <v>407</v>
      </c>
      <c r="G573" s="136" t="s">
        <v>24</v>
      </c>
      <c r="H573" s="153">
        <v>37109</v>
      </c>
      <c r="I573" s="154">
        <v>18554.5</v>
      </c>
      <c r="J573" s="154">
        <v>3317.59</v>
      </c>
      <c r="K573" s="155">
        <v>15236.91</v>
      </c>
      <c r="L573" s="134" t="str">
        <f>VLOOKUP(E573,'ML Look up'!$A$2:$B$1922,2,FALSE)</f>
        <v>FGD</v>
      </c>
    </row>
    <row r="574" spans="1:12" s="149" customFormat="1">
      <c r="A574" s="136" t="s">
        <v>20</v>
      </c>
      <c r="B574" s="136" t="s">
        <v>21</v>
      </c>
      <c r="C574" s="136" t="s">
        <v>41</v>
      </c>
      <c r="D574" s="136" t="s">
        <v>26</v>
      </c>
      <c r="E574" s="151">
        <v>42137647</v>
      </c>
      <c r="F574" s="152" t="s">
        <v>390</v>
      </c>
      <c r="G574" s="136" t="s">
        <v>24</v>
      </c>
      <c r="H574" s="153">
        <v>53487.08</v>
      </c>
      <c r="I574" s="154">
        <v>26743.54</v>
      </c>
      <c r="J574" s="154">
        <v>4781.8100000000004</v>
      </c>
      <c r="K574" s="155">
        <v>21961.73</v>
      </c>
      <c r="L574" s="134" t="str">
        <f>VLOOKUP(E574,'ML Look up'!$A$2:$B$1922,2,FALSE)</f>
        <v>ASH</v>
      </c>
    </row>
    <row r="575" spans="1:12" s="149" customFormat="1">
      <c r="A575" s="136" t="s">
        <v>20</v>
      </c>
      <c r="B575" s="136" t="s">
        <v>21</v>
      </c>
      <c r="C575" s="136" t="s">
        <v>41</v>
      </c>
      <c r="D575" s="136" t="s">
        <v>26</v>
      </c>
      <c r="E575" s="151">
        <v>42138852</v>
      </c>
      <c r="F575" s="152" t="s">
        <v>386</v>
      </c>
      <c r="G575" s="136" t="s">
        <v>24</v>
      </c>
      <c r="H575" s="153">
        <v>12000</v>
      </c>
      <c r="I575" s="154">
        <v>6000</v>
      </c>
      <c r="J575" s="154">
        <v>1072.81</v>
      </c>
      <c r="K575" s="155">
        <v>4927.1900000000005</v>
      </c>
      <c r="L575" s="134" t="str">
        <f>VLOOKUP(E575,'ML Look up'!$A$2:$B$1922,2,FALSE)</f>
        <v>PRECIP</v>
      </c>
    </row>
    <row r="576" spans="1:12" s="149" customFormat="1">
      <c r="A576" s="136" t="s">
        <v>20</v>
      </c>
      <c r="B576" s="136" t="s">
        <v>21</v>
      </c>
      <c r="C576" s="136" t="s">
        <v>41</v>
      </c>
      <c r="D576" s="136" t="s">
        <v>26</v>
      </c>
      <c r="E576" s="151">
        <v>42145255</v>
      </c>
      <c r="F576" s="152" t="s">
        <v>387</v>
      </c>
      <c r="G576" s="136" t="s">
        <v>24</v>
      </c>
      <c r="H576" s="153">
        <v>27741.73</v>
      </c>
      <c r="I576" s="154">
        <v>13870.865</v>
      </c>
      <c r="J576" s="154">
        <v>2480.14</v>
      </c>
      <c r="K576" s="155">
        <v>11390.725</v>
      </c>
      <c r="L576" s="134" t="str">
        <f>VLOOKUP(E576,'ML Look up'!$A$2:$B$1922,2,FALSE)</f>
        <v>ASH</v>
      </c>
    </row>
    <row r="577" spans="1:12" s="149" customFormat="1">
      <c r="A577" s="136" t="s">
        <v>20</v>
      </c>
      <c r="B577" s="136" t="s">
        <v>21</v>
      </c>
      <c r="C577" s="136" t="s">
        <v>41</v>
      </c>
      <c r="D577" s="136" t="s">
        <v>26</v>
      </c>
      <c r="E577" s="137">
        <v>42146688</v>
      </c>
      <c r="F577" s="152" t="s">
        <v>401</v>
      </c>
      <c r="G577" s="136" t="s">
        <v>24</v>
      </c>
      <c r="H577" s="153">
        <v>45173.120000000003</v>
      </c>
      <c r="I577" s="154">
        <v>22586.560000000001</v>
      </c>
      <c r="J577" s="154">
        <v>4038.53</v>
      </c>
      <c r="K577" s="155">
        <v>18548.030000000002</v>
      </c>
      <c r="L577" s="134" t="str">
        <f>VLOOKUP(E577,'ML Look up'!$A$2:$B$1922,2,FALSE)</f>
        <v>FGD</v>
      </c>
    </row>
    <row r="578" spans="1:12" s="149" customFormat="1">
      <c r="A578" s="136" t="s">
        <v>20</v>
      </c>
      <c r="B578" s="136" t="s">
        <v>21</v>
      </c>
      <c r="C578" s="136" t="s">
        <v>41</v>
      </c>
      <c r="D578" s="136" t="s">
        <v>26</v>
      </c>
      <c r="E578" s="137" t="s">
        <v>76</v>
      </c>
      <c r="F578" s="152" t="s">
        <v>411</v>
      </c>
      <c r="G578" s="136" t="s">
        <v>24</v>
      </c>
      <c r="H578" s="153">
        <v>2963591.2</v>
      </c>
      <c r="I578" s="154">
        <v>1481795.6</v>
      </c>
      <c r="J578" s="154">
        <v>264948.58</v>
      </c>
      <c r="K578" s="155">
        <v>1216847.02</v>
      </c>
      <c r="L578" s="134" t="str">
        <f>VLOOKUP(E578,'ML Look up'!$A$2:$B$1922,2,FALSE)</f>
        <v>PRECIP</v>
      </c>
    </row>
    <row r="579" spans="1:12" s="149" customFormat="1">
      <c r="A579" s="136" t="s">
        <v>20</v>
      </c>
      <c r="B579" s="136" t="s">
        <v>21</v>
      </c>
      <c r="C579" s="136" t="s">
        <v>31</v>
      </c>
      <c r="D579" s="136" t="s">
        <v>37</v>
      </c>
      <c r="E579" s="151" t="s">
        <v>57</v>
      </c>
      <c r="F579" s="152" t="s">
        <v>244</v>
      </c>
      <c r="G579" s="136" t="s">
        <v>24</v>
      </c>
      <c r="H579" s="153">
        <v>1371.6</v>
      </c>
      <c r="I579" s="154">
        <v>685.8</v>
      </c>
      <c r="J579" s="154">
        <v>0</v>
      </c>
      <c r="K579" s="155">
        <v>685.8</v>
      </c>
      <c r="L579" s="134" t="str">
        <f>VLOOKUP(E579,'ML Look up'!$A$2:$B$1922,2,FALSE)</f>
        <v>LDFL</v>
      </c>
    </row>
    <row r="580" spans="1:12" s="149" customFormat="1">
      <c r="A580" s="136" t="s">
        <v>20</v>
      </c>
      <c r="B580" s="136" t="s">
        <v>21</v>
      </c>
      <c r="C580" s="136" t="s">
        <v>36</v>
      </c>
      <c r="D580" s="136" t="s">
        <v>37</v>
      </c>
      <c r="E580" s="151">
        <v>41418102</v>
      </c>
      <c r="F580" s="152" t="s">
        <v>285</v>
      </c>
      <c r="G580" s="136" t="s">
        <v>24</v>
      </c>
      <c r="H580" s="153">
        <v>2356.81</v>
      </c>
      <c r="I580" s="154">
        <v>1178.405</v>
      </c>
      <c r="J580" s="154">
        <v>0</v>
      </c>
      <c r="K580" s="155">
        <v>1178.405</v>
      </c>
      <c r="L580" s="134" t="str">
        <f>VLOOKUP(E580,'ML Look up'!$A$2:$B$1922,2,FALSE)</f>
        <v>ASH</v>
      </c>
    </row>
    <row r="581" spans="1:12" s="149" customFormat="1">
      <c r="A581" s="136" t="s">
        <v>20</v>
      </c>
      <c r="B581" s="136" t="s">
        <v>21</v>
      </c>
      <c r="C581" s="136" t="s">
        <v>36</v>
      </c>
      <c r="D581" s="136" t="s">
        <v>37</v>
      </c>
      <c r="E581" s="151">
        <v>41418113</v>
      </c>
      <c r="F581" s="152" t="s">
        <v>285</v>
      </c>
      <c r="G581" s="136" t="s">
        <v>24</v>
      </c>
      <c r="H581" s="153">
        <v>2658.43</v>
      </c>
      <c r="I581" s="154">
        <v>1329.2149999999999</v>
      </c>
      <c r="J581" s="154">
        <v>0</v>
      </c>
      <c r="K581" s="155">
        <v>1329.2149999999999</v>
      </c>
      <c r="L581" s="134" t="str">
        <f>VLOOKUP(E581,'ML Look up'!$A$2:$B$1922,2,FALSE)</f>
        <v>ASH</v>
      </c>
    </row>
    <row r="582" spans="1:12" s="149" customFormat="1">
      <c r="A582" s="136" t="s">
        <v>20</v>
      </c>
      <c r="B582" s="136" t="s">
        <v>21</v>
      </c>
      <c r="C582" s="136" t="s">
        <v>38</v>
      </c>
      <c r="D582" s="136" t="s">
        <v>37</v>
      </c>
      <c r="E582" s="151">
        <v>41444744</v>
      </c>
      <c r="F582" s="152" t="s">
        <v>308</v>
      </c>
      <c r="G582" s="136" t="s">
        <v>24</v>
      </c>
      <c r="H582" s="153">
        <v>7216.91</v>
      </c>
      <c r="I582" s="154">
        <v>3608.4549999999999</v>
      </c>
      <c r="J582" s="154">
        <v>0</v>
      </c>
      <c r="K582" s="155">
        <v>3608.4549999999999</v>
      </c>
      <c r="L582" s="134" t="str">
        <f>VLOOKUP(E582,'ML Look up'!$A$2:$B$1922,2,FALSE)</f>
        <v>ASH</v>
      </c>
    </row>
    <row r="583" spans="1:12" s="149" customFormat="1">
      <c r="A583" s="136" t="s">
        <v>20</v>
      </c>
      <c r="B583" s="136" t="s">
        <v>21</v>
      </c>
      <c r="C583" s="136" t="s">
        <v>38</v>
      </c>
      <c r="D583" s="136" t="s">
        <v>37</v>
      </c>
      <c r="E583" s="151">
        <v>41445476</v>
      </c>
      <c r="F583" s="152" t="s">
        <v>309</v>
      </c>
      <c r="G583" s="136" t="s">
        <v>24</v>
      </c>
      <c r="H583" s="153">
        <v>1925.24</v>
      </c>
      <c r="I583" s="154">
        <v>962.62</v>
      </c>
      <c r="J583" s="154">
        <v>0</v>
      </c>
      <c r="K583" s="155">
        <v>962.62</v>
      </c>
      <c r="L583" s="134" t="str">
        <f>VLOOKUP(E583,'ML Look up'!$A$2:$B$1922,2,FALSE)</f>
        <v>ASH</v>
      </c>
    </row>
    <row r="584" spans="1:12" s="149" customFormat="1">
      <c r="A584" s="136" t="s">
        <v>20</v>
      </c>
      <c r="B584" s="136" t="s">
        <v>21</v>
      </c>
      <c r="C584" s="136" t="s">
        <v>41</v>
      </c>
      <c r="D584" s="136" t="s">
        <v>37</v>
      </c>
      <c r="E584" s="151">
        <v>42054752</v>
      </c>
      <c r="F584" s="152" t="s">
        <v>386</v>
      </c>
      <c r="G584" s="136" t="s">
        <v>24</v>
      </c>
      <c r="H584" s="153">
        <v>6320.54</v>
      </c>
      <c r="I584" s="154">
        <v>3160.27</v>
      </c>
      <c r="J584" s="154">
        <v>624.95000000000005</v>
      </c>
      <c r="K584" s="155">
        <v>2535.3199999999997</v>
      </c>
      <c r="L584" s="134" t="str">
        <f>VLOOKUP(E584,'ML Look up'!$A$2:$B$1922,2,FALSE)</f>
        <v>PRECIP</v>
      </c>
    </row>
    <row r="585" spans="1:12" s="149" customFormat="1">
      <c r="A585" s="136" t="s">
        <v>20</v>
      </c>
      <c r="B585" s="136" t="s">
        <v>21</v>
      </c>
      <c r="C585" s="136" t="s">
        <v>41</v>
      </c>
      <c r="D585" s="136" t="s">
        <v>37</v>
      </c>
      <c r="E585" s="151">
        <v>42145241</v>
      </c>
      <c r="F585" s="152" t="s">
        <v>386</v>
      </c>
      <c r="G585" s="136" t="s">
        <v>24</v>
      </c>
      <c r="H585" s="153">
        <v>1403.53</v>
      </c>
      <c r="I585" s="154">
        <v>701.76499999999999</v>
      </c>
      <c r="J585" s="156">
        <v>138.78</v>
      </c>
      <c r="K585" s="155">
        <v>562.98500000000001</v>
      </c>
      <c r="L585" s="134" t="str">
        <f>VLOOKUP(E585,'ML Look up'!$A$2:$B$1922,2,FALSE)</f>
        <v>ASH</v>
      </c>
    </row>
    <row r="586" spans="1:12" s="149" customFormat="1">
      <c r="A586" s="136" t="s">
        <v>20</v>
      </c>
      <c r="B586" s="136" t="s">
        <v>21</v>
      </c>
      <c r="C586" s="136" t="s">
        <v>22</v>
      </c>
      <c r="D586" s="136" t="s">
        <v>23</v>
      </c>
      <c r="E586" s="151">
        <v>40107326</v>
      </c>
      <c r="F586" s="152" t="s">
        <v>412</v>
      </c>
      <c r="G586" s="136" t="s">
        <v>24</v>
      </c>
      <c r="H586" s="153">
        <v>18885.13</v>
      </c>
      <c r="I586" s="154">
        <v>9442.5650000000005</v>
      </c>
      <c r="J586" s="156">
        <v>5042.53</v>
      </c>
      <c r="K586" s="155">
        <v>4400.0350000000008</v>
      </c>
      <c r="L586" s="134" t="str">
        <f>VLOOKUP(E586,'ML Look up'!$A$2:$B$1922,2,FALSE)</f>
        <v>ASH</v>
      </c>
    </row>
    <row r="587" spans="1:12" s="149" customFormat="1">
      <c r="A587" s="136" t="s">
        <v>20</v>
      </c>
      <c r="B587" s="136" t="s">
        <v>21</v>
      </c>
      <c r="C587" s="136" t="s">
        <v>22</v>
      </c>
      <c r="D587" s="136" t="s">
        <v>23</v>
      </c>
      <c r="E587" s="151">
        <v>40132300</v>
      </c>
      <c r="F587" s="152" t="s">
        <v>216</v>
      </c>
      <c r="G587" s="136" t="s">
        <v>24</v>
      </c>
      <c r="H587" s="153">
        <v>24943.97</v>
      </c>
      <c r="I587" s="154">
        <v>12471.985000000001</v>
      </c>
      <c r="J587" s="156">
        <v>6660.31</v>
      </c>
      <c r="K587" s="155">
        <v>5811.6750000000002</v>
      </c>
      <c r="L587" s="134" t="str">
        <f>VLOOKUP(E587,'ML Look up'!$A$2:$B$1922,2,FALSE)</f>
        <v>ASH</v>
      </c>
    </row>
    <row r="588" spans="1:12" s="149" customFormat="1">
      <c r="A588" s="136" t="s">
        <v>20</v>
      </c>
      <c r="B588" s="136" t="s">
        <v>21</v>
      </c>
      <c r="C588" s="136" t="s">
        <v>25</v>
      </c>
      <c r="D588" s="136" t="s">
        <v>23</v>
      </c>
      <c r="E588" s="151">
        <v>40132276</v>
      </c>
      <c r="F588" s="152" t="s">
        <v>217</v>
      </c>
      <c r="G588" s="136" t="s">
        <v>24</v>
      </c>
      <c r="H588" s="153">
        <v>17179.240000000002</v>
      </c>
      <c r="I588" s="154">
        <v>8589.6200000000008</v>
      </c>
      <c r="J588" s="156">
        <v>4246.53</v>
      </c>
      <c r="K588" s="155">
        <v>4343.0900000000011</v>
      </c>
      <c r="L588" s="134" t="str">
        <f>VLOOKUP(E588,'ML Look up'!$A$2:$B$1922,2,FALSE)</f>
        <v>ASH</v>
      </c>
    </row>
    <row r="589" spans="1:12" s="149" customFormat="1">
      <c r="A589" s="136" t="s">
        <v>20</v>
      </c>
      <c r="B589" s="136" t="s">
        <v>21</v>
      </c>
      <c r="C589" s="136" t="s">
        <v>25</v>
      </c>
      <c r="D589" s="136" t="s">
        <v>23</v>
      </c>
      <c r="E589" s="151">
        <v>40285166</v>
      </c>
      <c r="F589" s="152" t="s">
        <v>216</v>
      </c>
      <c r="G589" s="136" t="s">
        <v>24</v>
      </c>
      <c r="H589" s="153">
        <v>23225.26</v>
      </c>
      <c r="I589" s="154">
        <v>11612.63</v>
      </c>
      <c r="J589" s="156">
        <v>5741.05</v>
      </c>
      <c r="K589" s="155">
        <v>5871.579999999999</v>
      </c>
      <c r="L589" s="134" t="str">
        <f>VLOOKUP(E589,'ML Look up'!$A$2:$B$1922,2,FALSE)</f>
        <v>ASH</v>
      </c>
    </row>
    <row r="590" spans="1:12" s="149" customFormat="1">
      <c r="A590" s="136" t="s">
        <v>20</v>
      </c>
      <c r="B590" s="136" t="s">
        <v>21</v>
      </c>
      <c r="C590" s="136" t="s">
        <v>28</v>
      </c>
      <c r="D590" s="136" t="s">
        <v>23</v>
      </c>
      <c r="E590" s="151">
        <v>40371499</v>
      </c>
      <c r="F590" s="152" t="s">
        <v>221</v>
      </c>
      <c r="G590" s="136" t="s">
        <v>24</v>
      </c>
      <c r="H590" s="153">
        <v>3629.73</v>
      </c>
      <c r="I590" s="154">
        <v>1814.865</v>
      </c>
      <c r="J590" s="156">
        <v>843.4</v>
      </c>
      <c r="K590" s="155">
        <v>971.46500000000003</v>
      </c>
      <c r="L590" s="134" t="str">
        <f>VLOOKUP(E590,'ML Look up'!$A$2:$B$1922,2,FALSE)</f>
        <v>BURN VAL</v>
      </c>
    </row>
    <row r="591" spans="1:12" s="149" customFormat="1">
      <c r="A591" s="136" t="s">
        <v>20</v>
      </c>
      <c r="B591" s="136" t="s">
        <v>21</v>
      </c>
      <c r="C591" s="136" t="s">
        <v>28</v>
      </c>
      <c r="D591" s="136" t="s">
        <v>23</v>
      </c>
      <c r="E591" s="151">
        <v>40371499</v>
      </c>
      <c r="F591" s="152" t="s">
        <v>221</v>
      </c>
      <c r="G591" s="136" t="s">
        <v>24</v>
      </c>
      <c r="H591" s="153">
        <v>2532.38</v>
      </c>
      <c r="I591" s="154">
        <v>1266.19</v>
      </c>
      <c r="J591" s="156">
        <v>588.41999999999996</v>
      </c>
      <c r="K591" s="155">
        <v>677.7700000000001</v>
      </c>
      <c r="L591" s="134" t="str">
        <f>VLOOKUP(E591,'ML Look up'!$A$2:$B$1922,2,FALSE)</f>
        <v>BURN VAL</v>
      </c>
    </row>
    <row r="592" spans="1:12" s="149" customFormat="1">
      <c r="A592" s="136" t="s">
        <v>20</v>
      </c>
      <c r="B592" s="136" t="s">
        <v>21</v>
      </c>
      <c r="C592" s="136" t="s">
        <v>28</v>
      </c>
      <c r="D592" s="136" t="s">
        <v>23</v>
      </c>
      <c r="E592" s="151">
        <v>40413846</v>
      </c>
      <c r="F592" s="152" t="s">
        <v>221</v>
      </c>
      <c r="G592" s="136" t="s">
        <v>24</v>
      </c>
      <c r="H592" s="153">
        <v>13173.63</v>
      </c>
      <c r="I592" s="154">
        <v>6586.8149999999996</v>
      </c>
      <c r="J592" s="156">
        <v>3061</v>
      </c>
      <c r="K592" s="155">
        <v>3525.8149999999996</v>
      </c>
      <c r="L592" s="134" t="str">
        <f>VLOOKUP(E592,'ML Look up'!$A$2:$B$1922,2,FALSE)</f>
        <v>COAL BLEND</v>
      </c>
    </row>
    <row r="593" spans="1:12" s="149" customFormat="1">
      <c r="A593" s="136" t="s">
        <v>20</v>
      </c>
      <c r="B593" s="136" t="s">
        <v>21</v>
      </c>
      <c r="C593" s="136" t="s">
        <v>29</v>
      </c>
      <c r="D593" s="136" t="s">
        <v>23</v>
      </c>
      <c r="E593" s="151">
        <v>40132271</v>
      </c>
      <c r="F593" s="152" t="s">
        <v>217</v>
      </c>
      <c r="G593" s="136" t="s">
        <v>24</v>
      </c>
      <c r="H593" s="153">
        <v>160780.04999999999</v>
      </c>
      <c r="I593" s="154">
        <v>80390.024999999994</v>
      </c>
      <c r="J593" s="156">
        <v>29841.25</v>
      </c>
      <c r="K593" s="155">
        <v>50548.774999999994</v>
      </c>
      <c r="L593" s="134" t="str">
        <f>VLOOKUP(E593,'ML Look up'!$A$2:$B$1922,2,FALSE)</f>
        <v>ASH</v>
      </c>
    </row>
    <row r="594" spans="1:12" s="149" customFormat="1">
      <c r="A594" s="136" t="s">
        <v>20</v>
      </c>
      <c r="B594" s="136" t="s">
        <v>21</v>
      </c>
      <c r="C594" s="136" t="s">
        <v>29</v>
      </c>
      <c r="D594" s="136" t="s">
        <v>23</v>
      </c>
      <c r="E594" s="151">
        <v>40668888</v>
      </c>
      <c r="F594" s="152" t="s">
        <v>235</v>
      </c>
      <c r="G594" s="136" t="s">
        <v>24</v>
      </c>
      <c r="H594" s="153">
        <v>381929.63</v>
      </c>
      <c r="I594" s="154">
        <v>190964.815</v>
      </c>
      <c r="J594" s="156">
        <v>70887.259999999995</v>
      </c>
      <c r="K594" s="155">
        <v>120077.55500000001</v>
      </c>
      <c r="L594" s="134" t="str">
        <f>VLOOKUP(E594,'ML Look up'!$A$2:$B$1922,2,FALSE)</f>
        <v>CEMS</v>
      </c>
    </row>
    <row r="595" spans="1:12" s="149" customFormat="1">
      <c r="A595" s="136" t="s">
        <v>20</v>
      </c>
      <c r="B595" s="136" t="s">
        <v>21</v>
      </c>
      <c r="C595" s="136" t="s">
        <v>29</v>
      </c>
      <c r="D595" s="136" t="s">
        <v>23</v>
      </c>
      <c r="E595" s="151">
        <v>40668888</v>
      </c>
      <c r="F595" s="152" t="s">
        <v>235</v>
      </c>
      <c r="G595" s="136" t="s">
        <v>24</v>
      </c>
      <c r="H595" s="153">
        <v>86956.57</v>
      </c>
      <c r="I595" s="154">
        <v>43478.285000000003</v>
      </c>
      <c r="J595" s="156">
        <v>16139.39</v>
      </c>
      <c r="K595" s="155">
        <v>27338.895000000004</v>
      </c>
      <c r="L595" s="134" t="str">
        <f>VLOOKUP(E595,'ML Look up'!$A$2:$B$1922,2,FALSE)</f>
        <v>CEMS</v>
      </c>
    </row>
    <row r="596" spans="1:12" s="149" customFormat="1">
      <c r="A596" s="136" t="s">
        <v>20</v>
      </c>
      <c r="B596" s="136" t="s">
        <v>21</v>
      </c>
      <c r="C596" s="136" t="s">
        <v>31</v>
      </c>
      <c r="D596" s="136" t="s">
        <v>23</v>
      </c>
      <c r="E596" s="151">
        <v>40668804</v>
      </c>
      <c r="F596" s="152" t="s">
        <v>413</v>
      </c>
      <c r="G596" s="136" t="s">
        <v>24</v>
      </c>
      <c r="H596" s="153">
        <v>151343.29999999999</v>
      </c>
      <c r="I596" s="154">
        <v>75671.649999999994</v>
      </c>
      <c r="J596" s="156">
        <v>30676.62</v>
      </c>
      <c r="K596" s="155">
        <v>44995.03</v>
      </c>
      <c r="L596" s="134" t="str">
        <f>VLOOKUP(E596,'ML Look up'!$A$2:$B$1922,2,FALSE)</f>
        <v>BURN VAL</v>
      </c>
    </row>
    <row r="597" spans="1:12" s="149" customFormat="1">
      <c r="A597" s="136" t="s">
        <v>20</v>
      </c>
      <c r="B597" s="136" t="s">
        <v>21</v>
      </c>
      <c r="C597" s="136" t="s">
        <v>31</v>
      </c>
      <c r="D597" s="136" t="s">
        <v>23</v>
      </c>
      <c r="E597" s="151">
        <v>40753779</v>
      </c>
      <c r="F597" s="152" t="s">
        <v>239</v>
      </c>
      <c r="G597" s="136" t="s">
        <v>24</v>
      </c>
      <c r="H597" s="153">
        <v>2156.85</v>
      </c>
      <c r="I597" s="154">
        <v>1078.425</v>
      </c>
      <c r="J597" s="156">
        <v>437.18</v>
      </c>
      <c r="K597" s="155">
        <v>641.24499999999989</v>
      </c>
      <c r="L597" s="134" t="str">
        <f>VLOOKUP(E597,'ML Look up'!$A$2:$B$1922,2,FALSE)</f>
        <v>BURN VAL</v>
      </c>
    </row>
    <row r="598" spans="1:12" s="149" customFormat="1">
      <c r="A598" s="136" t="s">
        <v>20</v>
      </c>
      <c r="B598" s="136" t="s">
        <v>21</v>
      </c>
      <c r="C598" s="136" t="s">
        <v>31</v>
      </c>
      <c r="D598" s="136" t="s">
        <v>23</v>
      </c>
      <c r="E598" s="151">
        <v>40809507</v>
      </c>
      <c r="F598" s="152" t="s">
        <v>414</v>
      </c>
      <c r="G598" s="136" t="s">
        <v>24</v>
      </c>
      <c r="H598" s="153">
        <v>1832.73</v>
      </c>
      <c r="I598" s="154">
        <v>916.36500000000001</v>
      </c>
      <c r="J598" s="156">
        <v>371.49</v>
      </c>
      <c r="K598" s="155">
        <v>544.875</v>
      </c>
      <c r="L598" s="134" t="str">
        <f>VLOOKUP(E598,'ML Look up'!$A$2:$B$1922,2,FALSE)</f>
        <v>ASH</v>
      </c>
    </row>
    <row r="599" spans="1:12" s="149" customFormat="1">
      <c r="A599" s="136" t="s">
        <v>20</v>
      </c>
      <c r="B599" s="136" t="s">
        <v>21</v>
      </c>
      <c r="C599" s="136" t="s">
        <v>32</v>
      </c>
      <c r="D599" s="136" t="s">
        <v>23</v>
      </c>
      <c r="E599" s="151">
        <v>41029406</v>
      </c>
      <c r="F599" s="152" t="s">
        <v>256</v>
      </c>
      <c r="G599" s="136" t="s">
        <v>24</v>
      </c>
      <c r="H599" s="153">
        <v>4286.7700000000004</v>
      </c>
      <c r="I599" s="154">
        <v>2143.3850000000002</v>
      </c>
      <c r="J599" s="156">
        <v>0</v>
      </c>
      <c r="K599" s="155">
        <v>2143.3850000000002</v>
      </c>
      <c r="L599" s="134" t="str">
        <f>VLOOKUP(E599,'ML Look up'!$A$2:$B$1922,2,FALSE)</f>
        <v>PRECIP</v>
      </c>
    </row>
    <row r="600" spans="1:12" s="149" customFormat="1">
      <c r="A600" s="136" t="s">
        <v>20</v>
      </c>
      <c r="B600" s="136" t="s">
        <v>21</v>
      </c>
      <c r="C600" s="136" t="s">
        <v>36</v>
      </c>
      <c r="D600" s="136" t="s">
        <v>23</v>
      </c>
      <c r="E600" s="151">
        <v>41317270</v>
      </c>
      <c r="F600" s="152" t="s">
        <v>292</v>
      </c>
      <c r="G600" s="136" t="s">
        <v>24</v>
      </c>
      <c r="H600" s="153">
        <v>5167.84</v>
      </c>
      <c r="I600" s="154">
        <v>2583.92</v>
      </c>
      <c r="J600" s="156">
        <v>671.19</v>
      </c>
      <c r="K600" s="155">
        <v>1912.73</v>
      </c>
      <c r="L600" s="134" t="str">
        <f>VLOOKUP(E600,'ML Look up'!$A$2:$B$1922,2,FALSE)</f>
        <v>PRECIP</v>
      </c>
    </row>
    <row r="601" spans="1:12" s="149" customFormat="1">
      <c r="A601" s="136" t="s">
        <v>20</v>
      </c>
      <c r="B601" s="136" t="s">
        <v>21</v>
      </c>
      <c r="C601" s="136" t="s">
        <v>36</v>
      </c>
      <c r="D601" s="136" t="s">
        <v>23</v>
      </c>
      <c r="E601" s="151">
        <v>41363017</v>
      </c>
      <c r="F601" s="152" t="s">
        <v>415</v>
      </c>
      <c r="G601" s="136" t="s">
        <v>24</v>
      </c>
      <c r="H601" s="153">
        <v>55171.59</v>
      </c>
      <c r="I601" s="154">
        <v>27585.794999999998</v>
      </c>
      <c r="J601" s="156">
        <v>7165.63</v>
      </c>
      <c r="K601" s="155">
        <v>20420.164999999997</v>
      </c>
      <c r="L601" s="134" t="str">
        <f>VLOOKUP(E601,'ML Look up'!$A$2:$B$1922,2,FALSE)</f>
        <v>DFA</v>
      </c>
    </row>
    <row r="602" spans="1:12" s="149" customFormat="1">
      <c r="A602" s="136" t="s">
        <v>20</v>
      </c>
      <c r="B602" s="136" t="s">
        <v>21</v>
      </c>
      <c r="C602" s="136" t="s">
        <v>38</v>
      </c>
      <c r="D602" s="136" t="s">
        <v>23</v>
      </c>
      <c r="E602" s="151">
        <v>41588033</v>
      </c>
      <c r="F602" s="152" t="s">
        <v>416</v>
      </c>
      <c r="G602" s="136" t="s">
        <v>24</v>
      </c>
      <c r="H602" s="153">
        <v>4120.93</v>
      </c>
      <c r="I602" s="154">
        <v>2060.4650000000001</v>
      </c>
      <c r="J602" s="156">
        <v>484.4</v>
      </c>
      <c r="K602" s="155">
        <v>1576.0650000000001</v>
      </c>
      <c r="L602" s="134" t="str">
        <f>VLOOKUP(E602,'ML Look up'!$A$2:$B$1922,2,FALSE)</f>
        <v>DFA</v>
      </c>
    </row>
    <row r="603" spans="1:12" s="149" customFormat="1">
      <c r="A603" s="136" t="s">
        <v>20</v>
      </c>
      <c r="B603" s="136" t="s">
        <v>21</v>
      </c>
      <c r="C603" s="136" t="s">
        <v>38</v>
      </c>
      <c r="D603" s="136" t="s">
        <v>23</v>
      </c>
      <c r="E603" s="137">
        <v>41600454</v>
      </c>
      <c r="F603" s="152" t="s">
        <v>321</v>
      </c>
      <c r="G603" s="136" t="s">
        <v>24</v>
      </c>
      <c r="H603" s="153">
        <v>5972.27</v>
      </c>
      <c r="I603" s="154">
        <v>2986.1350000000002</v>
      </c>
      <c r="J603" s="156">
        <v>702.01</v>
      </c>
      <c r="K603" s="155">
        <v>2284.125</v>
      </c>
      <c r="L603" s="134" t="str">
        <f>VLOOKUP(E603,'ML Look up'!$A$2:$B$1922,2,FALSE)</f>
        <v>PRECIP</v>
      </c>
    </row>
    <row r="604" spans="1:12" s="149" customFormat="1">
      <c r="A604" s="136" t="s">
        <v>20</v>
      </c>
      <c r="B604" s="136" t="s">
        <v>21</v>
      </c>
      <c r="C604" s="136" t="s">
        <v>38</v>
      </c>
      <c r="D604" s="136" t="s">
        <v>23</v>
      </c>
      <c r="E604" s="137" t="s">
        <v>72</v>
      </c>
      <c r="F604" s="152" t="s">
        <v>417</v>
      </c>
      <c r="G604" s="136" t="s">
        <v>24</v>
      </c>
      <c r="H604" s="153">
        <v>1530830.73</v>
      </c>
      <c r="I604" s="154">
        <v>765415.36499999999</v>
      </c>
      <c r="J604" s="156">
        <v>179941.91</v>
      </c>
      <c r="K604" s="155">
        <v>585473.45499999996</v>
      </c>
      <c r="L604" s="134" t="str">
        <f>VLOOKUP(E604,'ML Look up'!$A$2:$B$1922,2,FALSE)</f>
        <v>MERCURY</v>
      </c>
    </row>
    <row r="605" spans="1:12" s="149" customFormat="1">
      <c r="A605" s="136" t="s">
        <v>20</v>
      </c>
      <c r="B605" s="136" t="s">
        <v>21</v>
      </c>
      <c r="C605" s="136" t="s">
        <v>38</v>
      </c>
      <c r="D605" s="136" t="s">
        <v>23</v>
      </c>
      <c r="E605" s="151" t="s">
        <v>73</v>
      </c>
      <c r="F605" s="152" t="s">
        <v>417</v>
      </c>
      <c r="G605" s="136" t="s">
        <v>24</v>
      </c>
      <c r="H605" s="153">
        <v>499070.59</v>
      </c>
      <c r="I605" s="154">
        <v>249535.29500000001</v>
      </c>
      <c r="J605" s="156">
        <v>58663.39</v>
      </c>
      <c r="K605" s="155">
        <v>190871.90500000003</v>
      </c>
      <c r="L605" s="134" t="str">
        <f>VLOOKUP(E605,'ML Look up'!$A$2:$B$1922,2,FALSE)</f>
        <v>MERCURY</v>
      </c>
    </row>
    <row r="606" spans="1:12" s="149" customFormat="1">
      <c r="A606" s="136" t="s">
        <v>20</v>
      </c>
      <c r="B606" s="136" t="s">
        <v>21</v>
      </c>
      <c r="C606" s="136" t="s">
        <v>39</v>
      </c>
      <c r="D606" s="136" t="s">
        <v>23</v>
      </c>
      <c r="E606" s="151">
        <v>41550341</v>
      </c>
      <c r="F606" s="152" t="s">
        <v>418</v>
      </c>
      <c r="G606" s="136" t="s">
        <v>24</v>
      </c>
      <c r="H606" s="153">
        <v>362812.37</v>
      </c>
      <c r="I606" s="154">
        <v>181406.185</v>
      </c>
      <c r="J606" s="156">
        <v>40395.18</v>
      </c>
      <c r="K606" s="155">
        <v>141011.005</v>
      </c>
      <c r="L606" s="134" t="str">
        <f>VLOOKUP(E606,'ML Look up'!$A$2:$B$1922,2,FALSE)</f>
        <v>DFA</v>
      </c>
    </row>
    <row r="607" spans="1:12" s="149" customFormat="1">
      <c r="A607" s="136" t="s">
        <v>20</v>
      </c>
      <c r="B607" s="136" t="s">
        <v>21</v>
      </c>
      <c r="C607" s="136" t="s">
        <v>39</v>
      </c>
      <c r="D607" s="136" t="s">
        <v>23</v>
      </c>
      <c r="E607" s="137">
        <v>41768460</v>
      </c>
      <c r="F607" s="152" t="s">
        <v>419</v>
      </c>
      <c r="G607" s="136" t="s">
        <v>24</v>
      </c>
      <c r="H607" s="153">
        <v>7523.65</v>
      </c>
      <c r="I607" s="154">
        <v>3761.8249999999998</v>
      </c>
      <c r="J607" s="156">
        <v>837.68</v>
      </c>
      <c r="K607" s="155">
        <v>2924.145</v>
      </c>
      <c r="L607" s="134" t="str">
        <f>VLOOKUP(E607,'ML Look up'!$A$2:$B$1922,2,FALSE)</f>
        <v>PRECIP</v>
      </c>
    </row>
    <row r="608" spans="1:12" s="149" customFormat="1">
      <c r="A608" s="136" t="s">
        <v>20</v>
      </c>
      <c r="B608" s="136" t="s">
        <v>21</v>
      </c>
      <c r="C608" s="136" t="s">
        <v>39</v>
      </c>
      <c r="D608" s="136" t="s">
        <v>23</v>
      </c>
      <c r="E608" s="151" t="s">
        <v>74</v>
      </c>
      <c r="F608" s="152" t="s">
        <v>420</v>
      </c>
      <c r="G608" s="136" t="s">
        <v>24</v>
      </c>
      <c r="H608" s="153">
        <v>1205674.58</v>
      </c>
      <c r="I608" s="154">
        <v>602837.29</v>
      </c>
      <c r="J608" s="156">
        <v>134238.64000000001</v>
      </c>
      <c r="K608" s="155">
        <v>468598.65</v>
      </c>
      <c r="L608" s="134" t="str">
        <f>VLOOKUP(E608,'ML Look up'!$A$2:$B$1922,2,FALSE)</f>
        <v>MERCURY</v>
      </c>
    </row>
    <row r="609" spans="1:12" s="149" customFormat="1">
      <c r="A609" s="136" t="s">
        <v>20</v>
      </c>
      <c r="B609" s="136" t="s">
        <v>21</v>
      </c>
      <c r="C609" s="136" t="s">
        <v>40</v>
      </c>
      <c r="D609" s="136" t="s">
        <v>23</v>
      </c>
      <c r="E609" s="151">
        <v>41931044</v>
      </c>
      <c r="F609" s="152" t="s">
        <v>365</v>
      </c>
      <c r="G609" s="136" t="s">
        <v>24</v>
      </c>
      <c r="H609" s="153">
        <v>34258.67</v>
      </c>
      <c r="I609" s="156">
        <v>17129.334999999999</v>
      </c>
      <c r="J609" s="156">
        <v>3359.6</v>
      </c>
      <c r="K609" s="157">
        <v>13769.734999999999</v>
      </c>
      <c r="L609" s="134" t="str">
        <f>VLOOKUP(E609,'ML Look up'!$A$2:$B$1922,2,FALSE)</f>
        <v>DFA</v>
      </c>
    </row>
    <row r="610" spans="1:12" s="149" customFormat="1">
      <c r="A610" s="136" t="s">
        <v>20</v>
      </c>
      <c r="B610" s="136" t="s">
        <v>21</v>
      </c>
      <c r="C610" s="136" t="s">
        <v>41</v>
      </c>
      <c r="D610" s="136" t="s">
        <v>23</v>
      </c>
      <c r="E610" s="151">
        <v>41978849</v>
      </c>
      <c r="F610" s="152" t="s">
        <v>385</v>
      </c>
      <c r="G610" s="136" t="s">
        <v>24</v>
      </c>
      <c r="H610" s="153">
        <v>25815.87</v>
      </c>
      <c r="I610" s="156">
        <v>12907.934999999999</v>
      </c>
      <c r="J610" s="156">
        <v>2209.98</v>
      </c>
      <c r="K610" s="157">
        <v>10697.955</v>
      </c>
      <c r="L610" s="134" t="str">
        <f>VLOOKUP(E610,'ML Look up'!$A$2:$B$1922,2,FALSE)</f>
        <v>FGD</v>
      </c>
    </row>
    <row r="611" spans="1:12" s="149" customFormat="1">
      <c r="A611" s="136" t="s">
        <v>20</v>
      </c>
      <c r="B611" s="136" t="s">
        <v>21</v>
      </c>
      <c r="C611" s="136" t="s">
        <v>41</v>
      </c>
      <c r="D611" s="136" t="s">
        <v>23</v>
      </c>
      <c r="E611" s="151">
        <v>42040130</v>
      </c>
      <c r="F611" s="152" t="s">
        <v>387</v>
      </c>
      <c r="G611" s="136" t="s">
        <v>24</v>
      </c>
      <c r="H611" s="153">
        <v>19231.36</v>
      </c>
      <c r="I611" s="156">
        <v>9615.68</v>
      </c>
      <c r="J611" s="156">
        <v>1646.31</v>
      </c>
      <c r="K611" s="157">
        <v>7969.3700000000008</v>
      </c>
      <c r="L611" s="134" t="str">
        <f>VLOOKUP(E611,'ML Look up'!$A$2:$B$1922,2,FALSE)</f>
        <v>ASH</v>
      </c>
    </row>
    <row r="612" spans="1:12" s="149" customFormat="1">
      <c r="A612" s="136" t="s">
        <v>20</v>
      </c>
      <c r="B612" s="136" t="s">
        <v>21</v>
      </c>
      <c r="C612" s="136" t="s">
        <v>41</v>
      </c>
      <c r="D612" s="136" t="s">
        <v>23</v>
      </c>
      <c r="E612" s="151">
        <v>42125704</v>
      </c>
      <c r="F612" s="152" t="s">
        <v>390</v>
      </c>
      <c r="G612" s="136" t="s">
        <v>24</v>
      </c>
      <c r="H612" s="153">
        <v>6728.04</v>
      </c>
      <c r="I612" s="156">
        <v>3364.02</v>
      </c>
      <c r="J612" s="156">
        <v>575.96</v>
      </c>
      <c r="K612" s="157">
        <v>2788.06</v>
      </c>
      <c r="L612" s="134" t="str">
        <f>VLOOKUP(E612,'ML Look up'!$A$2:$B$1922,2,FALSE)</f>
        <v>PRECIP</v>
      </c>
    </row>
    <row r="613" spans="1:12" s="149" customFormat="1">
      <c r="A613" s="136" t="s">
        <v>42</v>
      </c>
      <c r="B613" s="136" t="s">
        <v>21</v>
      </c>
      <c r="C613" s="136" t="s">
        <v>43</v>
      </c>
      <c r="D613" s="136" t="s">
        <v>26</v>
      </c>
      <c r="E613" s="151">
        <v>41894478</v>
      </c>
      <c r="F613" s="152" t="s">
        <v>422</v>
      </c>
      <c r="G613" s="136" t="s">
        <v>24</v>
      </c>
      <c r="H613" s="153">
        <v>1435679.33</v>
      </c>
      <c r="I613" s="156">
        <v>1435679.33</v>
      </c>
      <c r="J613" s="156">
        <v>229045.26</v>
      </c>
      <c r="K613" s="157">
        <v>1206634.07</v>
      </c>
      <c r="L613" s="134" t="str">
        <f>VLOOKUP(E613,'ML Look up'!$A$2:$B$1922,2,FALSE)</f>
        <v>SCR</v>
      </c>
    </row>
    <row r="614" spans="1:12" s="149" customFormat="1">
      <c r="A614" s="136" t="s">
        <v>42</v>
      </c>
      <c r="B614" s="136" t="s">
        <v>21</v>
      </c>
      <c r="C614" s="136" t="s">
        <v>43</v>
      </c>
      <c r="D614" s="136" t="s">
        <v>26</v>
      </c>
      <c r="E614" s="151">
        <v>42160246</v>
      </c>
      <c r="F614" s="152" t="s">
        <v>423</v>
      </c>
      <c r="G614" s="136" t="s">
        <v>24</v>
      </c>
      <c r="H614" s="153">
        <v>1713.43</v>
      </c>
      <c r="I614" s="156">
        <v>1713.43</v>
      </c>
      <c r="J614" s="156">
        <v>273.36</v>
      </c>
      <c r="K614" s="157">
        <v>1440.0700000000002</v>
      </c>
      <c r="L614" s="134" t="str">
        <f>VLOOKUP(E614,'ML Look up'!$A$2:$B$1922,2,FALSE)</f>
        <v>PRECIP</v>
      </c>
    </row>
    <row r="615" spans="1:12" s="149" customFormat="1">
      <c r="A615" s="136" t="s">
        <v>42</v>
      </c>
      <c r="B615" s="136" t="s">
        <v>21</v>
      </c>
      <c r="C615" s="136" t="s">
        <v>43</v>
      </c>
      <c r="D615" s="136" t="s">
        <v>26</v>
      </c>
      <c r="E615" s="151">
        <v>42161129</v>
      </c>
      <c r="F615" s="152" t="s">
        <v>424</v>
      </c>
      <c r="G615" s="136" t="s">
        <v>24</v>
      </c>
      <c r="H615" s="153">
        <v>275411.03999999998</v>
      </c>
      <c r="I615" s="156">
        <v>275411.03999999998</v>
      </c>
      <c r="J615" s="156">
        <v>43938.5</v>
      </c>
      <c r="K615" s="157">
        <v>231472.53999999998</v>
      </c>
      <c r="L615" s="134" t="str">
        <f>VLOOKUP(E615,'ML Look up'!$A$2:$B$1922,2,FALSE)</f>
        <v>FGD</v>
      </c>
    </row>
    <row r="616" spans="1:12" s="149" customFormat="1">
      <c r="A616" s="136" t="s">
        <v>42</v>
      </c>
      <c r="B616" s="136" t="s">
        <v>21</v>
      </c>
      <c r="C616" s="136" t="s">
        <v>43</v>
      </c>
      <c r="D616" s="136" t="s">
        <v>26</v>
      </c>
      <c r="E616" s="151">
        <v>42161434</v>
      </c>
      <c r="F616" s="152" t="s">
        <v>425</v>
      </c>
      <c r="G616" s="136" t="s">
        <v>24</v>
      </c>
      <c r="H616" s="153">
        <v>16417.32</v>
      </c>
      <c r="I616" s="154">
        <v>16417.32</v>
      </c>
      <c r="J616" s="154">
        <v>2619.1799999999998</v>
      </c>
      <c r="K616" s="157">
        <v>13798.14</v>
      </c>
      <c r="L616" s="134" t="str">
        <f>VLOOKUP(E616,'ML Look up'!$A$2:$B$1922,2,FALSE)</f>
        <v>PRECIP</v>
      </c>
    </row>
    <row r="617" spans="1:12" s="149" customFormat="1">
      <c r="A617" s="136" t="s">
        <v>42</v>
      </c>
      <c r="B617" s="136" t="s">
        <v>21</v>
      </c>
      <c r="C617" s="136" t="s">
        <v>43</v>
      </c>
      <c r="D617" s="136" t="s">
        <v>26</v>
      </c>
      <c r="E617" s="151">
        <v>42161529</v>
      </c>
      <c r="F617" s="152" t="s">
        <v>425</v>
      </c>
      <c r="G617" s="136" t="s">
        <v>24</v>
      </c>
      <c r="H617" s="153">
        <v>16492.939999999999</v>
      </c>
      <c r="I617" s="154">
        <v>16492.939999999999</v>
      </c>
      <c r="J617" s="154">
        <v>2631.25</v>
      </c>
      <c r="K617" s="157">
        <v>13861.689999999999</v>
      </c>
      <c r="L617" s="134" t="str">
        <f>VLOOKUP(E617,'ML Look up'!$A$2:$B$1922,2,FALSE)</f>
        <v>PRECIP</v>
      </c>
    </row>
    <row r="618" spans="1:12" s="149" customFormat="1">
      <c r="A618" s="136" t="s">
        <v>42</v>
      </c>
      <c r="B618" s="136" t="s">
        <v>21</v>
      </c>
      <c r="C618" s="136" t="s">
        <v>43</v>
      </c>
      <c r="D618" s="136" t="s">
        <v>26</v>
      </c>
      <c r="E618" s="151">
        <v>42161649</v>
      </c>
      <c r="F618" s="152" t="s">
        <v>423</v>
      </c>
      <c r="G618" s="136" t="s">
        <v>24</v>
      </c>
      <c r="H618" s="153">
        <v>5610.7</v>
      </c>
      <c r="I618" s="154">
        <v>5610.7</v>
      </c>
      <c r="J618" s="154">
        <v>895.12</v>
      </c>
      <c r="K618" s="157">
        <v>4715.58</v>
      </c>
      <c r="L618" s="134" t="str">
        <f>VLOOKUP(E618,'ML Look up'!$A$2:$B$1922,2,FALSE)</f>
        <v>FGD</v>
      </c>
    </row>
    <row r="619" spans="1:12" s="149" customFormat="1">
      <c r="A619" s="136" t="s">
        <v>42</v>
      </c>
      <c r="B619" s="136" t="s">
        <v>21</v>
      </c>
      <c r="C619" s="136" t="s">
        <v>43</v>
      </c>
      <c r="D619" s="136" t="s">
        <v>26</v>
      </c>
      <c r="E619" s="151">
        <v>42162404</v>
      </c>
      <c r="F619" s="152" t="s">
        <v>426</v>
      </c>
      <c r="G619" s="136" t="s">
        <v>24</v>
      </c>
      <c r="H619" s="153">
        <v>23115.58</v>
      </c>
      <c r="I619" s="154">
        <v>23115.58</v>
      </c>
      <c r="J619" s="154">
        <v>3687.81</v>
      </c>
      <c r="K619" s="157">
        <v>19427.77</v>
      </c>
      <c r="L619" s="134" t="str">
        <f>VLOOKUP(E619,'ML Look up'!$A$2:$B$1922,2,FALSE)</f>
        <v>ASH</v>
      </c>
    </row>
    <row r="620" spans="1:12" s="149" customFormat="1">
      <c r="A620" s="136" t="s">
        <v>42</v>
      </c>
      <c r="B620" s="136" t="s">
        <v>21</v>
      </c>
      <c r="C620" s="136" t="s">
        <v>43</v>
      </c>
      <c r="D620" s="136" t="s">
        <v>26</v>
      </c>
      <c r="E620" s="151">
        <v>42162662</v>
      </c>
      <c r="F620" s="152" t="s">
        <v>427</v>
      </c>
      <c r="G620" s="136" t="s">
        <v>24</v>
      </c>
      <c r="H620" s="153">
        <v>48966.2</v>
      </c>
      <c r="I620" s="154">
        <v>48966.2</v>
      </c>
      <c r="J620" s="154">
        <v>7811.96</v>
      </c>
      <c r="K620" s="157">
        <v>41154.239999999998</v>
      </c>
      <c r="L620" s="134" t="str">
        <f>VLOOKUP(E620,'ML Look up'!$A$2:$B$1922,2,FALSE)</f>
        <v>GYPSUM</v>
      </c>
    </row>
    <row r="621" spans="1:12" s="149" customFormat="1">
      <c r="A621" s="136" t="s">
        <v>42</v>
      </c>
      <c r="B621" s="136" t="s">
        <v>21</v>
      </c>
      <c r="C621" s="136" t="s">
        <v>43</v>
      </c>
      <c r="D621" s="136" t="s">
        <v>26</v>
      </c>
      <c r="E621" s="151">
        <v>42164860</v>
      </c>
      <c r="F621" s="152" t="s">
        <v>428</v>
      </c>
      <c r="G621" s="136" t="s">
        <v>24</v>
      </c>
      <c r="H621" s="153">
        <v>6699.1</v>
      </c>
      <c r="I621" s="154">
        <v>6699.1</v>
      </c>
      <c r="J621" s="154">
        <v>1068.76</v>
      </c>
      <c r="K621" s="157">
        <v>5630.34</v>
      </c>
      <c r="L621" s="134" t="str">
        <f>VLOOKUP(E621,'ML Look up'!$A$2:$B$1922,2,FALSE)</f>
        <v>FGD</v>
      </c>
    </row>
    <row r="622" spans="1:12" s="149" customFormat="1">
      <c r="A622" s="136" t="s">
        <v>42</v>
      </c>
      <c r="B622" s="136" t="s">
        <v>21</v>
      </c>
      <c r="C622" s="136" t="s">
        <v>43</v>
      </c>
      <c r="D622" s="136" t="s">
        <v>26</v>
      </c>
      <c r="E622" s="151">
        <v>42165752</v>
      </c>
      <c r="F622" s="152" t="s">
        <v>428</v>
      </c>
      <c r="G622" s="136" t="s">
        <v>24</v>
      </c>
      <c r="H622" s="153">
        <v>3233.97</v>
      </c>
      <c r="I622" s="154">
        <v>3233.97</v>
      </c>
      <c r="J622" s="154">
        <v>515.94000000000005</v>
      </c>
      <c r="K622" s="157">
        <v>2718.0299999999997</v>
      </c>
      <c r="L622" s="134" t="str">
        <f>VLOOKUP(E622,'ML Look up'!$A$2:$B$1922,2,FALSE)</f>
        <v>FGD</v>
      </c>
    </row>
    <row r="623" spans="1:12" s="149" customFormat="1">
      <c r="A623" s="136" t="s">
        <v>42</v>
      </c>
      <c r="B623" s="136" t="s">
        <v>21</v>
      </c>
      <c r="C623" s="136" t="s">
        <v>43</v>
      </c>
      <c r="D623" s="136" t="s">
        <v>26</v>
      </c>
      <c r="E623" s="151">
        <v>42166055</v>
      </c>
      <c r="F623" s="152" t="s">
        <v>425</v>
      </c>
      <c r="G623" s="136" t="s">
        <v>24</v>
      </c>
      <c r="H623" s="153">
        <v>-12565.73</v>
      </c>
      <c r="I623" s="154">
        <v>-12565.73</v>
      </c>
      <c r="J623" s="154">
        <v>-2004.71</v>
      </c>
      <c r="K623" s="157">
        <v>-10561.02</v>
      </c>
      <c r="L623" s="134" t="str">
        <f>VLOOKUP(E623,'ML Look up'!$A$2:$B$1922,2,FALSE)</f>
        <v>SCR</v>
      </c>
    </row>
    <row r="624" spans="1:12" s="149" customFormat="1">
      <c r="A624" s="136" t="s">
        <v>42</v>
      </c>
      <c r="B624" s="136" t="s">
        <v>21</v>
      </c>
      <c r="C624" s="136" t="s">
        <v>43</v>
      </c>
      <c r="D624" s="136" t="s">
        <v>26</v>
      </c>
      <c r="E624" s="151">
        <v>42167779</v>
      </c>
      <c r="F624" s="152" t="s">
        <v>425</v>
      </c>
      <c r="G624" s="136" t="s">
        <v>24</v>
      </c>
      <c r="H624" s="153">
        <v>-67789.990000000005</v>
      </c>
      <c r="I624" s="154">
        <v>-67789.990000000005</v>
      </c>
      <c r="J624" s="154">
        <v>-10815.07</v>
      </c>
      <c r="K624" s="157">
        <v>-56974.920000000006</v>
      </c>
      <c r="L624" s="134" t="str">
        <f>VLOOKUP(E624,'ML Look up'!$A$2:$B$1922,2,FALSE)</f>
        <v>ASH</v>
      </c>
    </row>
    <row r="625" spans="1:12" s="149" customFormat="1">
      <c r="A625" s="136" t="s">
        <v>42</v>
      </c>
      <c r="B625" s="136" t="s">
        <v>21</v>
      </c>
      <c r="C625" s="136" t="s">
        <v>43</v>
      </c>
      <c r="D625" s="136" t="s">
        <v>26</v>
      </c>
      <c r="E625" s="151">
        <v>42167848</v>
      </c>
      <c r="F625" s="152" t="s">
        <v>428</v>
      </c>
      <c r="G625" s="136" t="s">
        <v>24</v>
      </c>
      <c r="H625" s="153">
        <v>1513.77</v>
      </c>
      <c r="I625" s="154">
        <v>1513.77</v>
      </c>
      <c r="J625" s="154">
        <v>241.5</v>
      </c>
      <c r="K625" s="157">
        <v>1272.27</v>
      </c>
      <c r="L625" s="134" t="str">
        <f>VLOOKUP(E625,'ML Look up'!$A$2:$B$1922,2,FALSE)</f>
        <v>SCR</v>
      </c>
    </row>
    <row r="626" spans="1:12" s="149" customFormat="1">
      <c r="A626" s="136" t="s">
        <v>42</v>
      </c>
      <c r="B626" s="136" t="s">
        <v>21</v>
      </c>
      <c r="C626" s="136" t="s">
        <v>43</v>
      </c>
      <c r="D626" s="136" t="s">
        <v>26</v>
      </c>
      <c r="E626" s="151">
        <v>42168965</v>
      </c>
      <c r="F626" s="152" t="s">
        <v>425</v>
      </c>
      <c r="G626" s="136" t="s">
        <v>24</v>
      </c>
      <c r="H626" s="153">
        <v>25006.63</v>
      </c>
      <c r="I626" s="154">
        <v>25006.63</v>
      </c>
      <c r="J626" s="154">
        <v>3989.51</v>
      </c>
      <c r="K626" s="157">
        <v>21017.120000000003</v>
      </c>
      <c r="L626" s="134" t="str">
        <f>VLOOKUP(E626,'ML Look up'!$A$2:$B$1922,2,FALSE)</f>
        <v>FGD</v>
      </c>
    </row>
    <row r="627" spans="1:12" s="149" customFormat="1">
      <c r="A627" s="136" t="s">
        <v>42</v>
      </c>
      <c r="B627" s="136" t="s">
        <v>21</v>
      </c>
      <c r="C627" s="136" t="s">
        <v>43</v>
      </c>
      <c r="D627" s="136" t="s">
        <v>26</v>
      </c>
      <c r="E627" s="151">
        <v>42169153</v>
      </c>
      <c r="F627" s="152" t="s">
        <v>425</v>
      </c>
      <c r="G627" s="136" t="s">
        <v>24</v>
      </c>
      <c r="H627" s="153">
        <v>17151.88</v>
      </c>
      <c r="I627" s="154">
        <v>17151.88</v>
      </c>
      <c r="J627" s="154">
        <v>2736.37</v>
      </c>
      <c r="K627" s="157">
        <v>14415.510000000002</v>
      </c>
      <c r="L627" s="134" t="str">
        <f>VLOOKUP(E627,'ML Look up'!$A$2:$B$1922,2,FALSE)</f>
        <v>PRECIP</v>
      </c>
    </row>
    <row r="628" spans="1:12" s="149" customFormat="1">
      <c r="A628" s="136" t="s">
        <v>42</v>
      </c>
      <c r="B628" s="136" t="s">
        <v>21</v>
      </c>
      <c r="C628" s="136" t="s">
        <v>43</v>
      </c>
      <c r="D628" s="136" t="s">
        <v>26</v>
      </c>
      <c r="E628" s="151">
        <v>42169179</v>
      </c>
      <c r="F628" s="152" t="s">
        <v>429</v>
      </c>
      <c r="G628" s="136" t="s">
        <v>24</v>
      </c>
      <c r="H628" s="153">
        <v>1591.32</v>
      </c>
      <c r="I628" s="154">
        <v>1591.32</v>
      </c>
      <c r="J628" s="154">
        <v>253.88</v>
      </c>
      <c r="K628" s="157">
        <v>1337.44</v>
      </c>
      <c r="L628" s="134" t="str">
        <f>VLOOKUP(E628,'ML Look up'!$A$2:$B$1922,2,FALSE)</f>
        <v>ASH</v>
      </c>
    </row>
    <row r="629" spans="1:12" s="149" customFormat="1">
      <c r="A629" s="136" t="s">
        <v>42</v>
      </c>
      <c r="B629" s="136" t="s">
        <v>21</v>
      </c>
      <c r="C629" s="136" t="s">
        <v>43</v>
      </c>
      <c r="D629" s="136" t="s">
        <v>26</v>
      </c>
      <c r="E629" s="151">
        <v>42171789</v>
      </c>
      <c r="F629" s="152" t="s">
        <v>429</v>
      </c>
      <c r="G629" s="136" t="s">
        <v>24</v>
      </c>
      <c r="H629" s="153">
        <v>343.5</v>
      </c>
      <c r="I629" s="154">
        <v>343.5</v>
      </c>
      <c r="J629" s="154">
        <v>54.8</v>
      </c>
      <c r="K629" s="157">
        <v>288.7</v>
      </c>
      <c r="L629" s="134" t="str">
        <f>VLOOKUP(E629,'ML Look up'!$A$2:$B$1922,2,FALSE)</f>
        <v>PRECIP</v>
      </c>
    </row>
    <row r="630" spans="1:12" s="149" customFormat="1">
      <c r="A630" s="136" t="s">
        <v>42</v>
      </c>
      <c r="B630" s="136" t="s">
        <v>21</v>
      </c>
      <c r="C630" s="136" t="s">
        <v>43</v>
      </c>
      <c r="D630" s="136" t="s">
        <v>26</v>
      </c>
      <c r="E630" s="151">
        <v>42171825</v>
      </c>
      <c r="F630" s="152" t="s">
        <v>428</v>
      </c>
      <c r="G630" s="136" t="s">
        <v>24</v>
      </c>
      <c r="H630" s="153">
        <v>38098.120000000003</v>
      </c>
      <c r="I630" s="154">
        <v>38098.120000000003</v>
      </c>
      <c r="J630" s="154">
        <v>6078.09</v>
      </c>
      <c r="K630" s="157">
        <v>32020.030000000002</v>
      </c>
      <c r="L630" s="134" t="str">
        <f>VLOOKUP(E630,'ML Look up'!$A$2:$B$1922,2,FALSE)</f>
        <v>FGD</v>
      </c>
    </row>
    <row r="631" spans="1:12" s="149" customFormat="1">
      <c r="A631" s="136" t="s">
        <v>42</v>
      </c>
      <c r="B631" s="136" t="s">
        <v>21</v>
      </c>
      <c r="C631" s="136" t="s">
        <v>43</v>
      </c>
      <c r="D631" s="136" t="s">
        <v>26</v>
      </c>
      <c r="E631" s="151">
        <v>42171835</v>
      </c>
      <c r="F631" s="152" t="s">
        <v>428</v>
      </c>
      <c r="G631" s="136" t="s">
        <v>24</v>
      </c>
      <c r="H631" s="153">
        <v>2967.99</v>
      </c>
      <c r="I631" s="154">
        <v>2967.99</v>
      </c>
      <c r="J631" s="154">
        <v>473.51</v>
      </c>
      <c r="K631" s="157">
        <v>2494.4799999999996</v>
      </c>
      <c r="L631" s="134" t="str">
        <f>VLOOKUP(E631,'ML Look up'!$A$2:$B$1922,2,FALSE)</f>
        <v>FGD</v>
      </c>
    </row>
    <row r="632" spans="1:12" s="149" customFormat="1">
      <c r="A632" s="136" t="s">
        <v>42</v>
      </c>
      <c r="B632" s="136" t="s">
        <v>21</v>
      </c>
      <c r="C632" s="136" t="s">
        <v>43</v>
      </c>
      <c r="D632" s="136" t="s">
        <v>26</v>
      </c>
      <c r="E632" s="151">
        <v>42171846</v>
      </c>
      <c r="F632" s="152" t="s">
        <v>428</v>
      </c>
      <c r="G632" s="136" t="s">
        <v>24</v>
      </c>
      <c r="H632" s="153">
        <v>21596.17</v>
      </c>
      <c r="I632" s="154">
        <v>21596.17</v>
      </c>
      <c r="J632" s="154">
        <v>3445.41</v>
      </c>
      <c r="K632" s="157">
        <v>18150.759999999998</v>
      </c>
      <c r="L632" s="134" t="str">
        <f>VLOOKUP(E632,'ML Look up'!$A$2:$B$1922,2,FALSE)</f>
        <v>FGD</v>
      </c>
    </row>
    <row r="633" spans="1:12" s="149" customFormat="1">
      <c r="A633" s="136" t="s">
        <v>42</v>
      </c>
      <c r="B633" s="136" t="s">
        <v>21</v>
      </c>
      <c r="C633" s="136" t="s">
        <v>43</v>
      </c>
      <c r="D633" s="136" t="s">
        <v>26</v>
      </c>
      <c r="E633" s="151">
        <v>42172310</v>
      </c>
      <c r="F633" s="152" t="s">
        <v>428</v>
      </c>
      <c r="G633" s="136" t="s">
        <v>24</v>
      </c>
      <c r="H633" s="153">
        <v>2991.68</v>
      </c>
      <c r="I633" s="154">
        <v>2991.68</v>
      </c>
      <c r="J633" s="154">
        <v>477.29</v>
      </c>
      <c r="K633" s="157">
        <v>2514.39</v>
      </c>
      <c r="L633" s="134" t="str">
        <f>VLOOKUP(E633,'ML Look up'!$A$2:$B$1922,2,FALSE)</f>
        <v>FGD</v>
      </c>
    </row>
    <row r="634" spans="1:12" s="149" customFormat="1">
      <c r="A634" s="136" t="s">
        <v>42</v>
      </c>
      <c r="B634" s="136" t="s">
        <v>21</v>
      </c>
      <c r="C634" s="136" t="s">
        <v>43</v>
      </c>
      <c r="D634" s="136" t="s">
        <v>26</v>
      </c>
      <c r="E634" s="151">
        <v>42172808</v>
      </c>
      <c r="F634" s="152" t="s">
        <v>428</v>
      </c>
      <c r="G634" s="136" t="s">
        <v>24</v>
      </c>
      <c r="H634" s="153">
        <v>5355.85</v>
      </c>
      <c r="I634" s="154">
        <v>5355.85</v>
      </c>
      <c r="J634" s="154">
        <v>854.46</v>
      </c>
      <c r="K634" s="157">
        <v>4501.3900000000003</v>
      </c>
      <c r="L634" s="134" t="str">
        <f>VLOOKUP(E634,'ML Look up'!$A$2:$B$1922,2,FALSE)</f>
        <v>SCR</v>
      </c>
    </row>
    <row r="635" spans="1:12" s="149" customFormat="1">
      <c r="A635" s="136" t="s">
        <v>42</v>
      </c>
      <c r="B635" s="136" t="s">
        <v>21</v>
      </c>
      <c r="C635" s="136" t="s">
        <v>43</v>
      </c>
      <c r="D635" s="136" t="s">
        <v>26</v>
      </c>
      <c r="E635" s="151">
        <v>42175362</v>
      </c>
      <c r="F635" s="152" t="s">
        <v>428</v>
      </c>
      <c r="G635" s="136" t="s">
        <v>24</v>
      </c>
      <c r="H635" s="153">
        <v>4832.95</v>
      </c>
      <c r="I635" s="154">
        <v>4832.95</v>
      </c>
      <c r="J635" s="154">
        <v>771.04</v>
      </c>
      <c r="K635" s="157">
        <v>4061.91</v>
      </c>
      <c r="L635" s="134" t="str">
        <f>VLOOKUP(E635,'ML Look up'!$A$2:$B$1922,2,FALSE)</f>
        <v>SCR</v>
      </c>
    </row>
    <row r="636" spans="1:12" s="149" customFormat="1">
      <c r="A636" s="136" t="s">
        <v>42</v>
      </c>
      <c r="B636" s="136" t="s">
        <v>21</v>
      </c>
      <c r="C636" s="136" t="s">
        <v>43</v>
      </c>
      <c r="D636" s="136" t="s">
        <v>26</v>
      </c>
      <c r="E636" s="151">
        <v>42178148</v>
      </c>
      <c r="F636" s="152" t="s">
        <v>429</v>
      </c>
      <c r="G636" s="136" t="s">
        <v>24</v>
      </c>
      <c r="H636" s="153">
        <v>1520.76</v>
      </c>
      <c r="I636" s="154">
        <v>1520.76</v>
      </c>
      <c r="J636" s="154">
        <v>242.62</v>
      </c>
      <c r="K636" s="157">
        <v>1278.1399999999999</v>
      </c>
      <c r="L636" s="134" t="str">
        <f>VLOOKUP(E636,'ML Look up'!$A$2:$B$1922,2,FALSE)</f>
        <v>FGD</v>
      </c>
    </row>
    <row r="637" spans="1:12" s="149" customFormat="1">
      <c r="A637" s="136" t="s">
        <v>42</v>
      </c>
      <c r="B637" s="136" t="s">
        <v>21</v>
      </c>
      <c r="C637" s="136" t="s">
        <v>43</v>
      </c>
      <c r="D637" s="136" t="s">
        <v>26</v>
      </c>
      <c r="E637" s="151">
        <v>42179129</v>
      </c>
      <c r="F637" s="152" t="s">
        <v>428</v>
      </c>
      <c r="G637" s="136" t="s">
        <v>24</v>
      </c>
      <c r="H637" s="153">
        <v>1734.84</v>
      </c>
      <c r="I637" s="154">
        <v>1734.84</v>
      </c>
      <c r="J637" s="154">
        <v>276.77</v>
      </c>
      <c r="K637" s="157">
        <v>1458.07</v>
      </c>
      <c r="L637" s="134" t="str">
        <f>VLOOKUP(E637,'ML Look up'!$A$2:$B$1922,2,FALSE)</f>
        <v>FGD</v>
      </c>
    </row>
    <row r="638" spans="1:12" s="149" customFormat="1">
      <c r="A638" s="136" t="s">
        <v>42</v>
      </c>
      <c r="B638" s="136" t="s">
        <v>21</v>
      </c>
      <c r="C638" s="136" t="s">
        <v>43</v>
      </c>
      <c r="D638" s="136" t="s">
        <v>26</v>
      </c>
      <c r="E638" s="151">
        <v>42179942</v>
      </c>
      <c r="F638" s="152" t="s">
        <v>428</v>
      </c>
      <c r="G638" s="136" t="s">
        <v>24</v>
      </c>
      <c r="H638" s="153">
        <v>10502.02</v>
      </c>
      <c r="I638" s="154">
        <v>10502.02</v>
      </c>
      <c r="J638" s="154">
        <v>1675.47</v>
      </c>
      <c r="K638" s="157">
        <v>8826.5500000000011</v>
      </c>
      <c r="L638" s="134" t="str">
        <f>VLOOKUP(E638,'ML Look up'!$A$2:$B$1922,2,FALSE)</f>
        <v>SCR</v>
      </c>
    </row>
    <row r="639" spans="1:12" s="149" customFormat="1">
      <c r="A639" s="136" t="s">
        <v>42</v>
      </c>
      <c r="B639" s="136" t="s">
        <v>21</v>
      </c>
      <c r="C639" s="136" t="s">
        <v>43</v>
      </c>
      <c r="D639" s="136" t="s">
        <v>26</v>
      </c>
      <c r="E639" s="151">
        <v>42182860</v>
      </c>
      <c r="F639" s="152" t="s">
        <v>425</v>
      </c>
      <c r="G639" s="136" t="s">
        <v>24</v>
      </c>
      <c r="H639" s="153">
        <v>43558.13</v>
      </c>
      <c r="I639" s="154">
        <v>43558.13</v>
      </c>
      <c r="J639" s="154">
        <v>6949.17</v>
      </c>
      <c r="K639" s="157">
        <v>36608.959999999999</v>
      </c>
      <c r="L639" s="134" t="str">
        <f>VLOOKUP(E639,'ML Look up'!$A$2:$B$1922,2,FALSE)</f>
        <v>FGD</v>
      </c>
    </row>
    <row r="640" spans="1:12" s="149" customFormat="1">
      <c r="A640" s="136" t="s">
        <v>42</v>
      </c>
      <c r="B640" s="136" t="s">
        <v>21</v>
      </c>
      <c r="C640" s="136" t="s">
        <v>43</v>
      </c>
      <c r="D640" s="136" t="s">
        <v>26</v>
      </c>
      <c r="E640" s="151">
        <v>42188076</v>
      </c>
      <c r="F640" s="152" t="s">
        <v>425</v>
      </c>
      <c r="G640" s="136" t="s">
        <v>24</v>
      </c>
      <c r="H640" s="153">
        <v>5401.81</v>
      </c>
      <c r="I640" s="154">
        <v>5401.81</v>
      </c>
      <c r="J640" s="154">
        <v>861.79</v>
      </c>
      <c r="K640" s="157">
        <v>4540.0200000000004</v>
      </c>
      <c r="L640" s="134" t="str">
        <f>VLOOKUP(E640,'ML Look up'!$A$2:$B$1922,2,FALSE)</f>
        <v>PRECIP</v>
      </c>
    </row>
    <row r="641" spans="1:12" s="149" customFormat="1">
      <c r="A641" s="136" t="s">
        <v>42</v>
      </c>
      <c r="B641" s="136" t="s">
        <v>21</v>
      </c>
      <c r="C641" s="136" t="s">
        <v>43</v>
      </c>
      <c r="D641" s="136" t="s">
        <v>26</v>
      </c>
      <c r="E641" s="151">
        <v>42188969</v>
      </c>
      <c r="F641" s="152" t="s">
        <v>427</v>
      </c>
      <c r="G641" s="136" t="s">
        <v>24</v>
      </c>
      <c r="H641" s="153">
        <v>1313.11</v>
      </c>
      <c r="I641" s="154">
        <v>1313.11</v>
      </c>
      <c r="J641" s="154">
        <v>209.49</v>
      </c>
      <c r="K641" s="157">
        <v>1103.6199999999999</v>
      </c>
      <c r="L641" s="134" t="str">
        <f>VLOOKUP(E641,'ML Look up'!$A$2:$B$1922,2,FALSE)</f>
        <v>GYPSUM</v>
      </c>
    </row>
    <row r="642" spans="1:12" s="149" customFormat="1">
      <c r="A642" s="136" t="s">
        <v>42</v>
      </c>
      <c r="B642" s="136" t="s">
        <v>21</v>
      </c>
      <c r="C642" s="136" t="s">
        <v>43</v>
      </c>
      <c r="D642" s="136" t="s">
        <v>26</v>
      </c>
      <c r="E642" s="151">
        <v>42190153</v>
      </c>
      <c r="F642" s="152" t="s">
        <v>428</v>
      </c>
      <c r="G642" s="136" t="s">
        <v>24</v>
      </c>
      <c r="H642" s="153">
        <v>6542.33</v>
      </c>
      <c r="I642" s="154">
        <v>6542.33</v>
      </c>
      <c r="J642" s="154">
        <v>1043.75</v>
      </c>
      <c r="K642" s="157">
        <v>5498.58</v>
      </c>
      <c r="L642" s="134" t="str">
        <f>VLOOKUP(E642,'ML Look up'!$A$2:$B$1922,2,FALSE)</f>
        <v>FGD</v>
      </c>
    </row>
    <row r="643" spans="1:12" s="149" customFormat="1">
      <c r="A643" s="136" t="s">
        <v>42</v>
      </c>
      <c r="B643" s="136" t="s">
        <v>21</v>
      </c>
      <c r="C643" s="136" t="s">
        <v>43</v>
      </c>
      <c r="D643" s="136" t="s">
        <v>26</v>
      </c>
      <c r="E643" s="151">
        <v>42190417</v>
      </c>
      <c r="F643" s="152" t="s">
        <v>430</v>
      </c>
      <c r="G643" s="136" t="s">
        <v>24</v>
      </c>
      <c r="H643" s="153">
        <v>10357.83</v>
      </c>
      <c r="I643" s="154">
        <v>10357.83</v>
      </c>
      <c r="J643" s="154">
        <v>1652.47</v>
      </c>
      <c r="K643" s="157">
        <v>8705.36</v>
      </c>
      <c r="L643" s="134" t="str">
        <f>VLOOKUP(E643,'ML Look up'!$A$2:$B$1922,2,FALSE)</f>
        <v>PRECIP</v>
      </c>
    </row>
    <row r="644" spans="1:12" s="149" customFormat="1">
      <c r="A644" s="136" t="s">
        <v>42</v>
      </c>
      <c r="B644" s="136" t="s">
        <v>21</v>
      </c>
      <c r="C644" s="136" t="s">
        <v>43</v>
      </c>
      <c r="D644" s="136" t="s">
        <v>26</v>
      </c>
      <c r="E644" s="151">
        <v>42190546</v>
      </c>
      <c r="F644" s="152" t="s">
        <v>428</v>
      </c>
      <c r="G644" s="136" t="s">
        <v>24</v>
      </c>
      <c r="H644" s="153">
        <v>11948.96</v>
      </c>
      <c r="I644" s="154">
        <v>11948.96</v>
      </c>
      <c r="J644" s="154">
        <v>1906.31</v>
      </c>
      <c r="K644" s="157">
        <v>10042.65</v>
      </c>
      <c r="L644" s="134" t="str">
        <f>VLOOKUP(E644,'ML Look up'!$A$2:$B$1922,2,FALSE)</f>
        <v>FGD</v>
      </c>
    </row>
    <row r="645" spans="1:12" s="149" customFormat="1">
      <c r="A645" s="136" t="s">
        <v>42</v>
      </c>
      <c r="B645" s="136" t="s">
        <v>21</v>
      </c>
      <c r="C645" s="136" t="s">
        <v>43</v>
      </c>
      <c r="D645" s="136" t="s">
        <v>26</v>
      </c>
      <c r="E645" s="151">
        <v>42193666</v>
      </c>
      <c r="F645" s="152" t="s">
        <v>427</v>
      </c>
      <c r="G645" s="136" t="s">
        <v>24</v>
      </c>
      <c r="H645" s="153">
        <v>23685.34</v>
      </c>
      <c r="I645" s="154">
        <v>23685.34</v>
      </c>
      <c r="J645" s="154">
        <v>3778.71</v>
      </c>
      <c r="K645" s="157">
        <v>19906.63</v>
      </c>
      <c r="L645" s="134" t="str">
        <f>VLOOKUP(E645,'ML Look up'!$A$2:$B$1922,2,FALSE)</f>
        <v>GYPSUM</v>
      </c>
    </row>
    <row r="646" spans="1:12" s="149" customFormat="1">
      <c r="A646" s="136" t="s">
        <v>42</v>
      </c>
      <c r="B646" s="136" t="s">
        <v>21</v>
      </c>
      <c r="C646" s="136" t="s">
        <v>43</v>
      </c>
      <c r="D646" s="136" t="s">
        <v>26</v>
      </c>
      <c r="E646" s="151">
        <v>42193673</v>
      </c>
      <c r="F646" s="152" t="s">
        <v>427</v>
      </c>
      <c r="G646" s="136" t="s">
        <v>24</v>
      </c>
      <c r="H646" s="153">
        <v>42295.17</v>
      </c>
      <c r="I646" s="154">
        <v>42295.17</v>
      </c>
      <c r="J646" s="154">
        <v>6747.68</v>
      </c>
      <c r="K646" s="157">
        <v>35547.49</v>
      </c>
      <c r="L646" s="134" t="str">
        <f>VLOOKUP(E646,'ML Look up'!$A$2:$B$1922,2,FALSE)</f>
        <v>GYPSUM</v>
      </c>
    </row>
    <row r="647" spans="1:12" s="149" customFormat="1">
      <c r="A647" s="136" t="s">
        <v>42</v>
      </c>
      <c r="B647" s="136" t="s">
        <v>21</v>
      </c>
      <c r="C647" s="136" t="s">
        <v>43</v>
      </c>
      <c r="D647" s="136" t="s">
        <v>26</v>
      </c>
      <c r="E647" s="151">
        <v>42193706</v>
      </c>
      <c r="F647" s="152" t="s">
        <v>426</v>
      </c>
      <c r="G647" s="136" t="s">
        <v>24</v>
      </c>
      <c r="H647" s="153">
        <v>3000.54</v>
      </c>
      <c r="I647" s="154">
        <v>3000.54</v>
      </c>
      <c r="J647" s="154">
        <v>478.7</v>
      </c>
      <c r="K647" s="157">
        <v>2521.84</v>
      </c>
      <c r="L647" s="134" t="str">
        <f>VLOOKUP(E647,'ML Look up'!$A$2:$B$1922,2,FALSE)</f>
        <v>ASH</v>
      </c>
    </row>
    <row r="648" spans="1:12" s="149" customFormat="1">
      <c r="A648" s="136" t="s">
        <v>42</v>
      </c>
      <c r="B648" s="136" t="s">
        <v>21</v>
      </c>
      <c r="C648" s="136" t="s">
        <v>43</v>
      </c>
      <c r="D648" s="136" t="s">
        <v>26</v>
      </c>
      <c r="E648" s="151">
        <v>42196193</v>
      </c>
      <c r="F648" s="152" t="s">
        <v>429</v>
      </c>
      <c r="G648" s="136" t="s">
        <v>24</v>
      </c>
      <c r="H648" s="153">
        <v>1493</v>
      </c>
      <c r="I648" s="154">
        <v>1493</v>
      </c>
      <c r="J648" s="154">
        <v>238.19</v>
      </c>
      <c r="K648" s="157">
        <v>1254.81</v>
      </c>
      <c r="L648" s="134" t="str">
        <f>VLOOKUP(E648,'ML Look up'!$A$2:$B$1922,2,FALSE)</f>
        <v>ASH</v>
      </c>
    </row>
    <row r="649" spans="1:12" s="149" customFormat="1">
      <c r="A649" s="136" t="s">
        <v>42</v>
      </c>
      <c r="B649" s="136" t="s">
        <v>21</v>
      </c>
      <c r="C649" s="136" t="s">
        <v>43</v>
      </c>
      <c r="D649" s="136" t="s">
        <v>26</v>
      </c>
      <c r="E649" s="151">
        <v>42196606</v>
      </c>
      <c r="F649" s="152" t="s">
        <v>431</v>
      </c>
      <c r="G649" s="136" t="s">
        <v>24</v>
      </c>
      <c r="H649" s="153">
        <v>3416.37</v>
      </c>
      <c r="I649" s="154">
        <v>3416.37</v>
      </c>
      <c r="J649" s="154">
        <v>545.04</v>
      </c>
      <c r="K649" s="157">
        <v>2871.33</v>
      </c>
      <c r="L649" s="134" t="str">
        <f>VLOOKUP(E649,'ML Look up'!$A$2:$B$1922,2,FALSE)</f>
        <v>ASH</v>
      </c>
    </row>
    <row r="650" spans="1:12" s="149" customFormat="1">
      <c r="A650" s="136" t="s">
        <v>42</v>
      </c>
      <c r="B650" s="136" t="s">
        <v>21</v>
      </c>
      <c r="C650" s="136" t="s">
        <v>43</v>
      </c>
      <c r="D650" s="136" t="s">
        <v>26</v>
      </c>
      <c r="E650" s="151">
        <v>42202583</v>
      </c>
      <c r="F650" s="152" t="s">
        <v>426</v>
      </c>
      <c r="G650" s="136" t="s">
        <v>24</v>
      </c>
      <c r="H650" s="153">
        <v>12114.85</v>
      </c>
      <c r="I650" s="154">
        <v>12114.85</v>
      </c>
      <c r="J650" s="154">
        <v>1932.78</v>
      </c>
      <c r="K650" s="157">
        <v>10182.07</v>
      </c>
      <c r="L650" s="134" t="str">
        <f>VLOOKUP(E650,'ML Look up'!$A$2:$B$1922,2,FALSE)</f>
        <v>ASH</v>
      </c>
    </row>
    <row r="651" spans="1:12" s="149" customFormat="1">
      <c r="A651" s="136" t="s">
        <v>42</v>
      </c>
      <c r="B651" s="136" t="s">
        <v>21</v>
      </c>
      <c r="C651" s="136" t="s">
        <v>43</v>
      </c>
      <c r="D651" s="136" t="s">
        <v>26</v>
      </c>
      <c r="E651" s="151">
        <v>42206963</v>
      </c>
      <c r="F651" s="152" t="s">
        <v>428</v>
      </c>
      <c r="G651" s="136" t="s">
        <v>24</v>
      </c>
      <c r="H651" s="153">
        <v>1485.94</v>
      </c>
      <c r="I651" s="154">
        <v>1485.94</v>
      </c>
      <c r="J651" s="154">
        <v>237.06</v>
      </c>
      <c r="K651" s="157">
        <v>1248.8800000000001</v>
      </c>
      <c r="L651" s="134" t="str">
        <f>VLOOKUP(E651,'ML Look up'!$A$2:$B$1922,2,FALSE)</f>
        <v>FGD</v>
      </c>
    </row>
    <row r="652" spans="1:12" s="149" customFormat="1">
      <c r="A652" s="136" t="s">
        <v>42</v>
      </c>
      <c r="B652" s="136" t="s">
        <v>21</v>
      </c>
      <c r="C652" s="136" t="s">
        <v>43</v>
      </c>
      <c r="D652" s="136" t="s">
        <v>26</v>
      </c>
      <c r="E652" s="151">
        <v>42216435</v>
      </c>
      <c r="F652" s="152" t="s">
        <v>423</v>
      </c>
      <c r="G652" s="136" t="s">
        <v>24</v>
      </c>
      <c r="H652" s="153">
        <v>3824.37</v>
      </c>
      <c r="I652" s="154">
        <v>3824.37</v>
      </c>
      <c r="J652" s="154">
        <v>610.13</v>
      </c>
      <c r="K652" s="157">
        <v>3214.24</v>
      </c>
      <c r="L652" s="134" t="str">
        <f>VLOOKUP(E652,'ML Look up'!$A$2:$B$1922,2,FALSE)</f>
        <v>FGD</v>
      </c>
    </row>
    <row r="653" spans="1:12" s="149" customFormat="1">
      <c r="A653" s="136" t="s">
        <v>42</v>
      </c>
      <c r="B653" s="136" t="s">
        <v>21</v>
      </c>
      <c r="C653" s="136" t="s">
        <v>43</v>
      </c>
      <c r="D653" s="136" t="s">
        <v>26</v>
      </c>
      <c r="E653" s="151">
        <v>42216491</v>
      </c>
      <c r="F653" s="152" t="s">
        <v>428</v>
      </c>
      <c r="G653" s="136" t="s">
        <v>24</v>
      </c>
      <c r="H653" s="153">
        <v>12345.42</v>
      </c>
      <c r="I653" s="154">
        <v>12345.42</v>
      </c>
      <c r="J653" s="154">
        <v>1969.56</v>
      </c>
      <c r="K653" s="157">
        <v>10375.86</v>
      </c>
      <c r="L653" s="134" t="str">
        <f>VLOOKUP(E653,'ML Look up'!$A$2:$B$1922,2,FALSE)</f>
        <v>FGD</v>
      </c>
    </row>
    <row r="654" spans="1:12" s="149" customFormat="1">
      <c r="A654" s="136" t="s">
        <v>42</v>
      </c>
      <c r="B654" s="136" t="s">
        <v>21</v>
      </c>
      <c r="C654" s="136" t="s">
        <v>43</v>
      </c>
      <c r="D654" s="136" t="s">
        <v>26</v>
      </c>
      <c r="E654" s="151">
        <v>42218110</v>
      </c>
      <c r="F654" s="152" t="s">
        <v>429</v>
      </c>
      <c r="G654" s="136" t="s">
        <v>24</v>
      </c>
      <c r="H654" s="153">
        <v>5477.78</v>
      </c>
      <c r="I654" s="154">
        <v>5477.78</v>
      </c>
      <c r="J654" s="154">
        <v>873.91</v>
      </c>
      <c r="K654" s="157">
        <v>4603.87</v>
      </c>
      <c r="L654" s="134" t="str">
        <f>VLOOKUP(E654,'ML Look up'!$A$2:$B$1922,2,FALSE)</f>
        <v>PRECIP</v>
      </c>
    </row>
    <row r="655" spans="1:12" s="149" customFormat="1">
      <c r="A655" s="136" t="s">
        <v>42</v>
      </c>
      <c r="B655" s="136" t="s">
        <v>21</v>
      </c>
      <c r="C655" s="136" t="s">
        <v>43</v>
      </c>
      <c r="D655" s="136" t="s">
        <v>26</v>
      </c>
      <c r="E655" s="151">
        <v>42218790</v>
      </c>
      <c r="F655" s="152" t="s">
        <v>428</v>
      </c>
      <c r="G655" s="136" t="s">
        <v>24</v>
      </c>
      <c r="H655" s="153">
        <v>1491.7</v>
      </c>
      <c r="I655" s="154">
        <v>1491.7</v>
      </c>
      <c r="J655" s="154">
        <v>237.98</v>
      </c>
      <c r="K655" s="157">
        <v>1253.72</v>
      </c>
      <c r="L655" s="134" t="str">
        <f>VLOOKUP(E655,'ML Look up'!$A$2:$B$1922,2,FALSE)</f>
        <v>FGD</v>
      </c>
    </row>
    <row r="656" spans="1:12" s="149" customFormat="1">
      <c r="A656" s="136" t="s">
        <v>42</v>
      </c>
      <c r="B656" s="136" t="s">
        <v>21</v>
      </c>
      <c r="C656" s="136" t="s">
        <v>43</v>
      </c>
      <c r="D656" s="136" t="s">
        <v>26</v>
      </c>
      <c r="E656" s="151">
        <v>42220336</v>
      </c>
      <c r="F656" s="152" t="s">
        <v>426</v>
      </c>
      <c r="G656" s="136" t="s">
        <v>24</v>
      </c>
      <c r="H656" s="153">
        <v>5675.83</v>
      </c>
      <c r="I656" s="154">
        <v>5675.83</v>
      </c>
      <c r="J656" s="154">
        <v>905.51</v>
      </c>
      <c r="K656" s="157">
        <v>4770.32</v>
      </c>
      <c r="L656" s="134" t="str">
        <f>VLOOKUP(E656,'ML Look up'!$A$2:$B$1922,2,FALSE)</f>
        <v>SCR</v>
      </c>
    </row>
    <row r="657" spans="1:12" s="149" customFormat="1">
      <c r="A657" s="136" t="s">
        <v>42</v>
      </c>
      <c r="B657" s="136" t="s">
        <v>21</v>
      </c>
      <c r="C657" s="136" t="s">
        <v>43</v>
      </c>
      <c r="D657" s="136" t="s">
        <v>26</v>
      </c>
      <c r="E657" s="151">
        <v>42221625</v>
      </c>
      <c r="F657" s="152" t="s">
        <v>431</v>
      </c>
      <c r="G657" s="136" t="s">
        <v>24</v>
      </c>
      <c r="H657" s="153">
        <v>49644.56</v>
      </c>
      <c r="I657" s="154">
        <v>49644.56</v>
      </c>
      <c r="J657" s="154">
        <v>7920.19</v>
      </c>
      <c r="K657" s="157">
        <v>41724.369999999995</v>
      </c>
      <c r="L657" s="134" t="str">
        <f>VLOOKUP(E657,'ML Look up'!$A$2:$B$1922,2,FALSE)</f>
        <v>PRECIP</v>
      </c>
    </row>
    <row r="658" spans="1:12" s="149" customFormat="1">
      <c r="A658" s="136" t="s">
        <v>42</v>
      </c>
      <c r="B658" s="136" t="s">
        <v>21</v>
      </c>
      <c r="C658" s="136" t="s">
        <v>43</v>
      </c>
      <c r="D658" s="136" t="s">
        <v>26</v>
      </c>
      <c r="E658" s="151">
        <v>42222029</v>
      </c>
      <c r="F658" s="152" t="s">
        <v>428</v>
      </c>
      <c r="G658" s="136" t="s">
        <v>24</v>
      </c>
      <c r="H658" s="153">
        <v>29024.85</v>
      </c>
      <c r="I658" s="154">
        <v>29024.85</v>
      </c>
      <c r="J658" s="154">
        <v>4630.5600000000004</v>
      </c>
      <c r="K658" s="157">
        <v>24394.289999999997</v>
      </c>
      <c r="L658" s="134" t="str">
        <f>VLOOKUP(E658,'ML Look up'!$A$2:$B$1922,2,FALSE)</f>
        <v>FGD</v>
      </c>
    </row>
    <row r="659" spans="1:12" s="149" customFormat="1">
      <c r="A659" s="136" t="s">
        <v>42</v>
      </c>
      <c r="B659" s="136" t="s">
        <v>21</v>
      </c>
      <c r="C659" s="136" t="s">
        <v>43</v>
      </c>
      <c r="D659" s="136" t="s">
        <v>26</v>
      </c>
      <c r="E659" s="151">
        <v>42222764</v>
      </c>
      <c r="F659" s="152" t="s">
        <v>429</v>
      </c>
      <c r="G659" s="136" t="s">
        <v>24</v>
      </c>
      <c r="H659" s="153">
        <v>2131.38</v>
      </c>
      <c r="I659" s="154">
        <v>2131.38</v>
      </c>
      <c r="J659" s="154">
        <v>340.04</v>
      </c>
      <c r="K659" s="157">
        <v>1791.3400000000001</v>
      </c>
      <c r="L659" s="134" t="str">
        <f>VLOOKUP(E659,'ML Look up'!$A$2:$B$1922,2,FALSE)</f>
        <v>PRECIP</v>
      </c>
    </row>
    <row r="660" spans="1:12" s="149" customFormat="1">
      <c r="A660" s="136" t="s">
        <v>42</v>
      </c>
      <c r="B660" s="136" t="s">
        <v>21</v>
      </c>
      <c r="C660" s="136" t="s">
        <v>43</v>
      </c>
      <c r="D660" s="136" t="s">
        <v>26</v>
      </c>
      <c r="E660" s="151">
        <v>42223932</v>
      </c>
      <c r="F660" s="152" t="s">
        <v>429</v>
      </c>
      <c r="G660" s="136" t="s">
        <v>24</v>
      </c>
      <c r="H660" s="153">
        <v>2490.91</v>
      </c>
      <c r="I660" s="154">
        <v>2490.91</v>
      </c>
      <c r="J660" s="154">
        <v>397.39</v>
      </c>
      <c r="K660" s="157">
        <v>2093.52</v>
      </c>
      <c r="L660" s="134" t="str">
        <f>VLOOKUP(E660,'ML Look up'!$A$2:$B$1922,2,FALSE)</f>
        <v>ASH</v>
      </c>
    </row>
    <row r="661" spans="1:12" s="149" customFormat="1">
      <c r="A661" s="136" t="s">
        <v>42</v>
      </c>
      <c r="B661" s="136" t="s">
        <v>21</v>
      </c>
      <c r="C661" s="136" t="s">
        <v>43</v>
      </c>
      <c r="D661" s="136" t="s">
        <v>26</v>
      </c>
      <c r="E661" s="151">
        <v>42224425</v>
      </c>
      <c r="F661" s="152" t="s">
        <v>429</v>
      </c>
      <c r="G661" s="136" t="s">
        <v>24</v>
      </c>
      <c r="H661" s="153">
        <v>688.41</v>
      </c>
      <c r="I661" s="154">
        <v>688.41</v>
      </c>
      <c r="J661" s="154">
        <v>109.83</v>
      </c>
      <c r="K661" s="157">
        <v>578.57999999999993</v>
      </c>
      <c r="L661" s="134" t="str">
        <f>VLOOKUP(E661,'ML Look up'!$A$2:$B$1922,2,FALSE)</f>
        <v>PRECIP</v>
      </c>
    </row>
    <row r="662" spans="1:12" s="149" customFormat="1">
      <c r="A662" s="136" t="s">
        <v>42</v>
      </c>
      <c r="B662" s="136" t="s">
        <v>21</v>
      </c>
      <c r="C662" s="136" t="s">
        <v>43</v>
      </c>
      <c r="D662" s="136" t="s">
        <v>26</v>
      </c>
      <c r="E662" s="151">
        <v>42225598</v>
      </c>
      <c r="F662" s="152" t="s">
        <v>432</v>
      </c>
      <c r="G662" s="136" t="s">
        <v>24</v>
      </c>
      <c r="H662" s="153">
        <v>4383.32</v>
      </c>
      <c r="I662" s="154">
        <v>4383.32</v>
      </c>
      <c r="J662" s="154">
        <v>699.31</v>
      </c>
      <c r="K662" s="157">
        <v>3684.0099999999998</v>
      </c>
      <c r="L662" s="134" t="str">
        <f>VLOOKUP(E662,'ML Look up'!$A$2:$B$1922,2,FALSE)</f>
        <v>ASH</v>
      </c>
    </row>
    <row r="663" spans="1:12" s="149" customFormat="1">
      <c r="A663" s="136" t="s">
        <v>42</v>
      </c>
      <c r="B663" s="136" t="s">
        <v>21</v>
      </c>
      <c r="C663" s="136" t="s">
        <v>43</v>
      </c>
      <c r="D663" s="136" t="s">
        <v>26</v>
      </c>
      <c r="E663" s="151">
        <v>42230162</v>
      </c>
      <c r="F663" s="152" t="s">
        <v>432</v>
      </c>
      <c r="G663" s="136" t="s">
        <v>24</v>
      </c>
      <c r="H663" s="153">
        <v>24944.29</v>
      </c>
      <c r="I663" s="154">
        <v>24944.29</v>
      </c>
      <c r="J663" s="154">
        <v>3979.56</v>
      </c>
      <c r="K663" s="157">
        <v>20964.73</v>
      </c>
      <c r="L663" s="134" t="str">
        <f>VLOOKUP(E663,'ML Look up'!$A$2:$B$1922,2,FALSE)</f>
        <v>ASH</v>
      </c>
    </row>
    <row r="664" spans="1:12" s="149" customFormat="1">
      <c r="A664" s="136" t="s">
        <v>42</v>
      </c>
      <c r="B664" s="136" t="s">
        <v>21</v>
      </c>
      <c r="C664" s="136" t="s">
        <v>43</v>
      </c>
      <c r="D664" s="136" t="s">
        <v>26</v>
      </c>
      <c r="E664" s="151">
        <v>42230260</v>
      </c>
      <c r="F664" s="152" t="s">
        <v>429</v>
      </c>
      <c r="G664" s="136" t="s">
        <v>24</v>
      </c>
      <c r="H664" s="153">
        <v>1396.76</v>
      </c>
      <c r="I664" s="154">
        <v>1396.76</v>
      </c>
      <c r="J664" s="154">
        <v>222.84</v>
      </c>
      <c r="K664" s="157">
        <v>1173.92</v>
      </c>
      <c r="L664" s="134" t="str">
        <f>VLOOKUP(E664,'ML Look up'!$A$2:$B$1922,2,FALSE)</f>
        <v>PRECIP</v>
      </c>
    </row>
    <row r="665" spans="1:12" s="149" customFormat="1">
      <c r="A665" s="136" t="s">
        <v>42</v>
      </c>
      <c r="B665" s="136" t="s">
        <v>21</v>
      </c>
      <c r="C665" s="136" t="s">
        <v>43</v>
      </c>
      <c r="D665" s="136" t="s">
        <v>26</v>
      </c>
      <c r="E665" s="151">
        <v>42230264</v>
      </c>
      <c r="F665" s="152" t="s">
        <v>429</v>
      </c>
      <c r="G665" s="136" t="s">
        <v>24</v>
      </c>
      <c r="H665" s="153">
        <v>2320.46</v>
      </c>
      <c r="I665" s="154">
        <v>2320.46</v>
      </c>
      <c r="J665" s="154">
        <v>370.2</v>
      </c>
      <c r="K665" s="157">
        <v>1950.26</v>
      </c>
      <c r="L665" s="134" t="str">
        <f>VLOOKUP(E665,'ML Look up'!$A$2:$B$1922,2,FALSE)</f>
        <v>PRECIP</v>
      </c>
    </row>
    <row r="666" spans="1:12" s="149" customFormat="1">
      <c r="A666" s="136" t="s">
        <v>42</v>
      </c>
      <c r="B666" s="136" t="s">
        <v>21</v>
      </c>
      <c r="C666" s="136" t="s">
        <v>43</v>
      </c>
      <c r="D666" s="136" t="s">
        <v>26</v>
      </c>
      <c r="E666" s="151">
        <v>42231601</v>
      </c>
      <c r="F666" s="152" t="s">
        <v>428</v>
      </c>
      <c r="G666" s="136" t="s">
        <v>24</v>
      </c>
      <c r="H666" s="153">
        <v>2905.76</v>
      </c>
      <c r="I666" s="154">
        <v>2905.76</v>
      </c>
      <c r="J666" s="154">
        <v>463.58</v>
      </c>
      <c r="K666" s="157">
        <v>2442.1800000000003</v>
      </c>
      <c r="L666" s="134" t="str">
        <f>VLOOKUP(E666,'ML Look up'!$A$2:$B$1922,2,FALSE)</f>
        <v>FGD</v>
      </c>
    </row>
    <row r="667" spans="1:12" s="149" customFormat="1">
      <c r="A667" s="136" t="s">
        <v>42</v>
      </c>
      <c r="B667" s="136" t="s">
        <v>21</v>
      </c>
      <c r="C667" s="136" t="s">
        <v>43</v>
      </c>
      <c r="D667" s="136" t="s">
        <v>26</v>
      </c>
      <c r="E667" s="151">
        <v>42232103</v>
      </c>
      <c r="F667" s="152" t="s">
        <v>433</v>
      </c>
      <c r="G667" s="136" t="s">
        <v>24</v>
      </c>
      <c r="H667" s="153">
        <v>21448.39</v>
      </c>
      <c r="I667" s="154">
        <v>21448.39</v>
      </c>
      <c r="J667" s="154">
        <v>3421.83</v>
      </c>
      <c r="K667" s="157">
        <v>18026.559999999998</v>
      </c>
      <c r="L667" s="134" t="str">
        <f>VLOOKUP(E667,'ML Look up'!$A$2:$B$1922,2,FALSE)</f>
        <v>ASH</v>
      </c>
    </row>
    <row r="668" spans="1:12" s="149" customFormat="1">
      <c r="A668" s="136" t="s">
        <v>42</v>
      </c>
      <c r="B668" s="136" t="s">
        <v>21</v>
      </c>
      <c r="C668" s="136" t="s">
        <v>43</v>
      </c>
      <c r="D668" s="136" t="s">
        <v>26</v>
      </c>
      <c r="E668" s="151">
        <v>42235594</v>
      </c>
      <c r="F668" s="152" t="s">
        <v>426</v>
      </c>
      <c r="G668" s="136" t="s">
        <v>24</v>
      </c>
      <c r="H668" s="153">
        <v>6607.02</v>
      </c>
      <c r="I668" s="154">
        <v>6607.02</v>
      </c>
      <c r="J668" s="154">
        <v>1054.07</v>
      </c>
      <c r="K668" s="157">
        <v>5552.9500000000007</v>
      </c>
      <c r="L668" s="134" t="str">
        <f>VLOOKUP(E668,'ML Look up'!$A$2:$B$1922,2,FALSE)</f>
        <v>ASH</v>
      </c>
    </row>
    <row r="669" spans="1:12" s="149" customFormat="1">
      <c r="A669" s="136" t="s">
        <v>42</v>
      </c>
      <c r="B669" s="136" t="s">
        <v>21</v>
      </c>
      <c r="C669" s="136" t="s">
        <v>43</v>
      </c>
      <c r="D669" s="136" t="s">
        <v>26</v>
      </c>
      <c r="E669" s="151">
        <v>42236748</v>
      </c>
      <c r="F669" s="152" t="s">
        <v>428</v>
      </c>
      <c r="G669" s="136" t="s">
        <v>24</v>
      </c>
      <c r="H669" s="153">
        <v>3029.8</v>
      </c>
      <c r="I669" s="154">
        <v>3029.8</v>
      </c>
      <c r="J669" s="154">
        <v>483.37</v>
      </c>
      <c r="K669" s="157">
        <v>2546.4300000000003</v>
      </c>
      <c r="L669" s="134" t="str">
        <f>VLOOKUP(E669,'ML Look up'!$A$2:$B$1922,2,FALSE)</f>
        <v>FGD</v>
      </c>
    </row>
    <row r="670" spans="1:12" s="149" customFormat="1">
      <c r="A670" s="136" t="s">
        <v>42</v>
      </c>
      <c r="B670" s="136" t="s">
        <v>21</v>
      </c>
      <c r="C670" s="136" t="s">
        <v>43</v>
      </c>
      <c r="D670" s="136" t="s">
        <v>26</v>
      </c>
      <c r="E670" s="151">
        <v>42240050</v>
      </c>
      <c r="F670" s="152" t="s">
        <v>423</v>
      </c>
      <c r="G670" s="136" t="s">
        <v>24</v>
      </c>
      <c r="H670" s="153">
        <v>23562.959999999999</v>
      </c>
      <c r="I670" s="154">
        <v>23562.959999999999</v>
      </c>
      <c r="J670" s="154">
        <v>3759.19</v>
      </c>
      <c r="K670" s="157">
        <v>19803.77</v>
      </c>
      <c r="L670" s="134" t="str">
        <f>VLOOKUP(E670,'ML Look up'!$A$2:$B$1922,2,FALSE)</f>
        <v>ASH</v>
      </c>
    </row>
    <row r="671" spans="1:12" s="149" customFormat="1">
      <c r="A671" s="136" t="s">
        <v>42</v>
      </c>
      <c r="B671" s="136" t="s">
        <v>21</v>
      </c>
      <c r="C671" s="136" t="s">
        <v>43</v>
      </c>
      <c r="D671" s="136" t="s">
        <v>26</v>
      </c>
      <c r="E671" s="151">
        <v>42240109</v>
      </c>
      <c r="F671" s="152" t="s">
        <v>429</v>
      </c>
      <c r="G671" s="136" t="s">
        <v>24</v>
      </c>
      <c r="H671" s="153">
        <v>1397.43</v>
      </c>
      <c r="I671" s="154">
        <v>1397.43</v>
      </c>
      <c r="J671" s="154">
        <v>222.94</v>
      </c>
      <c r="K671" s="157">
        <v>1174.49</v>
      </c>
      <c r="L671" s="134" t="str">
        <f>VLOOKUP(E671,'ML Look up'!$A$2:$B$1922,2,FALSE)</f>
        <v>ASH</v>
      </c>
    </row>
    <row r="672" spans="1:12" s="149" customFormat="1">
      <c r="A672" s="136" t="s">
        <v>42</v>
      </c>
      <c r="B672" s="136" t="s">
        <v>21</v>
      </c>
      <c r="C672" s="136" t="s">
        <v>43</v>
      </c>
      <c r="D672" s="136" t="s">
        <v>26</v>
      </c>
      <c r="E672" s="151">
        <v>42244302</v>
      </c>
      <c r="F672" s="152" t="s">
        <v>426</v>
      </c>
      <c r="G672" s="136" t="s">
        <v>24</v>
      </c>
      <c r="H672" s="153">
        <v>10861.72</v>
      </c>
      <c r="I672" s="154">
        <v>10861.72</v>
      </c>
      <c r="J672" s="154">
        <v>1732.86</v>
      </c>
      <c r="K672" s="157">
        <v>9128.8599999999988</v>
      </c>
      <c r="L672" s="134" t="str">
        <f>VLOOKUP(E672,'ML Look up'!$A$2:$B$1922,2,FALSE)</f>
        <v>FGD</v>
      </c>
    </row>
    <row r="673" spans="1:12" s="149" customFormat="1">
      <c r="A673" s="136" t="s">
        <v>42</v>
      </c>
      <c r="B673" s="136" t="s">
        <v>21</v>
      </c>
      <c r="C673" s="136" t="s">
        <v>43</v>
      </c>
      <c r="D673" s="136" t="s">
        <v>26</v>
      </c>
      <c r="E673" s="151">
        <v>42244892</v>
      </c>
      <c r="F673" s="152" t="s">
        <v>429</v>
      </c>
      <c r="G673" s="136" t="s">
        <v>24</v>
      </c>
      <c r="H673" s="153">
        <v>1478.79</v>
      </c>
      <c r="I673" s="154">
        <v>1478.79</v>
      </c>
      <c r="J673" s="154">
        <v>235.92</v>
      </c>
      <c r="K673" s="157">
        <v>1242.8699999999999</v>
      </c>
      <c r="L673" s="134" t="str">
        <f>VLOOKUP(E673,'ML Look up'!$A$2:$B$1922,2,FALSE)</f>
        <v>ASH</v>
      </c>
    </row>
    <row r="674" spans="1:12" s="149" customFormat="1">
      <c r="A674" s="136" t="s">
        <v>42</v>
      </c>
      <c r="B674" s="136" t="s">
        <v>21</v>
      </c>
      <c r="C674" s="136" t="s">
        <v>43</v>
      </c>
      <c r="D674" s="136" t="s">
        <v>26</v>
      </c>
      <c r="E674" s="151">
        <v>42250242</v>
      </c>
      <c r="F674" s="152" t="s">
        <v>429</v>
      </c>
      <c r="G674" s="136" t="s">
        <v>24</v>
      </c>
      <c r="H674" s="153">
        <v>2196.9499999999998</v>
      </c>
      <c r="I674" s="154">
        <v>2196.9499999999998</v>
      </c>
      <c r="J674" s="154">
        <v>350.5</v>
      </c>
      <c r="K674" s="157">
        <v>1846.4499999999998</v>
      </c>
      <c r="L674" s="134" t="str">
        <f>VLOOKUP(E674,'ML Look up'!$A$2:$B$1922,2,FALSE)</f>
        <v>FGD</v>
      </c>
    </row>
    <row r="675" spans="1:12" s="149" customFormat="1">
      <c r="A675" s="136" t="s">
        <v>42</v>
      </c>
      <c r="B675" s="136" t="s">
        <v>21</v>
      </c>
      <c r="C675" s="136" t="s">
        <v>43</v>
      </c>
      <c r="D675" s="136" t="s">
        <v>26</v>
      </c>
      <c r="E675" s="151">
        <v>42254146</v>
      </c>
      <c r="F675" s="152" t="s">
        <v>429</v>
      </c>
      <c r="G675" s="136" t="s">
        <v>24</v>
      </c>
      <c r="H675" s="153">
        <v>6424.7</v>
      </c>
      <c r="I675" s="154">
        <v>6424.7</v>
      </c>
      <c r="J675" s="154">
        <v>1024.98</v>
      </c>
      <c r="K675" s="157">
        <v>5399.7199999999993</v>
      </c>
      <c r="L675" s="134" t="str">
        <f>VLOOKUP(E675,'ML Look up'!$A$2:$B$1922,2,FALSE)</f>
        <v>FGD</v>
      </c>
    </row>
    <row r="676" spans="1:12" s="149" customFormat="1">
      <c r="A676" s="136" t="s">
        <v>42</v>
      </c>
      <c r="B676" s="136" t="s">
        <v>21</v>
      </c>
      <c r="C676" s="136" t="s">
        <v>43</v>
      </c>
      <c r="D676" s="136" t="s">
        <v>26</v>
      </c>
      <c r="E676" s="151">
        <v>42254651</v>
      </c>
      <c r="F676" s="152" t="s">
        <v>428</v>
      </c>
      <c r="G676" s="136" t="s">
        <v>24</v>
      </c>
      <c r="H676" s="153">
        <v>2282.48</v>
      </c>
      <c r="I676" s="154">
        <v>2282.48</v>
      </c>
      <c r="J676" s="154">
        <v>364.14</v>
      </c>
      <c r="K676" s="157">
        <v>1918.3400000000001</v>
      </c>
      <c r="L676" s="134" t="str">
        <f>VLOOKUP(E676,'ML Look up'!$A$2:$B$1922,2,FALSE)</f>
        <v>FGD</v>
      </c>
    </row>
    <row r="677" spans="1:12" s="149" customFormat="1">
      <c r="A677" s="136" t="s">
        <v>42</v>
      </c>
      <c r="B677" s="136" t="s">
        <v>21</v>
      </c>
      <c r="C677" s="136" t="s">
        <v>43</v>
      </c>
      <c r="D677" s="136" t="s">
        <v>26</v>
      </c>
      <c r="E677" s="151">
        <v>42258764</v>
      </c>
      <c r="F677" s="152" t="s">
        <v>429</v>
      </c>
      <c r="G677" s="136" t="s">
        <v>24</v>
      </c>
      <c r="H677" s="153">
        <v>3451.38</v>
      </c>
      <c r="I677" s="154">
        <v>3451.38</v>
      </c>
      <c r="J677" s="154">
        <v>550.63</v>
      </c>
      <c r="K677" s="157">
        <v>2900.75</v>
      </c>
      <c r="L677" s="134" t="str">
        <f>VLOOKUP(E677,'ML Look up'!$A$2:$B$1922,2,FALSE)</f>
        <v>FGD</v>
      </c>
    </row>
    <row r="678" spans="1:12" s="149" customFormat="1">
      <c r="A678" s="136" t="s">
        <v>42</v>
      </c>
      <c r="B678" s="136" t="s">
        <v>21</v>
      </c>
      <c r="C678" s="136" t="s">
        <v>43</v>
      </c>
      <c r="D678" s="136" t="s">
        <v>26</v>
      </c>
      <c r="E678" s="151">
        <v>42258796</v>
      </c>
      <c r="F678" s="152" t="s">
        <v>426</v>
      </c>
      <c r="G678" s="136" t="s">
        <v>24</v>
      </c>
      <c r="H678" s="153">
        <v>5823.53</v>
      </c>
      <c r="I678" s="154">
        <v>5823.53</v>
      </c>
      <c r="J678" s="154">
        <v>929.07</v>
      </c>
      <c r="K678" s="157">
        <v>4894.46</v>
      </c>
      <c r="L678" s="134" t="str">
        <f>VLOOKUP(E678,'ML Look up'!$A$2:$B$1922,2,FALSE)</f>
        <v>ASH</v>
      </c>
    </row>
    <row r="679" spans="1:12" s="149" customFormat="1">
      <c r="A679" s="136" t="s">
        <v>42</v>
      </c>
      <c r="B679" s="136" t="s">
        <v>21</v>
      </c>
      <c r="C679" s="136" t="s">
        <v>43</v>
      </c>
      <c r="D679" s="136" t="s">
        <v>26</v>
      </c>
      <c r="E679" s="151">
        <v>42260044</v>
      </c>
      <c r="F679" s="152" t="s">
        <v>423</v>
      </c>
      <c r="G679" s="136" t="s">
        <v>24</v>
      </c>
      <c r="H679" s="153">
        <v>1616.59</v>
      </c>
      <c r="I679" s="154">
        <v>1616.59</v>
      </c>
      <c r="J679" s="154">
        <v>257.91000000000003</v>
      </c>
      <c r="K679" s="157">
        <v>1358.6799999999998</v>
      </c>
      <c r="L679" s="134" t="str">
        <f>VLOOKUP(E679,'ML Look up'!$A$2:$B$1922,2,FALSE)</f>
        <v>CEMS</v>
      </c>
    </row>
    <row r="680" spans="1:12" s="149" customFormat="1">
      <c r="A680" s="136" t="s">
        <v>42</v>
      </c>
      <c r="B680" s="136" t="s">
        <v>21</v>
      </c>
      <c r="C680" s="136" t="s">
        <v>43</v>
      </c>
      <c r="D680" s="136" t="s">
        <v>26</v>
      </c>
      <c r="E680" s="151">
        <v>42260046</v>
      </c>
      <c r="F680" s="152" t="s">
        <v>428</v>
      </c>
      <c r="G680" s="136" t="s">
        <v>24</v>
      </c>
      <c r="H680" s="153">
        <v>2636.55</v>
      </c>
      <c r="I680" s="154">
        <v>2636.55</v>
      </c>
      <c r="J680" s="154">
        <v>420.63</v>
      </c>
      <c r="K680" s="157">
        <v>2215.92</v>
      </c>
      <c r="L680" s="134" t="str">
        <f>VLOOKUP(E680,'ML Look up'!$A$2:$B$1922,2,FALSE)</f>
        <v>SCR</v>
      </c>
    </row>
    <row r="681" spans="1:12" s="149" customFormat="1">
      <c r="A681" s="136" t="s">
        <v>42</v>
      </c>
      <c r="B681" s="136" t="s">
        <v>21</v>
      </c>
      <c r="C681" s="136" t="s">
        <v>43</v>
      </c>
      <c r="D681" s="136" t="s">
        <v>26</v>
      </c>
      <c r="E681" s="151">
        <v>42261186</v>
      </c>
      <c r="F681" s="152" t="s">
        <v>428</v>
      </c>
      <c r="G681" s="136" t="s">
        <v>24</v>
      </c>
      <c r="H681" s="153">
        <v>6458.17</v>
      </c>
      <c r="I681" s="154">
        <v>6458.17</v>
      </c>
      <c r="J681" s="154">
        <v>1030.32</v>
      </c>
      <c r="K681" s="157">
        <v>5427.85</v>
      </c>
      <c r="L681" s="134" t="str">
        <f>VLOOKUP(E681,'ML Look up'!$A$2:$B$1922,2,FALSE)</f>
        <v>SCR</v>
      </c>
    </row>
    <row r="682" spans="1:12" s="149" customFormat="1">
      <c r="A682" s="136" t="s">
        <v>42</v>
      </c>
      <c r="B682" s="136" t="s">
        <v>21</v>
      </c>
      <c r="C682" s="136" t="s">
        <v>43</v>
      </c>
      <c r="D682" s="136" t="s">
        <v>26</v>
      </c>
      <c r="E682" s="151">
        <v>42271915</v>
      </c>
      <c r="F682" s="152" t="s">
        <v>429</v>
      </c>
      <c r="G682" s="136" t="s">
        <v>24</v>
      </c>
      <c r="H682" s="153">
        <v>3404.43</v>
      </c>
      <c r="I682" s="154">
        <v>3404.43</v>
      </c>
      <c r="J682" s="154">
        <v>543.14</v>
      </c>
      <c r="K682" s="157">
        <v>2861.29</v>
      </c>
      <c r="L682" s="134" t="str">
        <f>VLOOKUP(E682,'ML Look up'!$A$2:$B$1922,2,FALSE)</f>
        <v>SCR</v>
      </c>
    </row>
    <row r="683" spans="1:12" s="149" customFormat="1">
      <c r="A683" s="136" t="s">
        <v>42</v>
      </c>
      <c r="B683" s="136" t="s">
        <v>21</v>
      </c>
      <c r="C683" s="136" t="s">
        <v>43</v>
      </c>
      <c r="D683" s="136" t="s">
        <v>26</v>
      </c>
      <c r="E683" s="151">
        <v>42272224</v>
      </c>
      <c r="F683" s="152" t="s">
        <v>428</v>
      </c>
      <c r="G683" s="136" t="s">
        <v>24</v>
      </c>
      <c r="H683" s="153">
        <v>12546.14</v>
      </c>
      <c r="I683" s="154">
        <v>12546.14</v>
      </c>
      <c r="J683" s="154">
        <v>2001.58</v>
      </c>
      <c r="K683" s="157">
        <v>10544.56</v>
      </c>
      <c r="L683" s="134" t="str">
        <f>VLOOKUP(E683,'ML Look up'!$A$2:$B$1922,2,FALSE)</f>
        <v>FGD</v>
      </c>
    </row>
    <row r="684" spans="1:12" s="149" customFormat="1">
      <c r="A684" s="136" t="s">
        <v>42</v>
      </c>
      <c r="B684" s="136" t="s">
        <v>21</v>
      </c>
      <c r="C684" s="136" t="s">
        <v>43</v>
      </c>
      <c r="D684" s="136" t="s">
        <v>26</v>
      </c>
      <c r="E684" s="151">
        <v>42272313</v>
      </c>
      <c r="F684" s="152" t="s">
        <v>427</v>
      </c>
      <c r="G684" s="136" t="s">
        <v>24</v>
      </c>
      <c r="H684" s="153">
        <v>27906.33</v>
      </c>
      <c r="I684" s="154">
        <v>27906.33</v>
      </c>
      <c r="J684" s="154">
        <v>4452.12</v>
      </c>
      <c r="K684" s="157">
        <v>23454.210000000003</v>
      </c>
      <c r="L684" s="134" t="str">
        <f>VLOOKUP(E684,'ML Look up'!$A$2:$B$1922,2,FALSE)</f>
        <v>GYPSUM</v>
      </c>
    </row>
    <row r="685" spans="1:12" s="149" customFormat="1">
      <c r="A685" s="136" t="s">
        <v>42</v>
      </c>
      <c r="B685" s="136" t="s">
        <v>21</v>
      </c>
      <c r="C685" s="136" t="s">
        <v>43</v>
      </c>
      <c r="D685" s="136" t="s">
        <v>26</v>
      </c>
      <c r="E685" s="151">
        <v>42272702</v>
      </c>
      <c r="F685" s="152" t="s">
        <v>428</v>
      </c>
      <c r="G685" s="136" t="s">
        <v>24</v>
      </c>
      <c r="H685" s="153">
        <v>2684.47</v>
      </c>
      <c r="I685" s="154">
        <v>2684.47</v>
      </c>
      <c r="J685" s="154">
        <v>428.27</v>
      </c>
      <c r="K685" s="157">
        <v>2256.1999999999998</v>
      </c>
      <c r="L685" s="134" t="str">
        <f>VLOOKUP(E685,'ML Look up'!$A$2:$B$1922,2,FALSE)</f>
        <v>FGD</v>
      </c>
    </row>
    <row r="686" spans="1:12" s="149" customFormat="1">
      <c r="A686" s="136" t="s">
        <v>42</v>
      </c>
      <c r="B686" s="136" t="s">
        <v>21</v>
      </c>
      <c r="C686" s="136" t="s">
        <v>43</v>
      </c>
      <c r="D686" s="136" t="s">
        <v>26</v>
      </c>
      <c r="E686" s="151">
        <v>42273725</v>
      </c>
      <c r="F686" s="152" t="s">
        <v>429</v>
      </c>
      <c r="G686" s="136" t="s">
        <v>24</v>
      </c>
      <c r="H686" s="153">
        <v>2810.03</v>
      </c>
      <c r="I686" s="154">
        <v>2810.03</v>
      </c>
      <c r="J686" s="154">
        <v>448.31</v>
      </c>
      <c r="K686" s="157">
        <v>2361.7200000000003</v>
      </c>
      <c r="L686" s="134" t="str">
        <f>VLOOKUP(E686,'ML Look up'!$A$2:$B$1922,2,FALSE)</f>
        <v>FGD</v>
      </c>
    </row>
    <row r="687" spans="1:12" s="149" customFormat="1">
      <c r="A687" s="136" t="s">
        <v>42</v>
      </c>
      <c r="B687" s="136" t="s">
        <v>21</v>
      </c>
      <c r="C687" s="136" t="s">
        <v>43</v>
      </c>
      <c r="D687" s="136" t="s">
        <v>26</v>
      </c>
      <c r="E687" s="151">
        <v>42277536</v>
      </c>
      <c r="F687" s="152" t="s">
        <v>428</v>
      </c>
      <c r="G687" s="136" t="s">
        <v>24</v>
      </c>
      <c r="H687" s="153">
        <v>48608.24</v>
      </c>
      <c r="I687" s="154">
        <v>48608.24</v>
      </c>
      <c r="J687" s="154">
        <v>7754.86</v>
      </c>
      <c r="K687" s="157">
        <v>40853.379999999997</v>
      </c>
      <c r="L687" s="134" t="str">
        <f>VLOOKUP(E687,'ML Look up'!$A$2:$B$1922,2,FALSE)</f>
        <v>FGD</v>
      </c>
    </row>
    <row r="688" spans="1:12" s="149" customFormat="1">
      <c r="A688" s="136" t="s">
        <v>42</v>
      </c>
      <c r="B688" s="136" t="s">
        <v>21</v>
      </c>
      <c r="C688" s="136" t="s">
        <v>43</v>
      </c>
      <c r="D688" s="136" t="s">
        <v>26</v>
      </c>
      <c r="E688" s="151">
        <v>42280219</v>
      </c>
      <c r="F688" s="152" t="s">
        <v>423</v>
      </c>
      <c r="G688" s="136" t="s">
        <v>24</v>
      </c>
      <c r="H688" s="153">
        <v>1481.31</v>
      </c>
      <c r="I688" s="154">
        <v>1481.31</v>
      </c>
      <c r="J688" s="154">
        <v>236.33</v>
      </c>
      <c r="K688" s="157">
        <v>1244.98</v>
      </c>
      <c r="L688" s="134" t="str">
        <f>VLOOKUP(E688,'ML Look up'!$A$2:$B$1922,2,FALSE)</f>
        <v>PRECIP</v>
      </c>
    </row>
    <row r="689" spans="1:12" s="149" customFormat="1">
      <c r="A689" s="136" t="s">
        <v>42</v>
      </c>
      <c r="B689" s="136" t="s">
        <v>21</v>
      </c>
      <c r="C689" s="136" t="s">
        <v>43</v>
      </c>
      <c r="D689" s="136" t="s">
        <v>26</v>
      </c>
      <c r="E689" s="151">
        <v>42280789</v>
      </c>
      <c r="F689" s="152" t="s">
        <v>434</v>
      </c>
      <c r="G689" s="136" t="s">
        <v>24</v>
      </c>
      <c r="H689" s="153">
        <v>18809.47</v>
      </c>
      <c r="I689" s="154">
        <v>18809.47</v>
      </c>
      <c r="J689" s="154">
        <v>3000.82</v>
      </c>
      <c r="K689" s="157">
        <v>15808.650000000001</v>
      </c>
      <c r="L689" s="134" t="str">
        <f>VLOOKUP(E689,'ML Look up'!$A$2:$B$1922,2,FALSE)</f>
        <v>ESP Upgrade</v>
      </c>
    </row>
    <row r="690" spans="1:12" s="149" customFormat="1">
      <c r="A690" s="136" t="s">
        <v>42</v>
      </c>
      <c r="B690" s="136" t="s">
        <v>21</v>
      </c>
      <c r="C690" s="136" t="s">
        <v>43</v>
      </c>
      <c r="D690" s="136" t="s">
        <v>26</v>
      </c>
      <c r="E690" s="151">
        <v>42282612</v>
      </c>
      <c r="F690" s="152" t="s">
        <v>429</v>
      </c>
      <c r="G690" s="136" t="s">
        <v>24</v>
      </c>
      <c r="H690" s="153">
        <v>2363.15</v>
      </c>
      <c r="I690" s="154">
        <v>2363.15</v>
      </c>
      <c r="J690" s="154">
        <v>377.01</v>
      </c>
      <c r="K690" s="157">
        <v>1986.14</v>
      </c>
      <c r="L690" s="134" t="str">
        <f>VLOOKUP(E690,'ML Look up'!$A$2:$B$1922,2,FALSE)</f>
        <v>PRECIP</v>
      </c>
    </row>
    <row r="691" spans="1:12" s="149" customFormat="1">
      <c r="A691" s="136" t="s">
        <v>42</v>
      </c>
      <c r="B691" s="136" t="s">
        <v>21</v>
      </c>
      <c r="C691" s="136" t="s">
        <v>43</v>
      </c>
      <c r="D691" s="136" t="s">
        <v>26</v>
      </c>
      <c r="E691" s="151">
        <v>42283334</v>
      </c>
      <c r="F691" s="152" t="s">
        <v>428</v>
      </c>
      <c r="G691" s="136" t="s">
        <v>24</v>
      </c>
      <c r="H691" s="153">
        <v>1252.03</v>
      </c>
      <c r="I691" s="154">
        <v>1252.03</v>
      </c>
      <c r="J691" s="154">
        <v>199.75</v>
      </c>
      <c r="K691" s="157">
        <v>1052.28</v>
      </c>
      <c r="L691" s="134" t="str">
        <f>VLOOKUP(E691,'ML Look up'!$A$2:$B$1922,2,FALSE)</f>
        <v>FGD</v>
      </c>
    </row>
    <row r="692" spans="1:12" s="149" customFormat="1">
      <c r="A692" s="136" t="s">
        <v>42</v>
      </c>
      <c r="B692" s="136" t="s">
        <v>21</v>
      </c>
      <c r="C692" s="136" t="s">
        <v>43</v>
      </c>
      <c r="D692" s="136" t="s">
        <v>26</v>
      </c>
      <c r="E692" s="151">
        <v>42283337</v>
      </c>
      <c r="F692" s="152" t="s">
        <v>424</v>
      </c>
      <c r="G692" s="136" t="s">
        <v>24</v>
      </c>
      <c r="H692" s="153">
        <v>127422.96</v>
      </c>
      <c r="I692" s="154">
        <v>127422.96</v>
      </c>
      <c r="J692" s="154">
        <v>20328.79</v>
      </c>
      <c r="K692" s="157">
        <v>107094.17000000001</v>
      </c>
      <c r="L692" s="134" t="str">
        <f>VLOOKUP(E692,'ML Look up'!$A$2:$B$1922,2,FALSE)</f>
        <v>FGD</v>
      </c>
    </row>
    <row r="693" spans="1:12" s="149" customFormat="1">
      <c r="A693" s="136" t="s">
        <v>42</v>
      </c>
      <c r="B693" s="136" t="s">
        <v>21</v>
      </c>
      <c r="C693" s="136" t="s">
        <v>43</v>
      </c>
      <c r="D693" s="136" t="s">
        <v>26</v>
      </c>
      <c r="E693" s="151">
        <v>42287303</v>
      </c>
      <c r="F693" s="152" t="s">
        <v>428</v>
      </c>
      <c r="G693" s="136" t="s">
        <v>24</v>
      </c>
      <c r="H693" s="153">
        <v>1492.78</v>
      </c>
      <c r="I693" s="154">
        <v>1492.78</v>
      </c>
      <c r="J693" s="154">
        <v>238.15</v>
      </c>
      <c r="K693" s="157">
        <v>1254.6299999999999</v>
      </c>
      <c r="L693" s="134" t="str">
        <f>VLOOKUP(E693,'ML Look up'!$A$2:$B$1922,2,FALSE)</f>
        <v>FGD</v>
      </c>
    </row>
    <row r="694" spans="1:12" s="149" customFormat="1">
      <c r="A694" s="136" t="s">
        <v>42</v>
      </c>
      <c r="B694" s="136" t="s">
        <v>21</v>
      </c>
      <c r="C694" s="136" t="s">
        <v>43</v>
      </c>
      <c r="D694" s="136" t="s">
        <v>26</v>
      </c>
      <c r="E694" s="151">
        <v>42287626</v>
      </c>
      <c r="F694" s="152" t="s">
        <v>435</v>
      </c>
      <c r="G694" s="136" t="s">
        <v>24</v>
      </c>
      <c r="H694" s="153">
        <v>1304.23</v>
      </c>
      <c r="I694" s="154">
        <v>1304.23</v>
      </c>
      <c r="J694" s="154">
        <v>208.07</v>
      </c>
      <c r="K694" s="157">
        <v>1096.1600000000001</v>
      </c>
      <c r="L694" s="134" t="str">
        <f>VLOOKUP(E694,'ML Look up'!$A$2:$B$1922,2,FALSE)</f>
        <v>PRECIP</v>
      </c>
    </row>
    <row r="695" spans="1:12" s="149" customFormat="1">
      <c r="A695" s="136" t="s">
        <v>42</v>
      </c>
      <c r="B695" s="136" t="s">
        <v>21</v>
      </c>
      <c r="C695" s="136" t="s">
        <v>43</v>
      </c>
      <c r="D695" s="136" t="s">
        <v>26</v>
      </c>
      <c r="E695" s="151">
        <v>42292793</v>
      </c>
      <c r="F695" s="152" t="s">
        <v>436</v>
      </c>
      <c r="G695" s="136" t="s">
        <v>24</v>
      </c>
      <c r="H695" s="153">
        <v>1551.21</v>
      </c>
      <c r="I695" s="154">
        <v>1551.21</v>
      </c>
      <c r="J695" s="154">
        <v>247.48</v>
      </c>
      <c r="K695" s="157">
        <v>1303.73</v>
      </c>
      <c r="L695" s="134" t="str">
        <f>VLOOKUP(E695,'ML Look up'!$A$2:$B$1922,2,FALSE)</f>
        <v>ASH</v>
      </c>
    </row>
    <row r="696" spans="1:12" s="149" customFormat="1">
      <c r="A696" s="136" t="s">
        <v>42</v>
      </c>
      <c r="B696" s="136" t="s">
        <v>21</v>
      </c>
      <c r="C696" s="136" t="s">
        <v>43</v>
      </c>
      <c r="D696" s="136" t="s">
        <v>26</v>
      </c>
      <c r="E696" s="151">
        <v>42292799</v>
      </c>
      <c r="F696" s="152" t="s">
        <v>436</v>
      </c>
      <c r="G696" s="136" t="s">
        <v>24</v>
      </c>
      <c r="H696" s="153">
        <v>1658.72</v>
      </c>
      <c r="I696" s="154">
        <v>1658.72</v>
      </c>
      <c r="J696" s="154">
        <v>264.63</v>
      </c>
      <c r="K696" s="157">
        <v>1394.0900000000001</v>
      </c>
      <c r="L696" s="134" t="str">
        <f>VLOOKUP(E696,'ML Look up'!$A$2:$B$1922,2,FALSE)</f>
        <v>ASH</v>
      </c>
    </row>
    <row r="697" spans="1:12" s="149" customFormat="1">
      <c r="A697" s="136" t="s">
        <v>42</v>
      </c>
      <c r="B697" s="136" t="s">
        <v>21</v>
      </c>
      <c r="C697" s="136" t="s">
        <v>43</v>
      </c>
      <c r="D697" s="136" t="s">
        <v>26</v>
      </c>
      <c r="E697" s="151">
        <v>42293120</v>
      </c>
      <c r="F697" s="152" t="s">
        <v>428</v>
      </c>
      <c r="G697" s="136" t="s">
        <v>24</v>
      </c>
      <c r="H697" s="153">
        <v>2906.29</v>
      </c>
      <c r="I697" s="154">
        <v>2906.29</v>
      </c>
      <c r="J697" s="154">
        <v>463.66</v>
      </c>
      <c r="K697" s="157">
        <v>2442.63</v>
      </c>
      <c r="L697" s="134" t="str">
        <f>VLOOKUP(E697,'ML Look up'!$A$2:$B$1922,2,FALSE)</f>
        <v>FGD</v>
      </c>
    </row>
    <row r="698" spans="1:12" s="149" customFormat="1">
      <c r="A698" s="136" t="s">
        <v>42</v>
      </c>
      <c r="B698" s="136" t="s">
        <v>21</v>
      </c>
      <c r="C698" s="136" t="s">
        <v>43</v>
      </c>
      <c r="D698" s="136" t="s">
        <v>26</v>
      </c>
      <c r="E698" s="151">
        <v>42293167</v>
      </c>
      <c r="F698" s="152" t="s">
        <v>428</v>
      </c>
      <c r="G698" s="136" t="s">
        <v>24</v>
      </c>
      <c r="H698" s="153">
        <v>-17422.8</v>
      </c>
      <c r="I698" s="154">
        <v>-17422.8</v>
      </c>
      <c r="J698" s="154">
        <v>-2779.6</v>
      </c>
      <c r="K698" s="157">
        <v>-14643.199999999999</v>
      </c>
      <c r="L698" s="134" t="str">
        <f>VLOOKUP(E698,'ML Look up'!$A$2:$B$1922,2,FALSE)</f>
        <v>FGD</v>
      </c>
    </row>
    <row r="699" spans="1:12" s="149" customFormat="1">
      <c r="A699" s="136" t="s">
        <v>42</v>
      </c>
      <c r="B699" s="136" t="s">
        <v>21</v>
      </c>
      <c r="C699" s="136" t="s">
        <v>43</v>
      </c>
      <c r="D699" s="136" t="s">
        <v>26</v>
      </c>
      <c r="E699" s="151">
        <v>42293413</v>
      </c>
      <c r="F699" s="152" t="s">
        <v>436</v>
      </c>
      <c r="G699" s="136" t="s">
        <v>24</v>
      </c>
      <c r="H699" s="153">
        <v>1639.51</v>
      </c>
      <c r="I699" s="154">
        <v>1639.51</v>
      </c>
      <c r="J699" s="154">
        <v>261.56</v>
      </c>
      <c r="K699" s="157">
        <v>1377.95</v>
      </c>
      <c r="L699" s="134" t="str">
        <f>VLOOKUP(E699,'ML Look up'!$A$2:$B$1922,2,FALSE)</f>
        <v>ASH</v>
      </c>
    </row>
    <row r="700" spans="1:12" s="149" customFormat="1">
      <c r="A700" s="136" t="s">
        <v>42</v>
      </c>
      <c r="B700" s="136" t="s">
        <v>21</v>
      </c>
      <c r="C700" s="136" t="s">
        <v>43</v>
      </c>
      <c r="D700" s="136" t="s">
        <v>26</v>
      </c>
      <c r="E700" s="151">
        <v>42293475</v>
      </c>
      <c r="F700" s="152" t="s">
        <v>428</v>
      </c>
      <c r="G700" s="136" t="s">
        <v>24</v>
      </c>
      <c r="H700" s="153">
        <v>1550.26</v>
      </c>
      <c r="I700" s="154">
        <v>1550.26</v>
      </c>
      <c r="J700" s="154">
        <v>247.33</v>
      </c>
      <c r="K700" s="157">
        <v>1302.93</v>
      </c>
      <c r="L700" s="134" t="str">
        <f>VLOOKUP(E700,'ML Look up'!$A$2:$B$1922,2,FALSE)</f>
        <v>FGD</v>
      </c>
    </row>
    <row r="701" spans="1:12" s="149" customFormat="1">
      <c r="A701" s="136" t="s">
        <v>42</v>
      </c>
      <c r="B701" s="136" t="s">
        <v>21</v>
      </c>
      <c r="C701" s="136" t="s">
        <v>43</v>
      </c>
      <c r="D701" s="136" t="s">
        <v>26</v>
      </c>
      <c r="E701" s="151">
        <v>42298583</v>
      </c>
      <c r="F701" s="152" t="s">
        <v>426</v>
      </c>
      <c r="G701" s="136" t="s">
        <v>24</v>
      </c>
      <c r="H701" s="153">
        <v>2295.73</v>
      </c>
      <c r="I701" s="154">
        <v>2295.73</v>
      </c>
      <c r="J701" s="154">
        <v>366.26</v>
      </c>
      <c r="K701" s="157">
        <v>1929.47</v>
      </c>
      <c r="L701" s="134" t="str">
        <f>VLOOKUP(E701,'ML Look up'!$A$2:$B$1922,2,FALSE)</f>
        <v>FGD</v>
      </c>
    </row>
    <row r="702" spans="1:12" s="149" customFormat="1">
      <c r="A702" s="136" t="s">
        <v>42</v>
      </c>
      <c r="B702" s="136" t="s">
        <v>21</v>
      </c>
      <c r="C702" s="136" t="s">
        <v>43</v>
      </c>
      <c r="D702" s="136" t="s">
        <v>26</v>
      </c>
      <c r="E702" s="151">
        <v>42300162</v>
      </c>
      <c r="F702" s="152" t="s">
        <v>428</v>
      </c>
      <c r="G702" s="136" t="s">
        <v>24</v>
      </c>
      <c r="H702" s="153">
        <v>6958.22</v>
      </c>
      <c r="I702" s="154">
        <v>6958.22</v>
      </c>
      <c r="J702" s="154">
        <v>1110.0999999999999</v>
      </c>
      <c r="K702" s="157">
        <v>5848.1200000000008</v>
      </c>
      <c r="L702" s="134" t="str">
        <f>VLOOKUP(E702,'ML Look up'!$A$2:$B$1922,2,FALSE)</f>
        <v>FGD</v>
      </c>
    </row>
    <row r="703" spans="1:12" s="149" customFormat="1">
      <c r="A703" s="136" t="s">
        <v>42</v>
      </c>
      <c r="B703" s="136" t="s">
        <v>21</v>
      </c>
      <c r="C703" s="136" t="s">
        <v>43</v>
      </c>
      <c r="D703" s="136" t="s">
        <v>26</v>
      </c>
      <c r="E703" s="151">
        <v>42301340</v>
      </c>
      <c r="F703" s="152" t="s">
        <v>437</v>
      </c>
      <c r="G703" s="136" t="s">
        <v>24</v>
      </c>
      <c r="H703" s="153">
        <v>84962.240000000005</v>
      </c>
      <c r="I703" s="154">
        <v>84962.240000000005</v>
      </c>
      <c r="J703" s="154">
        <v>13554.7</v>
      </c>
      <c r="K703" s="157">
        <v>71407.540000000008</v>
      </c>
      <c r="L703" s="134" t="str">
        <f>VLOOKUP(E703,'ML Look up'!$A$2:$B$1922,2,FALSE)</f>
        <v>ESP Upgrade</v>
      </c>
    </row>
    <row r="704" spans="1:12" s="149" customFormat="1">
      <c r="A704" s="136" t="s">
        <v>42</v>
      </c>
      <c r="B704" s="136" t="s">
        <v>21</v>
      </c>
      <c r="C704" s="136" t="s">
        <v>43</v>
      </c>
      <c r="D704" s="136" t="s">
        <v>26</v>
      </c>
      <c r="E704" s="151">
        <v>42312484</v>
      </c>
      <c r="F704" s="152" t="s">
        <v>428</v>
      </c>
      <c r="G704" s="136" t="s">
        <v>24</v>
      </c>
      <c r="H704" s="153">
        <v>2815.96</v>
      </c>
      <c r="I704" s="154">
        <v>2815.96</v>
      </c>
      <c r="J704" s="154">
        <v>449.25</v>
      </c>
      <c r="K704" s="157">
        <v>2366.71</v>
      </c>
      <c r="L704" s="134" t="str">
        <f>VLOOKUP(E704,'ML Look up'!$A$2:$B$1922,2,FALSE)</f>
        <v>FGD</v>
      </c>
    </row>
    <row r="705" spans="1:12" s="149" customFormat="1">
      <c r="A705" s="136" t="s">
        <v>42</v>
      </c>
      <c r="B705" s="136" t="s">
        <v>21</v>
      </c>
      <c r="C705" s="136" t="s">
        <v>43</v>
      </c>
      <c r="D705" s="136" t="s">
        <v>26</v>
      </c>
      <c r="E705" s="151">
        <v>42314933</v>
      </c>
      <c r="F705" s="152" t="s">
        <v>435</v>
      </c>
      <c r="G705" s="136" t="s">
        <v>24</v>
      </c>
      <c r="H705" s="153">
        <v>992.08</v>
      </c>
      <c r="I705" s="154">
        <v>992.08</v>
      </c>
      <c r="J705" s="154">
        <v>158.27000000000001</v>
      </c>
      <c r="K705" s="157">
        <v>833.81000000000006</v>
      </c>
      <c r="L705" s="134" t="str">
        <f>VLOOKUP(E705,'ML Look up'!$A$2:$B$1922,2,FALSE)</f>
        <v>PRECIP</v>
      </c>
    </row>
    <row r="706" spans="1:12" s="149" customFormat="1">
      <c r="A706" s="136" t="s">
        <v>42</v>
      </c>
      <c r="B706" s="136" t="s">
        <v>21</v>
      </c>
      <c r="C706" s="136" t="s">
        <v>43</v>
      </c>
      <c r="D706" s="136" t="s">
        <v>26</v>
      </c>
      <c r="E706" s="151">
        <v>42320396</v>
      </c>
      <c r="F706" s="152" t="s">
        <v>429</v>
      </c>
      <c r="G706" s="136" t="s">
        <v>24</v>
      </c>
      <c r="H706" s="153">
        <v>3915.66</v>
      </c>
      <c r="I706" s="154">
        <v>3915.66</v>
      </c>
      <c r="J706" s="154">
        <v>624.70000000000005</v>
      </c>
      <c r="K706" s="157">
        <v>3290.96</v>
      </c>
      <c r="L706" s="134" t="str">
        <f>VLOOKUP(E706,'ML Look up'!$A$2:$B$1922,2,FALSE)</f>
        <v>SCR</v>
      </c>
    </row>
    <row r="707" spans="1:12" s="149" customFormat="1">
      <c r="A707" s="136" t="s">
        <v>42</v>
      </c>
      <c r="B707" s="136" t="s">
        <v>21</v>
      </c>
      <c r="C707" s="136" t="s">
        <v>43</v>
      </c>
      <c r="D707" s="136" t="s">
        <v>26</v>
      </c>
      <c r="E707" s="151">
        <v>42320706</v>
      </c>
      <c r="F707" s="152" t="s">
        <v>426</v>
      </c>
      <c r="G707" s="136" t="s">
        <v>24</v>
      </c>
      <c r="H707" s="153">
        <v>7003.19</v>
      </c>
      <c r="I707" s="154">
        <v>7003.19</v>
      </c>
      <c r="J707" s="154">
        <v>1117.27</v>
      </c>
      <c r="K707" s="157">
        <v>5885.92</v>
      </c>
      <c r="L707" s="134" t="str">
        <f>VLOOKUP(E707,'ML Look up'!$A$2:$B$1922,2,FALSE)</f>
        <v>DFA</v>
      </c>
    </row>
    <row r="708" spans="1:12" s="149" customFormat="1">
      <c r="A708" s="136" t="s">
        <v>42</v>
      </c>
      <c r="B708" s="136" t="s">
        <v>21</v>
      </c>
      <c r="C708" s="136" t="s">
        <v>44</v>
      </c>
      <c r="D708" s="136" t="s">
        <v>26</v>
      </c>
      <c r="E708" s="151">
        <v>42174421</v>
      </c>
      <c r="F708" s="152" t="s">
        <v>438</v>
      </c>
      <c r="G708" s="136" t="s">
        <v>24</v>
      </c>
      <c r="H708" s="153">
        <v>34205.29</v>
      </c>
      <c r="I708" s="154">
        <v>34205.29</v>
      </c>
      <c r="J708" s="154">
        <v>4723.26</v>
      </c>
      <c r="K708" s="157">
        <v>29482.03</v>
      </c>
      <c r="L708" s="134" t="str">
        <f>VLOOKUP(E708,'ML Look up'!$A$2:$B$1922,2,FALSE)</f>
        <v>FGD</v>
      </c>
    </row>
    <row r="709" spans="1:12" s="149" customFormat="1">
      <c r="A709" s="136" t="s">
        <v>42</v>
      </c>
      <c r="B709" s="136" t="s">
        <v>21</v>
      </c>
      <c r="C709" s="136" t="s">
        <v>44</v>
      </c>
      <c r="D709" s="136" t="s">
        <v>26</v>
      </c>
      <c r="E709" s="151">
        <v>42174424</v>
      </c>
      <c r="F709" s="152" t="s">
        <v>438</v>
      </c>
      <c r="G709" s="136" t="s">
        <v>24</v>
      </c>
      <c r="H709" s="153">
        <v>55669.06</v>
      </c>
      <c r="I709" s="154">
        <v>55669.06</v>
      </c>
      <c r="J709" s="154">
        <v>7687.09</v>
      </c>
      <c r="K709" s="157">
        <v>47981.97</v>
      </c>
      <c r="L709" s="134" t="str">
        <f>VLOOKUP(E709,'ML Look up'!$A$2:$B$1922,2,FALSE)</f>
        <v>FGD</v>
      </c>
    </row>
    <row r="710" spans="1:12" s="149" customFormat="1">
      <c r="A710" s="136" t="s">
        <v>42</v>
      </c>
      <c r="B710" s="136" t="s">
        <v>21</v>
      </c>
      <c r="C710" s="136" t="s">
        <v>44</v>
      </c>
      <c r="D710" s="136" t="s">
        <v>26</v>
      </c>
      <c r="E710" s="151">
        <v>42174427</v>
      </c>
      <c r="F710" s="152" t="s">
        <v>438</v>
      </c>
      <c r="G710" s="136" t="s">
        <v>24</v>
      </c>
      <c r="H710" s="153">
        <v>16289.45</v>
      </c>
      <c r="I710" s="154">
        <v>16289.45</v>
      </c>
      <c r="J710" s="154">
        <v>2249.34</v>
      </c>
      <c r="K710" s="157">
        <v>14040.11</v>
      </c>
      <c r="L710" s="134" t="str">
        <f>VLOOKUP(E710,'ML Look up'!$A$2:$B$1922,2,FALSE)</f>
        <v>PRECIP</v>
      </c>
    </row>
    <row r="711" spans="1:12" s="149" customFormat="1">
      <c r="A711" s="136" t="s">
        <v>42</v>
      </c>
      <c r="B711" s="136" t="s">
        <v>21</v>
      </c>
      <c r="C711" s="136" t="s">
        <v>44</v>
      </c>
      <c r="D711" s="136" t="s">
        <v>26</v>
      </c>
      <c r="E711" s="151">
        <v>42174434</v>
      </c>
      <c r="F711" s="152" t="s">
        <v>438</v>
      </c>
      <c r="G711" s="136" t="s">
        <v>24</v>
      </c>
      <c r="H711" s="153">
        <v>53237.3</v>
      </c>
      <c r="I711" s="154">
        <v>53237.3</v>
      </c>
      <c r="J711" s="154">
        <v>7351.3</v>
      </c>
      <c r="K711" s="157">
        <v>45886</v>
      </c>
      <c r="L711" s="134" t="str">
        <f>VLOOKUP(E711,'ML Look up'!$A$2:$B$1922,2,FALSE)</f>
        <v>PRECIP</v>
      </c>
    </row>
    <row r="712" spans="1:12" s="149" customFormat="1">
      <c r="A712" s="136" t="s">
        <v>42</v>
      </c>
      <c r="B712" s="136" t="s">
        <v>21</v>
      </c>
      <c r="C712" s="136" t="s">
        <v>44</v>
      </c>
      <c r="D712" s="136" t="s">
        <v>26</v>
      </c>
      <c r="E712" s="151">
        <v>42211076</v>
      </c>
      <c r="F712" s="152" t="s">
        <v>439</v>
      </c>
      <c r="G712" s="136" t="s">
        <v>24</v>
      </c>
      <c r="H712" s="153">
        <v>99698.61</v>
      </c>
      <c r="I712" s="154">
        <v>99698.61</v>
      </c>
      <c r="J712" s="154">
        <v>13766.93</v>
      </c>
      <c r="K712" s="157">
        <v>85931.68</v>
      </c>
      <c r="L712" s="134" t="str">
        <f>VLOOKUP(E712,'ML Look up'!$A$2:$B$1922,2,FALSE)</f>
        <v>FGD</v>
      </c>
    </row>
    <row r="713" spans="1:12" s="149" customFormat="1">
      <c r="A713" s="136" t="s">
        <v>42</v>
      </c>
      <c r="B713" s="136" t="s">
        <v>21</v>
      </c>
      <c r="C713" s="136" t="s">
        <v>44</v>
      </c>
      <c r="D713" s="136" t="s">
        <v>26</v>
      </c>
      <c r="E713" s="151">
        <v>42230170</v>
      </c>
      <c r="F713" s="152" t="s">
        <v>440</v>
      </c>
      <c r="G713" s="136" t="s">
        <v>24</v>
      </c>
      <c r="H713" s="153">
        <v>99900.38</v>
      </c>
      <c r="I713" s="154">
        <v>99900.38</v>
      </c>
      <c r="J713" s="154">
        <v>13794.8</v>
      </c>
      <c r="K713" s="157">
        <v>86105.58</v>
      </c>
      <c r="L713" s="134" t="str">
        <f>VLOOKUP(E713,'ML Look up'!$A$2:$B$1922,2,FALSE)</f>
        <v>PRECIP</v>
      </c>
    </row>
    <row r="714" spans="1:12" s="149" customFormat="1">
      <c r="A714" s="136" t="s">
        <v>42</v>
      </c>
      <c r="B714" s="136" t="s">
        <v>21</v>
      </c>
      <c r="C714" s="136" t="s">
        <v>44</v>
      </c>
      <c r="D714" s="136" t="s">
        <v>26</v>
      </c>
      <c r="E714" s="151">
        <v>42232378</v>
      </c>
      <c r="F714" s="152" t="s">
        <v>441</v>
      </c>
      <c r="G714" s="136" t="s">
        <v>24</v>
      </c>
      <c r="H714" s="153">
        <v>17750.509999999998</v>
      </c>
      <c r="I714" s="154">
        <v>17750.509999999998</v>
      </c>
      <c r="J714" s="154">
        <v>2451.09</v>
      </c>
      <c r="K714" s="157">
        <v>15299.419999999998</v>
      </c>
      <c r="L714" s="134" t="str">
        <f>VLOOKUP(E714,'ML Look up'!$A$2:$B$1922,2,FALSE)</f>
        <v>ASH</v>
      </c>
    </row>
    <row r="715" spans="1:12" s="149" customFormat="1">
      <c r="A715" s="136" t="s">
        <v>42</v>
      </c>
      <c r="B715" s="136" t="s">
        <v>21</v>
      </c>
      <c r="C715" s="136" t="s">
        <v>44</v>
      </c>
      <c r="D715" s="136" t="s">
        <v>26</v>
      </c>
      <c r="E715" s="151">
        <v>42235466</v>
      </c>
      <c r="F715" s="152" t="s">
        <v>428</v>
      </c>
      <c r="G715" s="136" t="s">
        <v>24</v>
      </c>
      <c r="H715" s="153">
        <v>2252.83</v>
      </c>
      <c r="I715" s="154">
        <v>2252.83</v>
      </c>
      <c r="J715" s="154">
        <v>311.08</v>
      </c>
      <c r="K715" s="157">
        <v>1941.75</v>
      </c>
      <c r="L715" s="134" t="str">
        <f>VLOOKUP(E715,'ML Look up'!$A$2:$B$1922,2,FALSE)</f>
        <v>ASH</v>
      </c>
    </row>
    <row r="716" spans="1:12" s="149" customFormat="1">
      <c r="A716" s="136" t="s">
        <v>42</v>
      </c>
      <c r="B716" s="136" t="s">
        <v>21</v>
      </c>
      <c r="C716" s="136" t="s">
        <v>44</v>
      </c>
      <c r="D716" s="136" t="s">
        <v>26</v>
      </c>
      <c r="E716" s="151">
        <v>42244895</v>
      </c>
      <c r="F716" s="152" t="s">
        <v>442</v>
      </c>
      <c r="G716" s="136" t="s">
        <v>24</v>
      </c>
      <c r="H716" s="153">
        <v>3967.23</v>
      </c>
      <c r="I716" s="154">
        <v>3967.23</v>
      </c>
      <c r="J716" s="154">
        <v>547.82000000000005</v>
      </c>
      <c r="K716" s="157">
        <v>3419.41</v>
      </c>
      <c r="L716" s="134" t="str">
        <f>VLOOKUP(E716,'ML Look up'!$A$2:$B$1922,2,FALSE)</f>
        <v>FGD</v>
      </c>
    </row>
    <row r="717" spans="1:12" s="149" customFormat="1">
      <c r="A717" s="136" t="s">
        <v>42</v>
      </c>
      <c r="B717" s="136" t="s">
        <v>21</v>
      </c>
      <c r="C717" s="136" t="s">
        <v>44</v>
      </c>
      <c r="D717" s="136" t="s">
        <v>26</v>
      </c>
      <c r="E717" s="151">
        <v>42264127</v>
      </c>
      <c r="F717" s="152" t="s">
        <v>442</v>
      </c>
      <c r="G717" s="136" t="s">
        <v>24</v>
      </c>
      <c r="H717" s="153">
        <v>106745.38</v>
      </c>
      <c r="I717" s="154">
        <v>106745.38</v>
      </c>
      <c r="J717" s="154">
        <v>14739.99</v>
      </c>
      <c r="K717" s="157">
        <v>92005.39</v>
      </c>
      <c r="L717" s="134" t="str">
        <f>VLOOKUP(E717,'ML Look up'!$A$2:$B$1922,2,FALSE)</f>
        <v>FGD</v>
      </c>
    </row>
    <row r="718" spans="1:12" s="149" customFormat="1">
      <c r="A718" s="136" t="s">
        <v>42</v>
      </c>
      <c r="B718" s="136" t="s">
        <v>21</v>
      </c>
      <c r="C718" s="136" t="s">
        <v>44</v>
      </c>
      <c r="D718" s="136" t="s">
        <v>26</v>
      </c>
      <c r="E718" s="151">
        <v>42264531</v>
      </c>
      <c r="F718" s="152" t="s">
        <v>443</v>
      </c>
      <c r="G718" s="136" t="s">
        <v>24</v>
      </c>
      <c r="H718" s="153">
        <v>114821.07</v>
      </c>
      <c r="I718" s="154">
        <v>114821.07</v>
      </c>
      <c r="J718" s="154">
        <v>15855.13</v>
      </c>
      <c r="K718" s="157">
        <v>98965.94</v>
      </c>
      <c r="L718" s="134" t="str">
        <f>VLOOKUP(E718,'ML Look up'!$A$2:$B$1922,2,FALSE)</f>
        <v>FGD</v>
      </c>
    </row>
    <row r="719" spans="1:12" s="149" customFormat="1">
      <c r="A719" s="136" t="s">
        <v>42</v>
      </c>
      <c r="B719" s="136" t="s">
        <v>21</v>
      </c>
      <c r="C719" s="136" t="s">
        <v>44</v>
      </c>
      <c r="D719" s="136" t="s">
        <v>26</v>
      </c>
      <c r="E719" s="151">
        <v>42266532</v>
      </c>
      <c r="F719" s="152" t="s">
        <v>444</v>
      </c>
      <c r="G719" s="136" t="s">
        <v>24</v>
      </c>
      <c r="H719" s="153">
        <v>32935.56</v>
      </c>
      <c r="I719" s="154">
        <v>32935.56</v>
      </c>
      <c r="J719" s="154">
        <v>4547.92</v>
      </c>
      <c r="K719" s="157">
        <v>28387.64</v>
      </c>
      <c r="L719" s="134" t="str">
        <f>VLOOKUP(E719,'ML Look up'!$A$2:$B$1922,2,FALSE)</f>
        <v>DFA</v>
      </c>
    </row>
    <row r="720" spans="1:12" s="149" customFormat="1">
      <c r="A720" s="136" t="s">
        <v>42</v>
      </c>
      <c r="B720" s="136" t="s">
        <v>21</v>
      </c>
      <c r="C720" s="136" t="s">
        <v>44</v>
      </c>
      <c r="D720" s="136" t="s">
        <v>26</v>
      </c>
      <c r="E720" s="151">
        <v>42268306</v>
      </c>
      <c r="F720" s="152" t="s">
        <v>445</v>
      </c>
      <c r="G720" s="136" t="s">
        <v>24</v>
      </c>
      <c r="H720" s="153">
        <v>95506.11</v>
      </c>
      <c r="I720" s="154">
        <v>95506.11</v>
      </c>
      <c r="J720" s="154">
        <v>13188.01</v>
      </c>
      <c r="K720" s="157">
        <v>82318.100000000006</v>
      </c>
      <c r="L720" s="134" t="str">
        <f>VLOOKUP(E720,'ML Look up'!$A$2:$B$1922,2,FALSE)</f>
        <v>SCR</v>
      </c>
    </row>
    <row r="721" spans="1:12" s="149" customFormat="1">
      <c r="A721" s="136" t="s">
        <v>42</v>
      </c>
      <c r="B721" s="136" t="s">
        <v>21</v>
      </c>
      <c r="C721" s="136" t="s">
        <v>44</v>
      </c>
      <c r="D721" s="136" t="s">
        <v>26</v>
      </c>
      <c r="E721" s="151">
        <v>42273738</v>
      </c>
      <c r="F721" s="152" t="s">
        <v>446</v>
      </c>
      <c r="G721" s="136" t="s">
        <v>24</v>
      </c>
      <c r="H721" s="153">
        <v>249449.37</v>
      </c>
      <c r="I721" s="154">
        <v>249449.37</v>
      </c>
      <c r="J721" s="154">
        <v>34445.339999999997</v>
      </c>
      <c r="K721" s="157">
        <v>215004.03</v>
      </c>
      <c r="L721" s="134" t="str">
        <f>VLOOKUP(E721,'ML Look up'!$A$2:$B$1922,2,FALSE)</f>
        <v>FGD</v>
      </c>
    </row>
    <row r="722" spans="1:12" s="149" customFormat="1">
      <c r="A722" s="136" t="s">
        <v>42</v>
      </c>
      <c r="B722" s="136" t="s">
        <v>21</v>
      </c>
      <c r="C722" s="136" t="s">
        <v>44</v>
      </c>
      <c r="D722" s="136" t="s">
        <v>26</v>
      </c>
      <c r="E722" s="151">
        <v>42276639</v>
      </c>
      <c r="F722" s="152" t="s">
        <v>443</v>
      </c>
      <c r="G722" s="136" t="s">
        <v>24</v>
      </c>
      <c r="H722" s="153">
        <v>119921.36</v>
      </c>
      <c r="I722" s="154">
        <v>119921.36</v>
      </c>
      <c r="J722" s="154">
        <v>16559.400000000001</v>
      </c>
      <c r="K722" s="157">
        <v>103361.95999999999</v>
      </c>
      <c r="L722" s="134" t="str">
        <f>VLOOKUP(E722,'ML Look up'!$A$2:$B$1922,2,FALSE)</f>
        <v>FGD</v>
      </c>
    </row>
    <row r="723" spans="1:12" s="149" customFormat="1">
      <c r="A723" s="136" t="s">
        <v>42</v>
      </c>
      <c r="B723" s="136" t="s">
        <v>21</v>
      </c>
      <c r="C723" s="136" t="s">
        <v>44</v>
      </c>
      <c r="D723" s="136" t="s">
        <v>26</v>
      </c>
      <c r="E723" s="151">
        <v>42280881</v>
      </c>
      <c r="F723" s="152" t="s">
        <v>428</v>
      </c>
      <c r="G723" s="136" t="s">
        <v>24</v>
      </c>
      <c r="H723" s="153">
        <v>2740.61</v>
      </c>
      <c r="I723" s="154">
        <v>2740.61</v>
      </c>
      <c r="J723" s="154">
        <v>378.44</v>
      </c>
      <c r="K723" s="157">
        <v>2362.17</v>
      </c>
      <c r="L723" s="134" t="str">
        <f>VLOOKUP(E723,'ML Look up'!$A$2:$B$1922,2,FALSE)</f>
        <v>FGD</v>
      </c>
    </row>
    <row r="724" spans="1:12" s="149" customFormat="1">
      <c r="A724" s="136" t="s">
        <v>42</v>
      </c>
      <c r="B724" s="136" t="s">
        <v>21</v>
      </c>
      <c r="C724" s="136" t="s">
        <v>44</v>
      </c>
      <c r="D724" s="136" t="s">
        <v>26</v>
      </c>
      <c r="E724" s="151">
        <v>42287326</v>
      </c>
      <c r="F724" s="152" t="s">
        <v>447</v>
      </c>
      <c r="G724" s="136" t="s">
        <v>24</v>
      </c>
      <c r="H724" s="153">
        <v>1325.28</v>
      </c>
      <c r="I724" s="154">
        <v>1325.28</v>
      </c>
      <c r="J724" s="154">
        <v>183</v>
      </c>
      <c r="K724" s="157">
        <v>1142.28</v>
      </c>
      <c r="L724" s="134" t="str">
        <f>VLOOKUP(E724,'ML Look up'!$A$2:$B$1922,2,FALSE)</f>
        <v>ESP Upgrade</v>
      </c>
    </row>
    <row r="725" spans="1:12" s="149" customFormat="1">
      <c r="A725" s="136" t="s">
        <v>42</v>
      </c>
      <c r="B725" s="136" t="s">
        <v>21</v>
      </c>
      <c r="C725" s="136" t="s">
        <v>44</v>
      </c>
      <c r="D725" s="136" t="s">
        <v>26</v>
      </c>
      <c r="E725" s="151">
        <v>42294436</v>
      </c>
      <c r="F725" s="152" t="s">
        <v>426</v>
      </c>
      <c r="G725" s="136" t="s">
        <v>24</v>
      </c>
      <c r="H725" s="153">
        <v>16839.36</v>
      </c>
      <c r="I725" s="154">
        <v>16839.36</v>
      </c>
      <c r="J725" s="154">
        <v>2325.27</v>
      </c>
      <c r="K725" s="157">
        <v>14514.09</v>
      </c>
      <c r="L725" s="134" t="str">
        <f>VLOOKUP(E725,'ML Look up'!$A$2:$B$1922,2,FALSE)</f>
        <v>ASH</v>
      </c>
    </row>
    <row r="726" spans="1:12" s="149" customFormat="1">
      <c r="A726" s="136" t="s">
        <v>42</v>
      </c>
      <c r="B726" s="136" t="s">
        <v>21</v>
      </c>
      <c r="C726" s="136" t="s">
        <v>44</v>
      </c>
      <c r="D726" s="136" t="s">
        <v>26</v>
      </c>
      <c r="E726" s="151">
        <v>42296729</v>
      </c>
      <c r="F726" s="152" t="s">
        <v>428</v>
      </c>
      <c r="G726" s="136" t="s">
        <v>24</v>
      </c>
      <c r="H726" s="153">
        <v>4320.5200000000004</v>
      </c>
      <c r="I726" s="154">
        <v>4320.5200000000004</v>
      </c>
      <c r="J726" s="154">
        <v>596.6</v>
      </c>
      <c r="K726" s="157">
        <v>3723.9200000000005</v>
      </c>
      <c r="L726" s="134" t="str">
        <f>VLOOKUP(E726,'ML Look up'!$A$2:$B$1922,2,FALSE)</f>
        <v>FGD</v>
      </c>
    </row>
    <row r="727" spans="1:12" s="149" customFormat="1">
      <c r="A727" s="136" t="s">
        <v>42</v>
      </c>
      <c r="B727" s="136" t="s">
        <v>21</v>
      </c>
      <c r="C727" s="136" t="s">
        <v>44</v>
      </c>
      <c r="D727" s="136" t="s">
        <v>26</v>
      </c>
      <c r="E727" s="151">
        <v>42299672</v>
      </c>
      <c r="F727" s="152" t="s">
        <v>448</v>
      </c>
      <c r="G727" s="136" t="s">
        <v>24</v>
      </c>
      <c r="H727" s="153">
        <v>111535.61</v>
      </c>
      <c r="I727" s="154">
        <v>111535.61</v>
      </c>
      <c r="J727" s="154">
        <v>15401.45</v>
      </c>
      <c r="K727" s="157">
        <v>96134.16</v>
      </c>
      <c r="L727" s="134" t="str">
        <f>VLOOKUP(E727,'ML Look up'!$A$2:$B$1922,2,FALSE)</f>
        <v>ESP Upgrade</v>
      </c>
    </row>
    <row r="728" spans="1:12" s="149" customFormat="1">
      <c r="A728" s="136" t="s">
        <v>42</v>
      </c>
      <c r="B728" s="136" t="s">
        <v>21</v>
      </c>
      <c r="C728" s="136" t="s">
        <v>44</v>
      </c>
      <c r="D728" s="136" t="s">
        <v>26</v>
      </c>
      <c r="E728" s="151">
        <v>42299680</v>
      </c>
      <c r="F728" s="152" t="s">
        <v>448</v>
      </c>
      <c r="G728" s="136" t="s">
        <v>24</v>
      </c>
      <c r="H728" s="153">
        <v>83880.070000000007</v>
      </c>
      <c r="I728" s="154">
        <v>83880.070000000007</v>
      </c>
      <c r="J728" s="154">
        <v>11582.62</v>
      </c>
      <c r="K728" s="157">
        <v>72297.450000000012</v>
      </c>
      <c r="L728" s="134" t="str">
        <f>VLOOKUP(E728,'ML Look up'!$A$2:$B$1922,2,FALSE)</f>
        <v>ESP Upgrade</v>
      </c>
    </row>
    <row r="729" spans="1:12" s="149" customFormat="1">
      <c r="A729" s="136" t="s">
        <v>42</v>
      </c>
      <c r="B729" s="136" t="s">
        <v>21</v>
      </c>
      <c r="C729" s="136" t="s">
        <v>44</v>
      </c>
      <c r="D729" s="136" t="s">
        <v>26</v>
      </c>
      <c r="E729" s="151">
        <v>42314379</v>
      </c>
      <c r="F729" s="152" t="s">
        <v>449</v>
      </c>
      <c r="G729" s="136" t="s">
        <v>24</v>
      </c>
      <c r="H729" s="153">
        <v>7503.57</v>
      </c>
      <c r="I729" s="154">
        <v>7503.57</v>
      </c>
      <c r="J729" s="154">
        <v>1036.1300000000001</v>
      </c>
      <c r="K729" s="157">
        <v>6467.44</v>
      </c>
      <c r="L729" s="134" t="str">
        <f>VLOOKUP(E729,'ML Look up'!$A$2:$B$1922,2,FALSE)</f>
        <v>ESP Upgrade</v>
      </c>
    </row>
    <row r="730" spans="1:12" s="149" customFormat="1">
      <c r="A730" s="136" t="s">
        <v>42</v>
      </c>
      <c r="B730" s="136" t="s">
        <v>21</v>
      </c>
      <c r="C730" s="136" t="s">
        <v>44</v>
      </c>
      <c r="D730" s="136" t="s">
        <v>26</v>
      </c>
      <c r="E730" s="151">
        <v>42315471</v>
      </c>
      <c r="F730" s="152" t="s">
        <v>450</v>
      </c>
      <c r="G730" s="136" t="s">
        <v>24</v>
      </c>
      <c r="H730" s="153">
        <v>4002.76</v>
      </c>
      <c r="I730" s="154">
        <v>4002.76</v>
      </c>
      <c r="J730" s="154">
        <v>552.72</v>
      </c>
      <c r="K730" s="157">
        <v>3450.04</v>
      </c>
      <c r="L730" s="134" t="str">
        <f>VLOOKUP(E730,'ML Look up'!$A$2:$B$1922,2,FALSE)</f>
        <v>ASH</v>
      </c>
    </row>
    <row r="731" spans="1:12" s="149" customFormat="1">
      <c r="A731" s="136" t="s">
        <v>42</v>
      </c>
      <c r="B731" s="136" t="s">
        <v>21</v>
      </c>
      <c r="C731" s="136" t="s">
        <v>44</v>
      </c>
      <c r="D731" s="136" t="s">
        <v>26</v>
      </c>
      <c r="E731" s="151">
        <v>42319158</v>
      </c>
      <c r="F731" s="152" t="s">
        <v>428</v>
      </c>
      <c r="G731" s="136" t="s">
        <v>24</v>
      </c>
      <c r="H731" s="153">
        <v>4023.38</v>
      </c>
      <c r="I731" s="154">
        <v>4023.38</v>
      </c>
      <c r="J731" s="154">
        <v>555.57000000000005</v>
      </c>
      <c r="K731" s="157">
        <v>3467.81</v>
      </c>
      <c r="L731" s="134" t="str">
        <f>VLOOKUP(E731,'ML Look up'!$A$2:$B$1922,2,FALSE)</f>
        <v>FGD</v>
      </c>
    </row>
    <row r="732" spans="1:12" s="149" customFormat="1">
      <c r="A732" s="136" t="s">
        <v>42</v>
      </c>
      <c r="B732" s="136" t="s">
        <v>21</v>
      </c>
      <c r="C732" s="136" t="s">
        <v>44</v>
      </c>
      <c r="D732" s="136" t="s">
        <v>26</v>
      </c>
      <c r="E732" s="151">
        <v>42328993</v>
      </c>
      <c r="F732" s="152" t="s">
        <v>451</v>
      </c>
      <c r="G732" s="136" t="s">
        <v>24</v>
      </c>
      <c r="H732" s="153">
        <v>2564.06</v>
      </c>
      <c r="I732" s="154">
        <v>2564.06</v>
      </c>
      <c r="J732" s="154">
        <v>354.06</v>
      </c>
      <c r="K732" s="157">
        <v>2210</v>
      </c>
      <c r="L732" s="134" t="str">
        <f>VLOOKUP(E732,'ML Look up'!$A$2:$B$1922,2,FALSE)</f>
        <v>FGD</v>
      </c>
    </row>
    <row r="733" spans="1:12" s="149" customFormat="1">
      <c r="A733" s="136" t="s">
        <v>42</v>
      </c>
      <c r="B733" s="136" t="s">
        <v>21</v>
      </c>
      <c r="C733" s="136" t="s">
        <v>44</v>
      </c>
      <c r="D733" s="136" t="s">
        <v>26</v>
      </c>
      <c r="E733" s="151">
        <v>42334854</v>
      </c>
      <c r="F733" s="152" t="s">
        <v>451</v>
      </c>
      <c r="G733" s="136" t="s">
        <v>24</v>
      </c>
      <c r="H733" s="153">
        <v>1479.44</v>
      </c>
      <c r="I733" s="154">
        <v>1479.44</v>
      </c>
      <c r="J733" s="154">
        <v>204.29</v>
      </c>
      <c r="K733" s="157">
        <v>1275.1500000000001</v>
      </c>
      <c r="L733" s="134" t="str">
        <f>VLOOKUP(E733,'ML Look up'!$A$2:$B$1922,2,FALSE)</f>
        <v>ESP Upgrade</v>
      </c>
    </row>
    <row r="734" spans="1:12" s="149" customFormat="1">
      <c r="A734" s="136" t="s">
        <v>42</v>
      </c>
      <c r="B734" s="136" t="s">
        <v>21</v>
      </c>
      <c r="C734" s="136" t="s">
        <v>44</v>
      </c>
      <c r="D734" s="136" t="s">
        <v>26</v>
      </c>
      <c r="E734" s="151">
        <v>42335209</v>
      </c>
      <c r="F734" s="152" t="s">
        <v>452</v>
      </c>
      <c r="G734" s="136" t="s">
        <v>24</v>
      </c>
      <c r="H734" s="153">
        <v>15398.16</v>
      </c>
      <c r="I734" s="154">
        <v>15398.16</v>
      </c>
      <c r="J734" s="154">
        <v>2126.2600000000002</v>
      </c>
      <c r="K734" s="157">
        <v>13271.9</v>
      </c>
      <c r="L734" s="134" t="str">
        <f>VLOOKUP(E734,'ML Look up'!$A$2:$B$1922,2,FALSE)</f>
        <v>FGD</v>
      </c>
    </row>
    <row r="735" spans="1:12" s="149" customFormat="1">
      <c r="A735" s="136" t="s">
        <v>42</v>
      </c>
      <c r="B735" s="136" t="s">
        <v>21</v>
      </c>
      <c r="C735" s="136" t="s">
        <v>44</v>
      </c>
      <c r="D735" s="136" t="s">
        <v>26</v>
      </c>
      <c r="E735" s="151">
        <v>42335243</v>
      </c>
      <c r="F735" s="152" t="s">
        <v>453</v>
      </c>
      <c r="G735" s="136" t="s">
        <v>24</v>
      </c>
      <c r="H735" s="153">
        <v>4424.08</v>
      </c>
      <c r="I735" s="154">
        <v>4424.08</v>
      </c>
      <c r="J735" s="154">
        <v>610.9</v>
      </c>
      <c r="K735" s="157">
        <v>3813.18</v>
      </c>
      <c r="L735" s="134" t="str">
        <f>VLOOKUP(E735,'ML Look up'!$A$2:$B$1922,2,FALSE)</f>
        <v>ASH</v>
      </c>
    </row>
    <row r="736" spans="1:12" s="149" customFormat="1">
      <c r="A736" s="136" t="s">
        <v>42</v>
      </c>
      <c r="B736" s="136" t="s">
        <v>21</v>
      </c>
      <c r="C736" s="136" t="s">
        <v>44</v>
      </c>
      <c r="D736" s="136" t="s">
        <v>26</v>
      </c>
      <c r="E736" s="151">
        <v>42336301</v>
      </c>
      <c r="F736" s="152" t="s">
        <v>451</v>
      </c>
      <c r="G736" s="136" t="s">
        <v>24</v>
      </c>
      <c r="H736" s="153">
        <v>12612.52</v>
      </c>
      <c r="I736" s="154">
        <v>12612.52</v>
      </c>
      <c r="J736" s="154">
        <v>1741.61</v>
      </c>
      <c r="K736" s="157">
        <v>10870.91</v>
      </c>
      <c r="L736" s="134" t="str">
        <f>VLOOKUP(E736,'ML Look up'!$A$2:$B$1922,2,FALSE)</f>
        <v>SCR</v>
      </c>
    </row>
    <row r="737" spans="1:12" s="149" customFormat="1">
      <c r="A737" s="136" t="s">
        <v>42</v>
      </c>
      <c r="B737" s="136" t="s">
        <v>21</v>
      </c>
      <c r="C737" s="136" t="s">
        <v>44</v>
      </c>
      <c r="D737" s="136" t="s">
        <v>26</v>
      </c>
      <c r="E737" s="151">
        <v>42346620</v>
      </c>
      <c r="F737" s="152" t="s">
        <v>454</v>
      </c>
      <c r="G737" s="136" t="s">
        <v>24</v>
      </c>
      <c r="H737" s="153">
        <v>11822.37</v>
      </c>
      <c r="I737" s="154">
        <v>11822.37</v>
      </c>
      <c r="J737" s="154">
        <v>1632.5</v>
      </c>
      <c r="K737" s="157">
        <v>10189.870000000001</v>
      </c>
      <c r="L737" s="134" t="str">
        <f>VLOOKUP(E737,'ML Look up'!$A$2:$B$1922,2,FALSE)</f>
        <v>FGD</v>
      </c>
    </row>
    <row r="738" spans="1:12" s="149" customFormat="1">
      <c r="A738" s="136" t="s">
        <v>42</v>
      </c>
      <c r="B738" s="136" t="s">
        <v>21</v>
      </c>
      <c r="C738" s="136" t="s">
        <v>44</v>
      </c>
      <c r="D738" s="136" t="s">
        <v>26</v>
      </c>
      <c r="E738" s="151">
        <v>42346625</v>
      </c>
      <c r="F738" s="152" t="s">
        <v>454</v>
      </c>
      <c r="G738" s="136" t="s">
        <v>24</v>
      </c>
      <c r="H738" s="153">
        <v>7630.37</v>
      </c>
      <c r="I738" s="154">
        <v>7630.37</v>
      </c>
      <c r="J738" s="154">
        <v>1053.6400000000001</v>
      </c>
      <c r="K738" s="157">
        <v>6576.73</v>
      </c>
      <c r="L738" s="134" t="str">
        <f>VLOOKUP(E738,'ML Look up'!$A$2:$B$1922,2,FALSE)</f>
        <v>FGD</v>
      </c>
    </row>
    <row r="739" spans="1:12" s="149" customFormat="1">
      <c r="A739" s="136" t="s">
        <v>42</v>
      </c>
      <c r="B739" s="136" t="s">
        <v>21</v>
      </c>
      <c r="C739" s="136" t="s">
        <v>44</v>
      </c>
      <c r="D739" s="136" t="s">
        <v>26</v>
      </c>
      <c r="E739" s="151">
        <v>42349223</v>
      </c>
      <c r="F739" s="152" t="s">
        <v>455</v>
      </c>
      <c r="G739" s="136" t="s">
        <v>24</v>
      </c>
      <c r="H739" s="153">
        <v>189564.5</v>
      </c>
      <c r="I739" s="154">
        <v>189564.5</v>
      </c>
      <c r="J739" s="154">
        <v>26176.11</v>
      </c>
      <c r="K739" s="157">
        <v>163388.39000000001</v>
      </c>
      <c r="L739" s="134" t="str">
        <f>VLOOKUP(E739,'ML Look up'!$A$2:$B$1922,2,FALSE)</f>
        <v>ESP Upgrade</v>
      </c>
    </row>
    <row r="740" spans="1:12" s="149" customFormat="1">
      <c r="A740" s="136" t="s">
        <v>42</v>
      </c>
      <c r="B740" s="136" t="s">
        <v>21</v>
      </c>
      <c r="C740" s="136" t="s">
        <v>44</v>
      </c>
      <c r="D740" s="136" t="s">
        <v>26</v>
      </c>
      <c r="E740" s="151">
        <v>42349229</v>
      </c>
      <c r="F740" s="152" t="s">
        <v>455</v>
      </c>
      <c r="G740" s="136" t="s">
        <v>24</v>
      </c>
      <c r="H740" s="153">
        <v>180334.52</v>
      </c>
      <c r="I740" s="154">
        <v>180334.52</v>
      </c>
      <c r="J740" s="154">
        <v>24901.58</v>
      </c>
      <c r="K740" s="157">
        <v>155432.94</v>
      </c>
      <c r="L740" s="134" t="str">
        <f>VLOOKUP(E740,'ML Look up'!$A$2:$B$1922,2,FALSE)</f>
        <v>ESP Upgrade</v>
      </c>
    </row>
    <row r="741" spans="1:12" s="149" customFormat="1">
      <c r="A741" s="136" t="s">
        <v>42</v>
      </c>
      <c r="B741" s="136" t="s">
        <v>21</v>
      </c>
      <c r="C741" s="136" t="s">
        <v>44</v>
      </c>
      <c r="D741" s="136" t="s">
        <v>26</v>
      </c>
      <c r="E741" s="151">
        <v>42349235</v>
      </c>
      <c r="F741" s="152" t="s">
        <v>438</v>
      </c>
      <c r="G741" s="136" t="s">
        <v>24</v>
      </c>
      <c r="H741" s="153">
        <v>1254.78</v>
      </c>
      <c r="I741" s="154">
        <v>1254.78</v>
      </c>
      <c r="J741" s="154">
        <v>173.27</v>
      </c>
      <c r="K741" s="157">
        <v>1081.51</v>
      </c>
      <c r="L741" s="134" t="str">
        <f>VLOOKUP(E741,'ML Look up'!$A$2:$B$1922,2,FALSE)</f>
        <v>ESP Upgrade</v>
      </c>
    </row>
    <row r="742" spans="1:12" s="149" customFormat="1">
      <c r="A742" s="136" t="s">
        <v>42</v>
      </c>
      <c r="B742" s="136" t="s">
        <v>21</v>
      </c>
      <c r="C742" s="136" t="s">
        <v>44</v>
      </c>
      <c r="D742" s="136" t="s">
        <v>26</v>
      </c>
      <c r="E742" s="151">
        <v>42349236</v>
      </c>
      <c r="F742" s="152" t="s">
        <v>438</v>
      </c>
      <c r="G742" s="136" t="s">
        <v>24</v>
      </c>
      <c r="H742" s="153">
        <v>31003.94</v>
      </c>
      <c r="I742" s="154">
        <v>31003.94</v>
      </c>
      <c r="J742" s="154">
        <v>4281.1899999999996</v>
      </c>
      <c r="K742" s="157">
        <v>26722.75</v>
      </c>
      <c r="L742" s="134" t="str">
        <f>VLOOKUP(E742,'ML Look up'!$A$2:$B$1922,2,FALSE)</f>
        <v>ESP Upgrade</v>
      </c>
    </row>
    <row r="743" spans="1:12" s="149" customFormat="1">
      <c r="A743" s="136" t="s">
        <v>42</v>
      </c>
      <c r="B743" s="136" t="s">
        <v>21</v>
      </c>
      <c r="C743" s="136" t="s">
        <v>44</v>
      </c>
      <c r="D743" s="136" t="s">
        <v>26</v>
      </c>
      <c r="E743" s="151">
        <v>42349533</v>
      </c>
      <c r="F743" s="152" t="s">
        <v>456</v>
      </c>
      <c r="G743" s="136" t="s">
        <v>24</v>
      </c>
      <c r="H743" s="153">
        <v>6962.5</v>
      </c>
      <c r="I743" s="154">
        <v>6962.5</v>
      </c>
      <c r="J743" s="154">
        <v>961.42</v>
      </c>
      <c r="K743" s="157">
        <v>6001.08</v>
      </c>
      <c r="L743" s="134" t="str">
        <f>VLOOKUP(E743,'ML Look up'!$A$2:$B$1922,2,FALSE)</f>
        <v>GYPSUM</v>
      </c>
    </row>
    <row r="744" spans="1:12" s="149" customFormat="1">
      <c r="A744" s="136" t="s">
        <v>42</v>
      </c>
      <c r="B744" s="136" t="s">
        <v>21</v>
      </c>
      <c r="C744" s="136" t="s">
        <v>44</v>
      </c>
      <c r="D744" s="136" t="s">
        <v>26</v>
      </c>
      <c r="E744" s="151">
        <v>42350784</v>
      </c>
      <c r="F744" s="152" t="s">
        <v>457</v>
      </c>
      <c r="G744" s="136" t="s">
        <v>24</v>
      </c>
      <c r="H744" s="153">
        <v>2248</v>
      </c>
      <c r="I744" s="154">
        <v>2248</v>
      </c>
      <c r="J744" s="154">
        <v>310.42</v>
      </c>
      <c r="K744" s="157">
        <v>1937.58</v>
      </c>
      <c r="L744" s="134" t="str">
        <f>VLOOKUP(E744,'ML Look up'!$A$2:$B$1922,2,FALSE)</f>
        <v>ASH</v>
      </c>
    </row>
    <row r="745" spans="1:12" s="149" customFormat="1">
      <c r="A745" s="136" t="s">
        <v>42</v>
      </c>
      <c r="B745" s="136" t="s">
        <v>21</v>
      </c>
      <c r="C745" s="136" t="s">
        <v>44</v>
      </c>
      <c r="D745" s="136" t="s">
        <v>26</v>
      </c>
      <c r="E745" s="151">
        <v>42356361</v>
      </c>
      <c r="F745" s="152" t="s">
        <v>451</v>
      </c>
      <c r="G745" s="136" t="s">
        <v>24</v>
      </c>
      <c r="H745" s="153">
        <v>4435.4799999999996</v>
      </c>
      <c r="I745" s="154">
        <v>4435.4799999999996</v>
      </c>
      <c r="J745" s="154">
        <v>612.48</v>
      </c>
      <c r="K745" s="157">
        <v>3822.9999999999995</v>
      </c>
      <c r="L745" s="134" t="str">
        <f>VLOOKUP(E745,'ML Look up'!$A$2:$B$1922,2,FALSE)</f>
        <v>FGD</v>
      </c>
    </row>
    <row r="746" spans="1:12" s="149" customFormat="1">
      <c r="A746" s="136" t="s">
        <v>42</v>
      </c>
      <c r="B746" s="136" t="s">
        <v>21</v>
      </c>
      <c r="C746" s="136" t="s">
        <v>44</v>
      </c>
      <c r="D746" s="136" t="s">
        <v>26</v>
      </c>
      <c r="E746" s="151">
        <v>42356872</v>
      </c>
      <c r="F746" s="152" t="s">
        <v>439</v>
      </c>
      <c r="G746" s="136" t="s">
        <v>24</v>
      </c>
      <c r="H746" s="153">
        <v>-240.26</v>
      </c>
      <c r="I746" s="154">
        <v>-240.26</v>
      </c>
      <c r="J746" s="154">
        <v>-33.18</v>
      </c>
      <c r="K746" s="157">
        <v>-207.07999999999998</v>
      </c>
      <c r="L746" s="134" t="str">
        <f>VLOOKUP(E746,'ML Look up'!$A$2:$B$1922,2,FALSE)</f>
        <v>ESP Upgrade</v>
      </c>
    </row>
    <row r="747" spans="1:12" s="149" customFormat="1">
      <c r="A747" s="136" t="s">
        <v>42</v>
      </c>
      <c r="B747" s="136" t="s">
        <v>21</v>
      </c>
      <c r="C747" s="136" t="s">
        <v>44</v>
      </c>
      <c r="D747" s="136" t="s">
        <v>26</v>
      </c>
      <c r="E747" s="151">
        <v>42361093</v>
      </c>
      <c r="F747" s="152" t="s">
        <v>451</v>
      </c>
      <c r="G747" s="136" t="s">
        <v>24</v>
      </c>
      <c r="H747" s="153">
        <v>4201.74</v>
      </c>
      <c r="I747" s="154">
        <v>4201.74</v>
      </c>
      <c r="J747" s="154">
        <v>580.20000000000005</v>
      </c>
      <c r="K747" s="157">
        <v>3621.54</v>
      </c>
      <c r="L747" s="134" t="str">
        <f>VLOOKUP(E747,'ML Look up'!$A$2:$B$1922,2,FALSE)</f>
        <v>FGD</v>
      </c>
    </row>
    <row r="748" spans="1:12" s="149" customFormat="1">
      <c r="A748" s="136" t="s">
        <v>42</v>
      </c>
      <c r="B748" s="136" t="s">
        <v>21</v>
      </c>
      <c r="C748" s="136" t="s">
        <v>44</v>
      </c>
      <c r="D748" s="136" t="s">
        <v>26</v>
      </c>
      <c r="E748" s="151">
        <v>42386633</v>
      </c>
      <c r="F748" s="152" t="s">
        <v>451</v>
      </c>
      <c r="G748" s="136" t="s">
        <v>24</v>
      </c>
      <c r="H748" s="153">
        <v>5700.58</v>
      </c>
      <c r="I748" s="154">
        <v>5700.58</v>
      </c>
      <c r="J748" s="154">
        <v>787.17</v>
      </c>
      <c r="K748" s="157">
        <v>4913.41</v>
      </c>
      <c r="L748" s="134" t="str">
        <f>VLOOKUP(E748,'ML Look up'!$A$2:$B$1922,2,FALSE)</f>
        <v>FGD</v>
      </c>
    </row>
    <row r="749" spans="1:12" s="149" customFormat="1">
      <c r="A749" s="136" t="s">
        <v>42</v>
      </c>
      <c r="B749" s="136" t="s">
        <v>21</v>
      </c>
      <c r="C749" s="136" t="s">
        <v>44</v>
      </c>
      <c r="D749" s="136" t="s">
        <v>26</v>
      </c>
      <c r="E749" s="151">
        <v>42386785</v>
      </c>
      <c r="F749" s="152" t="s">
        <v>451</v>
      </c>
      <c r="G749" s="136" t="s">
        <v>24</v>
      </c>
      <c r="H749" s="153">
        <v>582.49</v>
      </c>
      <c r="I749" s="154">
        <v>582.49</v>
      </c>
      <c r="J749" s="154">
        <v>80.430000000000007</v>
      </c>
      <c r="K749" s="157">
        <v>502.06</v>
      </c>
      <c r="L749" s="134" t="str">
        <f>VLOOKUP(E749,'ML Look up'!$A$2:$B$1922,2,FALSE)</f>
        <v>FGD</v>
      </c>
    </row>
    <row r="750" spans="1:12" s="149" customFormat="1">
      <c r="A750" s="136" t="s">
        <v>42</v>
      </c>
      <c r="B750" s="136" t="s">
        <v>21</v>
      </c>
      <c r="C750" s="136" t="s">
        <v>44</v>
      </c>
      <c r="D750" s="136" t="s">
        <v>26</v>
      </c>
      <c r="E750" s="151">
        <v>42393129</v>
      </c>
      <c r="F750" s="152" t="s">
        <v>451</v>
      </c>
      <c r="G750" s="136" t="s">
        <v>24</v>
      </c>
      <c r="H750" s="153">
        <v>945.25</v>
      </c>
      <c r="I750" s="154">
        <v>945.25</v>
      </c>
      <c r="J750" s="154">
        <v>130.53</v>
      </c>
      <c r="K750" s="157">
        <v>814.72</v>
      </c>
      <c r="L750" s="134" t="str">
        <f>VLOOKUP(E750,'ML Look up'!$A$2:$B$1922,2,FALSE)</f>
        <v>FGD</v>
      </c>
    </row>
    <row r="751" spans="1:12" s="149" customFormat="1">
      <c r="A751" s="136" t="s">
        <v>42</v>
      </c>
      <c r="B751" s="136" t="s">
        <v>21</v>
      </c>
      <c r="C751" s="136" t="s">
        <v>44</v>
      </c>
      <c r="D751" s="136" t="s">
        <v>26</v>
      </c>
      <c r="E751" s="151">
        <v>42406396</v>
      </c>
      <c r="F751" s="152" t="s">
        <v>458</v>
      </c>
      <c r="G751" s="136" t="s">
        <v>24</v>
      </c>
      <c r="H751" s="153">
        <v>107448.4</v>
      </c>
      <c r="I751" s="154">
        <v>107448.4</v>
      </c>
      <c r="J751" s="154">
        <v>14837.07</v>
      </c>
      <c r="K751" s="157">
        <v>92611.329999999987</v>
      </c>
      <c r="L751" s="134" t="str">
        <f>VLOOKUP(E751,'ML Look up'!$A$2:$B$1922,2,FALSE)</f>
        <v>LNB MOD</v>
      </c>
    </row>
    <row r="752" spans="1:12" s="149" customFormat="1">
      <c r="A752" s="136" t="s">
        <v>42</v>
      </c>
      <c r="B752" s="136" t="s">
        <v>21</v>
      </c>
      <c r="C752" s="136" t="s">
        <v>44</v>
      </c>
      <c r="D752" s="136" t="s">
        <v>26</v>
      </c>
      <c r="E752" s="151">
        <v>42406517</v>
      </c>
      <c r="F752" s="152" t="s">
        <v>458</v>
      </c>
      <c r="G752" s="136" t="s">
        <v>24</v>
      </c>
      <c r="H752" s="153">
        <v>83237.36</v>
      </c>
      <c r="I752" s="154">
        <v>83237.36</v>
      </c>
      <c r="J752" s="154">
        <v>11493.87</v>
      </c>
      <c r="K752" s="157">
        <v>71743.490000000005</v>
      </c>
      <c r="L752" s="134" t="str">
        <f>VLOOKUP(E752,'ML Look up'!$A$2:$B$1922,2,FALSE)</f>
        <v>LNB MOD</v>
      </c>
    </row>
    <row r="753" spans="1:12" s="149" customFormat="1">
      <c r="A753" s="136" t="s">
        <v>42</v>
      </c>
      <c r="B753" s="136" t="s">
        <v>21</v>
      </c>
      <c r="C753" s="136" t="s">
        <v>44</v>
      </c>
      <c r="D753" s="136" t="s">
        <v>26</v>
      </c>
      <c r="E753" s="151">
        <v>42406524</v>
      </c>
      <c r="F753" s="152" t="s">
        <v>458</v>
      </c>
      <c r="G753" s="136" t="s">
        <v>24</v>
      </c>
      <c r="H753" s="153">
        <v>72718.58</v>
      </c>
      <c r="I753" s="154">
        <v>72718.58</v>
      </c>
      <c r="J753" s="154">
        <v>10041.379999999999</v>
      </c>
      <c r="K753" s="157">
        <v>62677.200000000004</v>
      </c>
      <c r="L753" s="134" t="str">
        <f>VLOOKUP(E753,'ML Look up'!$A$2:$B$1922,2,FALSE)</f>
        <v>LNB MOD</v>
      </c>
    </row>
    <row r="754" spans="1:12" s="149" customFormat="1">
      <c r="A754" s="136" t="s">
        <v>42</v>
      </c>
      <c r="B754" s="136" t="s">
        <v>21</v>
      </c>
      <c r="C754" s="136" t="s">
        <v>44</v>
      </c>
      <c r="D754" s="136" t="s">
        <v>26</v>
      </c>
      <c r="E754" s="151">
        <v>42413526</v>
      </c>
      <c r="F754" s="152" t="s">
        <v>451</v>
      </c>
      <c r="G754" s="136" t="s">
        <v>24</v>
      </c>
      <c r="H754" s="153">
        <v>1305.05</v>
      </c>
      <c r="I754" s="154">
        <v>1305.05</v>
      </c>
      <c r="J754" s="154">
        <v>180.21</v>
      </c>
      <c r="K754" s="157">
        <v>1124.8399999999999</v>
      </c>
      <c r="L754" s="134" t="str">
        <f>VLOOKUP(E754,'ML Look up'!$A$2:$B$1922,2,FALSE)</f>
        <v>FGD</v>
      </c>
    </row>
    <row r="755" spans="1:12" s="149" customFormat="1">
      <c r="A755" s="136" t="s">
        <v>42</v>
      </c>
      <c r="B755" s="136" t="s">
        <v>21</v>
      </c>
      <c r="C755" s="136" t="s">
        <v>44</v>
      </c>
      <c r="D755" s="136" t="s">
        <v>26</v>
      </c>
      <c r="E755" s="151">
        <v>42415022</v>
      </c>
      <c r="F755" s="152" t="s">
        <v>459</v>
      </c>
      <c r="G755" s="136" t="s">
        <v>24</v>
      </c>
      <c r="H755" s="153">
        <v>71646.28</v>
      </c>
      <c r="I755" s="154">
        <v>71646.28</v>
      </c>
      <c r="J755" s="154">
        <v>9893.31</v>
      </c>
      <c r="K755" s="157">
        <v>61752.97</v>
      </c>
      <c r="L755" s="134" t="str">
        <f>VLOOKUP(E755,'ML Look up'!$A$2:$B$1922,2,FALSE)</f>
        <v>ESP Upgrade</v>
      </c>
    </row>
    <row r="756" spans="1:12" s="149" customFormat="1">
      <c r="A756" s="136" t="s">
        <v>42</v>
      </c>
      <c r="B756" s="136" t="s">
        <v>21</v>
      </c>
      <c r="C756" s="136" t="s">
        <v>44</v>
      </c>
      <c r="D756" s="136" t="s">
        <v>26</v>
      </c>
      <c r="E756" s="151">
        <v>42415024</v>
      </c>
      <c r="F756" s="152" t="s">
        <v>459</v>
      </c>
      <c r="G756" s="136" t="s">
        <v>24</v>
      </c>
      <c r="H756" s="153">
        <v>75301.84</v>
      </c>
      <c r="I756" s="154">
        <v>75301.84</v>
      </c>
      <c r="J756" s="154">
        <v>10398.09</v>
      </c>
      <c r="K756" s="157">
        <v>64903.75</v>
      </c>
      <c r="L756" s="134" t="str">
        <f>VLOOKUP(E756,'ML Look up'!$A$2:$B$1922,2,FALSE)</f>
        <v>ESP Upgrade</v>
      </c>
    </row>
    <row r="757" spans="1:12" s="149" customFormat="1">
      <c r="A757" s="136" t="s">
        <v>42</v>
      </c>
      <c r="B757" s="136" t="s">
        <v>21</v>
      </c>
      <c r="C757" s="136" t="s">
        <v>44</v>
      </c>
      <c r="D757" s="136" t="s">
        <v>26</v>
      </c>
      <c r="E757" s="151">
        <v>42419633</v>
      </c>
      <c r="F757" s="152" t="s">
        <v>457</v>
      </c>
      <c r="G757" s="136" t="s">
        <v>24</v>
      </c>
      <c r="H757" s="153">
        <v>4392.33</v>
      </c>
      <c r="I757" s="154">
        <v>4392.33</v>
      </c>
      <c r="J757" s="154">
        <v>606.52</v>
      </c>
      <c r="K757" s="157">
        <v>3785.81</v>
      </c>
      <c r="L757" s="134" t="str">
        <f>VLOOKUP(E757,'ML Look up'!$A$2:$B$1922,2,FALSE)</f>
        <v>ESP Upgrade</v>
      </c>
    </row>
    <row r="758" spans="1:12" s="149" customFormat="1">
      <c r="A758" s="136" t="s">
        <v>42</v>
      </c>
      <c r="B758" s="136" t="s">
        <v>21</v>
      </c>
      <c r="C758" s="136" t="s">
        <v>44</v>
      </c>
      <c r="D758" s="136" t="s">
        <v>26</v>
      </c>
      <c r="E758" s="151">
        <v>42433332</v>
      </c>
      <c r="F758" s="152" t="s">
        <v>451</v>
      </c>
      <c r="G758" s="136" t="s">
        <v>24</v>
      </c>
      <c r="H758" s="153">
        <v>13187.71</v>
      </c>
      <c r="I758" s="154">
        <v>13187.71</v>
      </c>
      <c r="J758" s="154">
        <v>1821.03</v>
      </c>
      <c r="K758" s="157">
        <v>11366.679999999998</v>
      </c>
      <c r="L758" s="134" t="str">
        <f>VLOOKUP(E758,'ML Look up'!$A$2:$B$1922,2,FALSE)</f>
        <v>FGD</v>
      </c>
    </row>
    <row r="759" spans="1:12" s="149" customFormat="1">
      <c r="A759" s="136" t="s">
        <v>42</v>
      </c>
      <c r="B759" s="136" t="s">
        <v>21</v>
      </c>
      <c r="C759" s="136" t="s">
        <v>44</v>
      </c>
      <c r="D759" s="136" t="s">
        <v>26</v>
      </c>
      <c r="E759" s="151">
        <v>42438168</v>
      </c>
      <c r="F759" s="152" t="s">
        <v>457</v>
      </c>
      <c r="G759" s="136" t="s">
        <v>24</v>
      </c>
      <c r="H759" s="153">
        <v>5749.82</v>
      </c>
      <c r="I759" s="154">
        <v>5749.82</v>
      </c>
      <c r="J759" s="154">
        <v>793.97</v>
      </c>
      <c r="K759" s="157">
        <v>4955.8499999999995</v>
      </c>
      <c r="L759" s="134" t="str">
        <f>VLOOKUP(E759,'ML Look up'!$A$2:$B$1922,2,FALSE)</f>
        <v>SCR</v>
      </c>
    </row>
    <row r="760" spans="1:12" s="149" customFormat="1">
      <c r="A760" s="136" t="s">
        <v>42</v>
      </c>
      <c r="B760" s="136" t="s">
        <v>21</v>
      </c>
      <c r="C760" s="136" t="s">
        <v>44</v>
      </c>
      <c r="D760" s="136" t="s">
        <v>26</v>
      </c>
      <c r="E760" s="151">
        <v>42441549</v>
      </c>
      <c r="F760" s="152" t="s">
        <v>459</v>
      </c>
      <c r="G760" s="136" t="s">
        <v>24</v>
      </c>
      <c r="H760" s="153">
        <v>29354.59</v>
      </c>
      <c r="I760" s="154">
        <v>29354.59</v>
      </c>
      <c r="J760" s="154">
        <v>4053.44</v>
      </c>
      <c r="K760" s="157">
        <v>25301.15</v>
      </c>
      <c r="L760" s="134" t="str">
        <f>VLOOKUP(E760,'ML Look up'!$A$2:$B$1922,2,FALSE)</f>
        <v>ESP Upgrade</v>
      </c>
    </row>
    <row r="761" spans="1:12" s="149" customFormat="1">
      <c r="A761" s="136" t="s">
        <v>42</v>
      </c>
      <c r="B761" s="136" t="s">
        <v>21</v>
      </c>
      <c r="C761" s="136" t="s">
        <v>44</v>
      </c>
      <c r="D761" s="136" t="s">
        <v>26</v>
      </c>
      <c r="E761" s="151">
        <v>42446603</v>
      </c>
      <c r="F761" s="152" t="s">
        <v>457</v>
      </c>
      <c r="G761" s="136" t="s">
        <v>24</v>
      </c>
      <c r="H761" s="153">
        <v>1819.53</v>
      </c>
      <c r="I761" s="154">
        <v>1819.53</v>
      </c>
      <c r="J761" s="154">
        <v>251.25</v>
      </c>
      <c r="K761" s="157">
        <v>1568.28</v>
      </c>
      <c r="L761" s="134" t="str">
        <f>VLOOKUP(E761,'ML Look up'!$A$2:$B$1922,2,FALSE)</f>
        <v>ASH</v>
      </c>
    </row>
    <row r="762" spans="1:12" s="149" customFormat="1">
      <c r="A762" s="136" t="s">
        <v>42</v>
      </c>
      <c r="B762" s="136" t="s">
        <v>21</v>
      </c>
      <c r="C762" s="136" t="s">
        <v>44</v>
      </c>
      <c r="D762" s="136" t="s">
        <v>26</v>
      </c>
      <c r="E762" s="151">
        <v>42453340</v>
      </c>
      <c r="F762" s="152" t="s">
        <v>460</v>
      </c>
      <c r="G762" s="136" t="s">
        <v>24</v>
      </c>
      <c r="H762" s="153">
        <v>28669.54</v>
      </c>
      <c r="I762" s="154">
        <v>28669.54</v>
      </c>
      <c r="J762" s="154">
        <v>3958.85</v>
      </c>
      <c r="K762" s="157">
        <v>24710.690000000002</v>
      </c>
      <c r="L762" s="134" t="str">
        <f>VLOOKUP(E762,'ML Look up'!$A$2:$B$1922,2,FALSE)</f>
        <v>FGD</v>
      </c>
    </row>
    <row r="763" spans="1:12" s="149" customFormat="1">
      <c r="A763" s="136" t="s">
        <v>42</v>
      </c>
      <c r="B763" s="136" t="s">
        <v>21</v>
      </c>
      <c r="C763" s="136" t="s">
        <v>44</v>
      </c>
      <c r="D763" s="136" t="s">
        <v>26</v>
      </c>
      <c r="E763" s="151">
        <v>42467777</v>
      </c>
      <c r="F763" s="152" t="s">
        <v>457</v>
      </c>
      <c r="G763" s="136" t="s">
        <v>24</v>
      </c>
      <c r="H763" s="153">
        <v>1153.9000000000001</v>
      </c>
      <c r="I763" s="154">
        <v>1153.9000000000001</v>
      </c>
      <c r="J763" s="154">
        <v>159.34</v>
      </c>
      <c r="K763" s="157">
        <v>994.56000000000006</v>
      </c>
      <c r="L763" s="134" t="str">
        <f>VLOOKUP(E763,'ML Look up'!$A$2:$B$1922,2,FALSE)</f>
        <v>FGD</v>
      </c>
    </row>
    <row r="764" spans="1:12" s="149" customFormat="1">
      <c r="A764" s="136" t="s">
        <v>42</v>
      </c>
      <c r="B764" s="136" t="s">
        <v>21</v>
      </c>
      <c r="C764" s="136" t="s">
        <v>44</v>
      </c>
      <c r="D764" s="136" t="s">
        <v>26</v>
      </c>
      <c r="E764" s="137">
        <v>42480300</v>
      </c>
      <c r="F764" s="152" t="s">
        <v>461</v>
      </c>
      <c r="G764" s="136" t="s">
        <v>24</v>
      </c>
      <c r="H764" s="153">
        <v>24769.06</v>
      </c>
      <c r="I764" s="154">
        <v>24769.06</v>
      </c>
      <c r="J764" s="154">
        <v>3420.25</v>
      </c>
      <c r="K764" s="157">
        <v>21348.81</v>
      </c>
      <c r="L764" s="134" t="str">
        <f>VLOOKUP(E764,'ML Look up'!$A$2:$B$1922,2,FALSE)</f>
        <v>FGD</v>
      </c>
    </row>
    <row r="765" spans="1:12" s="149" customFormat="1">
      <c r="A765" s="136" t="s">
        <v>42</v>
      </c>
      <c r="B765" s="136" t="s">
        <v>21</v>
      </c>
      <c r="C765" s="136" t="s">
        <v>44</v>
      </c>
      <c r="D765" s="136" t="s">
        <v>26</v>
      </c>
      <c r="E765" s="137" t="s">
        <v>137</v>
      </c>
      <c r="F765" s="152" t="s">
        <v>462</v>
      </c>
      <c r="G765" s="136" t="s">
        <v>24</v>
      </c>
      <c r="H765" s="153">
        <v>175349.33</v>
      </c>
      <c r="I765" s="154">
        <v>175349.33</v>
      </c>
      <c r="J765" s="154">
        <v>24213.200000000001</v>
      </c>
      <c r="K765" s="157">
        <v>151136.12999999998</v>
      </c>
      <c r="L765" s="134" t="str">
        <f>VLOOKUP(E765,'ML Look up'!$A$2:$B$1922,2,FALSE)</f>
        <v>MERCURY</v>
      </c>
    </row>
    <row r="766" spans="1:12" s="149" customFormat="1">
      <c r="A766" s="136" t="s">
        <v>42</v>
      </c>
      <c r="B766" s="136" t="s">
        <v>21</v>
      </c>
      <c r="C766" s="136" t="s">
        <v>44</v>
      </c>
      <c r="D766" s="136" t="s">
        <v>26</v>
      </c>
      <c r="E766" s="137" t="s">
        <v>148</v>
      </c>
      <c r="F766" s="152" t="s">
        <v>462</v>
      </c>
      <c r="G766" s="136" t="s">
        <v>24</v>
      </c>
      <c r="H766" s="153">
        <v>186224.33</v>
      </c>
      <c r="I766" s="154">
        <v>186224.33</v>
      </c>
      <c r="J766" s="154">
        <v>25714.880000000001</v>
      </c>
      <c r="K766" s="157">
        <v>160509.44999999998</v>
      </c>
      <c r="L766" s="134" t="str">
        <f>VLOOKUP(E766,'ML Look up'!$A$2:$B$1922,2,FALSE)</f>
        <v>Mercury</v>
      </c>
    </row>
    <row r="767" spans="1:12" s="149" customFormat="1">
      <c r="A767" s="136" t="s">
        <v>42</v>
      </c>
      <c r="B767" s="136" t="s">
        <v>21</v>
      </c>
      <c r="C767" s="136" t="s">
        <v>44</v>
      </c>
      <c r="D767" s="136" t="s">
        <v>26</v>
      </c>
      <c r="E767" s="137" t="s">
        <v>143</v>
      </c>
      <c r="F767" s="152" t="s">
        <v>463</v>
      </c>
      <c r="G767" s="136" t="s">
        <v>24</v>
      </c>
      <c r="H767" s="153">
        <v>1607749.7</v>
      </c>
      <c r="I767" s="154">
        <v>1607749.7</v>
      </c>
      <c r="J767" s="154">
        <v>222006.94</v>
      </c>
      <c r="K767" s="157">
        <v>1385742.76</v>
      </c>
      <c r="L767" s="134" t="str">
        <f>VLOOKUP(E767,'ML Look up'!$A$2:$B$1922,2,FALSE)</f>
        <v>ESP Upgrade</v>
      </c>
    </row>
    <row r="768" spans="1:12" s="149" customFormat="1">
      <c r="A768" s="136" t="s">
        <v>42</v>
      </c>
      <c r="B768" s="136" t="s">
        <v>21</v>
      </c>
      <c r="C768" s="136" t="s">
        <v>44</v>
      </c>
      <c r="D768" s="136" t="s">
        <v>26</v>
      </c>
      <c r="E768" s="137" t="s">
        <v>149</v>
      </c>
      <c r="F768" s="152" t="s">
        <v>462</v>
      </c>
      <c r="G768" s="136" t="s">
        <v>24</v>
      </c>
      <c r="H768" s="153">
        <v>96474.77</v>
      </c>
      <c r="I768" s="154">
        <v>96474.77</v>
      </c>
      <c r="J768" s="154">
        <v>13321.77</v>
      </c>
      <c r="K768" s="157">
        <v>83153</v>
      </c>
      <c r="L768" s="134" t="str">
        <f>VLOOKUP(E768,'ML Look up'!$A$2:$B$1922,2,FALSE)</f>
        <v>Mercury</v>
      </c>
    </row>
    <row r="769" spans="1:12" s="149" customFormat="1">
      <c r="A769" s="136" t="s">
        <v>42</v>
      </c>
      <c r="B769" s="136" t="s">
        <v>21</v>
      </c>
      <c r="C769" s="136" t="s">
        <v>44</v>
      </c>
      <c r="D769" s="136" t="s">
        <v>26</v>
      </c>
      <c r="E769" s="151" t="s">
        <v>150</v>
      </c>
      <c r="F769" s="152" t="s">
        <v>462</v>
      </c>
      <c r="G769" s="136" t="s">
        <v>24</v>
      </c>
      <c r="H769" s="153">
        <v>96892.44</v>
      </c>
      <c r="I769" s="154">
        <v>96892.44</v>
      </c>
      <c r="J769" s="154">
        <v>13379.44</v>
      </c>
      <c r="K769" s="157">
        <v>83513</v>
      </c>
      <c r="L769" s="134" t="str">
        <f>VLOOKUP(E769,'ML Look up'!$A$2:$B$1922,2,FALSE)</f>
        <v>Mercury</v>
      </c>
    </row>
    <row r="770" spans="1:12" s="149" customFormat="1">
      <c r="A770" s="136" t="s">
        <v>42</v>
      </c>
      <c r="B770" s="136" t="s">
        <v>21</v>
      </c>
      <c r="C770" s="136" t="s">
        <v>155</v>
      </c>
      <c r="D770" s="136" t="s">
        <v>26</v>
      </c>
      <c r="E770" s="151">
        <v>42163185</v>
      </c>
      <c r="F770" s="152" t="s">
        <v>425</v>
      </c>
      <c r="G770" s="136" t="s">
        <v>24</v>
      </c>
      <c r="H770" s="153">
        <v>2250.1999999999998</v>
      </c>
      <c r="I770" s="154">
        <v>2250.1999999999998</v>
      </c>
      <c r="J770" s="154">
        <v>539.88</v>
      </c>
      <c r="K770" s="157">
        <v>1710.3199999999997</v>
      </c>
      <c r="L770" s="134" t="str">
        <f>VLOOKUP(E770,'ML Look up'!$A$2:$B$1922,2,FALSE)</f>
        <v>FGD</v>
      </c>
    </row>
    <row r="771" spans="1:12" s="149" customFormat="1">
      <c r="A771" s="136" t="s">
        <v>42</v>
      </c>
      <c r="B771" s="136" t="s">
        <v>21</v>
      </c>
      <c r="C771" s="136" t="s">
        <v>155</v>
      </c>
      <c r="D771" s="136" t="s">
        <v>26</v>
      </c>
      <c r="E771" s="151">
        <v>42181540</v>
      </c>
      <c r="F771" s="152" t="s">
        <v>464</v>
      </c>
      <c r="G771" s="136" t="s">
        <v>24</v>
      </c>
      <c r="H771" s="153">
        <v>1180276.69</v>
      </c>
      <c r="I771" s="154">
        <v>1180276.69</v>
      </c>
      <c r="J771" s="154">
        <v>283180.89</v>
      </c>
      <c r="K771" s="157">
        <v>897095.79999999993</v>
      </c>
      <c r="L771" s="134" t="str">
        <f>VLOOKUP(E771,'ML Look up'!$A$2:$B$1922,2,FALSE)</f>
        <v>SCR</v>
      </c>
    </row>
    <row r="772" spans="1:12" s="149" customFormat="1">
      <c r="A772" s="136" t="s">
        <v>42</v>
      </c>
      <c r="B772" s="136" t="s">
        <v>21</v>
      </c>
      <c r="C772" s="136" t="s">
        <v>155</v>
      </c>
      <c r="D772" s="136" t="s">
        <v>26</v>
      </c>
      <c r="E772" s="151">
        <v>42330815</v>
      </c>
      <c r="F772" s="152" t="s">
        <v>451</v>
      </c>
      <c r="G772" s="136" t="s">
        <v>24</v>
      </c>
      <c r="H772" s="153">
        <v>-19.03</v>
      </c>
      <c r="I772" s="154">
        <v>-19.03</v>
      </c>
      <c r="J772" s="154">
        <v>-4.57</v>
      </c>
      <c r="K772" s="157">
        <v>-14.46</v>
      </c>
      <c r="L772" s="134" t="str">
        <f>VLOOKUP(E772,'ML Look up'!$A$2:$B$1922,2,FALSE)</f>
        <v>FGD</v>
      </c>
    </row>
    <row r="773" spans="1:12" s="149" customFormat="1">
      <c r="A773" s="136" t="s">
        <v>42</v>
      </c>
      <c r="B773" s="136" t="s">
        <v>21</v>
      </c>
      <c r="C773" s="136" t="s">
        <v>155</v>
      </c>
      <c r="D773" s="136" t="s">
        <v>26</v>
      </c>
      <c r="E773" s="151">
        <v>42343102</v>
      </c>
      <c r="F773" s="152" t="s">
        <v>451</v>
      </c>
      <c r="G773" s="136" t="s">
        <v>24</v>
      </c>
      <c r="H773" s="153">
        <v>1519.66</v>
      </c>
      <c r="I773" s="154">
        <v>1519.66</v>
      </c>
      <c r="J773" s="154">
        <v>364.61</v>
      </c>
      <c r="K773" s="157">
        <v>1155.0500000000002</v>
      </c>
      <c r="L773" s="134" t="str">
        <f>VLOOKUP(E773,'ML Look up'!$A$2:$B$1922,2,FALSE)</f>
        <v>FGD</v>
      </c>
    </row>
    <row r="774" spans="1:12" s="149" customFormat="1">
      <c r="A774" s="136" t="s">
        <v>42</v>
      </c>
      <c r="B774" s="136" t="s">
        <v>21</v>
      </c>
      <c r="C774" s="136" t="s">
        <v>155</v>
      </c>
      <c r="D774" s="136" t="s">
        <v>26</v>
      </c>
      <c r="E774" s="151">
        <v>42349233</v>
      </c>
      <c r="F774" s="152" t="s">
        <v>438</v>
      </c>
      <c r="G774" s="136" t="s">
        <v>24</v>
      </c>
      <c r="H774" s="153">
        <v>94631.09</v>
      </c>
      <c r="I774" s="154">
        <v>94631.09</v>
      </c>
      <c r="J774" s="154">
        <v>22704.61</v>
      </c>
      <c r="K774" s="157">
        <v>71926.48</v>
      </c>
      <c r="L774" s="134" t="str">
        <f>VLOOKUP(E774,'ML Look up'!$A$2:$B$1922,2,FALSE)</f>
        <v>FGD</v>
      </c>
    </row>
    <row r="775" spans="1:12" s="149" customFormat="1">
      <c r="A775" s="136" t="s">
        <v>42</v>
      </c>
      <c r="B775" s="136" t="s">
        <v>21</v>
      </c>
      <c r="C775" s="136" t="s">
        <v>155</v>
      </c>
      <c r="D775" s="136" t="s">
        <v>26</v>
      </c>
      <c r="E775" s="151">
        <v>42349234</v>
      </c>
      <c r="F775" s="152" t="s">
        <v>438</v>
      </c>
      <c r="G775" s="136" t="s">
        <v>24</v>
      </c>
      <c r="H775" s="153">
        <v>183232.26</v>
      </c>
      <c r="I775" s="154">
        <v>183232.26</v>
      </c>
      <c r="J775" s="154">
        <v>43962.47</v>
      </c>
      <c r="K775" s="157">
        <v>139269.79</v>
      </c>
      <c r="L775" s="134" t="str">
        <f>VLOOKUP(E775,'ML Look up'!$A$2:$B$1922,2,FALSE)</f>
        <v>FGD</v>
      </c>
    </row>
    <row r="776" spans="1:12" s="149" customFormat="1">
      <c r="A776" s="136" t="s">
        <v>42</v>
      </c>
      <c r="B776" s="136" t="s">
        <v>21</v>
      </c>
      <c r="C776" s="136" t="s">
        <v>155</v>
      </c>
      <c r="D776" s="136" t="s">
        <v>26</v>
      </c>
      <c r="E776" s="151">
        <v>42356875</v>
      </c>
      <c r="F776" s="152" t="s">
        <v>428</v>
      </c>
      <c r="G776" s="136" t="s">
        <v>24</v>
      </c>
      <c r="H776" s="153">
        <v>1232.0999999999999</v>
      </c>
      <c r="I776" s="154">
        <v>1232.0999999999999</v>
      </c>
      <c r="J776" s="154">
        <v>295.61</v>
      </c>
      <c r="K776" s="157">
        <v>936.4899999999999</v>
      </c>
      <c r="L776" s="134" t="str">
        <f>VLOOKUP(E776,'ML Look up'!$A$2:$B$1922,2,FALSE)</f>
        <v>FGD</v>
      </c>
    </row>
    <row r="777" spans="1:12" s="149" customFormat="1">
      <c r="A777" s="136" t="s">
        <v>42</v>
      </c>
      <c r="B777" s="136" t="s">
        <v>21</v>
      </c>
      <c r="C777" s="136" t="s">
        <v>155</v>
      </c>
      <c r="D777" s="136" t="s">
        <v>26</v>
      </c>
      <c r="E777" s="151">
        <v>42368064</v>
      </c>
      <c r="F777" s="152" t="s">
        <v>465</v>
      </c>
      <c r="G777" s="136" t="s">
        <v>24</v>
      </c>
      <c r="H777" s="153">
        <v>-3112.14</v>
      </c>
      <c r="I777" s="154">
        <v>-3112.14</v>
      </c>
      <c r="J777" s="154">
        <v>-746.69</v>
      </c>
      <c r="K777" s="157">
        <v>-2365.4499999999998</v>
      </c>
      <c r="L777" s="134" t="str">
        <f>VLOOKUP(E777,'ML Look up'!$A$2:$B$1922,2,FALSE)</f>
        <v>FGD</v>
      </c>
    </row>
    <row r="778" spans="1:12" s="149" customFormat="1">
      <c r="A778" s="136" t="s">
        <v>42</v>
      </c>
      <c r="B778" s="136" t="s">
        <v>21</v>
      </c>
      <c r="C778" s="136" t="s">
        <v>155</v>
      </c>
      <c r="D778" s="136" t="s">
        <v>26</v>
      </c>
      <c r="E778" s="151">
        <v>42397609</v>
      </c>
      <c r="F778" s="152" t="s">
        <v>428</v>
      </c>
      <c r="G778" s="136" t="s">
        <v>24</v>
      </c>
      <c r="H778" s="153">
        <v>212353.4</v>
      </c>
      <c r="I778" s="154">
        <v>212353.4</v>
      </c>
      <c r="J778" s="154">
        <v>50949.43</v>
      </c>
      <c r="K778" s="157">
        <v>161403.97</v>
      </c>
      <c r="L778" s="134" t="str">
        <f>VLOOKUP(E778,'ML Look up'!$A$2:$B$1922,2,FALSE)</f>
        <v>FGD</v>
      </c>
    </row>
    <row r="779" spans="1:12" s="149" customFormat="1">
      <c r="A779" s="136" t="s">
        <v>42</v>
      </c>
      <c r="B779" s="136" t="s">
        <v>21</v>
      </c>
      <c r="C779" s="136" t="s">
        <v>155</v>
      </c>
      <c r="D779" s="136" t="s">
        <v>26</v>
      </c>
      <c r="E779" s="151">
        <v>42399920</v>
      </c>
      <c r="F779" s="152" t="s">
        <v>457</v>
      </c>
      <c r="G779" s="136" t="s">
        <v>24</v>
      </c>
      <c r="H779" s="153">
        <v>187.35</v>
      </c>
      <c r="I779" s="154">
        <v>187.35</v>
      </c>
      <c r="J779" s="154">
        <v>44.95</v>
      </c>
      <c r="K779" s="157">
        <v>142.39999999999998</v>
      </c>
      <c r="L779" s="134" t="str">
        <f>VLOOKUP(E779,'ML Look up'!$A$2:$B$1922,2,FALSE)</f>
        <v>FGD</v>
      </c>
    </row>
    <row r="780" spans="1:12" s="149" customFormat="1">
      <c r="A780" s="136" t="s">
        <v>42</v>
      </c>
      <c r="B780" s="136" t="s">
        <v>21</v>
      </c>
      <c r="C780" s="136" t="s">
        <v>155</v>
      </c>
      <c r="D780" s="136" t="s">
        <v>26</v>
      </c>
      <c r="E780" s="151">
        <v>42478216</v>
      </c>
      <c r="F780" s="152" t="s">
        <v>490</v>
      </c>
      <c r="G780" s="136" t="s">
        <v>24</v>
      </c>
      <c r="H780" s="153">
        <v>140192.12</v>
      </c>
      <c r="I780" s="154">
        <v>140192.12</v>
      </c>
      <c r="J780" s="154">
        <v>33635.949999999997</v>
      </c>
      <c r="K780" s="157">
        <v>106556.17</v>
      </c>
      <c r="L780" s="134" t="str">
        <f>VLOOKUP(E780,'ML Look up'!$A$2:$B$1922,2,FALSE)</f>
        <v>FGD</v>
      </c>
    </row>
    <row r="781" spans="1:12" s="149" customFormat="1">
      <c r="A781" s="136" t="s">
        <v>42</v>
      </c>
      <c r="B781" s="136" t="s">
        <v>21</v>
      </c>
      <c r="C781" s="136" t="s">
        <v>155</v>
      </c>
      <c r="D781" s="136" t="s">
        <v>26</v>
      </c>
      <c r="E781" s="151">
        <v>42487873</v>
      </c>
      <c r="F781" s="152" t="s">
        <v>457</v>
      </c>
      <c r="G781" s="136" t="s">
        <v>24</v>
      </c>
      <c r="H781" s="153">
        <v>1757.14</v>
      </c>
      <c r="I781" s="154">
        <v>1757.14</v>
      </c>
      <c r="J781" s="154">
        <v>421.59</v>
      </c>
      <c r="K781" s="157">
        <v>1335.5500000000002</v>
      </c>
      <c r="L781" s="134" t="str">
        <f>VLOOKUP(E781,'ML Look up'!$A$2:$B$1922,2,FALSE)</f>
        <v>ASH</v>
      </c>
    </row>
    <row r="782" spans="1:12" s="149" customFormat="1">
      <c r="A782" s="136" t="s">
        <v>42</v>
      </c>
      <c r="B782" s="136" t="s">
        <v>21</v>
      </c>
      <c r="C782" s="136" t="s">
        <v>155</v>
      </c>
      <c r="D782" s="136" t="s">
        <v>26</v>
      </c>
      <c r="E782" s="151">
        <v>42498483</v>
      </c>
      <c r="F782" s="152" t="s">
        <v>466</v>
      </c>
      <c r="G782" s="136" t="s">
        <v>24</v>
      </c>
      <c r="H782" s="153">
        <v>-209.2</v>
      </c>
      <c r="I782" s="154">
        <v>-209.2</v>
      </c>
      <c r="J782" s="154">
        <v>-50.19</v>
      </c>
      <c r="K782" s="157">
        <v>-159.01</v>
      </c>
      <c r="L782" s="134" t="str">
        <f>VLOOKUP(E782,'ML Look up'!$A$2:$B$1922,2,FALSE)</f>
        <v>FGD</v>
      </c>
    </row>
    <row r="783" spans="1:12" s="149" customFormat="1">
      <c r="A783" s="136" t="s">
        <v>42</v>
      </c>
      <c r="B783" s="136" t="s">
        <v>21</v>
      </c>
      <c r="C783" s="136" t="s">
        <v>155</v>
      </c>
      <c r="D783" s="136" t="s">
        <v>26</v>
      </c>
      <c r="E783" s="151">
        <v>42499331</v>
      </c>
      <c r="F783" s="152" t="s">
        <v>466</v>
      </c>
      <c r="G783" s="136" t="s">
        <v>24</v>
      </c>
      <c r="H783" s="153">
        <v>13231.95</v>
      </c>
      <c r="I783" s="154">
        <v>13231.95</v>
      </c>
      <c r="J783" s="154">
        <v>3174.71</v>
      </c>
      <c r="K783" s="157">
        <v>10057.240000000002</v>
      </c>
      <c r="L783" s="134" t="str">
        <f>VLOOKUP(E783,'ML Look up'!$A$2:$B$1922,2,FALSE)</f>
        <v>FGD</v>
      </c>
    </row>
    <row r="784" spans="1:12" s="149" customFormat="1">
      <c r="A784" s="136" t="s">
        <v>42</v>
      </c>
      <c r="B784" s="136" t="s">
        <v>21</v>
      </c>
      <c r="C784" s="136" t="s">
        <v>155</v>
      </c>
      <c r="D784" s="136" t="s">
        <v>26</v>
      </c>
      <c r="E784" s="151">
        <v>42499337</v>
      </c>
      <c r="F784" s="152" t="s">
        <v>466</v>
      </c>
      <c r="G784" s="136" t="s">
        <v>24</v>
      </c>
      <c r="H784" s="153">
        <v>9894.6200000000008</v>
      </c>
      <c r="I784" s="154">
        <v>9894.6200000000008</v>
      </c>
      <c r="J784" s="154">
        <v>2373.9899999999998</v>
      </c>
      <c r="K784" s="157">
        <v>7520.630000000001</v>
      </c>
      <c r="L784" s="134" t="str">
        <f>VLOOKUP(E784,'ML Look up'!$A$2:$B$1922,2,FALSE)</f>
        <v>SO3</v>
      </c>
    </row>
    <row r="785" spans="1:12" s="149" customFormat="1">
      <c r="A785" s="136" t="s">
        <v>42</v>
      </c>
      <c r="B785" s="136" t="s">
        <v>21</v>
      </c>
      <c r="C785" s="136" t="s">
        <v>155</v>
      </c>
      <c r="D785" s="136" t="s">
        <v>26</v>
      </c>
      <c r="E785" s="151">
        <v>42507845</v>
      </c>
      <c r="F785" s="152" t="s">
        <v>467</v>
      </c>
      <c r="G785" s="136" t="s">
        <v>24</v>
      </c>
      <c r="H785" s="153">
        <v>51560.92</v>
      </c>
      <c r="I785" s="154">
        <v>51560.92</v>
      </c>
      <c r="J785" s="154">
        <v>12370.89</v>
      </c>
      <c r="K785" s="157">
        <v>39190.03</v>
      </c>
      <c r="L785" s="134" t="str">
        <f>VLOOKUP(E785,'ML Look up'!$A$2:$B$1922,2,FALSE)</f>
        <v>FGD</v>
      </c>
    </row>
    <row r="786" spans="1:12" s="149" customFormat="1">
      <c r="A786" s="136" t="s">
        <v>42</v>
      </c>
      <c r="B786" s="136" t="s">
        <v>21</v>
      </c>
      <c r="C786" s="136" t="s">
        <v>155</v>
      </c>
      <c r="D786" s="136" t="s">
        <v>26</v>
      </c>
      <c r="E786" s="151">
        <v>42515320</v>
      </c>
      <c r="F786" s="152" t="s">
        <v>466</v>
      </c>
      <c r="G786" s="136" t="s">
        <v>24</v>
      </c>
      <c r="H786" s="153">
        <v>2837.02</v>
      </c>
      <c r="I786" s="154">
        <v>2837.02</v>
      </c>
      <c r="J786" s="154">
        <v>680.68</v>
      </c>
      <c r="K786" s="157">
        <v>2156.34</v>
      </c>
      <c r="L786" s="134" t="str">
        <f>VLOOKUP(E786,'ML Look up'!$A$2:$B$1922,2,FALSE)</f>
        <v>FGD</v>
      </c>
    </row>
    <row r="787" spans="1:12" s="149" customFormat="1">
      <c r="A787" s="136" t="s">
        <v>42</v>
      </c>
      <c r="B787" s="136" t="s">
        <v>21</v>
      </c>
      <c r="C787" s="136" t="s">
        <v>155</v>
      </c>
      <c r="D787" s="136" t="s">
        <v>26</v>
      </c>
      <c r="E787" s="151">
        <v>42522192</v>
      </c>
      <c r="F787" s="152" t="s">
        <v>478</v>
      </c>
      <c r="G787" s="136" t="s">
        <v>24</v>
      </c>
      <c r="H787" s="153">
        <v>9140.3799999999992</v>
      </c>
      <c r="I787" s="154">
        <v>9140.3799999999992</v>
      </c>
      <c r="J787" s="154">
        <v>2193.0300000000002</v>
      </c>
      <c r="K787" s="157">
        <v>6947.3499999999985</v>
      </c>
      <c r="L787" s="134" t="str">
        <f>VLOOKUP(E787,'ML Look up'!$A$2:$B$1922,2,FALSE)</f>
        <v>PRECIP</v>
      </c>
    </row>
    <row r="788" spans="1:12" s="149" customFormat="1">
      <c r="A788" s="136" t="s">
        <v>42</v>
      </c>
      <c r="B788" s="136" t="s">
        <v>21</v>
      </c>
      <c r="C788" s="136" t="s">
        <v>155</v>
      </c>
      <c r="D788" s="136" t="s">
        <v>26</v>
      </c>
      <c r="E788" s="151">
        <v>42534827</v>
      </c>
      <c r="F788" s="152" t="s">
        <v>466</v>
      </c>
      <c r="G788" s="136" t="s">
        <v>24</v>
      </c>
      <c r="H788" s="153">
        <v>4745.6000000000004</v>
      </c>
      <c r="I788" s="154">
        <v>4745.6000000000004</v>
      </c>
      <c r="J788" s="154">
        <v>1138.5999999999999</v>
      </c>
      <c r="K788" s="157">
        <v>3607.0000000000005</v>
      </c>
      <c r="L788" s="134" t="str">
        <f>VLOOKUP(E788,'ML Look up'!$A$2:$B$1922,2,FALSE)</f>
        <v>FGD</v>
      </c>
    </row>
    <row r="789" spans="1:12" s="149" customFormat="1">
      <c r="A789" s="136" t="s">
        <v>42</v>
      </c>
      <c r="B789" s="136" t="s">
        <v>21</v>
      </c>
      <c r="C789" s="136" t="s">
        <v>155</v>
      </c>
      <c r="D789" s="136" t="s">
        <v>26</v>
      </c>
      <c r="E789" s="151">
        <v>42535820</v>
      </c>
      <c r="F789" s="152" t="s">
        <v>466</v>
      </c>
      <c r="G789" s="136" t="s">
        <v>24</v>
      </c>
      <c r="H789" s="153">
        <v>650.16</v>
      </c>
      <c r="I789" s="154">
        <v>650.16</v>
      </c>
      <c r="J789" s="154">
        <v>155.99</v>
      </c>
      <c r="K789" s="157">
        <v>494.16999999999996</v>
      </c>
      <c r="L789" s="134" t="str">
        <f>VLOOKUP(E789,'ML Look up'!$A$2:$B$1922,2,FALSE)</f>
        <v>SO3</v>
      </c>
    </row>
    <row r="790" spans="1:12" s="149" customFormat="1">
      <c r="A790" s="136" t="s">
        <v>42</v>
      </c>
      <c r="B790" s="136" t="s">
        <v>21</v>
      </c>
      <c r="C790" s="136" t="s">
        <v>155</v>
      </c>
      <c r="D790" s="136" t="s">
        <v>26</v>
      </c>
      <c r="E790" s="151">
        <v>42536818</v>
      </c>
      <c r="F790" s="152" t="s">
        <v>468</v>
      </c>
      <c r="G790" s="136" t="s">
        <v>24</v>
      </c>
      <c r="H790" s="153">
        <v>2083.94</v>
      </c>
      <c r="I790" s="154">
        <v>2083.94</v>
      </c>
      <c r="J790" s="154">
        <v>499.99</v>
      </c>
      <c r="K790" s="157">
        <v>1583.95</v>
      </c>
      <c r="L790" s="134" t="str">
        <f>VLOOKUP(E790,'ML Look up'!$A$2:$B$1922,2,FALSE)</f>
        <v>ASH</v>
      </c>
    </row>
    <row r="791" spans="1:12" s="149" customFormat="1">
      <c r="A791" s="136" t="s">
        <v>42</v>
      </c>
      <c r="B791" s="136" t="s">
        <v>21</v>
      </c>
      <c r="C791" s="136" t="s">
        <v>155</v>
      </c>
      <c r="D791" s="136" t="s">
        <v>26</v>
      </c>
      <c r="E791" s="151">
        <v>42537553</v>
      </c>
      <c r="F791" s="152" t="s">
        <v>469</v>
      </c>
      <c r="G791" s="136" t="s">
        <v>24</v>
      </c>
      <c r="H791" s="153">
        <v>1444.27</v>
      </c>
      <c r="I791" s="154">
        <v>1444.27</v>
      </c>
      <c r="J791" s="154">
        <v>346.52</v>
      </c>
      <c r="K791" s="157">
        <v>1097.75</v>
      </c>
      <c r="L791" s="134" t="str">
        <f>VLOOKUP(E791,'ML Look up'!$A$2:$B$1922,2,FALSE)</f>
        <v>ASH</v>
      </c>
    </row>
    <row r="792" spans="1:12" s="149" customFormat="1">
      <c r="A792" s="136" t="s">
        <v>42</v>
      </c>
      <c r="B792" s="136" t="s">
        <v>21</v>
      </c>
      <c r="C792" s="136" t="s">
        <v>155</v>
      </c>
      <c r="D792" s="136" t="s">
        <v>26</v>
      </c>
      <c r="E792" s="151">
        <v>42541275</v>
      </c>
      <c r="F792" s="152" t="s">
        <v>470</v>
      </c>
      <c r="G792" s="136" t="s">
        <v>24</v>
      </c>
      <c r="H792" s="153">
        <v>1549</v>
      </c>
      <c r="I792" s="154">
        <v>1549</v>
      </c>
      <c r="J792" s="154">
        <v>371.65</v>
      </c>
      <c r="K792" s="157">
        <v>1177.3499999999999</v>
      </c>
      <c r="L792" s="134" t="str">
        <f>VLOOKUP(E792,'ML Look up'!$A$2:$B$1922,2,FALSE)</f>
        <v>SCR</v>
      </c>
    </row>
    <row r="793" spans="1:12" s="149" customFormat="1">
      <c r="A793" s="136" t="s">
        <v>42</v>
      </c>
      <c r="B793" s="136" t="s">
        <v>21</v>
      </c>
      <c r="C793" s="136" t="s">
        <v>155</v>
      </c>
      <c r="D793" s="136" t="s">
        <v>26</v>
      </c>
      <c r="E793" s="151">
        <v>42550262</v>
      </c>
      <c r="F793" s="152" t="s">
        <v>466</v>
      </c>
      <c r="G793" s="136" t="s">
        <v>24</v>
      </c>
      <c r="H793" s="153">
        <v>1527.49</v>
      </c>
      <c r="I793" s="154">
        <v>1527.49</v>
      </c>
      <c r="J793" s="154">
        <v>366.49</v>
      </c>
      <c r="K793" s="157">
        <v>1161</v>
      </c>
      <c r="L793" s="134" t="str">
        <f>VLOOKUP(E793,'ML Look up'!$A$2:$B$1922,2,FALSE)</f>
        <v>FGD</v>
      </c>
    </row>
    <row r="794" spans="1:12" s="149" customFormat="1">
      <c r="A794" s="136" t="s">
        <v>42</v>
      </c>
      <c r="B794" s="136" t="s">
        <v>21</v>
      </c>
      <c r="C794" s="136" t="s">
        <v>155</v>
      </c>
      <c r="D794" s="136" t="s">
        <v>26</v>
      </c>
      <c r="E794" s="151">
        <v>42583104</v>
      </c>
      <c r="F794" s="152" t="s">
        <v>485</v>
      </c>
      <c r="G794" s="136" t="s">
        <v>24</v>
      </c>
      <c r="H794" s="153">
        <v>40355.78</v>
      </c>
      <c r="I794" s="154">
        <v>40355.78</v>
      </c>
      <c r="J794" s="154">
        <v>9682.4599999999991</v>
      </c>
      <c r="K794" s="157">
        <v>30673.32</v>
      </c>
      <c r="L794" s="134" t="str">
        <f>VLOOKUP(E794,'ML Look up'!$A$2:$B$1922,2,FALSE)</f>
        <v>PRECIP</v>
      </c>
    </row>
    <row r="795" spans="1:12" s="149" customFormat="1">
      <c r="A795" s="136" t="s">
        <v>42</v>
      </c>
      <c r="B795" s="136" t="s">
        <v>21</v>
      </c>
      <c r="C795" s="136" t="s">
        <v>155</v>
      </c>
      <c r="D795" s="136" t="s">
        <v>26</v>
      </c>
      <c r="E795" s="151">
        <v>42584018</v>
      </c>
      <c r="F795" s="152" t="s">
        <v>520</v>
      </c>
      <c r="G795" s="136" t="s">
        <v>24</v>
      </c>
      <c r="H795" s="153">
        <v>8047.56</v>
      </c>
      <c r="I795" s="154">
        <v>8047.56</v>
      </c>
      <c r="J795" s="154">
        <v>1930.83</v>
      </c>
      <c r="K795" s="157">
        <v>6116.7300000000005</v>
      </c>
      <c r="L795" s="134" t="str">
        <f>VLOOKUP(E795,'ML Look up'!$A$2:$B$1922,2,FALSE)</f>
        <v>GYPSUM</v>
      </c>
    </row>
    <row r="796" spans="1:12" s="149" customFormat="1">
      <c r="A796" s="136" t="s">
        <v>42</v>
      </c>
      <c r="B796" s="136" t="s">
        <v>21</v>
      </c>
      <c r="C796" s="136" t="s">
        <v>155</v>
      </c>
      <c r="D796" s="136" t="s">
        <v>26</v>
      </c>
      <c r="E796" s="151">
        <v>42586177</v>
      </c>
      <c r="F796" s="152" t="s">
        <v>466</v>
      </c>
      <c r="G796" s="136" t="s">
        <v>24</v>
      </c>
      <c r="H796" s="153">
        <v>1582.64</v>
      </c>
      <c r="I796" s="154">
        <v>1582.64</v>
      </c>
      <c r="J796" s="154">
        <v>379.72</v>
      </c>
      <c r="K796" s="157">
        <v>1202.92</v>
      </c>
      <c r="L796" s="134" t="str">
        <f>VLOOKUP(E796,'ML Look up'!$A$2:$B$1922,2,FALSE)</f>
        <v>FGD</v>
      </c>
    </row>
    <row r="797" spans="1:12" s="149" customFormat="1">
      <c r="A797" s="136" t="s">
        <v>42</v>
      </c>
      <c r="B797" s="136" t="s">
        <v>21</v>
      </c>
      <c r="C797" s="136" t="s">
        <v>155</v>
      </c>
      <c r="D797" s="136" t="s">
        <v>26</v>
      </c>
      <c r="E797" s="151">
        <v>42592006</v>
      </c>
      <c r="F797" s="152" t="s">
        <v>493</v>
      </c>
      <c r="G797" s="136" t="s">
        <v>24</v>
      </c>
      <c r="H797" s="153">
        <v>103801.37</v>
      </c>
      <c r="I797" s="154">
        <v>103801.37</v>
      </c>
      <c r="J797" s="154">
        <v>24904.81</v>
      </c>
      <c r="K797" s="157">
        <v>78896.56</v>
      </c>
      <c r="L797" s="134" t="str">
        <f>VLOOKUP(E797,'ML Look up'!$A$2:$B$1922,2,FALSE)</f>
        <v>PRECIP</v>
      </c>
    </row>
    <row r="798" spans="1:12" s="149" customFormat="1">
      <c r="A798" s="136" t="s">
        <v>42</v>
      </c>
      <c r="B798" s="136" t="s">
        <v>21</v>
      </c>
      <c r="C798" s="136" t="s">
        <v>155</v>
      </c>
      <c r="D798" s="136" t="s">
        <v>26</v>
      </c>
      <c r="E798" s="151">
        <v>42594770</v>
      </c>
      <c r="F798" s="152" t="s">
        <v>466</v>
      </c>
      <c r="G798" s="136" t="s">
        <v>24</v>
      </c>
      <c r="H798" s="153">
        <v>1766.67</v>
      </c>
      <c r="I798" s="154">
        <v>1766.67</v>
      </c>
      <c r="J798" s="154">
        <v>423.87</v>
      </c>
      <c r="K798" s="157">
        <v>1342.8000000000002</v>
      </c>
      <c r="L798" s="134" t="str">
        <f>VLOOKUP(E798,'ML Look up'!$A$2:$B$1922,2,FALSE)</f>
        <v>FGD</v>
      </c>
    </row>
    <row r="799" spans="1:12" s="149" customFormat="1">
      <c r="A799" s="136" t="s">
        <v>42</v>
      </c>
      <c r="B799" s="136" t="s">
        <v>21</v>
      </c>
      <c r="C799" s="136" t="s">
        <v>155</v>
      </c>
      <c r="D799" s="136" t="s">
        <v>26</v>
      </c>
      <c r="E799" s="151">
        <v>42595985</v>
      </c>
      <c r="F799" s="152" t="s">
        <v>466</v>
      </c>
      <c r="G799" s="136" t="s">
        <v>24</v>
      </c>
      <c r="H799" s="153">
        <v>3339.46</v>
      </c>
      <c r="I799" s="154">
        <v>3339.46</v>
      </c>
      <c r="J799" s="154">
        <v>801.23</v>
      </c>
      <c r="K799" s="157">
        <v>2538.23</v>
      </c>
      <c r="L799" s="134" t="str">
        <f>VLOOKUP(E799,'ML Look up'!$A$2:$B$1922,2,FALSE)</f>
        <v>FGD</v>
      </c>
    </row>
    <row r="800" spans="1:12" s="149" customFormat="1">
      <c r="A800" s="136" t="s">
        <v>42</v>
      </c>
      <c r="B800" s="136" t="s">
        <v>21</v>
      </c>
      <c r="C800" s="136" t="s">
        <v>155</v>
      </c>
      <c r="D800" s="136" t="s">
        <v>26</v>
      </c>
      <c r="E800" s="151">
        <v>42599312</v>
      </c>
      <c r="F800" s="152" t="s">
        <v>466</v>
      </c>
      <c r="G800" s="136" t="s">
        <v>24</v>
      </c>
      <c r="H800" s="153">
        <v>1962.45</v>
      </c>
      <c r="I800" s="154">
        <v>1962.45</v>
      </c>
      <c r="J800" s="154">
        <v>470.85</v>
      </c>
      <c r="K800" s="157">
        <v>1491.6</v>
      </c>
      <c r="L800" s="134" t="str">
        <f>VLOOKUP(E800,'ML Look up'!$A$2:$B$1922,2,FALSE)</f>
        <v>FGD</v>
      </c>
    </row>
    <row r="801" spans="1:15" s="149" customFormat="1">
      <c r="A801" s="136" t="s">
        <v>42</v>
      </c>
      <c r="B801" s="136" t="s">
        <v>21</v>
      </c>
      <c r="C801" s="136" t="s">
        <v>155</v>
      </c>
      <c r="D801" s="136" t="s">
        <v>26</v>
      </c>
      <c r="E801" s="151">
        <v>42599373</v>
      </c>
      <c r="F801" s="152" t="s">
        <v>494</v>
      </c>
      <c r="G801" s="136" t="s">
        <v>24</v>
      </c>
      <c r="H801" s="153">
        <v>4225.8</v>
      </c>
      <c r="I801" s="154">
        <v>4225.8</v>
      </c>
      <c r="J801" s="154">
        <v>1013.89</v>
      </c>
      <c r="K801" s="157">
        <v>3211.9100000000003</v>
      </c>
      <c r="L801" s="134" t="str">
        <f>VLOOKUP(E801,'ML Look up'!$A$2:$B$1922,2,FALSE)</f>
        <v>FGD</v>
      </c>
    </row>
    <row r="802" spans="1:15" s="149" customFormat="1">
      <c r="A802" s="136" t="s">
        <v>42</v>
      </c>
      <c r="B802" s="136" t="s">
        <v>21</v>
      </c>
      <c r="C802" s="136" t="s">
        <v>155</v>
      </c>
      <c r="D802" s="136" t="s">
        <v>26</v>
      </c>
      <c r="E802" s="151">
        <v>42600212</v>
      </c>
      <c r="F802" s="152" t="s">
        <v>489</v>
      </c>
      <c r="G802" s="136" t="s">
        <v>24</v>
      </c>
      <c r="H802" s="153">
        <v>10191.09</v>
      </c>
      <c r="I802" s="154">
        <v>10191.09</v>
      </c>
      <c r="J802" s="154">
        <v>2445.12</v>
      </c>
      <c r="K802" s="157">
        <v>7745.97</v>
      </c>
      <c r="L802" s="134" t="str">
        <f>VLOOKUP(E802,'ML Look up'!$A$2:$B$1922,2,FALSE)</f>
        <v>FGD</v>
      </c>
    </row>
    <row r="803" spans="1:15" s="149" customFormat="1">
      <c r="A803" s="136" t="s">
        <v>42</v>
      </c>
      <c r="B803" s="136" t="s">
        <v>21</v>
      </c>
      <c r="C803" s="136" t="s">
        <v>155</v>
      </c>
      <c r="D803" s="136" t="s">
        <v>26</v>
      </c>
      <c r="E803" s="151">
        <v>42600695</v>
      </c>
      <c r="F803" s="152" t="s">
        <v>488</v>
      </c>
      <c r="G803" s="136" t="s">
        <v>24</v>
      </c>
      <c r="H803" s="153">
        <v>1354.1</v>
      </c>
      <c r="I803" s="154">
        <v>1354.1</v>
      </c>
      <c r="J803" s="154">
        <v>324.89</v>
      </c>
      <c r="K803" s="157">
        <v>1029.21</v>
      </c>
      <c r="L803" s="134" t="str">
        <f>VLOOKUP(E803,'ML Look up'!$A$2:$B$1922,2,FALSE)</f>
        <v>FGD</v>
      </c>
    </row>
    <row r="804" spans="1:15" s="149" customFormat="1">
      <c r="A804" s="136" t="s">
        <v>42</v>
      </c>
      <c r="B804" s="136" t="s">
        <v>21</v>
      </c>
      <c r="C804" s="136" t="s">
        <v>155</v>
      </c>
      <c r="D804" s="136" t="s">
        <v>26</v>
      </c>
      <c r="E804" s="151">
        <v>42604176</v>
      </c>
      <c r="F804" s="152" t="s">
        <v>486</v>
      </c>
      <c r="G804" s="136" t="s">
        <v>24</v>
      </c>
      <c r="H804" s="153">
        <v>15952.61</v>
      </c>
      <c r="I804" s="154">
        <v>15952.61</v>
      </c>
      <c r="J804" s="154">
        <v>3827.47</v>
      </c>
      <c r="K804" s="157">
        <v>12125.140000000001</v>
      </c>
      <c r="L804" s="134" t="str">
        <f>VLOOKUP(E804,'ML Look up'!$A$2:$B$1922,2,FALSE)</f>
        <v>FGD</v>
      </c>
    </row>
    <row r="805" spans="1:15" s="149" customFormat="1">
      <c r="A805" s="136" t="s">
        <v>42</v>
      </c>
      <c r="B805" s="136" t="s">
        <v>21</v>
      </c>
      <c r="C805" s="136" t="s">
        <v>155</v>
      </c>
      <c r="D805" s="136" t="s">
        <v>26</v>
      </c>
      <c r="E805" s="151">
        <v>42604626</v>
      </c>
      <c r="F805" s="152" t="s">
        <v>479</v>
      </c>
      <c r="G805" s="136" t="s">
        <v>24</v>
      </c>
      <c r="H805" s="153">
        <v>2060.66</v>
      </c>
      <c r="I805" s="154">
        <v>2060.66</v>
      </c>
      <c r="J805" s="154">
        <v>494.41</v>
      </c>
      <c r="K805" s="157">
        <v>1566.2499999999998</v>
      </c>
      <c r="L805" s="134" t="str">
        <f>VLOOKUP(E805,'ML Look up'!$A$2:$B$1922,2,FALSE)</f>
        <v>FGD</v>
      </c>
    </row>
    <row r="806" spans="1:15" s="149" customFormat="1">
      <c r="A806" s="136" t="s">
        <v>42</v>
      </c>
      <c r="B806" s="136" t="s">
        <v>21</v>
      </c>
      <c r="C806" s="136" t="s">
        <v>155</v>
      </c>
      <c r="D806" s="136" t="s">
        <v>26</v>
      </c>
      <c r="E806" s="151">
        <v>42606692</v>
      </c>
      <c r="F806" s="152" t="s">
        <v>480</v>
      </c>
      <c r="G806" s="136" t="s">
        <v>24</v>
      </c>
      <c r="H806" s="153">
        <v>41798.86</v>
      </c>
      <c r="I806" s="154">
        <v>41798.86</v>
      </c>
      <c r="J806" s="154">
        <v>10028.700000000001</v>
      </c>
      <c r="K806" s="157">
        <v>31770.16</v>
      </c>
      <c r="L806" s="134" t="str">
        <f>VLOOKUP(E806,'ML Look up'!$A$2:$B$1922,2,FALSE)</f>
        <v>FGD</v>
      </c>
    </row>
    <row r="807" spans="1:15">
      <c r="A807" s="136" t="s">
        <v>42</v>
      </c>
      <c r="B807" s="136" t="s">
        <v>21</v>
      </c>
      <c r="C807" s="136" t="s">
        <v>155</v>
      </c>
      <c r="D807" s="136" t="s">
        <v>26</v>
      </c>
      <c r="E807" s="151">
        <v>42615895</v>
      </c>
      <c r="F807" s="152" t="s">
        <v>487</v>
      </c>
      <c r="G807" s="136" t="s">
        <v>24</v>
      </c>
      <c r="H807" s="153">
        <v>58840.69</v>
      </c>
      <c r="I807" s="154">
        <v>58840.69</v>
      </c>
      <c r="J807" s="154">
        <v>14117.5</v>
      </c>
      <c r="K807" s="157">
        <v>44723.19</v>
      </c>
      <c r="L807" s="134" t="str">
        <f>VLOOKUP(E807,'ML Look up'!$A$2:$B$1922,2,FALSE)</f>
        <v>FGD</v>
      </c>
    </row>
    <row r="808" spans="1:15">
      <c r="A808" s="136" t="s">
        <v>42</v>
      </c>
      <c r="B808" s="136" t="s">
        <v>21</v>
      </c>
      <c r="C808" s="136" t="s">
        <v>155</v>
      </c>
      <c r="D808" s="136" t="s">
        <v>26</v>
      </c>
      <c r="E808" s="151">
        <v>42616052</v>
      </c>
      <c r="F808" s="152" t="s">
        <v>470</v>
      </c>
      <c r="G808" s="136" t="s">
        <v>24</v>
      </c>
      <c r="H808" s="153">
        <v>2926.78</v>
      </c>
      <c r="I808" s="154">
        <v>2926.78</v>
      </c>
      <c r="J808" s="154">
        <v>702.22</v>
      </c>
      <c r="K808" s="157">
        <v>2224.5600000000004</v>
      </c>
      <c r="L808" s="134" t="str">
        <f>VLOOKUP(E808,'ML Look up'!$A$2:$B$1922,2,FALSE)</f>
        <v>PRECIP</v>
      </c>
    </row>
    <row r="809" spans="1:15">
      <c r="A809" s="136" t="s">
        <v>42</v>
      </c>
      <c r="B809" s="136" t="s">
        <v>21</v>
      </c>
      <c r="C809" s="136" t="s">
        <v>155</v>
      </c>
      <c r="D809" s="136" t="s">
        <v>26</v>
      </c>
      <c r="E809" s="151">
        <v>42616082</v>
      </c>
      <c r="F809" s="152" t="s">
        <v>470</v>
      </c>
      <c r="G809" s="136" t="s">
        <v>24</v>
      </c>
      <c r="H809" s="153">
        <v>2845.95</v>
      </c>
      <c r="I809" s="154">
        <v>2845.95</v>
      </c>
      <c r="J809" s="154">
        <v>682.82</v>
      </c>
      <c r="K809" s="157">
        <v>2163.1299999999997</v>
      </c>
      <c r="L809" s="134" t="str">
        <f>VLOOKUP(E809,'ML Look up'!$A$2:$B$1922,2,FALSE)</f>
        <v>PRECIP</v>
      </c>
    </row>
    <row r="810" spans="1:15">
      <c r="A810" s="136" t="s">
        <v>42</v>
      </c>
      <c r="B810" s="136" t="s">
        <v>21</v>
      </c>
      <c r="C810" s="136" t="s">
        <v>155</v>
      </c>
      <c r="D810" s="136" t="s">
        <v>26</v>
      </c>
      <c r="E810" s="151">
        <v>42616537</v>
      </c>
      <c r="F810" s="152" t="s">
        <v>487</v>
      </c>
      <c r="G810" s="136" t="s">
        <v>24</v>
      </c>
      <c r="H810" s="153">
        <v>6023.19</v>
      </c>
      <c r="I810" s="154">
        <v>6023.19</v>
      </c>
      <c r="J810" s="154">
        <v>1445.13</v>
      </c>
      <c r="K810" s="157">
        <v>4578.0599999999995</v>
      </c>
      <c r="L810" s="134" t="str">
        <f>VLOOKUP(E810,'ML Look up'!$A$2:$B$1922,2,FALSE)</f>
        <v>FGD</v>
      </c>
    </row>
    <row r="811" spans="1:15">
      <c r="A811" s="136" t="s">
        <v>42</v>
      </c>
      <c r="B811" s="136" t="s">
        <v>21</v>
      </c>
      <c r="C811" s="136" t="s">
        <v>155</v>
      </c>
      <c r="D811" s="136" t="s">
        <v>26</v>
      </c>
      <c r="E811" s="151">
        <v>42617555</v>
      </c>
      <c r="F811" s="152" t="s">
        <v>495</v>
      </c>
      <c r="G811" s="136" t="s">
        <v>24</v>
      </c>
      <c r="H811" s="153">
        <v>5738.69</v>
      </c>
      <c r="I811" s="154">
        <v>5738.69</v>
      </c>
      <c r="J811" s="154">
        <v>1376.87</v>
      </c>
      <c r="K811" s="157">
        <v>4361.82</v>
      </c>
      <c r="L811" s="134" t="str">
        <f>VLOOKUP(E811,'ML Look up'!$A$2:$B$1922,2,FALSE)</f>
        <v>FGD</v>
      </c>
    </row>
    <row r="812" spans="1:15">
      <c r="A812" s="136" t="s">
        <v>42</v>
      </c>
      <c r="B812" s="136" t="s">
        <v>21</v>
      </c>
      <c r="C812" s="136" t="s">
        <v>155</v>
      </c>
      <c r="D812" s="136" t="s">
        <v>26</v>
      </c>
      <c r="E812" s="151">
        <v>42625854</v>
      </c>
      <c r="F812" s="152" t="s">
        <v>495</v>
      </c>
      <c r="G812" s="136" t="s">
        <v>24</v>
      </c>
      <c r="H812" s="153">
        <v>26631.64</v>
      </c>
      <c r="I812" s="154">
        <v>26631.64</v>
      </c>
      <c r="J812" s="154">
        <v>6389.66</v>
      </c>
      <c r="K812" s="157">
        <v>20241.98</v>
      </c>
      <c r="L812" s="134" t="str">
        <f>VLOOKUP(E812,'ML Look up'!$A$2:$B$1922,2,FALSE)</f>
        <v>SO3</v>
      </c>
      <c r="M812" s="158"/>
      <c r="N812" s="133"/>
      <c r="O812" s="133"/>
    </row>
    <row r="813" spans="1:15">
      <c r="A813" s="136" t="s">
        <v>42</v>
      </c>
      <c r="B813" s="136" t="s">
        <v>21</v>
      </c>
      <c r="C813" s="136" t="s">
        <v>155</v>
      </c>
      <c r="D813" s="136" t="s">
        <v>26</v>
      </c>
      <c r="E813" s="151">
        <v>42626159</v>
      </c>
      <c r="F813" s="152" t="s">
        <v>466</v>
      </c>
      <c r="G813" s="136" t="s">
        <v>24</v>
      </c>
      <c r="H813" s="153">
        <v>11243.9</v>
      </c>
      <c r="I813" s="154">
        <v>11243.9</v>
      </c>
      <c r="J813" s="154">
        <v>2697.72</v>
      </c>
      <c r="K813" s="157">
        <v>8546.18</v>
      </c>
      <c r="L813" s="134" t="str">
        <f>VLOOKUP(E813,'ML Look up'!$A$2:$B$1922,2,FALSE)</f>
        <v>FGD</v>
      </c>
      <c r="M813" s="158"/>
      <c r="N813" s="133"/>
      <c r="O813" s="133"/>
    </row>
    <row r="814" spans="1:15">
      <c r="A814" s="136" t="s">
        <v>42</v>
      </c>
      <c r="B814" s="136" t="s">
        <v>21</v>
      </c>
      <c r="C814" s="136" t="s">
        <v>155</v>
      </c>
      <c r="D814" s="136" t="s">
        <v>26</v>
      </c>
      <c r="E814" s="151">
        <v>42644086</v>
      </c>
      <c r="F814" s="152" t="s">
        <v>496</v>
      </c>
      <c r="G814" s="136" t="s">
        <v>24</v>
      </c>
      <c r="H814" s="153">
        <v>3355.8</v>
      </c>
      <c r="I814" s="154">
        <v>3355.8</v>
      </c>
      <c r="J814" s="154">
        <v>805.15</v>
      </c>
      <c r="K814" s="157">
        <v>2550.65</v>
      </c>
      <c r="L814" s="134" t="str">
        <f>VLOOKUP(E814,'ML Look up'!$A$2:$B$1922,2,FALSE)</f>
        <v>FGD</v>
      </c>
      <c r="M814" s="158"/>
      <c r="N814" s="133"/>
      <c r="O814" s="133"/>
    </row>
    <row r="815" spans="1:15">
      <c r="A815" s="136" t="s">
        <v>42</v>
      </c>
      <c r="B815" s="136" t="s">
        <v>21</v>
      </c>
      <c r="C815" s="136" t="s">
        <v>497</v>
      </c>
      <c r="D815" s="136" t="s">
        <v>26</v>
      </c>
      <c r="E815" s="151">
        <v>42409294</v>
      </c>
      <c r="F815" s="152" t="s">
        <v>456</v>
      </c>
      <c r="G815" s="136" t="s">
        <v>24</v>
      </c>
      <c r="H815" s="153">
        <v>-27.71</v>
      </c>
      <c r="I815" s="154">
        <v>-27.71</v>
      </c>
      <c r="J815" s="154">
        <v>-2.17</v>
      </c>
      <c r="K815" s="157">
        <v>-25.54</v>
      </c>
      <c r="L815" s="134" t="str">
        <f>VLOOKUP(E815,'ML Look up'!$A$2:$B$1922,2,FALSE)</f>
        <v>GYPSUM</v>
      </c>
      <c r="M815" s="158"/>
      <c r="N815" s="133"/>
      <c r="O815" s="133"/>
    </row>
    <row r="816" spans="1:15">
      <c r="A816" s="136" t="s">
        <v>42</v>
      </c>
      <c r="B816" s="136" t="s">
        <v>21</v>
      </c>
      <c r="C816" s="136" t="s">
        <v>497</v>
      </c>
      <c r="D816" s="136" t="s">
        <v>26</v>
      </c>
      <c r="E816" s="137">
        <v>42421718</v>
      </c>
      <c r="F816" s="152" t="s">
        <v>461</v>
      </c>
      <c r="G816" s="136" t="s">
        <v>24</v>
      </c>
      <c r="H816" s="153">
        <v>1167.83</v>
      </c>
      <c r="I816" s="154">
        <v>1167.83</v>
      </c>
      <c r="J816" s="154">
        <v>91.66</v>
      </c>
      <c r="K816" s="157">
        <v>1076.1699999999998</v>
      </c>
      <c r="L816" s="134" t="str">
        <f>VLOOKUP(E816,'ML Look up'!$A$2:$B$1922,2,FALSE)</f>
        <v>CEMS</v>
      </c>
      <c r="M816" s="158"/>
      <c r="N816" s="133"/>
      <c r="O816" s="133"/>
    </row>
    <row r="817" spans="1:15">
      <c r="A817" s="136" t="s">
        <v>42</v>
      </c>
      <c r="B817" s="136" t="s">
        <v>21</v>
      </c>
      <c r="C817" s="136" t="s">
        <v>497</v>
      </c>
      <c r="D817" s="136" t="s">
        <v>26</v>
      </c>
      <c r="E817" s="137">
        <v>42444638</v>
      </c>
      <c r="F817" s="152" t="s">
        <v>498</v>
      </c>
      <c r="G817" s="136" t="s">
        <v>24</v>
      </c>
      <c r="H817" s="153">
        <v>4894.2299999999996</v>
      </c>
      <c r="I817" s="154">
        <v>4894.2299999999996</v>
      </c>
      <c r="J817" s="154">
        <v>384.13</v>
      </c>
      <c r="K817" s="157">
        <v>4510.0999999999995</v>
      </c>
      <c r="L817" s="134" t="str">
        <f>VLOOKUP(E817,'ML Look up'!$A$2:$B$1922,2,FALSE)</f>
        <v>ASH</v>
      </c>
      <c r="M817" s="158"/>
      <c r="N817" s="133"/>
      <c r="O817" s="133"/>
    </row>
    <row r="818" spans="1:15">
      <c r="A818" s="136" t="s">
        <v>42</v>
      </c>
      <c r="B818" s="136" t="s">
        <v>21</v>
      </c>
      <c r="C818" s="136" t="s">
        <v>497</v>
      </c>
      <c r="D818" s="136" t="s">
        <v>26</v>
      </c>
      <c r="E818" s="137">
        <v>42498902</v>
      </c>
      <c r="F818" s="152" t="s">
        <v>466</v>
      </c>
      <c r="G818" s="136" t="s">
        <v>24</v>
      </c>
      <c r="H818" s="153">
        <v>5781.11</v>
      </c>
      <c r="I818" s="154">
        <v>5781.11</v>
      </c>
      <c r="J818" s="154">
        <v>453.74</v>
      </c>
      <c r="K818" s="157">
        <v>5327.37</v>
      </c>
      <c r="L818" s="134" t="str">
        <f>VLOOKUP(E818,'ML Look up'!$A$2:$B$1922,2,FALSE)</f>
        <v>FGD</v>
      </c>
      <c r="M818" s="158"/>
      <c r="N818" s="133"/>
      <c r="O818" s="133"/>
    </row>
    <row r="819" spans="1:15">
      <c r="A819" s="136" t="s">
        <v>42</v>
      </c>
      <c r="B819" s="136" t="s">
        <v>21</v>
      </c>
      <c r="C819" s="136" t="s">
        <v>497</v>
      </c>
      <c r="D819" s="136" t="s">
        <v>26</v>
      </c>
      <c r="E819" s="137">
        <v>42543785</v>
      </c>
      <c r="F819" s="152" t="s">
        <v>499</v>
      </c>
      <c r="G819" s="136" t="s">
        <v>24</v>
      </c>
      <c r="H819" s="153">
        <v>1034.1099999999999</v>
      </c>
      <c r="I819" s="154">
        <v>1034.1099999999999</v>
      </c>
      <c r="J819" s="154">
        <v>81.16</v>
      </c>
      <c r="K819" s="157">
        <v>952.94999999999993</v>
      </c>
      <c r="L819" s="134" t="str">
        <f>VLOOKUP(E819,'ML Look up'!$A$2:$B$1922,2,FALSE)</f>
        <v>ASH</v>
      </c>
      <c r="M819" s="158"/>
      <c r="N819" s="133"/>
      <c r="O819" s="133"/>
    </row>
    <row r="820" spans="1:15">
      <c r="A820" s="136" t="s">
        <v>42</v>
      </c>
      <c r="B820" s="136" t="s">
        <v>21</v>
      </c>
      <c r="C820" s="136" t="s">
        <v>497</v>
      </c>
      <c r="D820" s="136" t="s">
        <v>26</v>
      </c>
      <c r="E820" s="137">
        <v>42556585</v>
      </c>
      <c r="F820" s="152" t="s">
        <v>466</v>
      </c>
      <c r="G820" s="136" t="s">
        <v>24</v>
      </c>
      <c r="H820" s="153">
        <v>33245.47</v>
      </c>
      <c r="I820" s="154">
        <v>33245.47</v>
      </c>
      <c r="J820" s="154">
        <v>2609.33</v>
      </c>
      <c r="K820" s="157">
        <v>30636.14</v>
      </c>
      <c r="L820" s="134" t="str">
        <f>VLOOKUP(E820,'ML Look up'!$A$2:$B$1922,2,FALSE)</f>
        <v>FGD</v>
      </c>
      <c r="M820" s="158"/>
      <c r="N820" s="133"/>
      <c r="O820" s="133"/>
    </row>
    <row r="821" spans="1:15">
      <c r="A821" s="136" t="s">
        <v>42</v>
      </c>
      <c r="B821" s="136" t="s">
        <v>21</v>
      </c>
      <c r="C821" s="136" t="s">
        <v>497</v>
      </c>
      <c r="D821" s="136" t="s">
        <v>26</v>
      </c>
      <c r="E821" s="137">
        <v>42604150</v>
      </c>
      <c r="F821" s="152" t="s">
        <v>521</v>
      </c>
      <c r="G821" s="136" t="s">
        <v>24</v>
      </c>
      <c r="H821" s="153">
        <v>18867.07</v>
      </c>
      <c r="I821" s="154">
        <v>18867.07</v>
      </c>
      <c r="J821" s="154">
        <v>1480.82</v>
      </c>
      <c r="K821" s="157">
        <v>17386.25</v>
      </c>
      <c r="L821" s="134" t="str">
        <f>VLOOKUP(E821,'ML Look up'!$A$2:$B$1922,2,FALSE)</f>
        <v>ASH</v>
      </c>
      <c r="M821" s="158"/>
      <c r="N821" s="133"/>
      <c r="O821" s="133"/>
    </row>
    <row r="822" spans="1:15">
      <c r="A822" s="136" t="s">
        <v>42</v>
      </c>
      <c r="B822" s="136" t="s">
        <v>21</v>
      </c>
      <c r="C822" s="136" t="s">
        <v>497</v>
      </c>
      <c r="D822" s="136" t="s">
        <v>26</v>
      </c>
      <c r="E822" s="151">
        <v>42604159</v>
      </c>
      <c r="F822" s="152" t="s">
        <v>522</v>
      </c>
      <c r="G822" s="136" t="s">
        <v>24</v>
      </c>
      <c r="H822" s="153">
        <v>12700.59</v>
      </c>
      <c r="I822" s="154">
        <v>12700.59</v>
      </c>
      <c r="J822" s="154">
        <v>996.83</v>
      </c>
      <c r="K822" s="157">
        <v>11703.76</v>
      </c>
      <c r="L822" s="134" t="str">
        <f>VLOOKUP(E822,'ML Look up'!$A$2:$B$1922,2,FALSE)</f>
        <v>ASH</v>
      </c>
      <c r="M822" s="158"/>
      <c r="N822" s="133"/>
      <c r="O822" s="133"/>
    </row>
    <row r="823" spans="1:15">
      <c r="A823" s="136" t="s">
        <v>42</v>
      </c>
      <c r="B823" s="136" t="s">
        <v>21</v>
      </c>
      <c r="C823" s="136" t="s">
        <v>497</v>
      </c>
      <c r="D823" s="136" t="s">
        <v>26</v>
      </c>
      <c r="E823" s="151">
        <v>42617561</v>
      </c>
      <c r="F823" s="152" t="s">
        <v>484</v>
      </c>
      <c r="G823" s="136" t="s">
        <v>24</v>
      </c>
      <c r="H823" s="153">
        <v>4313.53</v>
      </c>
      <c r="I823" s="156">
        <v>4313.53</v>
      </c>
      <c r="J823" s="154">
        <v>338.55</v>
      </c>
      <c r="K823" s="157">
        <v>3974.9799999999996</v>
      </c>
      <c r="L823" s="134" t="str">
        <f>VLOOKUP(E823,'ML Look up'!$A$2:$B$1922,2,FALSE)</f>
        <v>FGD</v>
      </c>
      <c r="M823" s="158"/>
      <c r="N823" s="133"/>
      <c r="O823" s="133"/>
    </row>
    <row r="824" spans="1:15">
      <c r="A824" s="136" t="s">
        <v>42</v>
      </c>
      <c r="B824" s="136" t="s">
        <v>21</v>
      </c>
      <c r="C824" s="136" t="s">
        <v>497</v>
      </c>
      <c r="D824" s="136" t="s">
        <v>26</v>
      </c>
      <c r="E824" s="151">
        <v>42624700</v>
      </c>
      <c r="F824" s="152" t="s">
        <v>523</v>
      </c>
      <c r="G824" s="136" t="s">
        <v>24</v>
      </c>
      <c r="H824" s="153">
        <v>3260.47</v>
      </c>
      <c r="I824" s="156">
        <v>3260.47</v>
      </c>
      <c r="J824" s="154">
        <v>255.9</v>
      </c>
      <c r="K824" s="157">
        <v>3004.5699999999997</v>
      </c>
      <c r="L824" s="134" t="str">
        <f>VLOOKUP(E824,'ML Look up'!$A$2:$B$1922,2,FALSE)</f>
        <v>ASH</v>
      </c>
      <c r="M824" s="158"/>
      <c r="N824" s="133"/>
      <c r="O824" s="133"/>
    </row>
    <row r="825" spans="1:15">
      <c r="A825" s="136" t="s">
        <v>42</v>
      </c>
      <c r="B825" s="136" t="s">
        <v>21</v>
      </c>
      <c r="C825" s="136" t="s">
        <v>497</v>
      </c>
      <c r="D825" s="136" t="s">
        <v>26</v>
      </c>
      <c r="E825" s="151">
        <v>42624706</v>
      </c>
      <c r="F825" s="152" t="s">
        <v>466</v>
      </c>
      <c r="G825" s="136" t="s">
        <v>24</v>
      </c>
      <c r="H825" s="153">
        <v>3042.89</v>
      </c>
      <c r="I825" s="156">
        <v>3042.89</v>
      </c>
      <c r="J825" s="154">
        <v>238.83</v>
      </c>
      <c r="K825" s="157">
        <v>2804.06</v>
      </c>
      <c r="L825" s="134" t="str">
        <f>VLOOKUP(E825,'ML Look up'!$A$2:$B$1922,2,FALSE)</f>
        <v>FGD</v>
      </c>
      <c r="M825" s="158"/>
      <c r="N825" s="133"/>
      <c r="O825" s="133"/>
    </row>
    <row r="826" spans="1:15">
      <c r="A826" s="136" t="s">
        <v>42</v>
      </c>
      <c r="B826" s="136" t="s">
        <v>21</v>
      </c>
      <c r="C826" s="136" t="s">
        <v>497</v>
      </c>
      <c r="D826" s="136" t="s">
        <v>26</v>
      </c>
      <c r="E826" s="151">
        <v>42625711</v>
      </c>
      <c r="F826" s="152" t="s">
        <v>487</v>
      </c>
      <c r="G826" s="136" t="s">
        <v>24</v>
      </c>
      <c r="H826" s="153">
        <v>5663.01</v>
      </c>
      <c r="I826" s="156">
        <v>5663.01</v>
      </c>
      <c r="J826" s="154">
        <v>444.47</v>
      </c>
      <c r="K826" s="157">
        <v>5218.54</v>
      </c>
      <c r="L826" s="134" t="str">
        <f>VLOOKUP(E826,'ML Look up'!$A$2:$B$1922,2,FALSE)</f>
        <v>FGD</v>
      </c>
      <c r="M826" s="158"/>
      <c r="N826" s="133"/>
      <c r="O826" s="133"/>
    </row>
    <row r="827" spans="1:15">
      <c r="A827" s="136" t="s">
        <v>42</v>
      </c>
      <c r="B827" s="136" t="s">
        <v>21</v>
      </c>
      <c r="C827" s="136" t="s">
        <v>497</v>
      </c>
      <c r="D827" s="136" t="s">
        <v>26</v>
      </c>
      <c r="E827" s="151">
        <v>42628091</v>
      </c>
      <c r="F827" s="152" t="s">
        <v>524</v>
      </c>
      <c r="G827" s="136" t="s">
        <v>24</v>
      </c>
      <c r="H827" s="153">
        <v>122498.77</v>
      </c>
      <c r="I827" s="156">
        <v>122498.77</v>
      </c>
      <c r="J827" s="154">
        <v>9614.5300000000007</v>
      </c>
      <c r="K827" s="157">
        <v>112884.24</v>
      </c>
      <c r="L827" s="134" t="str">
        <f>VLOOKUP(E827,'ML Look up'!$A$2:$B$1922,2,FALSE)</f>
        <v>FGD</v>
      </c>
      <c r="M827" s="158"/>
      <c r="N827" s="133"/>
      <c r="O827" s="133"/>
    </row>
    <row r="828" spans="1:15">
      <c r="A828" s="136" t="s">
        <v>42</v>
      </c>
      <c r="B828" s="136" t="s">
        <v>21</v>
      </c>
      <c r="C828" s="136" t="s">
        <v>497</v>
      </c>
      <c r="D828" s="136" t="s">
        <v>26</v>
      </c>
      <c r="E828" s="151">
        <v>42628174</v>
      </c>
      <c r="F828" s="152" t="s">
        <v>524</v>
      </c>
      <c r="G828" s="136" t="s">
        <v>24</v>
      </c>
      <c r="H828" s="153">
        <v>209829.68</v>
      </c>
      <c r="I828" s="156">
        <v>209829.68</v>
      </c>
      <c r="J828" s="156">
        <v>16468.849999999999</v>
      </c>
      <c r="K828" s="157">
        <v>193360.83</v>
      </c>
      <c r="L828" s="134" t="str">
        <f>VLOOKUP(E828,'ML Look up'!$A$2:$B$1922,2,FALSE)</f>
        <v>FGD</v>
      </c>
      <c r="M828" s="158"/>
      <c r="N828" s="133"/>
      <c r="O828" s="133"/>
    </row>
    <row r="829" spans="1:15" ht="15.75" customHeight="1">
      <c r="A829" s="136" t="s">
        <v>42</v>
      </c>
      <c r="B829" s="136" t="s">
        <v>21</v>
      </c>
      <c r="C829" s="136" t="s">
        <v>497</v>
      </c>
      <c r="D829" s="136" t="s">
        <v>26</v>
      </c>
      <c r="E829" s="151">
        <v>42635375</v>
      </c>
      <c r="F829" s="152" t="s">
        <v>523</v>
      </c>
      <c r="G829" s="136" t="s">
        <v>24</v>
      </c>
      <c r="H829" s="153">
        <v>19535.919999999998</v>
      </c>
      <c r="I829" s="156">
        <v>19535.919999999998</v>
      </c>
      <c r="J829" s="156">
        <v>1533.31</v>
      </c>
      <c r="K829" s="157">
        <v>18002.609999999997</v>
      </c>
      <c r="L829" s="134" t="str">
        <f>VLOOKUP(E829,'ML Look up'!$A$2:$B$1922,2,FALSE)</f>
        <v>FGD</v>
      </c>
      <c r="M829" s="158"/>
      <c r="N829" s="133"/>
      <c r="O829" s="133"/>
    </row>
    <row r="830" spans="1:15" ht="15.75" customHeight="1">
      <c r="A830" s="136" t="s">
        <v>42</v>
      </c>
      <c r="B830" s="136" t="s">
        <v>21</v>
      </c>
      <c r="C830" s="136" t="s">
        <v>497</v>
      </c>
      <c r="D830" s="136" t="s">
        <v>26</v>
      </c>
      <c r="E830" s="151">
        <v>42635384</v>
      </c>
      <c r="F830" s="152" t="s">
        <v>525</v>
      </c>
      <c r="G830" s="136" t="s">
        <v>24</v>
      </c>
      <c r="H830" s="153">
        <v>4772.28</v>
      </c>
      <c r="I830" s="156">
        <v>4772.28</v>
      </c>
      <c r="J830" s="156">
        <v>374.56</v>
      </c>
      <c r="K830" s="157">
        <v>4397.7199999999993</v>
      </c>
      <c r="L830" s="134" t="str">
        <f>VLOOKUP(E830,'ML Look up'!$A$2:$B$1922,2,FALSE)</f>
        <v>FGD</v>
      </c>
      <c r="M830" s="158"/>
      <c r="N830" s="133"/>
      <c r="O830" s="133"/>
    </row>
    <row r="831" spans="1:15" ht="15.75" customHeight="1">
      <c r="A831" s="136" t="s">
        <v>42</v>
      </c>
      <c r="B831" s="136" t="s">
        <v>21</v>
      </c>
      <c r="C831" s="136" t="s">
        <v>497</v>
      </c>
      <c r="D831" s="136" t="s">
        <v>26</v>
      </c>
      <c r="E831" s="151">
        <v>42638306</v>
      </c>
      <c r="F831" s="152" t="s">
        <v>466</v>
      </c>
      <c r="G831" s="159" t="s">
        <v>24</v>
      </c>
      <c r="H831" s="160">
        <v>6735.13</v>
      </c>
      <c r="I831" s="156">
        <v>6735.13</v>
      </c>
      <c r="J831" s="156">
        <v>528.62</v>
      </c>
      <c r="K831" s="157">
        <v>6206.51</v>
      </c>
      <c r="L831" s="134" t="str">
        <f>VLOOKUP(E831,'ML Look up'!$A$2:$B$1922,2,FALSE)</f>
        <v>FGD</v>
      </c>
      <c r="M831" s="158"/>
      <c r="N831" s="133"/>
      <c r="O831" s="133"/>
    </row>
    <row r="832" spans="1:15" ht="15.75" customHeight="1">
      <c r="A832" s="136" t="s">
        <v>42</v>
      </c>
      <c r="B832" s="136" t="s">
        <v>21</v>
      </c>
      <c r="C832" s="136" t="s">
        <v>497</v>
      </c>
      <c r="D832" s="136" t="s">
        <v>26</v>
      </c>
      <c r="E832" s="151">
        <v>42639651</v>
      </c>
      <c r="F832" s="152" t="s">
        <v>466</v>
      </c>
      <c r="G832" s="159" t="s">
        <v>24</v>
      </c>
      <c r="H832" s="160">
        <v>13872.7</v>
      </c>
      <c r="I832" s="156">
        <v>13872.7</v>
      </c>
      <c r="J832" s="156">
        <v>1088.82</v>
      </c>
      <c r="K832" s="157">
        <v>12783.880000000001</v>
      </c>
      <c r="L832" s="134" t="str">
        <f>VLOOKUP(E832,'ML Look up'!$A$2:$B$1922,2,FALSE)</f>
        <v>FGD</v>
      </c>
      <c r="M832" s="158"/>
      <c r="N832" s="133"/>
      <c r="O832" s="133"/>
    </row>
    <row r="833" spans="1:15" ht="15.75" customHeight="1">
      <c r="A833" s="136" t="s">
        <v>42</v>
      </c>
      <c r="B833" s="136" t="s">
        <v>21</v>
      </c>
      <c r="C833" s="136" t="s">
        <v>497</v>
      </c>
      <c r="D833" s="136" t="s">
        <v>26</v>
      </c>
      <c r="E833" s="151">
        <v>42646718</v>
      </c>
      <c r="F833" s="152" t="s">
        <v>526</v>
      </c>
      <c r="G833" s="159" t="s">
        <v>24</v>
      </c>
      <c r="H833" s="160">
        <v>11781.46</v>
      </c>
      <c r="I833" s="156">
        <v>11781.46</v>
      </c>
      <c r="J833" s="156">
        <v>924.69</v>
      </c>
      <c r="K833" s="157">
        <v>10856.769999999999</v>
      </c>
      <c r="L833" s="134" t="str">
        <f>VLOOKUP(E833,'ML Look up'!$A$2:$B$1922,2,FALSE)</f>
        <v>FGD</v>
      </c>
      <c r="M833" s="158"/>
      <c r="N833" s="133"/>
      <c r="O833" s="133"/>
    </row>
    <row r="834" spans="1:15" ht="15.75" customHeight="1">
      <c r="A834" s="136" t="s">
        <v>42</v>
      </c>
      <c r="B834" s="136" t="s">
        <v>21</v>
      </c>
      <c r="C834" s="136" t="s">
        <v>497</v>
      </c>
      <c r="D834" s="136" t="s">
        <v>26</v>
      </c>
      <c r="E834" s="151">
        <v>42659677</v>
      </c>
      <c r="F834" s="152" t="s">
        <v>526</v>
      </c>
      <c r="G834" s="159" t="s">
        <v>24</v>
      </c>
      <c r="H834" s="160">
        <v>14338.7</v>
      </c>
      <c r="I834" s="156">
        <v>14338.7</v>
      </c>
      <c r="J834" s="156">
        <v>1125.4000000000001</v>
      </c>
      <c r="K834" s="157">
        <v>13213.300000000001</v>
      </c>
      <c r="L834" s="134" t="str">
        <f>VLOOKUP(E834,'ML Look up'!$A$2:$B$1922,2,FALSE)</f>
        <v>FGD</v>
      </c>
      <c r="M834" s="158"/>
      <c r="N834" s="133"/>
      <c r="O834" s="133"/>
    </row>
    <row r="835" spans="1:15" ht="15.75" customHeight="1">
      <c r="A835" s="136" t="s">
        <v>42</v>
      </c>
      <c r="B835" s="136" t="s">
        <v>21</v>
      </c>
      <c r="C835" s="136" t="s">
        <v>497</v>
      </c>
      <c r="D835" s="136" t="s">
        <v>26</v>
      </c>
      <c r="E835" s="151">
        <v>42660130</v>
      </c>
      <c r="F835" s="152" t="s">
        <v>527</v>
      </c>
      <c r="G835" s="159" t="s">
        <v>24</v>
      </c>
      <c r="H835" s="160">
        <v>49243.08</v>
      </c>
      <c r="I835" s="156">
        <v>49243.08</v>
      </c>
      <c r="J835" s="156">
        <v>3864.93</v>
      </c>
      <c r="K835" s="157">
        <v>45378.15</v>
      </c>
      <c r="L835" s="134" t="str">
        <f>VLOOKUP(E835,'ML Look up'!$A$2:$B$1922,2,FALSE)</f>
        <v>PRECIP</v>
      </c>
      <c r="M835" s="158"/>
      <c r="N835" s="133"/>
      <c r="O835" s="133"/>
    </row>
    <row r="836" spans="1:15">
      <c r="A836" s="136" t="s">
        <v>42</v>
      </c>
      <c r="B836" s="136" t="s">
        <v>21</v>
      </c>
      <c r="C836" s="136" t="s">
        <v>497</v>
      </c>
      <c r="D836" s="136" t="s">
        <v>26</v>
      </c>
      <c r="E836" s="151">
        <v>42673266</v>
      </c>
      <c r="F836" s="152" t="s">
        <v>528</v>
      </c>
      <c r="G836" s="159" t="s">
        <v>24</v>
      </c>
      <c r="H836" s="160">
        <v>2243.65</v>
      </c>
      <c r="I836" s="156">
        <v>2243.65</v>
      </c>
      <c r="J836" s="156">
        <v>176.1</v>
      </c>
      <c r="K836" s="157">
        <v>2067.5500000000002</v>
      </c>
      <c r="L836" s="134" t="str">
        <f>VLOOKUP(E836,'ML Look up'!$A$2:$B$1922,2,FALSE)</f>
        <v>FGD</v>
      </c>
      <c r="M836" s="158"/>
      <c r="N836" s="133"/>
      <c r="O836" s="133"/>
    </row>
    <row r="837" spans="1:15">
      <c r="A837" s="136" t="s">
        <v>42</v>
      </c>
      <c r="B837" s="136" t="s">
        <v>21</v>
      </c>
      <c r="C837" s="136" t="s">
        <v>497</v>
      </c>
      <c r="D837" s="136" t="s">
        <v>26</v>
      </c>
      <c r="E837" s="151">
        <v>42674546</v>
      </c>
      <c r="F837" s="152" t="s">
        <v>529</v>
      </c>
      <c r="G837" s="159" t="s">
        <v>24</v>
      </c>
      <c r="H837" s="160">
        <v>3356.21</v>
      </c>
      <c r="I837" s="156">
        <v>3356.21</v>
      </c>
      <c r="J837" s="156">
        <v>263.42</v>
      </c>
      <c r="K837" s="157">
        <v>3092.79</v>
      </c>
      <c r="L837" s="134" t="str">
        <f>VLOOKUP(E837,'ML Look up'!$A$2:$B$1922,2,FALSE)</f>
        <v>CEMS</v>
      </c>
      <c r="M837" s="158"/>
      <c r="N837" s="133"/>
      <c r="O837" s="133"/>
    </row>
    <row r="838" spans="1:15">
      <c r="A838" s="136" t="s">
        <v>42</v>
      </c>
      <c r="B838" s="136" t="s">
        <v>21</v>
      </c>
      <c r="C838" s="136" t="s">
        <v>497</v>
      </c>
      <c r="D838" s="136" t="s">
        <v>26</v>
      </c>
      <c r="E838" s="151">
        <v>42681212</v>
      </c>
      <c r="F838" s="152" t="s">
        <v>530</v>
      </c>
      <c r="G838" s="159" t="s">
        <v>24</v>
      </c>
      <c r="H838" s="160">
        <v>6794.48</v>
      </c>
      <c r="I838" s="156">
        <v>6794.48</v>
      </c>
      <c r="J838" s="156">
        <v>533.28</v>
      </c>
      <c r="K838" s="157">
        <v>6261.2</v>
      </c>
      <c r="L838" s="134" t="str">
        <f>VLOOKUP(E838,'ML Look up'!$A$2:$B$1922,2,FALSE)</f>
        <v>GYPSUM</v>
      </c>
      <c r="M838" s="158"/>
      <c r="N838" s="133"/>
      <c r="O838" s="133"/>
    </row>
    <row r="839" spans="1:15">
      <c r="A839" s="136" t="s">
        <v>42</v>
      </c>
      <c r="B839" s="136" t="s">
        <v>21</v>
      </c>
      <c r="C839" s="136" t="s">
        <v>497</v>
      </c>
      <c r="D839" s="136" t="s">
        <v>26</v>
      </c>
      <c r="E839" s="137">
        <v>42682675</v>
      </c>
      <c r="F839" s="152" t="s">
        <v>531</v>
      </c>
      <c r="G839" s="159" t="s">
        <v>24</v>
      </c>
      <c r="H839" s="160">
        <v>2603.7399999999998</v>
      </c>
      <c r="I839" s="156">
        <v>2603.7399999999998</v>
      </c>
      <c r="J839" s="156">
        <v>204.36</v>
      </c>
      <c r="K839" s="157">
        <v>2399.3799999999997</v>
      </c>
      <c r="L839" s="134" t="str">
        <f>VLOOKUP(E839,'ML Look up'!$A$2:$B$1922,2,FALSE)</f>
        <v>FGD</v>
      </c>
      <c r="M839" s="158"/>
      <c r="N839" s="133"/>
      <c r="O839" s="133"/>
    </row>
    <row r="840" spans="1:15">
      <c r="A840" s="136" t="s">
        <v>42</v>
      </c>
      <c r="B840" s="136" t="s">
        <v>21</v>
      </c>
      <c r="C840" s="136" t="s">
        <v>497</v>
      </c>
      <c r="D840" s="136" t="s">
        <v>26</v>
      </c>
      <c r="E840" s="137">
        <v>42683812</v>
      </c>
      <c r="F840" s="152" t="s">
        <v>532</v>
      </c>
      <c r="G840" s="159" t="s">
        <v>24</v>
      </c>
      <c r="H840" s="160">
        <v>2325.7800000000002</v>
      </c>
      <c r="I840" s="156">
        <v>2325.7800000000002</v>
      </c>
      <c r="J840" s="156">
        <v>182.54</v>
      </c>
      <c r="K840" s="157">
        <v>2143.2400000000002</v>
      </c>
      <c r="L840" s="134" t="str">
        <f>VLOOKUP(E840,'ML Look up'!$A$2:$B$1922,2,FALSE)</f>
        <v>PRECIP</v>
      </c>
      <c r="M840" s="158"/>
      <c r="N840" s="133"/>
      <c r="O840" s="133"/>
    </row>
    <row r="841" spans="1:15">
      <c r="A841" s="136" t="s">
        <v>42</v>
      </c>
      <c r="B841" s="136" t="s">
        <v>21</v>
      </c>
      <c r="C841" s="136" t="s">
        <v>497</v>
      </c>
      <c r="D841" s="136" t="s">
        <v>26</v>
      </c>
      <c r="E841" s="137">
        <v>42684198</v>
      </c>
      <c r="F841" s="152" t="s">
        <v>533</v>
      </c>
      <c r="G841" s="159" t="s">
        <v>24</v>
      </c>
      <c r="H841" s="160">
        <v>40166.39</v>
      </c>
      <c r="I841" s="156">
        <v>40166.39</v>
      </c>
      <c r="J841" s="156">
        <v>3152.53</v>
      </c>
      <c r="K841" s="157">
        <v>37013.86</v>
      </c>
      <c r="L841" s="134" t="str">
        <f>VLOOKUP(E841,'ML Look up'!$A$2:$B$1922,2,FALSE)</f>
        <v>SCR</v>
      </c>
      <c r="M841" s="158"/>
      <c r="N841" s="133"/>
      <c r="O841" s="133"/>
    </row>
    <row r="842" spans="1:15" ht="18.75" customHeight="1">
      <c r="A842" s="136" t="s">
        <v>42</v>
      </c>
      <c r="B842" s="136" t="s">
        <v>21</v>
      </c>
      <c r="C842" s="136" t="s">
        <v>497</v>
      </c>
      <c r="D842" s="136" t="s">
        <v>26</v>
      </c>
      <c r="E842" s="137">
        <v>42684200</v>
      </c>
      <c r="F842" s="152" t="s">
        <v>464</v>
      </c>
      <c r="G842" s="159" t="s">
        <v>24</v>
      </c>
      <c r="H842" s="160">
        <v>32763.26</v>
      </c>
      <c r="I842" s="156">
        <v>32763.26</v>
      </c>
      <c r="J842" s="156">
        <v>2571.48</v>
      </c>
      <c r="K842" s="157">
        <v>30191.78</v>
      </c>
      <c r="L842" s="134" t="str">
        <f>VLOOKUP(E842,'ML Look up'!$A$2:$B$1922,2,FALSE)</f>
        <v>SCR</v>
      </c>
      <c r="M842" s="158"/>
      <c r="N842" s="133"/>
      <c r="O842" s="133"/>
    </row>
    <row r="843" spans="1:15">
      <c r="A843" s="161" t="s">
        <v>42</v>
      </c>
      <c r="B843" s="161" t="s">
        <v>21</v>
      </c>
      <c r="C843" s="162" t="s">
        <v>497</v>
      </c>
      <c r="D843" s="161" t="s">
        <v>26</v>
      </c>
      <c r="E843" s="163">
        <v>42693676</v>
      </c>
      <c r="F843" s="144" t="s">
        <v>529</v>
      </c>
      <c r="G843" s="161" t="s">
        <v>24</v>
      </c>
      <c r="H843" s="164">
        <v>4494.57</v>
      </c>
      <c r="I843" s="147">
        <v>4494.57</v>
      </c>
      <c r="J843" s="162">
        <v>352.76</v>
      </c>
      <c r="K843" s="162">
        <v>4141.8099999999995</v>
      </c>
      <c r="L843" s="134" t="str">
        <f>VLOOKUP(E843,'ML Look up'!$A$2:$B$1922,2,FALSE)</f>
        <v>MERCURY</v>
      </c>
      <c r="M843" s="158"/>
      <c r="N843" s="133"/>
      <c r="O843" s="133"/>
    </row>
    <row r="844" spans="1:15">
      <c r="A844" s="161" t="s">
        <v>42</v>
      </c>
      <c r="B844" s="161" t="s">
        <v>21</v>
      </c>
      <c r="C844" s="162" t="s">
        <v>497</v>
      </c>
      <c r="D844" s="161" t="s">
        <v>26</v>
      </c>
      <c r="E844" s="163">
        <v>42701585</v>
      </c>
      <c r="F844" s="144" t="s">
        <v>531</v>
      </c>
      <c r="G844" s="161" t="s">
        <v>24</v>
      </c>
      <c r="H844" s="164">
        <v>6267.09</v>
      </c>
      <c r="I844" s="147">
        <v>6267.09</v>
      </c>
      <c r="J844" s="161">
        <v>491.88</v>
      </c>
      <c r="K844" s="161">
        <v>5775.21</v>
      </c>
      <c r="L844" s="134" t="str">
        <f>VLOOKUP(E844,'ML Look up'!$A$2:$B$1922,2,FALSE)</f>
        <v>FGD</v>
      </c>
      <c r="M844" s="158"/>
      <c r="N844" s="133"/>
      <c r="O844" s="133"/>
    </row>
    <row r="845" spans="1:15">
      <c r="A845" s="165" t="s">
        <v>42</v>
      </c>
      <c r="B845" s="161" t="s">
        <v>21</v>
      </c>
      <c r="C845" s="162" t="s">
        <v>497</v>
      </c>
      <c r="D845" s="161" t="s">
        <v>26</v>
      </c>
      <c r="E845" s="163">
        <v>42702937</v>
      </c>
      <c r="F845" s="144" t="s">
        <v>495</v>
      </c>
      <c r="G845" s="161" t="s">
        <v>24</v>
      </c>
      <c r="H845" s="164">
        <v>1884.33</v>
      </c>
      <c r="I845" s="147">
        <v>1884.33</v>
      </c>
      <c r="J845" s="161">
        <v>147.88999999999999</v>
      </c>
      <c r="K845" s="161">
        <v>1736.44</v>
      </c>
      <c r="L845" s="134" t="str">
        <f>VLOOKUP(E845,'ML Look up'!$A$2:$B$1922,2,FALSE)</f>
        <v>SO3</v>
      </c>
      <c r="M845" s="158"/>
      <c r="N845" s="133"/>
      <c r="O845" s="133"/>
    </row>
    <row r="846" spans="1:15">
      <c r="A846" s="161" t="s">
        <v>42</v>
      </c>
      <c r="B846" s="161" t="s">
        <v>21</v>
      </c>
      <c r="C846" s="162" t="s">
        <v>497</v>
      </c>
      <c r="D846" s="161" t="s">
        <v>26</v>
      </c>
      <c r="E846" s="163">
        <v>42703699</v>
      </c>
      <c r="F846" s="144" t="s">
        <v>495</v>
      </c>
      <c r="G846" s="161" t="s">
        <v>24</v>
      </c>
      <c r="H846" s="164">
        <v>4302.68</v>
      </c>
      <c r="I846" s="147">
        <v>4302.68</v>
      </c>
      <c r="J846" s="161">
        <v>337.7</v>
      </c>
      <c r="K846" s="161">
        <v>3964.9800000000005</v>
      </c>
      <c r="L846" s="134" t="str">
        <f>VLOOKUP(E846,'ML Look up'!$A$2:$B$1922,2,FALSE)</f>
        <v>ASH</v>
      </c>
      <c r="M846" s="158"/>
      <c r="N846" s="133"/>
      <c r="O846" s="133"/>
    </row>
    <row r="847" spans="1:15">
      <c r="A847" s="161" t="s">
        <v>42</v>
      </c>
      <c r="B847" s="161" t="s">
        <v>21</v>
      </c>
      <c r="C847" s="162" t="s">
        <v>497</v>
      </c>
      <c r="D847" s="161" t="s">
        <v>26</v>
      </c>
      <c r="E847" s="163">
        <v>42710127</v>
      </c>
      <c r="F847" s="144" t="s">
        <v>531</v>
      </c>
      <c r="G847" s="161" t="s">
        <v>24</v>
      </c>
      <c r="H847" s="164">
        <v>3602.94</v>
      </c>
      <c r="I847" s="147">
        <v>3602.94</v>
      </c>
      <c r="J847" s="161">
        <v>282.77999999999997</v>
      </c>
      <c r="K847" s="161">
        <v>3320.16</v>
      </c>
      <c r="L847" s="134" t="str">
        <f>VLOOKUP(E847,'ML Look up'!$A$2:$B$1922,2,FALSE)</f>
        <v>FGD</v>
      </c>
      <c r="M847" s="158"/>
      <c r="N847" s="133"/>
      <c r="O847" s="133"/>
    </row>
    <row r="848" spans="1:15">
      <c r="A848" s="161" t="s">
        <v>42</v>
      </c>
      <c r="B848" s="161" t="s">
        <v>21</v>
      </c>
      <c r="C848" s="162" t="s">
        <v>497</v>
      </c>
      <c r="D848" s="161" t="s">
        <v>26</v>
      </c>
      <c r="E848" s="163">
        <v>42721629</v>
      </c>
      <c r="F848" s="144" t="s">
        <v>531</v>
      </c>
      <c r="G848" s="161" t="s">
        <v>24</v>
      </c>
      <c r="H848" s="164">
        <v>2975.42</v>
      </c>
      <c r="I848" s="147">
        <v>2975.42</v>
      </c>
      <c r="J848" s="161">
        <v>233.53</v>
      </c>
      <c r="K848" s="161">
        <v>2741.89</v>
      </c>
      <c r="L848" s="134" t="str">
        <f>VLOOKUP(E848,'ML Look up'!$A$2:$B$1922,2,FALSE)</f>
        <v>FGD</v>
      </c>
      <c r="M848" s="158"/>
      <c r="N848" s="133"/>
      <c r="O848" s="133"/>
    </row>
    <row r="849" spans="1:15">
      <c r="A849" s="161" t="s">
        <v>42</v>
      </c>
      <c r="B849" s="161" t="s">
        <v>21</v>
      </c>
      <c r="C849" s="162" t="s">
        <v>497</v>
      </c>
      <c r="D849" s="161" t="s">
        <v>26</v>
      </c>
      <c r="E849" s="163">
        <v>42725139</v>
      </c>
      <c r="F849" s="144" t="s">
        <v>534</v>
      </c>
      <c r="G849" s="161" t="s">
        <v>24</v>
      </c>
      <c r="H849" s="164">
        <v>2195.27</v>
      </c>
      <c r="I849" s="147">
        <v>2195.27</v>
      </c>
      <c r="J849" s="161">
        <v>172.3</v>
      </c>
      <c r="K849" s="161">
        <v>2022.97</v>
      </c>
      <c r="L849" s="134" t="str">
        <f>VLOOKUP(E849,'ML Look up'!$A$2:$B$1922,2,FALSE)</f>
        <v>LDFL</v>
      </c>
      <c r="M849" s="158"/>
      <c r="N849" s="133"/>
      <c r="O849" s="133"/>
    </row>
    <row r="850" spans="1:15">
      <c r="A850" s="161" t="s">
        <v>42</v>
      </c>
      <c r="B850" s="161" t="s">
        <v>21</v>
      </c>
      <c r="C850" s="162" t="s">
        <v>497</v>
      </c>
      <c r="D850" s="161" t="s">
        <v>26</v>
      </c>
      <c r="E850" s="163">
        <v>42735025</v>
      </c>
      <c r="F850" s="144" t="s">
        <v>486</v>
      </c>
      <c r="G850" s="161" t="s">
        <v>24</v>
      </c>
      <c r="H850" s="164">
        <v>26758.73</v>
      </c>
      <c r="I850" s="147">
        <v>26758.73</v>
      </c>
      <c r="J850" s="161">
        <v>2100.21</v>
      </c>
      <c r="K850" s="161">
        <v>24658.52</v>
      </c>
      <c r="L850" s="134" t="str">
        <f>VLOOKUP(E850,'ML Look up'!$A$2:$B$1922,2,FALSE)</f>
        <v>FGD</v>
      </c>
      <c r="M850" s="158"/>
      <c r="N850" s="133"/>
      <c r="O850" s="133"/>
    </row>
    <row r="851" spans="1:15">
      <c r="A851" s="161" t="s">
        <v>42</v>
      </c>
      <c r="B851" s="161" t="s">
        <v>21</v>
      </c>
      <c r="C851" s="162" t="s">
        <v>497</v>
      </c>
      <c r="D851" s="161" t="s">
        <v>26</v>
      </c>
      <c r="E851" s="163">
        <v>42736322</v>
      </c>
      <c r="F851" s="144" t="s">
        <v>535</v>
      </c>
      <c r="G851" s="161" t="s">
        <v>24</v>
      </c>
      <c r="H851" s="164">
        <v>13802.67</v>
      </c>
      <c r="I851" s="147">
        <v>13802.67</v>
      </c>
      <c r="J851" s="161">
        <v>1083.33</v>
      </c>
      <c r="K851" s="161">
        <v>12719.34</v>
      </c>
      <c r="L851" s="134" t="str">
        <f>VLOOKUP(E851,'ML Look up'!$A$2:$B$1922,2,FALSE)</f>
        <v>FGD</v>
      </c>
      <c r="M851" s="158"/>
      <c r="N851" s="133"/>
      <c r="O851" s="133"/>
    </row>
    <row r="852" spans="1:15">
      <c r="A852" s="161" t="s">
        <v>42</v>
      </c>
      <c r="B852" s="161" t="s">
        <v>21</v>
      </c>
      <c r="C852" s="162" t="s">
        <v>497</v>
      </c>
      <c r="D852" s="161" t="s">
        <v>26</v>
      </c>
      <c r="E852" s="163">
        <v>42736785</v>
      </c>
      <c r="F852" s="144" t="s">
        <v>535</v>
      </c>
      <c r="G852" s="161" t="s">
        <v>24</v>
      </c>
      <c r="H852" s="164">
        <v>9352.7800000000007</v>
      </c>
      <c r="I852" s="147">
        <v>9352.7800000000007</v>
      </c>
      <c r="J852" s="161">
        <v>734.07</v>
      </c>
      <c r="K852" s="161">
        <v>8618.7100000000009</v>
      </c>
      <c r="L852" s="134" t="str">
        <f>VLOOKUP(E852,'ML Look up'!$A$2:$B$1922,2,FALSE)</f>
        <v>FGD</v>
      </c>
      <c r="M852" s="158"/>
      <c r="N852" s="133"/>
      <c r="O852" s="133"/>
    </row>
    <row r="853" spans="1:15">
      <c r="A853" s="161" t="s">
        <v>42</v>
      </c>
      <c r="B853" s="161" t="s">
        <v>21</v>
      </c>
      <c r="C853" s="162" t="s">
        <v>497</v>
      </c>
      <c r="D853" s="161" t="s">
        <v>26</v>
      </c>
      <c r="E853" s="163">
        <v>42737907</v>
      </c>
      <c r="F853" s="144" t="s">
        <v>531</v>
      </c>
      <c r="G853" s="161" t="s">
        <v>24</v>
      </c>
      <c r="H853" s="164">
        <v>6913.14</v>
      </c>
      <c r="I853" s="147">
        <v>6913.14</v>
      </c>
      <c r="J853" s="161">
        <v>542.59</v>
      </c>
      <c r="K853" s="161">
        <v>6370.55</v>
      </c>
      <c r="L853" s="134" t="str">
        <f>VLOOKUP(E853,'ML Look up'!$A$2:$B$1922,2,FALSE)</f>
        <v>FGD</v>
      </c>
      <c r="M853" s="158"/>
      <c r="N853" s="133"/>
      <c r="O853" s="133"/>
    </row>
    <row r="854" spans="1:15">
      <c r="A854" s="161" t="s">
        <v>42</v>
      </c>
      <c r="B854" s="161" t="s">
        <v>21</v>
      </c>
      <c r="C854" s="162" t="s">
        <v>497</v>
      </c>
      <c r="D854" s="161" t="s">
        <v>26</v>
      </c>
      <c r="E854" s="163">
        <v>42738969</v>
      </c>
      <c r="F854" s="144" t="s">
        <v>536</v>
      </c>
      <c r="G854" s="161" t="s">
        <v>24</v>
      </c>
      <c r="H854" s="164">
        <v>2099.39</v>
      </c>
      <c r="I854" s="147">
        <v>2099.39</v>
      </c>
      <c r="J854" s="161">
        <v>164.77</v>
      </c>
      <c r="K854" s="161">
        <v>1934.62</v>
      </c>
      <c r="L854" s="134" t="str">
        <f>VLOOKUP(E854,'ML Look up'!$A$2:$B$1922,2,FALSE)</f>
        <v>FGD</v>
      </c>
      <c r="M854" s="158"/>
      <c r="N854" s="133"/>
      <c r="O854" s="133"/>
    </row>
    <row r="855" spans="1:15">
      <c r="A855" s="161" t="s">
        <v>42</v>
      </c>
      <c r="B855" s="161" t="s">
        <v>21</v>
      </c>
      <c r="C855" s="162" t="s">
        <v>497</v>
      </c>
      <c r="D855" s="161" t="s">
        <v>26</v>
      </c>
      <c r="E855" s="163">
        <v>42739565</v>
      </c>
      <c r="F855" s="144" t="s">
        <v>529</v>
      </c>
      <c r="G855" s="161" t="s">
        <v>24</v>
      </c>
      <c r="H855" s="164">
        <v>61501.9</v>
      </c>
      <c r="I855" s="147">
        <v>61501.9</v>
      </c>
      <c r="J855" s="161">
        <v>4827.08</v>
      </c>
      <c r="K855" s="161">
        <v>56674.82</v>
      </c>
      <c r="L855" s="134" t="str">
        <f>VLOOKUP(E855,'ML Look up'!$A$2:$B$1922,2,FALSE)</f>
        <v>FGD</v>
      </c>
      <c r="M855" s="158"/>
      <c r="N855" s="133"/>
      <c r="O855" s="133"/>
    </row>
    <row r="856" spans="1:15">
      <c r="A856" s="161" t="s">
        <v>42</v>
      </c>
      <c r="B856" s="161" t="s">
        <v>21</v>
      </c>
      <c r="C856" s="162" t="s">
        <v>497</v>
      </c>
      <c r="D856" s="161" t="s">
        <v>26</v>
      </c>
      <c r="E856" s="163">
        <v>42744090</v>
      </c>
      <c r="F856" s="144" t="s">
        <v>531</v>
      </c>
      <c r="G856" s="161" t="s">
        <v>24</v>
      </c>
      <c r="H856" s="164">
        <v>14939.63</v>
      </c>
      <c r="I856" s="147">
        <v>14939.63</v>
      </c>
      <c r="J856" s="161">
        <v>1172.56</v>
      </c>
      <c r="K856" s="161">
        <v>13767.07</v>
      </c>
      <c r="L856" s="134" t="str">
        <f>VLOOKUP(E856,'ML Look up'!$A$2:$B$1922,2,FALSE)</f>
        <v>FGD</v>
      </c>
      <c r="M856" s="158"/>
      <c r="N856" s="133"/>
      <c r="O856" s="133"/>
    </row>
    <row r="857" spans="1:15">
      <c r="A857" s="161" t="s">
        <v>42</v>
      </c>
      <c r="B857" s="161" t="s">
        <v>21</v>
      </c>
      <c r="C857" s="162" t="s">
        <v>497</v>
      </c>
      <c r="D857" s="161" t="s">
        <v>26</v>
      </c>
      <c r="E857" s="163">
        <v>42757311</v>
      </c>
      <c r="F857" s="144" t="s">
        <v>537</v>
      </c>
      <c r="G857" s="161" t="s">
        <v>24</v>
      </c>
      <c r="H857" s="164">
        <v>1445.36</v>
      </c>
      <c r="I857" s="147">
        <v>1445.36</v>
      </c>
      <c r="J857" s="161">
        <v>113.44</v>
      </c>
      <c r="K857" s="161">
        <v>1331.9199999999998</v>
      </c>
      <c r="L857" s="134" t="str">
        <f>VLOOKUP(E857,'ML Look up'!$A$2:$B$1922,2,FALSE)</f>
        <v>LNB</v>
      </c>
      <c r="M857" s="158"/>
      <c r="N857" s="133"/>
      <c r="O857" s="133"/>
    </row>
    <row r="858" spans="1:15">
      <c r="A858" s="161" t="s">
        <v>42</v>
      </c>
      <c r="B858" s="161" t="s">
        <v>21</v>
      </c>
      <c r="C858" s="162" t="s">
        <v>497</v>
      </c>
      <c r="D858" s="161" t="s">
        <v>26</v>
      </c>
      <c r="E858" s="163">
        <v>42760432</v>
      </c>
      <c r="F858" s="144" t="s">
        <v>538</v>
      </c>
      <c r="G858" s="161" t="s">
        <v>24</v>
      </c>
      <c r="H858" s="164">
        <v>7508.78</v>
      </c>
      <c r="I858" s="147">
        <v>7508.78</v>
      </c>
      <c r="J858" s="161">
        <v>589.34</v>
      </c>
      <c r="K858" s="161">
        <v>6919.44</v>
      </c>
      <c r="L858" s="134" t="str">
        <f>VLOOKUP(E858,'ML Look up'!$A$2:$B$1922,2,FALSE)</f>
        <v>PRECIP</v>
      </c>
      <c r="M858" s="158"/>
      <c r="N858" s="133"/>
      <c r="O858" s="133"/>
    </row>
    <row r="859" spans="1:15">
      <c r="A859" s="161" t="s">
        <v>42</v>
      </c>
      <c r="B859" s="161" t="s">
        <v>21</v>
      </c>
      <c r="C859" s="162" t="s">
        <v>497</v>
      </c>
      <c r="D859" s="161" t="s">
        <v>26</v>
      </c>
      <c r="E859" s="163">
        <v>42773162</v>
      </c>
      <c r="F859" s="144" t="s">
        <v>528</v>
      </c>
      <c r="G859" s="161" t="s">
        <v>24</v>
      </c>
      <c r="H859" s="164">
        <v>14299.66</v>
      </c>
      <c r="I859" s="147">
        <v>14299.66</v>
      </c>
      <c r="J859" s="161">
        <v>1122.33</v>
      </c>
      <c r="K859" s="161">
        <v>13177.33</v>
      </c>
      <c r="L859" s="134" t="str">
        <f>VLOOKUP(E859,'ML Look up'!$A$2:$B$1922,2,FALSE)</f>
        <v>ASH</v>
      </c>
      <c r="M859" s="158"/>
      <c r="N859" s="133"/>
      <c r="O859" s="133"/>
    </row>
    <row r="860" spans="1:15">
      <c r="A860" s="161" t="s">
        <v>42</v>
      </c>
      <c r="B860" s="161" t="s">
        <v>21</v>
      </c>
      <c r="C860" s="162" t="s">
        <v>497</v>
      </c>
      <c r="D860" s="161" t="s">
        <v>26</v>
      </c>
      <c r="E860" s="163">
        <v>42773174</v>
      </c>
      <c r="F860" s="144" t="s">
        <v>528</v>
      </c>
      <c r="G860" s="161" t="s">
        <v>24</v>
      </c>
      <c r="H860" s="164">
        <v>15394.09</v>
      </c>
      <c r="I860" s="147">
        <v>15394.09</v>
      </c>
      <c r="J860" s="161">
        <v>1208.23</v>
      </c>
      <c r="K860" s="161">
        <v>14185.86</v>
      </c>
      <c r="L860" s="134" t="str">
        <f>VLOOKUP(E860,'ML Look up'!$A$2:$B$1922,2,FALSE)</f>
        <v>ASH</v>
      </c>
      <c r="M860" s="158"/>
      <c r="N860" s="133"/>
      <c r="O860" s="133"/>
    </row>
    <row r="861" spans="1:15">
      <c r="A861" s="161" t="s">
        <v>42</v>
      </c>
      <c r="B861" s="161" t="s">
        <v>21</v>
      </c>
      <c r="C861" s="162" t="s">
        <v>539</v>
      </c>
      <c r="D861" s="161" t="s">
        <v>26</v>
      </c>
      <c r="E861" s="163">
        <v>42628190</v>
      </c>
      <c r="F861" s="144" t="s">
        <v>524</v>
      </c>
      <c r="G861" s="161" t="s">
        <v>24</v>
      </c>
      <c r="H861" s="164">
        <v>127895.41</v>
      </c>
      <c r="I861" s="147">
        <v>127895.41</v>
      </c>
      <c r="J861" s="161">
        <v>6323.74</v>
      </c>
      <c r="K861" s="161">
        <v>121571.67</v>
      </c>
      <c r="L861" s="134" t="str">
        <f>VLOOKUP(E861,'ML Look up'!$A$2:$B$1922,2,FALSE)</f>
        <v>FGD</v>
      </c>
      <c r="M861" s="158"/>
      <c r="N861" s="133"/>
      <c r="O861" s="133"/>
    </row>
    <row r="862" spans="1:15">
      <c r="A862" s="161" t="s">
        <v>42</v>
      </c>
      <c r="B862" s="161" t="s">
        <v>21</v>
      </c>
      <c r="C862" s="162" t="s">
        <v>539</v>
      </c>
      <c r="D862" s="161" t="s">
        <v>26</v>
      </c>
      <c r="E862" s="163">
        <v>42628192</v>
      </c>
      <c r="F862" s="144" t="s">
        <v>524</v>
      </c>
      <c r="G862" s="161" t="s">
        <v>24</v>
      </c>
      <c r="H862" s="164">
        <v>102192</v>
      </c>
      <c r="I862" s="147">
        <v>102192</v>
      </c>
      <c r="J862" s="161">
        <v>5052.84</v>
      </c>
      <c r="K862" s="161">
        <v>97139.16</v>
      </c>
      <c r="L862" s="134" t="str">
        <f>VLOOKUP(E862,'ML Look up'!$A$2:$B$1922,2,FALSE)</f>
        <v>FGD</v>
      </c>
      <c r="M862" s="158"/>
      <c r="N862" s="133"/>
      <c r="O862" s="133"/>
    </row>
    <row r="863" spans="1:15">
      <c r="A863" s="161" t="s">
        <v>42</v>
      </c>
      <c r="B863" s="161" t="s">
        <v>21</v>
      </c>
      <c r="C863" s="162" t="s">
        <v>539</v>
      </c>
      <c r="D863" s="161" t="s">
        <v>26</v>
      </c>
      <c r="E863" s="163">
        <v>42634548</v>
      </c>
      <c r="F863" s="144" t="s">
        <v>540</v>
      </c>
      <c r="G863" s="161" t="s">
        <v>24</v>
      </c>
      <c r="H863" s="164">
        <v>57483.05</v>
      </c>
      <c r="I863" s="147">
        <v>57483.05</v>
      </c>
      <c r="J863" s="161">
        <v>2842.23</v>
      </c>
      <c r="K863" s="161">
        <v>54640.82</v>
      </c>
      <c r="L863" s="134" t="str">
        <f>VLOOKUP(E863,'ML Look up'!$A$2:$B$1922,2,FALSE)</f>
        <v>PRECIP</v>
      </c>
      <c r="M863" s="158"/>
      <c r="N863" s="133"/>
      <c r="O863" s="133"/>
    </row>
    <row r="864" spans="1:15">
      <c r="A864" s="161" t="s">
        <v>42</v>
      </c>
      <c r="B864" s="161" t="s">
        <v>21</v>
      </c>
      <c r="C864" s="162" t="s">
        <v>539</v>
      </c>
      <c r="D864" s="161" t="s">
        <v>26</v>
      </c>
      <c r="E864" s="163">
        <v>42677749</v>
      </c>
      <c r="F864" s="144" t="s">
        <v>541</v>
      </c>
      <c r="G864" s="161" t="s">
        <v>24</v>
      </c>
      <c r="H864" s="164">
        <v>92983.94</v>
      </c>
      <c r="I864" s="147">
        <v>92983.94</v>
      </c>
      <c r="J864" s="161">
        <v>4597.55</v>
      </c>
      <c r="K864" s="161">
        <v>88386.39</v>
      </c>
      <c r="L864" s="134" t="str">
        <f>VLOOKUP(E864,'ML Look up'!$A$2:$B$1922,2,FALSE)</f>
        <v>PRECIP</v>
      </c>
      <c r="M864" s="158"/>
      <c r="N864" s="133"/>
      <c r="O864" s="133"/>
    </row>
    <row r="865" spans="1:15">
      <c r="A865" s="161" t="s">
        <v>42</v>
      </c>
      <c r="B865" s="161" t="s">
        <v>21</v>
      </c>
      <c r="C865" s="162" t="s">
        <v>539</v>
      </c>
      <c r="D865" s="161" t="s">
        <v>26</v>
      </c>
      <c r="E865" s="163">
        <v>42680106</v>
      </c>
      <c r="F865" s="144" t="s">
        <v>531</v>
      </c>
      <c r="G865" s="161" t="s">
        <v>24</v>
      </c>
      <c r="H865" s="164">
        <v>8534.2900000000009</v>
      </c>
      <c r="I865" s="147">
        <v>8534.2900000000009</v>
      </c>
      <c r="J865" s="161">
        <v>421.97</v>
      </c>
      <c r="K865" s="161">
        <v>8112.3200000000006</v>
      </c>
      <c r="L865" s="134" t="str">
        <f>VLOOKUP(E865,'ML Look up'!$A$2:$B$1922,2,FALSE)</f>
        <v>FGD</v>
      </c>
      <c r="M865" s="158"/>
      <c r="N865" s="133"/>
      <c r="O865" s="133"/>
    </row>
    <row r="866" spans="1:15">
      <c r="A866" s="161" t="s">
        <v>42</v>
      </c>
      <c r="B866" s="161" t="s">
        <v>21</v>
      </c>
      <c r="C866" s="162" t="s">
        <v>539</v>
      </c>
      <c r="D866" s="161" t="s">
        <v>26</v>
      </c>
      <c r="E866" s="163">
        <v>42683845</v>
      </c>
      <c r="F866" s="144" t="s">
        <v>531</v>
      </c>
      <c r="G866" s="161" t="s">
        <v>24</v>
      </c>
      <c r="H866" s="164">
        <v>6132.56</v>
      </c>
      <c r="I866" s="147">
        <v>6132.56</v>
      </c>
      <c r="J866" s="161">
        <v>303.22000000000003</v>
      </c>
      <c r="K866" s="161">
        <v>5829.34</v>
      </c>
      <c r="L866" s="134" t="str">
        <f>VLOOKUP(E866,'ML Look up'!$A$2:$B$1922,2,FALSE)</f>
        <v>FGD</v>
      </c>
      <c r="M866" s="158"/>
      <c r="N866" s="133"/>
      <c r="O866" s="133"/>
    </row>
    <row r="867" spans="1:15">
      <c r="A867" s="161" t="s">
        <v>42</v>
      </c>
      <c r="B867" s="161" t="s">
        <v>21</v>
      </c>
      <c r="C867" s="162" t="s">
        <v>539</v>
      </c>
      <c r="D867" s="161" t="s">
        <v>26</v>
      </c>
      <c r="E867" s="163">
        <v>42720159</v>
      </c>
      <c r="F867" s="144" t="s">
        <v>531</v>
      </c>
      <c r="G867" s="161" t="s">
        <v>24</v>
      </c>
      <c r="H867" s="164">
        <v>9023.39</v>
      </c>
      <c r="I867" s="147">
        <v>9023.39</v>
      </c>
      <c r="J867" s="161">
        <v>446.16</v>
      </c>
      <c r="K867" s="161">
        <v>8577.23</v>
      </c>
      <c r="L867" s="134" t="str">
        <f>VLOOKUP(E867,'ML Look up'!$A$2:$B$1922,2,FALSE)</f>
        <v>FGD</v>
      </c>
      <c r="M867" s="158"/>
      <c r="N867" s="133"/>
      <c r="O867" s="133"/>
    </row>
    <row r="868" spans="1:15">
      <c r="A868" s="161" t="s">
        <v>42</v>
      </c>
      <c r="B868" s="161" t="s">
        <v>21</v>
      </c>
      <c r="C868" s="162" t="s">
        <v>539</v>
      </c>
      <c r="D868" s="161" t="s">
        <v>26</v>
      </c>
      <c r="E868" s="163">
        <v>42739280</v>
      </c>
      <c r="F868" s="144" t="s">
        <v>542</v>
      </c>
      <c r="G868" s="161" t="s">
        <v>24</v>
      </c>
      <c r="H868" s="164">
        <v>65901.11</v>
      </c>
      <c r="I868" s="147">
        <v>65901.11</v>
      </c>
      <c r="J868" s="161">
        <v>3258.45</v>
      </c>
      <c r="K868" s="161">
        <v>62642.66</v>
      </c>
      <c r="L868" s="134" t="str">
        <f>VLOOKUP(E868,'ML Look up'!$A$2:$B$1922,2,FALSE)</f>
        <v>CEMS</v>
      </c>
      <c r="M868" s="158"/>
      <c r="N868" s="133"/>
      <c r="O868" s="133"/>
    </row>
    <row r="869" spans="1:15">
      <c r="A869" s="161" t="s">
        <v>42</v>
      </c>
      <c r="B869" s="161" t="s">
        <v>21</v>
      </c>
      <c r="C869" s="162" t="s">
        <v>539</v>
      </c>
      <c r="D869" s="161" t="s">
        <v>26</v>
      </c>
      <c r="E869" s="163">
        <v>42761705</v>
      </c>
      <c r="F869" s="144" t="s">
        <v>543</v>
      </c>
      <c r="G869" s="161" t="s">
        <v>24</v>
      </c>
      <c r="H869" s="164">
        <v>1623.24</v>
      </c>
      <c r="I869" s="147">
        <v>1623.24</v>
      </c>
      <c r="J869" s="161">
        <v>80.260000000000005</v>
      </c>
      <c r="K869" s="161">
        <v>1542.98</v>
      </c>
      <c r="L869" s="134" t="str">
        <f>VLOOKUP(E869,'ML Look up'!$A$2:$B$1922,2,FALSE)</f>
        <v>ASH</v>
      </c>
      <c r="M869" s="158"/>
      <c r="N869" s="133"/>
      <c r="O869" s="133"/>
    </row>
    <row r="870" spans="1:15">
      <c r="A870" s="161" t="s">
        <v>42</v>
      </c>
      <c r="B870" s="161" t="s">
        <v>21</v>
      </c>
      <c r="C870" s="162" t="s">
        <v>539</v>
      </c>
      <c r="D870" s="161" t="s">
        <v>26</v>
      </c>
      <c r="E870" s="163">
        <v>42763525</v>
      </c>
      <c r="F870" s="144" t="s">
        <v>528</v>
      </c>
      <c r="G870" s="161" t="s">
        <v>24</v>
      </c>
      <c r="H870" s="164">
        <v>1611.36</v>
      </c>
      <c r="I870" s="147">
        <v>1611.36</v>
      </c>
      <c r="J870" s="161">
        <v>79.67</v>
      </c>
      <c r="K870" s="161">
        <v>1531.6899999999998</v>
      </c>
      <c r="L870" s="134" t="str">
        <f>VLOOKUP(E870,'ML Look up'!$A$2:$B$1922,2,FALSE)</f>
        <v>FGD</v>
      </c>
      <c r="M870" s="158"/>
      <c r="N870" s="133"/>
      <c r="O870" s="133"/>
    </row>
    <row r="871" spans="1:15">
      <c r="A871" s="161" t="s">
        <v>42</v>
      </c>
      <c r="B871" s="161" t="s">
        <v>21</v>
      </c>
      <c r="C871" s="162" t="s">
        <v>539</v>
      </c>
      <c r="D871" s="161" t="s">
        <v>26</v>
      </c>
      <c r="E871" s="163">
        <v>42765373</v>
      </c>
      <c r="F871" s="144" t="s">
        <v>531</v>
      </c>
      <c r="G871" s="161" t="s">
        <v>24</v>
      </c>
      <c r="H871" s="164">
        <v>6506.85</v>
      </c>
      <c r="I871" s="147">
        <v>6506.85</v>
      </c>
      <c r="J871" s="161">
        <v>321.73</v>
      </c>
      <c r="K871" s="161">
        <v>6185.1200000000008</v>
      </c>
      <c r="L871" s="134" t="str">
        <f>VLOOKUP(E871,'ML Look up'!$A$2:$B$1922,2,FALSE)</f>
        <v>FGD</v>
      </c>
      <c r="M871" s="158"/>
      <c r="N871" s="133"/>
      <c r="O871" s="133"/>
    </row>
    <row r="872" spans="1:15">
      <c r="A872" s="161" t="s">
        <v>42</v>
      </c>
      <c r="B872" s="161" t="s">
        <v>21</v>
      </c>
      <c r="C872" s="162" t="s">
        <v>539</v>
      </c>
      <c r="D872" s="161" t="s">
        <v>26</v>
      </c>
      <c r="E872" s="163">
        <v>42765379</v>
      </c>
      <c r="F872" s="144" t="s">
        <v>531</v>
      </c>
      <c r="G872" s="161" t="s">
        <v>24</v>
      </c>
      <c r="H872" s="164">
        <v>2800.99</v>
      </c>
      <c r="I872" s="147">
        <v>2800.99</v>
      </c>
      <c r="J872" s="161">
        <v>138.49</v>
      </c>
      <c r="K872" s="161">
        <v>2662.5</v>
      </c>
      <c r="L872" s="134" t="str">
        <f>VLOOKUP(E872,'ML Look up'!$A$2:$B$1922,2,FALSE)</f>
        <v>FGD</v>
      </c>
      <c r="M872" s="158"/>
      <c r="N872" s="133"/>
      <c r="O872" s="133"/>
    </row>
    <row r="873" spans="1:15">
      <c r="A873" s="161" t="s">
        <v>42</v>
      </c>
      <c r="B873" s="161" t="s">
        <v>21</v>
      </c>
      <c r="C873" s="162" t="s">
        <v>539</v>
      </c>
      <c r="D873" s="161" t="s">
        <v>26</v>
      </c>
      <c r="E873" s="163">
        <v>42771973</v>
      </c>
      <c r="F873" s="144" t="s">
        <v>544</v>
      </c>
      <c r="G873" s="161" t="s">
        <v>24</v>
      </c>
      <c r="H873" s="164">
        <v>40535.050000000003</v>
      </c>
      <c r="I873" s="147">
        <v>40535.050000000003</v>
      </c>
      <c r="J873" s="161">
        <v>2004.24</v>
      </c>
      <c r="K873" s="161">
        <v>38530.810000000005</v>
      </c>
      <c r="L873" s="134" t="str">
        <f>VLOOKUP(E873,'ML Look up'!$A$2:$B$1922,2,FALSE)</f>
        <v>PRECIP</v>
      </c>
      <c r="M873" s="158"/>
      <c r="N873" s="133"/>
      <c r="O873" s="133"/>
    </row>
    <row r="874" spans="1:15">
      <c r="A874" s="161" t="s">
        <v>42</v>
      </c>
      <c r="B874" s="161" t="s">
        <v>21</v>
      </c>
      <c r="C874" s="162" t="s">
        <v>539</v>
      </c>
      <c r="D874" s="161" t="s">
        <v>26</v>
      </c>
      <c r="E874" s="163">
        <v>42775072</v>
      </c>
      <c r="F874" s="144" t="s">
        <v>536</v>
      </c>
      <c r="G874" s="161" t="s">
        <v>24</v>
      </c>
      <c r="H874" s="164">
        <v>5486.07</v>
      </c>
      <c r="I874" s="147">
        <v>5486.07</v>
      </c>
      <c r="J874" s="161">
        <v>271.26</v>
      </c>
      <c r="K874" s="161">
        <v>5214.8099999999995</v>
      </c>
      <c r="L874" s="134" t="str">
        <f>VLOOKUP(E874,'ML Look up'!$A$2:$B$1922,2,FALSE)</f>
        <v>FGD</v>
      </c>
      <c r="M874" s="158"/>
      <c r="N874" s="133"/>
      <c r="O874" s="133"/>
    </row>
    <row r="875" spans="1:15">
      <c r="A875" s="161" t="s">
        <v>42</v>
      </c>
      <c r="B875" s="161" t="s">
        <v>21</v>
      </c>
      <c r="C875" s="162" t="s">
        <v>539</v>
      </c>
      <c r="D875" s="161" t="s">
        <v>26</v>
      </c>
      <c r="E875" s="163">
        <v>42803603</v>
      </c>
      <c r="F875" s="144" t="s">
        <v>545</v>
      </c>
      <c r="G875" s="161" t="s">
        <v>24</v>
      </c>
      <c r="H875" s="164">
        <v>2724.7</v>
      </c>
      <c r="I875" s="147">
        <v>2724.7</v>
      </c>
      <c r="J875" s="161">
        <v>134.72</v>
      </c>
      <c r="K875" s="161">
        <v>2589.98</v>
      </c>
      <c r="L875" s="134" t="str">
        <f>VLOOKUP(E875,'ML Look up'!$A$2:$B$1922,2,FALSE)</f>
        <v>FGD</v>
      </c>
      <c r="M875" s="158"/>
      <c r="N875" s="133"/>
      <c r="O875" s="133"/>
    </row>
    <row r="876" spans="1:15">
      <c r="A876" s="161" t="s">
        <v>42</v>
      </c>
      <c r="B876" s="161" t="s">
        <v>21</v>
      </c>
      <c r="C876" s="162" t="s">
        <v>539</v>
      </c>
      <c r="D876" s="161" t="s">
        <v>26</v>
      </c>
      <c r="E876" s="163">
        <v>42810741</v>
      </c>
      <c r="F876" s="144" t="s">
        <v>545</v>
      </c>
      <c r="G876" s="161" t="s">
        <v>24</v>
      </c>
      <c r="H876" s="164">
        <v>16048.02</v>
      </c>
      <c r="I876" s="147">
        <v>16048.02</v>
      </c>
      <c r="J876" s="161">
        <v>793.49</v>
      </c>
      <c r="K876" s="161">
        <v>15254.53</v>
      </c>
      <c r="L876" s="134" t="str">
        <f>VLOOKUP(E876,'ML Look up'!$A$2:$B$1922,2,FALSE)</f>
        <v>FGD</v>
      </c>
      <c r="M876" s="158"/>
      <c r="N876" s="133"/>
      <c r="O876" s="133"/>
    </row>
    <row r="877" spans="1:15">
      <c r="A877" s="161" t="s">
        <v>42</v>
      </c>
      <c r="B877" s="161" t="s">
        <v>21</v>
      </c>
      <c r="C877" s="162" t="s">
        <v>539</v>
      </c>
      <c r="D877" s="161" t="s">
        <v>26</v>
      </c>
      <c r="E877" s="163">
        <v>42812509</v>
      </c>
      <c r="F877" s="144" t="s">
        <v>545</v>
      </c>
      <c r="G877" s="161" t="s">
        <v>24</v>
      </c>
      <c r="H877" s="164">
        <v>6332.83</v>
      </c>
      <c r="I877" s="147">
        <v>6332.83</v>
      </c>
      <c r="J877" s="161">
        <v>313.12</v>
      </c>
      <c r="K877" s="161">
        <v>6019.71</v>
      </c>
      <c r="L877" s="134" t="str">
        <f>VLOOKUP(E877,'ML Look up'!$A$2:$B$1922,2,FALSE)</f>
        <v>FGD</v>
      </c>
      <c r="M877" s="158"/>
      <c r="N877" s="133"/>
      <c r="O877" s="133"/>
    </row>
    <row r="878" spans="1:15">
      <c r="A878" s="161" t="s">
        <v>42</v>
      </c>
      <c r="B878" s="161" t="s">
        <v>21</v>
      </c>
      <c r="C878" s="162" t="s">
        <v>539</v>
      </c>
      <c r="D878" s="161" t="s">
        <v>26</v>
      </c>
      <c r="E878" s="163">
        <v>42814813</v>
      </c>
      <c r="F878" s="144" t="s">
        <v>546</v>
      </c>
      <c r="G878" s="161" t="s">
        <v>24</v>
      </c>
      <c r="H878" s="164">
        <v>3636.15</v>
      </c>
      <c r="I878" s="147">
        <v>3636.15</v>
      </c>
      <c r="J878" s="161">
        <v>179.79</v>
      </c>
      <c r="K878" s="161">
        <v>3456.36</v>
      </c>
      <c r="L878" s="134" t="str">
        <f>VLOOKUP(E878,'ML Look up'!$A$2:$B$1922,2,FALSE)</f>
        <v>ASH</v>
      </c>
      <c r="M878" s="158"/>
      <c r="N878" s="133"/>
      <c r="O878" s="133"/>
    </row>
    <row r="879" spans="1:15">
      <c r="A879" s="161" t="s">
        <v>42</v>
      </c>
      <c r="B879" s="161" t="s">
        <v>21</v>
      </c>
      <c r="C879" s="162" t="s">
        <v>539</v>
      </c>
      <c r="D879" s="161" t="s">
        <v>26</v>
      </c>
      <c r="E879" s="163">
        <v>42817029</v>
      </c>
      <c r="F879" s="144" t="s">
        <v>547</v>
      </c>
      <c r="G879" s="161" t="s">
        <v>24</v>
      </c>
      <c r="H879" s="164">
        <v>2761.98</v>
      </c>
      <c r="I879" s="147">
        <v>2761.98</v>
      </c>
      <c r="J879" s="161">
        <v>136.56</v>
      </c>
      <c r="K879" s="161">
        <v>2625.42</v>
      </c>
      <c r="L879" s="134" t="str">
        <f>VLOOKUP(E879,'ML Look up'!$A$2:$B$1922,2,FALSE)</f>
        <v>ASH</v>
      </c>
      <c r="M879" s="158"/>
      <c r="N879" s="133"/>
      <c r="O879" s="133"/>
    </row>
    <row r="880" spans="1:15">
      <c r="A880" s="161" t="s">
        <v>42</v>
      </c>
      <c r="B880" s="161" t="s">
        <v>21</v>
      </c>
      <c r="C880" s="162" t="s">
        <v>539</v>
      </c>
      <c r="D880" s="161" t="s">
        <v>26</v>
      </c>
      <c r="E880" s="163">
        <v>42817158</v>
      </c>
      <c r="F880" s="144" t="s">
        <v>545</v>
      </c>
      <c r="G880" s="161" t="s">
        <v>24</v>
      </c>
      <c r="H880" s="164">
        <v>11888.84</v>
      </c>
      <c r="I880" s="147">
        <v>11888.84</v>
      </c>
      <c r="J880" s="161">
        <v>587.84</v>
      </c>
      <c r="K880" s="161">
        <v>11301</v>
      </c>
      <c r="L880" s="134" t="str">
        <f>VLOOKUP(E880,'ML Look up'!$A$2:$B$1922,2,FALSE)</f>
        <v>FGD</v>
      </c>
      <c r="M880" s="158"/>
      <c r="N880" s="133"/>
      <c r="O880" s="133"/>
    </row>
    <row r="881" spans="1:15">
      <c r="A881" s="161" t="s">
        <v>42</v>
      </c>
      <c r="B881" s="161" t="s">
        <v>21</v>
      </c>
      <c r="C881" s="162" t="s">
        <v>539</v>
      </c>
      <c r="D881" s="161" t="s">
        <v>26</v>
      </c>
      <c r="E881" s="163">
        <v>42819644</v>
      </c>
      <c r="F881" s="144" t="s">
        <v>547</v>
      </c>
      <c r="G881" s="161" t="s">
        <v>24</v>
      </c>
      <c r="H881" s="164">
        <v>1522.9</v>
      </c>
      <c r="I881" s="147">
        <v>1522.9</v>
      </c>
      <c r="J881" s="161">
        <v>75.3</v>
      </c>
      <c r="K881" s="161">
        <v>1447.6000000000001</v>
      </c>
      <c r="L881" s="134" t="str">
        <f>VLOOKUP(E881,'ML Look up'!$A$2:$B$1922,2,FALSE)</f>
        <v>FGD</v>
      </c>
      <c r="M881" s="158"/>
      <c r="N881" s="133"/>
      <c r="O881" s="133"/>
    </row>
    <row r="882" spans="1:15">
      <c r="A882" s="161" t="s">
        <v>42</v>
      </c>
      <c r="B882" s="161" t="s">
        <v>21</v>
      </c>
      <c r="C882" s="162" t="s">
        <v>539</v>
      </c>
      <c r="D882" s="161" t="s">
        <v>26</v>
      </c>
      <c r="E882" s="163">
        <v>42824095</v>
      </c>
      <c r="F882" s="144" t="s">
        <v>548</v>
      </c>
      <c r="G882" s="161" t="s">
        <v>24</v>
      </c>
      <c r="H882" s="164">
        <v>11554.98</v>
      </c>
      <c r="I882" s="147">
        <v>11554.98</v>
      </c>
      <c r="J882" s="161">
        <v>571.33000000000004</v>
      </c>
      <c r="K882" s="161">
        <v>10983.65</v>
      </c>
      <c r="L882" s="134" t="str">
        <f>VLOOKUP(E882,'ML Look up'!$A$2:$B$1922,2,FALSE)</f>
        <v>PRECIP</v>
      </c>
      <c r="M882" s="158"/>
      <c r="N882" s="133"/>
      <c r="O882" s="133"/>
    </row>
    <row r="883" spans="1:15">
      <c r="A883" s="161" t="s">
        <v>42</v>
      </c>
      <c r="B883" s="161" t="s">
        <v>21</v>
      </c>
      <c r="C883" s="162" t="s">
        <v>539</v>
      </c>
      <c r="D883" s="161" t="s">
        <v>26</v>
      </c>
      <c r="E883" s="163">
        <v>42836200</v>
      </c>
      <c r="F883" s="144" t="s">
        <v>547</v>
      </c>
      <c r="G883" s="161" t="s">
        <v>24</v>
      </c>
      <c r="H883" s="164">
        <v>1105.51</v>
      </c>
      <c r="I883" s="147">
        <v>1105.51</v>
      </c>
      <c r="J883" s="161">
        <v>54.66</v>
      </c>
      <c r="K883" s="161">
        <v>1050.8499999999999</v>
      </c>
      <c r="L883" s="134" t="str">
        <f>VLOOKUP(E883,'ML Look up'!$A$2:$B$1922,2,FALSE)</f>
        <v>ESP Upgrade</v>
      </c>
      <c r="M883" s="158"/>
      <c r="N883" s="133"/>
      <c r="O883" s="133"/>
    </row>
    <row r="884" spans="1:15">
      <c r="A884" s="161" t="s">
        <v>42</v>
      </c>
      <c r="B884" s="161" t="s">
        <v>21</v>
      </c>
      <c r="C884" s="162" t="s">
        <v>539</v>
      </c>
      <c r="D884" s="161" t="s">
        <v>26</v>
      </c>
      <c r="E884" s="163">
        <v>42845069</v>
      </c>
      <c r="F884" s="144" t="s">
        <v>545</v>
      </c>
      <c r="G884" s="161" t="s">
        <v>24</v>
      </c>
      <c r="H884" s="164">
        <v>680.76</v>
      </c>
      <c r="I884" s="147">
        <v>680.76</v>
      </c>
      <c r="J884" s="161">
        <v>33.659999999999997</v>
      </c>
      <c r="K884" s="161">
        <v>647.1</v>
      </c>
      <c r="L884" s="134" t="str">
        <f>VLOOKUP(E884,'ML Look up'!$A$2:$B$1922,2,FALSE)</f>
        <v>FGD</v>
      </c>
      <c r="M884" s="158"/>
      <c r="N884" s="133"/>
      <c r="O884" s="133"/>
    </row>
    <row r="885" spans="1:15">
      <c r="A885" s="161" t="s">
        <v>42</v>
      </c>
      <c r="B885" s="161" t="s">
        <v>21</v>
      </c>
      <c r="C885" s="162" t="s">
        <v>539</v>
      </c>
      <c r="D885" s="161" t="s">
        <v>26</v>
      </c>
      <c r="E885" s="163">
        <v>42855498</v>
      </c>
      <c r="F885" s="144" t="s">
        <v>545</v>
      </c>
      <c r="G885" s="161" t="s">
        <v>24</v>
      </c>
      <c r="H885" s="164">
        <v>1760.72</v>
      </c>
      <c r="I885" s="147">
        <v>1760.72</v>
      </c>
      <c r="J885" s="161">
        <v>87.06</v>
      </c>
      <c r="K885" s="161">
        <v>1673.66</v>
      </c>
      <c r="L885" s="134" t="str">
        <f>VLOOKUP(E885,'ML Look up'!$A$2:$B$1922,2,FALSE)</f>
        <v>FGD</v>
      </c>
      <c r="M885" s="158"/>
      <c r="N885" s="133"/>
      <c r="O885" s="133"/>
    </row>
    <row r="886" spans="1:15">
      <c r="A886" s="161" t="s">
        <v>42</v>
      </c>
      <c r="B886" s="161" t="s">
        <v>21</v>
      </c>
      <c r="C886" s="162" t="s">
        <v>539</v>
      </c>
      <c r="D886" s="161" t="s">
        <v>26</v>
      </c>
      <c r="E886" s="163">
        <v>42870945</v>
      </c>
      <c r="F886" s="144" t="s">
        <v>549</v>
      </c>
      <c r="G886" s="161" t="s">
        <v>24</v>
      </c>
      <c r="H886" s="164">
        <v>7809.04</v>
      </c>
      <c r="I886" s="147">
        <v>7809.04</v>
      </c>
      <c r="J886" s="161">
        <v>386.11</v>
      </c>
      <c r="K886" s="161">
        <v>7422.93</v>
      </c>
      <c r="L886" s="134" t="str">
        <f>VLOOKUP(E886,'ML Look up'!$A$2:$B$1922,2,FALSE)</f>
        <v>DFA</v>
      </c>
      <c r="M886" s="158"/>
      <c r="N886" s="133"/>
      <c r="O886" s="133"/>
    </row>
    <row r="887" spans="1:15">
      <c r="A887" s="161" t="s">
        <v>42</v>
      </c>
      <c r="B887" s="161" t="s">
        <v>21</v>
      </c>
      <c r="C887" s="162" t="s">
        <v>539</v>
      </c>
      <c r="D887" s="161" t="s">
        <v>26</v>
      </c>
      <c r="E887" s="163">
        <v>42874994</v>
      </c>
      <c r="F887" s="144" t="s">
        <v>547</v>
      </c>
      <c r="G887" s="161" t="s">
        <v>24</v>
      </c>
      <c r="H887" s="164">
        <v>3890</v>
      </c>
      <c r="I887" s="147">
        <v>3890</v>
      </c>
      <c r="J887" s="161">
        <v>192.34</v>
      </c>
      <c r="K887" s="161">
        <v>3697.66</v>
      </c>
      <c r="L887" s="134" t="str">
        <f>VLOOKUP(E887,'ML Look up'!$A$2:$B$1922,2,FALSE)</f>
        <v>FGD</v>
      </c>
      <c r="M887" s="158"/>
      <c r="N887" s="133"/>
      <c r="O887" s="133"/>
    </row>
    <row r="888" spans="1:15">
      <c r="A888" s="161" t="s">
        <v>42</v>
      </c>
      <c r="B888" s="161" t="s">
        <v>21</v>
      </c>
      <c r="C888" s="162" t="s">
        <v>539</v>
      </c>
      <c r="D888" s="161" t="s">
        <v>26</v>
      </c>
      <c r="E888" s="163">
        <v>42891839</v>
      </c>
      <c r="F888" s="144" t="s">
        <v>550</v>
      </c>
      <c r="G888" s="161" t="s">
        <v>24</v>
      </c>
      <c r="H888" s="164">
        <v>1773.63</v>
      </c>
      <c r="I888" s="147">
        <v>1773.63</v>
      </c>
      <c r="J888" s="161">
        <v>87.7</v>
      </c>
      <c r="K888" s="161">
        <v>1685.93</v>
      </c>
      <c r="L888" s="134" t="str">
        <f>VLOOKUP(E888,'ML Look up'!$A$2:$B$1922,2,FALSE)</f>
        <v>FGD</v>
      </c>
      <c r="M888" s="158"/>
      <c r="N888" s="133"/>
      <c r="O888" s="133"/>
    </row>
    <row r="889" spans="1:15">
      <c r="A889" s="161" t="s">
        <v>42</v>
      </c>
      <c r="B889" s="161" t="s">
        <v>21</v>
      </c>
      <c r="C889" s="162" t="s">
        <v>539</v>
      </c>
      <c r="D889" s="161" t="s">
        <v>26</v>
      </c>
      <c r="E889" s="163">
        <v>42892538</v>
      </c>
      <c r="F889" s="144" t="s">
        <v>550</v>
      </c>
      <c r="G889" s="161" t="s">
        <v>24</v>
      </c>
      <c r="H889" s="164">
        <v>1776.6</v>
      </c>
      <c r="I889" s="147">
        <v>1776.6</v>
      </c>
      <c r="J889" s="161">
        <v>87.84</v>
      </c>
      <c r="K889" s="161">
        <v>1688.76</v>
      </c>
      <c r="L889" s="134" t="str">
        <f>VLOOKUP(E889,'ML Look up'!$A$2:$B$1922,2,FALSE)</f>
        <v>FGD</v>
      </c>
      <c r="M889" s="158"/>
      <c r="N889" s="133"/>
      <c r="O889" s="133"/>
    </row>
    <row r="890" spans="1:15">
      <c r="A890" s="161" t="s">
        <v>42</v>
      </c>
      <c r="B890" s="161" t="s">
        <v>21</v>
      </c>
      <c r="C890" s="162" t="s">
        <v>539</v>
      </c>
      <c r="D890" s="161" t="s">
        <v>26</v>
      </c>
      <c r="E890" s="163">
        <v>42893506</v>
      </c>
      <c r="F890" s="144" t="s">
        <v>551</v>
      </c>
      <c r="G890" s="161" t="s">
        <v>24</v>
      </c>
      <c r="H890" s="164">
        <v>1700.94</v>
      </c>
      <c r="I890" s="147">
        <v>1700.94</v>
      </c>
      <c r="J890" s="161">
        <v>84.1</v>
      </c>
      <c r="K890" s="161">
        <v>1616.8400000000001</v>
      </c>
      <c r="L890" s="134" t="str">
        <f>VLOOKUP(E890,'ML Look up'!$A$2:$B$1922,2,FALSE)</f>
        <v>CEMS</v>
      </c>
      <c r="M890" s="158"/>
      <c r="N890" s="133"/>
      <c r="O890" s="133"/>
    </row>
    <row r="891" spans="1:15">
      <c r="A891" s="161" t="s">
        <v>42</v>
      </c>
      <c r="B891" s="161" t="s">
        <v>21</v>
      </c>
      <c r="C891" s="162" t="s">
        <v>539</v>
      </c>
      <c r="D891" s="161" t="s">
        <v>26</v>
      </c>
      <c r="E891" s="163">
        <v>42894377</v>
      </c>
      <c r="F891" s="144" t="s">
        <v>550</v>
      </c>
      <c r="G891" s="161" t="s">
        <v>24</v>
      </c>
      <c r="H891" s="164">
        <v>3289.49</v>
      </c>
      <c r="I891" s="147">
        <v>3289.49</v>
      </c>
      <c r="J891" s="161">
        <v>162.65</v>
      </c>
      <c r="K891" s="161">
        <v>3126.8399999999997</v>
      </c>
      <c r="L891" s="134" t="str">
        <f>VLOOKUP(E891,'ML Look up'!$A$2:$B$1922,2,FALSE)</f>
        <v>CEMS</v>
      </c>
      <c r="M891" s="158"/>
      <c r="N891" s="133"/>
      <c r="O891" s="133"/>
    </row>
    <row r="892" spans="1:15">
      <c r="A892" s="161" t="s">
        <v>42</v>
      </c>
      <c r="B892" s="161" t="s">
        <v>21</v>
      </c>
      <c r="C892" s="162" t="s">
        <v>539</v>
      </c>
      <c r="D892" s="161" t="s">
        <v>26</v>
      </c>
      <c r="E892" s="163">
        <v>42895994</v>
      </c>
      <c r="F892" s="144" t="s">
        <v>549</v>
      </c>
      <c r="G892" s="161" t="s">
        <v>24</v>
      </c>
      <c r="H892" s="164">
        <v>3750.42</v>
      </c>
      <c r="I892" s="147">
        <v>3750.42</v>
      </c>
      <c r="J892" s="161">
        <v>185.44</v>
      </c>
      <c r="K892" s="161">
        <v>3564.98</v>
      </c>
      <c r="L892" s="134" t="str">
        <f>VLOOKUP(E892,'ML Look up'!$A$2:$B$1922,2,FALSE)</f>
        <v>DFA</v>
      </c>
      <c r="M892" s="158"/>
      <c r="N892" s="133"/>
      <c r="O892" s="133"/>
    </row>
    <row r="893" spans="1:15">
      <c r="A893" s="161" t="s">
        <v>42</v>
      </c>
      <c r="B893" s="161" t="s">
        <v>21</v>
      </c>
      <c r="C893" s="162" t="s">
        <v>539</v>
      </c>
      <c r="D893" s="161" t="s">
        <v>26</v>
      </c>
      <c r="E893" s="163">
        <v>42902297</v>
      </c>
      <c r="F893" s="144" t="s">
        <v>552</v>
      </c>
      <c r="G893" s="161" t="s">
        <v>24</v>
      </c>
      <c r="H893" s="164">
        <v>2232.98</v>
      </c>
      <c r="I893" s="147">
        <v>2232.98</v>
      </c>
      <c r="J893" s="161">
        <v>110.41</v>
      </c>
      <c r="K893" s="161">
        <v>2122.5700000000002</v>
      </c>
      <c r="L893" s="134" t="str">
        <f>VLOOKUP(E893,'ML Look up'!$A$2:$B$1922,2,FALSE)</f>
        <v>PRECIP</v>
      </c>
      <c r="M893" s="158"/>
      <c r="N893" s="133"/>
      <c r="O893" s="133"/>
    </row>
    <row r="894" spans="1:15">
      <c r="A894" s="161" t="s">
        <v>42</v>
      </c>
      <c r="B894" s="161" t="s">
        <v>21</v>
      </c>
      <c r="C894" s="162" t="s">
        <v>539</v>
      </c>
      <c r="D894" s="161" t="s">
        <v>26</v>
      </c>
      <c r="E894" s="163">
        <v>42902645</v>
      </c>
      <c r="F894" s="144" t="s">
        <v>545</v>
      </c>
      <c r="G894" s="161" t="s">
        <v>24</v>
      </c>
      <c r="H894" s="164">
        <v>3524.61</v>
      </c>
      <c r="I894" s="147">
        <v>3524.61</v>
      </c>
      <c r="J894" s="161">
        <v>174.27</v>
      </c>
      <c r="K894" s="161">
        <v>3350.34</v>
      </c>
      <c r="L894" s="134" t="str">
        <f>VLOOKUP(E894,'ML Look up'!$A$2:$B$1922,2,FALSE)</f>
        <v>FGD</v>
      </c>
      <c r="M894" s="158"/>
      <c r="N894" s="133"/>
      <c r="O894" s="133"/>
    </row>
    <row r="895" spans="1:15">
      <c r="A895" s="161" t="s">
        <v>42</v>
      </c>
      <c r="B895" s="161" t="s">
        <v>21</v>
      </c>
      <c r="C895" s="162" t="s">
        <v>539</v>
      </c>
      <c r="D895" s="161" t="s">
        <v>26</v>
      </c>
      <c r="E895" s="163">
        <v>42915744</v>
      </c>
      <c r="F895" s="144" t="s">
        <v>553</v>
      </c>
      <c r="G895" s="161" t="s">
        <v>24</v>
      </c>
      <c r="H895" s="164">
        <v>3575.42</v>
      </c>
      <c r="I895" s="147">
        <v>3575.42</v>
      </c>
      <c r="J895" s="161">
        <v>176.79</v>
      </c>
      <c r="K895" s="161">
        <v>3398.63</v>
      </c>
      <c r="L895" s="134" t="str">
        <f>VLOOKUP(E895,'ML Look up'!$A$2:$B$1922,2,FALSE)</f>
        <v>DFA</v>
      </c>
      <c r="M895" s="158"/>
      <c r="N895" s="133"/>
      <c r="O895" s="133"/>
    </row>
    <row r="896" spans="1:15">
      <c r="A896" s="161" t="s">
        <v>42</v>
      </c>
      <c r="B896" s="161" t="s">
        <v>21</v>
      </c>
      <c r="C896" s="162" t="s">
        <v>539</v>
      </c>
      <c r="D896" s="161" t="s">
        <v>26</v>
      </c>
      <c r="E896" s="163">
        <v>42916509</v>
      </c>
      <c r="F896" s="144" t="s">
        <v>554</v>
      </c>
      <c r="G896" s="161" t="s">
        <v>24</v>
      </c>
      <c r="H896" s="164">
        <v>3312.74</v>
      </c>
      <c r="I896" s="147">
        <v>3312.74</v>
      </c>
      <c r="J896" s="161">
        <v>163.80000000000001</v>
      </c>
      <c r="K896" s="161">
        <v>3148.9399999999996</v>
      </c>
      <c r="L896" s="134" t="str">
        <f>VLOOKUP(E896,'ML Look up'!$A$2:$B$1922,2,FALSE)</f>
        <v>FGD</v>
      </c>
      <c r="M896" s="158"/>
      <c r="N896" s="133"/>
      <c r="O896" s="133"/>
    </row>
    <row r="897" spans="1:15">
      <c r="A897" s="161" t="s">
        <v>42</v>
      </c>
      <c r="B897" s="161" t="s">
        <v>21</v>
      </c>
      <c r="C897" s="162" t="s">
        <v>539</v>
      </c>
      <c r="D897" s="161" t="s">
        <v>26</v>
      </c>
      <c r="E897" s="163">
        <v>42916865</v>
      </c>
      <c r="F897" s="144" t="s">
        <v>553</v>
      </c>
      <c r="G897" s="161" t="s">
        <v>24</v>
      </c>
      <c r="H897" s="164">
        <v>3715.3</v>
      </c>
      <c r="I897" s="147">
        <v>3715.3</v>
      </c>
      <c r="J897" s="161">
        <v>183.7</v>
      </c>
      <c r="K897" s="161">
        <v>3531.6000000000004</v>
      </c>
      <c r="L897" s="134" t="str">
        <f>VLOOKUP(E897,'ML Look up'!$A$2:$B$1922,2,FALSE)</f>
        <v>DFA</v>
      </c>
      <c r="M897" s="158"/>
      <c r="N897" s="133"/>
      <c r="O897" s="133"/>
    </row>
    <row r="898" spans="1:15">
      <c r="A898" s="161" t="s">
        <v>42</v>
      </c>
      <c r="B898" s="161" t="s">
        <v>21</v>
      </c>
      <c r="C898" s="162" t="s">
        <v>539</v>
      </c>
      <c r="D898" s="161" t="s">
        <v>26</v>
      </c>
      <c r="E898" s="163">
        <v>42916866</v>
      </c>
      <c r="F898" s="144" t="s">
        <v>549</v>
      </c>
      <c r="G898" s="161" t="s">
        <v>24</v>
      </c>
      <c r="H898" s="164">
        <v>4278.74</v>
      </c>
      <c r="I898" s="147">
        <v>4278.74</v>
      </c>
      <c r="J898" s="161">
        <v>211.56</v>
      </c>
      <c r="K898" s="161">
        <v>4067.18</v>
      </c>
      <c r="L898" s="134" t="str">
        <f>VLOOKUP(E898,'ML Look up'!$A$2:$B$1922,2,FALSE)</f>
        <v>DFA</v>
      </c>
      <c r="M898" s="158"/>
      <c r="N898" s="133"/>
      <c r="O898" s="133"/>
    </row>
    <row r="899" spans="1:15">
      <c r="A899" s="161" t="s">
        <v>42</v>
      </c>
      <c r="B899" s="161" t="s">
        <v>21</v>
      </c>
      <c r="C899" s="162" t="s">
        <v>539</v>
      </c>
      <c r="D899" s="161" t="s">
        <v>26</v>
      </c>
      <c r="E899" s="163">
        <v>42917881</v>
      </c>
      <c r="F899" s="144" t="s">
        <v>555</v>
      </c>
      <c r="G899" s="161" t="s">
        <v>24</v>
      </c>
      <c r="H899" s="164">
        <v>37589.39</v>
      </c>
      <c r="I899" s="147">
        <v>37589.39</v>
      </c>
      <c r="J899" s="161">
        <v>1858.59</v>
      </c>
      <c r="K899" s="161">
        <v>35730.800000000003</v>
      </c>
      <c r="L899" s="134" t="str">
        <f>VLOOKUP(E899,'ML Look up'!$A$2:$B$1922,2,FALSE)</f>
        <v>FGD</v>
      </c>
      <c r="M899" s="158"/>
      <c r="N899" s="133"/>
      <c r="O899" s="133"/>
    </row>
    <row r="900" spans="1:15">
      <c r="A900" s="161" t="s">
        <v>42</v>
      </c>
      <c r="B900" s="161" t="s">
        <v>21</v>
      </c>
      <c r="C900" s="162" t="s">
        <v>539</v>
      </c>
      <c r="D900" s="161" t="s">
        <v>26</v>
      </c>
      <c r="E900" s="163">
        <v>42921258</v>
      </c>
      <c r="F900" s="144" t="s">
        <v>556</v>
      </c>
      <c r="G900" s="161" t="s">
        <v>24</v>
      </c>
      <c r="H900" s="164">
        <v>2333.25</v>
      </c>
      <c r="I900" s="147">
        <v>2333.25</v>
      </c>
      <c r="J900" s="161">
        <v>115.37</v>
      </c>
      <c r="K900" s="161">
        <v>2217.88</v>
      </c>
      <c r="L900" s="134" t="str">
        <f>VLOOKUP(E900,'ML Look up'!$A$2:$B$1922,2,FALSE)</f>
        <v>FGD</v>
      </c>
      <c r="M900" s="158"/>
      <c r="N900" s="133"/>
      <c r="O900" s="133"/>
    </row>
    <row r="901" spans="1:15">
      <c r="A901" s="161" t="s">
        <v>42</v>
      </c>
      <c r="B901" s="161" t="s">
        <v>21</v>
      </c>
      <c r="C901" s="162" t="s">
        <v>539</v>
      </c>
      <c r="D901" s="161" t="s">
        <v>26</v>
      </c>
      <c r="E901" s="163">
        <v>42929431</v>
      </c>
      <c r="F901" s="144" t="s">
        <v>547</v>
      </c>
      <c r="G901" s="161" t="s">
        <v>24</v>
      </c>
      <c r="H901" s="164">
        <v>1864.31</v>
      </c>
      <c r="I901" s="147">
        <v>1864.31</v>
      </c>
      <c r="J901" s="161">
        <v>92.18</v>
      </c>
      <c r="K901" s="161">
        <v>1772.1299999999999</v>
      </c>
      <c r="L901" s="134" t="str">
        <f>VLOOKUP(E901,'ML Look up'!$A$2:$B$1922,2,FALSE)</f>
        <v>ASH</v>
      </c>
      <c r="M901" s="158"/>
      <c r="N901" s="133"/>
      <c r="O901" s="133"/>
    </row>
    <row r="902" spans="1:15">
      <c r="A902" s="161" t="s">
        <v>42</v>
      </c>
      <c r="B902" s="161" t="s">
        <v>21</v>
      </c>
      <c r="C902" s="162" t="s">
        <v>557</v>
      </c>
      <c r="D902" s="161" t="s">
        <v>26</v>
      </c>
      <c r="E902" s="163">
        <v>42677747</v>
      </c>
      <c r="F902" s="144" t="s">
        <v>541</v>
      </c>
      <c r="G902" s="161" t="s">
        <v>24</v>
      </c>
      <c r="H902" s="164">
        <v>78729.960000000006</v>
      </c>
      <c r="I902" s="147">
        <v>78729.960000000006</v>
      </c>
      <c r="J902" s="161">
        <v>1556.01</v>
      </c>
      <c r="K902" s="161">
        <v>77173.950000000012</v>
      </c>
      <c r="L902" s="134" t="str">
        <f>VLOOKUP(E902,'ML Look up'!$A$2:$B$1922,2,FALSE)</f>
        <v>ESP Upgrade</v>
      </c>
      <c r="M902" s="158"/>
      <c r="N902" s="133"/>
      <c r="O902" s="133"/>
    </row>
    <row r="903" spans="1:15">
      <c r="A903" s="161" t="s">
        <v>42</v>
      </c>
      <c r="B903" s="161" t="s">
        <v>21</v>
      </c>
      <c r="C903" s="162" t="s">
        <v>557</v>
      </c>
      <c r="D903" s="161" t="s">
        <v>26</v>
      </c>
      <c r="E903" s="163">
        <v>42737990</v>
      </c>
      <c r="F903" s="144" t="s">
        <v>558</v>
      </c>
      <c r="G903" s="161" t="s">
        <v>24</v>
      </c>
      <c r="H903" s="164">
        <v>5694.37</v>
      </c>
      <c r="I903" s="147">
        <v>5694.37</v>
      </c>
      <c r="J903" s="161">
        <v>112.54</v>
      </c>
      <c r="K903" s="161">
        <v>5581.83</v>
      </c>
      <c r="L903" s="134" t="str">
        <f>VLOOKUP(E903,'ML Look up'!$A$2:$B$1922,2,FALSE)</f>
        <v>FGD</v>
      </c>
      <c r="M903" s="158"/>
      <c r="N903" s="133"/>
      <c r="O903" s="133"/>
    </row>
    <row r="904" spans="1:15">
      <c r="A904" s="161" t="s">
        <v>42</v>
      </c>
      <c r="B904" s="161" t="s">
        <v>21</v>
      </c>
      <c r="C904" s="162" t="s">
        <v>557</v>
      </c>
      <c r="D904" s="161" t="s">
        <v>26</v>
      </c>
      <c r="E904" s="163">
        <v>42802785</v>
      </c>
      <c r="F904" s="144" t="s">
        <v>545</v>
      </c>
      <c r="G904" s="161" t="s">
        <v>24</v>
      </c>
      <c r="H904" s="164">
        <v>201850.39</v>
      </c>
      <c r="I904" s="147">
        <v>201850.39</v>
      </c>
      <c r="J904" s="161">
        <v>3989.36</v>
      </c>
      <c r="K904" s="161">
        <v>197861.03000000003</v>
      </c>
      <c r="L904" s="134" t="str">
        <f>VLOOKUP(E904,'ML Look up'!$A$2:$B$1922,2,FALSE)</f>
        <v>FGD</v>
      </c>
      <c r="M904" s="158"/>
      <c r="N904" s="133"/>
      <c r="O904" s="133"/>
    </row>
    <row r="905" spans="1:15">
      <c r="A905" s="161" t="s">
        <v>42</v>
      </c>
      <c r="B905" s="161" t="s">
        <v>21</v>
      </c>
      <c r="C905" s="162" t="s">
        <v>557</v>
      </c>
      <c r="D905" s="161" t="s">
        <v>26</v>
      </c>
      <c r="E905" s="163">
        <v>42805311</v>
      </c>
      <c r="F905" s="144" t="s">
        <v>545</v>
      </c>
      <c r="G905" s="161" t="s">
        <v>24</v>
      </c>
      <c r="H905" s="164">
        <v>5460.51</v>
      </c>
      <c r="I905" s="147">
        <v>5460.51</v>
      </c>
      <c r="J905" s="161">
        <v>107.92</v>
      </c>
      <c r="K905" s="161">
        <v>5352.59</v>
      </c>
      <c r="L905" s="134" t="str">
        <f>VLOOKUP(E905,'ML Look up'!$A$2:$B$1922,2,FALSE)</f>
        <v>FGD</v>
      </c>
      <c r="M905" s="158"/>
      <c r="N905" s="133"/>
      <c r="O905" s="133"/>
    </row>
    <row r="906" spans="1:15">
      <c r="A906" s="161" t="s">
        <v>42</v>
      </c>
      <c r="B906" s="161" t="s">
        <v>21</v>
      </c>
      <c r="C906" s="162" t="s">
        <v>557</v>
      </c>
      <c r="D906" s="161" t="s">
        <v>26</v>
      </c>
      <c r="E906" s="163">
        <v>42847611</v>
      </c>
      <c r="F906" s="144" t="s">
        <v>545</v>
      </c>
      <c r="G906" s="161" t="s">
        <v>24</v>
      </c>
      <c r="H906" s="164">
        <v>4207.92</v>
      </c>
      <c r="I906" s="147">
        <v>4207.92</v>
      </c>
      <c r="J906" s="161">
        <v>83.17</v>
      </c>
      <c r="K906" s="161">
        <v>4124.75</v>
      </c>
      <c r="L906" s="134" t="str">
        <f>VLOOKUP(E906,'ML Look up'!$A$2:$B$1922,2,FALSE)</f>
        <v>FGD</v>
      </c>
      <c r="M906" s="158"/>
      <c r="N906" s="133"/>
      <c r="O906" s="133"/>
    </row>
    <row r="907" spans="1:15">
      <c r="A907" s="161" t="s">
        <v>42</v>
      </c>
      <c r="B907" s="161" t="s">
        <v>21</v>
      </c>
      <c r="C907" s="162" t="s">
        <v>557</v>
      </c>
      <c r="D907" s="161" t="s">
        <v>26</v>
      </c>
      <c r="E907" s="163">
        <v>42848646</v>
      </c>
      <c r="F907" s="144" t="s">
        <v>545</v>
      </c>
      <c r="G907" s="161" t="s">
        <v>24</v>
      </c>
      <c r="H907" s="164">
        <v>2221.86</v>
      </c>
      <c r="I907" s="147">
        <v>2221.86</v>
      </c>
      <c r="J907" s="161">
        <v>43.91</v>
      </c>
      <c r="K907" s="161">
        <v>2177.9500000000003</v>
      </c>
      <c r="L907" s="134" t="str">
        <f>VLOOKUP(E907,'ML Look up'!$A$2:$B$1922,2,FALSE)</f>
        <v>SCR</v>
      </c>
      <c r="M907" s="158"/>
      <c r="N907" s="133"/>
      <c r="O907" s="133"/>
    </row>
    <row r="908" spans="1:15">
      <c r="A908" s="161" t="s">
        <v>42</v>
      </c>
      <c r="B908" s="161" t="s">
        <v>21</v>
      </c>
      <c r="C908" s="162" t="s">
        <v>557</v>
      </c>
      <c r="D908" s="161" t="s">
        <v>26</v>
      </c>
      <c r="E908" s="163">
        <v>42872871</v>
      </c>
      <c r="F908" s="144" t="s">
        <v>545</v>
      </c>
      <c r="G908" s="161" t="s">
        <v>24</v>
      </c>
      <c r="H908" s="164">
        <v>5213.67</v>
      </c>
      <c r="I908" s="147">
        <v>5213.67</v>
      </c>
      <c r="J908" s="161">
        <v>103.04</v>
      </c>
      <c r="K908" s="161">
        <v>5110.63</v>
      </c>
      <c r="L908" s="134" t="str">
        <f>VLOOKUP(E908,'ML Look up'!$A$2:$B$1922,2,FALSE)</f>
        <v>FGD</v>
      </c>
      <c r="M908" s="158"/>
      <c r="N908" s="133"/>
      <c r="O908" s="133"/>
    </row>
    <row r="909" spans="1:15">
      <c r="A909" s="161" t="s">
        <v>42</v>
      </c>
      <c r="B909" s="161" t="s">
        <v>21</v>
      </c>
      <c r="C909" s="162" t="s">
        <v>557</v>
      </c>
      <c r="D909" s="161" t="s">
        <v>26</v>
      </c>
      <c r="E909" s="163">
        <v>42884218</v>
      </c>
      <c r="F909" s="144" t="s">
        <v>545</v>
      </c>
      <c r="G909" s="161" t="s">
        <v>24</v>
      </c>
      <c r="H909" s="164">
        <v>51838.25</v>
      </c>
      <c r="I909" s="147">
        <v>51838.25</v>
      </c>
      <c r="J909" s="161">
        <v>1024.53</v>
      </c>
      <c r="K909" s="161">
        <v>50813.72</v>
      </c>
      <c r="L909" s="134" t="str">
        <f>VLOOKUP(E909,'ML Look up'!$A$2:$B$1922,2,FALSE)</f>
        <v>FGD</v>
      </c>
      <c r="M909" s="158"/>
      <c r="N909" s="133"/>
      <c r="O909" s="133"/>
    </row>
    <row r="910" spans="1:15">
      <c r="A910" s="161" t="s">
        <v>42</v>
      </c>
      <c r="B910" s="161" t="s">
        <v>21</v>
      </c>
      <c r="C910" s="162" t="s">
        <v>557</v>
      </c>
      <c r="D910" s="161" t="s">
        <v>26</v>
      </c>
      <c r="E910" s="163">
        <v>42886934</v>
      </c>
      <c r="F910" s="144" t="s">
        <v>559</v>
      </c>
      <c r="G910" s="161" t="s">
        <v>24</v>
      </c>
      <c r="H910" s="164">
        <v>17280.8</v>
      </c>
      <c r="I910" s="147">
        <v>17280.8</v>
      </c>
      <c r="J910" s="161">
        <v>341.54</v>
      </c>
      <c r="K910" s="161">
        <v>16939.259999999998</v>
      </c>
      <c r="L910" s="134" t="str">
        <f>VLOOKUP(E910,'ML Look up'!$A$2:$B$1922,2,FALSE)</f>
        <v>FGD</v>
      </c>
      <c r="M910" s="158"/>
      <c r="N910" s="133"/>
      <c r="O910" s="133"/>
    </row>
    <row r="911" spans="1:15">
      <c r="A911" s="161" t="s">
        <v>42</v>
      </c>
      <c r="B911" s="161" t="s">
        <v>21</v>
      </c>
      <c r="C911" s="162" t="s">
        <v>557</v>
      </c>
      <c r="D911" s="161" t="s">
        <v>26</v>
      </c>
      <c r="E911" s="163">
        <v>42892252</v>
      </c>
      <c r="F911" s="144" t="s">
        <v>560</v>
      </c>
      <c r="G911" s="161" t="s">
        <v>24</v>
      </c>
      <c r="H911" s="164">
        <v>23999.09</v>
      </c>
      <c r="I911" s="147">
        <v>23999.09</v>
      </c>
      <c r="J911" s="161">
        <v>474.32</v>
      </c>
      <c r="K911" s="161">
        <v>23524.77</v>
      </c>
      <c r="L911" s="134" t="str">
        <f>VLOOKUP(E911,'ML Look up'!$A$2:$B$1922,2,FALSE)</f>
        <v>FGD</v>
      </c>
      <c r="M911" s="158"/>
      <c r="N911" s="133"/>
      <c r="O911" s="133"/>
    </row>
    <row r="912" spans="1:15">
      <c r="A912" s="161" t="s">
        <v>42</v>
      </c>
      <c r="B912" s="161" t="s">
        <v>21</v>
      </c>
      <c r="C912" s="162" t="s">
        <v>557</v>
      </c>
      <c r="D912" s="161" t="s">
        <v>26</v>
      </c>
      <c r="E912" s="163">
        <v>42894670</v>
      </c>
      <c r="F912" s="144" t="s">
        <v>561</v>
      </c>
      <c r="G912" s="161" t="s">
        <v>24</v>
      </c>
      <c r="H912" s="164">
        <v>101543.42</v>
      </c>
      <c r="I912" s="147">
        <v>101543.42</v>
      </c>
      <c r="J912" s="161">
        <v>2006.9</v>
      </c>
      <c r="K912" s="161">
        <v>99536.52</v>
      </c>
      <c r="L912" s="134" t="str">
        <f>VLOOKUP(E912,'ML Look up'!$A$2:$B$1922,2,FALSE)</f>
        <v>CEMS</v>
      </c>
      <c r="M912" s="158"/>
      <c r="N912" s="133"/>
      <c r="O912" s="133"/>
    </row>
    <row r="913" spans="1:15">
      <c r="A913" s="161" t="s">
        <v>42</v>
      </c>
      <c r="B913" s="161" t="s">
        <v>21</v>
      </c>
      <c r="C913" s="162" t="s">
        <v>557</v>
      </c>
      <c r="D913" s="161" t="s">
        <v>26</v>
      </c>
      <c r="E913" s="163">
        <v>42902178</v>
      </c>
      <c r="F913" s="144" t="s">
        <v>562</v>
      </c>
      <c r="G913" s="161" t="s">
        <v>24</v>
      </c>
      <c r="H913" s="164">
        <v>95636.18</v>
      </c>
      <c r="I913" s="147">
        <v>95636.18</v>
      </c>
      <c r="J913" s="161">
        <v>1890.15</v>
      </c>
      <c r="K913" s="161">
        <v>93746.03</v>
      </c>
      <c r="L913" s="134" t="str">
        <f>VLOOKUP(E913,'ML Look up'!$A$2:$B$1922,2,FALSE)</f>
        <v>FGD</v>
      </c>
      <c r="M913" s="158"/>
      <c r="N913" s="133"/>
      <c r="O913" s="133"/>
    </row>
    <row r="914" spans="1:15">
      <c r="A914" s="161" t="s">
        <v>42</v>
      </c>
      <c r="B914" s="161" t="s">
        <v>21</v>
      </c>
      <c r="C914" s="162" t="s">
        <v>557</v>
      </c>
      <c r="D914" s="161" t="s">
        <v>26</v>
      </c>
      <c r="E914" s="163">
        <v>42903220</v>
      </c>
      <c r="F914" s="144" t="s">
        <v>563</v>
      </c>
      <c r="G914" s="161" t="s">
        <v>24</v>
      </c>
      <c r="H914" s="164">
        <v>3390.78</v>
      </c>
      <c r="I914" s="147">
        <v>3390.78</v>
      </c>
      <c r="J914" s="161">
        <v>67.02</v>
      </c>
      <c r="K914" s="161">
        <v>3323.76</v>
      </c>
      <c r="L914" s="134" t="str">
        <f>VLOOKUP(E914,'ML Look up'!$A$2:$B$1922,2,FALSE)</f>
        <v>FGD</v>
      </c>
      <c r="M914" s="158"/>
      <c r="N914" s="133"/>
      <c r="O914" s="133"/>
    </row>
    <row r="915" spans="1:15">
      <c r="A915" s="161" t="s">
        <v>42</v>
      </c>
      <c r="B915" s="161" t="s">
        <v>21</v>
      </c>
      <c r="C915" s="162" t="s">
        <v>557</v>
      </c>
      <c r="D915" s="161" t="s">
        <v>26</v>
      </c>
      <c r="E915" s="163">
        <v>42904267</v>
      </c>
      <c r="F915" s="144" t="s">
        <v>564</v>
      </c>
      <c r="G915" s="161" t="s">
        <v>24</v>
      </c>
      <c r="H915" s="164">
        <v>5513.94</v>
      </c>
      <c r="I915" s="147">
        <v>5513.94</v>
      </c>
      <c r="J915" s="161">
        <v>108.98</v>
      </c>
      <c r="K915" s="161">
        <v>5404.96</v>
      </c>
      <c r="L915" s="134" t="str">
        <f>VLOOKUP(E915,'ML Look up'!$A$2:$B$1922,2,FALSE)</f>
        <v>SCR</v>
      </c>
      <c r="M915" s="158"/>
      <c r="N915" s="133"/>
      <c r="O915" s="133"/>
    </row>
    <row r="916" spans="1:15">
      <c r="A916" s="161" t="s">
        <v>42</v>
      </c>
      <c r="B916" s="161" t="s">
        <v>21</v>
      </c>
      <c r="C916" s="162" t="s">
        <v>557</v>
      </c>
      <c r="D916" s="161" t="s">
        <v>26</v>
      </c>
      <c r="E916" s="163">
        <v>42907165</v>
      </c>
      <c r="F916" s="144" t="s">
        <v>555</v>
      </c>
      <c r="G916" s="161" t="s">
        <v>24</v>
      </c>
      <c r="H916" s="164">
        <v>3691.92</v>
      </c>
      <c r="I916" s="147">
        <v>3691.92</v>
      </c>
      <c r="J916" s="161">
        <v>72.97</v>
      </c>
      <c r="K916" s="161">
        <v>3618.9500000000003</v>
      </c>
      <c r="L916" s="134" t="str">
        <f>VLOOKUP(E916,'ML Look up'!$A$2:$B$1922,2,FALSE)</f>
        <v>FGD</v>
      </c>
      <c r="M916" s="158"/>
      <c r="N916" s="133"/>
      <c r="O916" s="133"/>
    </row>
    <row r="917" spans="1:15">
      <c r="A917" s="161" t="s">
        <v>42</v>
      </c>
      <c r="B917" s="161" t="s">
        <v>21</v>
      </c>
      <c r="C917" s="162" t="s">
        <v>557</v>
      </c>
      <c r="D917" s="161" t="s">
        <v>26</v>
      </c>
      <c r="E917" s="163">
        <v>42907449</v>
      </c>
      <c r="F917" s="144" t="s">
        <v>533</v>
      </c>
      <c r="G917" s="161" t="s">
        <v>24</v>
      </c>
      <c r="H917" s="164">
        <v>5069.53</v>
      </c>
      <c r="I917" s="147">
        <v>5069.53</v>
      </c>
      <c r="J917" s="161">
        <v>100.19</v>
      </c>
      <c r="K917" s="161">
        <v>4969.34</v>
      </c>
      <c r="L917" s="134" t="str">
        <f>VLOOKUP(E917,'ML Look up'!$A$2:$B$1922,2,FALSE)</f>
        <v>SCR</v>
      </c>
      <c r="M917" s="158"/>
      <c r="N917" s="133"/>
      <c r="O917" s="133"/>
    </row>
    <row r="918" spans="1:15">
      <c r="A918" s="161" t="s">
        <v>42</v>
      </c>
      <c r="B918" s="161" t="s">
        <v>21</v>
      </c>
      <c r="C918" s="162" t="s">
        <v>557</v>
      </c>
      <c r="D918" s="161" t="s">
        <v>26</v>
      </c>
      <c r="E918" s="163">
        <v>42907800</v>
      </c>
      <c r="F918" s="144" t="s">
        <v>555</v>
      </c>
      <c r="G918" s="161" t="s">
        <v>24</v>
      </c>
      <c r="H918" s="164">
        <v>15774.34</v>
      </c>
      <c r="I918" s="147">
        <v>15774.34</v>
      </c>
      <c r="J918" s="161">
        <v>311.76</v>
      </c>
      <c r="K918" s="161">
        <v>15462.58</v>
      </c>
      <c r="L918" s="134" t="str">
        <f>VLOOKUP(E918,'ML Look up'!$A$2:$B$1922,2,FALSE)</f>
        <v>FGD</v>
      </c>
      <c r="M918" s="158"/>
      <c r="N918" s="133"/>
      <c r="O918" s="133"/>
    </row>
    <row r="919" spans="1:15">
      <c r="A919" s="161" t="s">
        <v>42</v>
      </c>
      <c r="B919" s="161" t="s">
        <v>21</v>
      </c>
      <c r="C919" s="162" t="s">
        <v>557</v>
      </c>
      <c r="D919" s="161" t="s">
        <v>26</v>
      </c>
      <c r="E919" s="163">
        <v>42907871</v>
      </c>
      <c r="F919" s="144" t="s">
        <v>565</v>
      </c>
      <c r="G919" s="161" t="s">
        <v>24</v>
      </c>
      <c r="H919" s="164">
        <v>49348.05</v>
      </c>
      <c r="I919" s="147">
        <v>49348.05</v>
      </c>
      <c r="J919" s="161">
        <v>975.31</v>
      </c>
      <c r="K919" s="161">
        <v>48372.740000000005</v>
      </c>
      <c r="L919" s="134" t="str">
        <f>VLOOKUP(E919,'ML Look up'!$A$2:$B$1922,2,FALSE)</f>
        <v>ESP Upgrade</v>
      </c>
      <c r="M919" s="158"/>
      <c r="N919" s="133"/>
      <c r="O919" s="133"/>
    </row>
    <row r="920" spans="1:15">
      <c r="A920" s="161" t="s">
        <v>42</v>
      </c>
      <c r="B920" s="161" t="s">
        <v>21</v>
      </c>
      <c r="C920" s="162" t="s">
        <v>557</v>
      </c>
      <c r="D920" s="161" t="s">
        <v>26</v>
      </c>
      <c r="E920" s="163">
        <v>42907874</v>
      </c>
      <c r="F920" s="144" t="s">
        <v>566</v>
      </c>
      <c r="G920" s="161" t="s">
        <v>24</v>
      </c>
      <c r="H920" s="164">
        <v>24685.34</v>
      </c>
      <c r="I920" s="147">
        <v>24685.34</v>
      </c>
      <c r="J920" s="161">
        <v>487.88</v>
      </c>
      <c r="K920" s="161">
        <v>24197.46</v>
      </c>
      <c r="L920" s="134" t="str">
        <f>VLOOKUP(E920,'ML Look up'!$A$2:$B$1922,2,FALSE)</f>
        <v>ASH</v>
      </c>
      <c r="M920" s="158"/>
      <c r="N920" s="133"/>
      <c r="O920" s="133"/>
    </row>
    <row r="921" spans="1:15">
      <c r="A921" s="161" t="s">
        <v>42</v>
      </c>
      <c r="B921" s="161" t="s">
        <v>21</v>
      </c>
      <c r="C921" s="162" t="s">
        <v>557</v>
      </c>
      <c r="D921" s="161" t="s">
        <v>26</v>
      </c>
      <c r="E921" s="163">
        <v>42907876</v>
      </c>
      <c r="F921" s="144" t="s">
        <v>567</v>
      </c>
      <c r="G921" s="161" t="s">
        <v>24</v>
      </c>
      <c r="H921" s="164">
        <v>1510.43</v>
      </c>
      <c r="I921" s="147">
        <v>1510.43</v>
      </c>
      <c r="J921" s="161">
        <v>29.85</v>
      </c>
      <c r="K921" s="161">
        <v>1480.5800000000002</v>
      </c>
      <c r="L921" s="134" t="str">
        <f>VLOOKUP(E921,'ML Look up'!$A$2:$B$1922,2,FALSE)</f>
        <v>ASH</v>
      </c>
      <c r="M921" s="158"/>
      <c r="N921" s="133"/>
      <c r="O921" s="133"/>
    </row>
    <row r="922" spans="1:15">
      <c r="A922" s="161" t="s">
        <v>42</v>
      </c>
      <c r="B922" s="161" t="s">
        <v>21</v>
      </c>
      <c r="C922" s="162" t="s">
        <v>557</v>
      </c>
      <c r="D922" s="161" t="s">
        <v>26</v>
      </c>
      <c r="E922" s="163">
        <v>42912835</v>
      </c>
      <c r="F922" s="144" t="s">
        <v>568</v>
      </c>
      <c r="G922" s="161" t="s">
        <v>24</v>
      </c>
      <c r="H922" s="164">
        <v>14165.44</v>
      </c>
      <c r="I922" s="147">
        <v>14165.44</v>
      </c>
      <c r="J922" s="161">
        <v>279.95999999999998</v>
      </c>
      <c r="K922" s="161">
        <v>13885.480000000001</v>
      </c>
      <c r="L922" s="134" t="str">
        <f>VLOOKUP(E922,'ML Look up'!$A$2:$B$1922,2,FALSE)</f>
        <v>DFA</v>
      </c>
      <c r="M922" s="158"/>
      <c r="N922" s="133"/>
      <c r="O922" s="133"/>
    </row>
    <row r="923" spans="1:15">
      <c r="A923" s="161" t="s">
        <v>42</v>
      </c>
      <c r="B923" s="161" t="s">
        <v>21</v>
      </c>
      <c r="C923" s="162" t="s">
        <v>557</v>
      </c>
      <c r="D923" s="161" t="s">
        <v>26</v>
      </c>
      <c r="E923" s="163">
        <v>42939948</v>
      </c>
      <c r="F923" s="144" t="s">
        <v>569</v>
      </c>
      <c r="G923" s="161" t="s">
        <v>24</v>
      </c>
      <c r="H923" s="164">
        <v>1093.7</v>
      </c>
      <c r="I923" s="147">
        <v>1093.7</v>
      </c>
      <c r="J923" s="161">
        <v>21.62</v>
      </c>
      <c r="K923" s="161">
        <v>1072.0800000000002</v>
      </c>
      <c r="L923" s="134" t="str">
        <f>VLOOKUP(E923,'ML Look up'!$A$2:$B$1922,2,FALSE)</f>
        <v>FGD</v>
      </c>
      <c r="M923" s="158"/>
      <c r="N923" s="133"/>
      <c r="O923" s="133"/>
    </row>
    <row r="924" spans="1:15">
      <c r="A924" s="161" t="s">
        <v>42</v>
      </c>
      <c r="B924" s="161" t="s">
        <v>21</v>
      </c>
      <c r="C924" s="162" t="s">
        <v>557</v>
      </c>
      <c r="D924" s="161" t="s">
        <v>26</v>
      </c>
      <c r="E924" s="163">
        <v>42940940</v>
      </c>
      <c r="F924" s="144" t="s">
        <v>570</v>
      </c>
      <c r="G924" s="161" t="s">
        <v>24</v>
      </c>
      <c r="H924" s="164">
        <v>3315.76</v>
      </c>
      <c r="I924" s="147">
        <v>3315.76</v>
      </c>
      <c r="J924" s="161">
        <v>65.53</v>
      </c>
      <c r="K924" s="161">
        <v>3250.23</v>
      </c>
      <c r="L924" s="134" t="str">
        <f>VLOOKUP(E924,'ML Look up'!$A$2:$B$1922,2,FALSE)</f>
        <v>FGD</v>
      </c>
      <c r="M924" s="158"/>
      <c r="N924" s="133"/>
      <c r="O924" s="133"/>
    </row>
    <row r="925" spans="1:15">
      <c r="A925" s="161" t="s">
        <v>42</v>
      </c>
      <c r="B925" s="161" t="s">
        <v>21</v>
      </c>
      <c r="C925" s="162" t="s">
        <v>557</v>
      </c>
      <c r="D925" s="161" t="s">
        <v>26</v>
      </c>
      <c r="E925" s="163">
        <v>42949117</v>
      </c>
      <c r="F925" s="144" t="s">
        <v>571</v>
      </c>
      <c r="G925" s="161" t="s">
        <v>24</v>
      </c>
      <c r="H925" s="164">
        <v>3112.27</v>
      </c>
      <c r="I925" s="147">
        <v>3112.27</v>
      </c>
      <c r="J925" s="161">
        <v>61.51</v>
      </c>
      <c r="K925" s="161">
        <v>3050.7599999999998</v>
      </c>
      <c r="L925" s="134" t="str">
        <f>VLOOKUP(E925,'ML Look up'!$A$2:$B$1922,2,FALSE)</f>
        <v>DFA</v>
      </c>
      <c r="M925" s="158"/>
      <c r="N925" s="133"/>
      <c r="O925" s="133"/>
    </row>
    <row r="926" spans="1:15">
      <c r="A926" s="161" t="s">
        <v>42</v>
      </c>
      <c r="B926" s="161" t="s">
        <v>21</v>
      </c>
      <c r="C926" s="162" t="s">
        <v>557</v>
      </c>
      <c r="D926" s="161" t="s">
        <v>26</v>
      </c>
      <c r="E926" s="163">
        <v>42949166</v>
      </c>
      <c r="F926" s="144" t="s">
        <v>572</v>
      </c>
      <c r="G926" s="161" t="s">
        <v>24</v>
      </c>
      <c r="H926" s="164">
        <v>5213.68</v>
      </c>
      <c r="I926" s="147">
        <v>5213.68</v>
      </c>
      <c r="J926" s="161">
        <v>103.04</v>
      </c>
      <c r="K926" s="161">
        <v>5110.6400000000003</v>
      </c>
      <c r="L926" s="134" t="str">
        <f>VLOOKUP(E926,'ML Look up'!$A$2:$B$1922,2,FALSE)</f>
        <v>DFA</v>
      </c>
      <c r="M926" s="158"/>
      <c r="N926" s="133"/>
      <c r="O926" s="133"/>
    </row>
    <row r="927" spans="1:15">
      <c r="A927" s="161" t="s">
        <v>42</v>
      </c>
      <c r="B927" s="161" t="s">
        <v>21</v>
      </c>
      <c r="C927" s="162" t="s">
        <v>557</v>
      </c>
      <c r="D927" s="161" t="s">
        <v>26</v>
      </c>
      <c r="E927" s="163">
        <v>42949176</v>
      </c>
      <c r="F927" s="144" t="s">
        <v>572</v>
      </c>
      <c r="G927" s="161" t="s">
        <v>24</v>
      </c>
      <c r="H927" s="164">
        <v>3268.32</v>
      </c>
      <c r="I927" s="147">
        <v>3268.32</v>
      </c>
      <c r="J927" s="161">
        <v>64.59</v>
      </c>
      <c r="K927" s="161">
        <v>3203.73</v>
      </c>
      <c r="L927" s="134" t="str">
        <f>VLOOKUP(E927,'ML Look up'!$A$2:$B$1922,2,FALSE)</f>
        <v>DFA</v>
      </c>
      <c r="M927" s="158"/>
      <c r="N927" s="133"/>
      <c r="O927" s="133"/>
    </row>
    <row r="928" spans="1:15">
      <c r="A928" s="161" t="s">
        <v>42</v>
      </c>
      <c r="B928" s="161" t="s">
        <v>21</v>
      </c>
      <c r="C928" s="162" t="s">
        <v>557</v>
      </c>
      <c r="D928" s="161" t="s">
        <v>26</v>
      </c>
      <c r="E928" s="163">
        <v>42949496</v>
      </c>
      <c r="F928" s="144" t="s">
        <v>573</v>
      </c>
      <c r="G928" s="161" t="s">
        <v>24</v>
      </c>
      <c r="H928" s="164">
        <v>3561.11</v>
      </c>
      <c r="I928" s="147">
        <v>3561.11</v>
      </c>
      <c r="J928" s="161">
        <v>70.38</v>
      </c>
      <c r="K928" s="161">
        <v>3490.73</v>
      </c>
      <c r="L928" s="134" t="str">
        <f>VLOOKUP(E928,'ML Look up'!$A$2:$B$1922,2,FALSE)</f>
        <v>DFA</v>
      </c>
      <c r="M928" s="158"/>
      <c r="N928" s="133"/>
      <c r="O928" s="133"/>
    </row>
    <row r="929" spans="1:15">
      <c r="A929" s="161" t="s">
        <v>42</v>
      </c>
      <c r="B929" s="161" t="s">
        <v>21</v>
      </c>
      <c r="C929" s="162" t="s">
        <v>557</v>
      </c>
      <c r="D929" s="161" t="s">
        <v>26</v>
      </c>
      <c r="E929" s="163">
        <v>42950256</v>
      </c>
      <c r="F929" s="144" t="s">
        <v>573</v>
      </c>
      <c r="G929" s="161" t="s">
        <v>24</v>
      </c>
      <c r="H929" s="164">
        <v>1773.43</v>
      </c>
      <c r="I929" s="147">
        <v>1773.43</v>
      </c>
      <c r="J929" s="161">
        <v>35.049999999999997</v>
      </c>
      <c r="K929" s="161">
        <v>1738.38</v>
      </c>
      <c r="L929" s="134" t="str">
        <f>VLOOKUP(E929,'ML Look up'!$A$2:$B$1922,2,FALSE)</f>
        <v>DFA</v>
      </c>
      <c r="M929" s="158"/>
      <c r="N929" s="133"/>
      <c r="O929" s="133"/>
    </row>
    <row r="930" spans="1:15">
      <c r="A930" s="161" t="s">
        <v>42</v>
      </c>
      <c r="B930" s="161" t="s">
        <v>21</v>
      </c>
      <c r="C930" s="162" t="s">
        <v>557</v>
      </c>
      <c r="D930" s="161" t="s">
        <v>26</v>
      </c>
      <c r="E930" s="163">
        <v>42953580</v>
      </c>
      <c r="F930" s="144" t="s">
        <v>573</v>
      </c>
      <c r="G930" s="161" t="s">
        <v>24</v>
      </c>
      <c r="H930" s="164">
        <v>11336.23</v>
      </c>
      <c r="I930" s="147">
        <v>11336.23</v>
      </c>
      <c r="J930" s="161">
        <v>224.05</v>
      </c>
      <c r="K930" s="161">
        <v>11112.18</v>
      </c>
      <c r="L930" s="134" t="str">
        <f>VLOOKUP(E930,'ML Look up'!$A$2:$B$1922,2,FALSE)</f>
        <v>DFA</v>
      </c>
      <c r="M930" s="158"/>
      <c r="N930" s="133"/>
      <c r="O930" s="133"/>
    </row>
    <row r="931" spans="1:15">
      <c r="A931" s="161" t="s">
        <v>42</v>
      </c>
      <c r="B931" s="161" t="s">
        <v>21</v>
      </c>
      <c r="C931" s="162" t="s">
        <v>557</v>
      </c>
      <c r="D931" s="161" t="s">
        <v>26</v>
      </c>
      <c r="E931" s="163">
        <v>42953874</v>
      </c>
      <c r="F931" s="144" t="s">
        <v>569</v>
      </c>
      <c r="G931" s="161" t="s">
        <v>24</v>
      </c>
      <c r="H931" s="164">
        <v>818.19</v>
      </c>
      <c r="I931" s="147">
        <v>818.19</v>
      </c>
      <c r="J931" s="161">
        <v>16.170000000000002</v>
      </c>
      <c r="K931" s="161">
        <v>802.0200000000001</v>
      </c>
      <c r="L931" s="134" t="str">
        <f>VLOOKUP(E931,'ML Look up'!$A$2:$B$1922,2,FALSE)</f>
        <v>FGD</v>
      </c>
      <c r="M931" s="158"/>
      <c r="N931" s="133"/>
      <c r="O931" s="133"/>
    </row>
    <row r="932" spans="1:15">
      <c r="A932" s="161" t="s">
        <v>42</v>
      </c>
      <c r="B932" s="161" t="s">
        <v>21</v>
      </c>
      <c r="C932" s="162" t="s">
        <v>557</v>
      </c>
      <c r="D932" s="161" t="s">
        <v>26</v>
      </c>
      <c r="E932" s="163">
        <v>42955452</v>
      </c>
      <c r="F932" s="144" t="s">
        <v>574</v>
      </c>
      <c r="G932" s="161" t="s">
        <v>24</v>
      </c>
      <c r="H932" s="164">
        <v>6945.31</v>
      </c>
      <c r="I932" s="147">
        <v>6945.31</v>
      </c>
      <c r="J932" s="161">
        <v>137.27000000000001</v>
      </c>
      <c r="K932" s="161">
        <v>6808.04</v>
      </c>
      <c r="L932" s="134" t="str">
        <f>VLOOKUP(E932,'ML Look up'!$A$2:$B$1922,2,FALSE)</f>
        <v>ASH</v>
      </c>
      <c r="M932" s="158"/>
      <c r="N932" s="133"/>
      <c r="O932" s="133"/>
    </row>
    <row r="933" spans="1:15">
      <c r="A933" s="161" t="s">
        <v>42</v>
      </c>
      <c r="B933" s="161" t="s">
        <v>21</v>
      </c>
      <c r="C933" s="162" t="s">
        <v>557</v>
      </c>
      <c r="D933" s="161" t="s">
        <v>26</v>
      </c>
      <c r="E933" s="163">
        <v>42955461</v>
      </c>
      <c r="F933" s="144" t="s">
        <v>575</v>
      </c>
      <c r="G933" s="161" t="s">
        <v>24</v>
      </c>
      <c r="H933" s="164">
        <v>4036.02</v>
      </c>
      <c r="I933" s="147">
        <v>4036.02</v>
      </c>
      <c r="J933" s="161">
        <v>79.77</v>
      </c>
      <c r="K933" s="161">
        <v>3956.25</v>
      </c>
      <c r="L933" s="134" t="str">
        <f>VLOOKUP(E933,'ML Look up'!$A$2:$B$1922,2,FALSE)</f>
        <v>SCR</v>
      </c>
      <c r="M933" s="158"/>
      <c r="N933" s="133"/>
      <c r="O933" s="133"/>
    </row>
    <row r="934" spans="1:15">
      <c r="A934" s="161" t="s">
        <v>42</v>
      </c>
      <c r="B934" s="161" t="s">
        <v>21</v>
      </c>
      <c r="C934" s="162" t="s">
        <v>557</v>
      </c>
      <c r="D934" s="161" t="s">
        <v>26</v>
      </c>
      <c r="E934" s="163">
        <v>42955884</v>
      </c>
      <c r="F934" s="144" t="s">
        <v>576</v>
      </c>
      <c r="G934" s="161" t="s">
        <v>24</v>
      </c>
      <c r="H934" s="164">
        <v>2441.14</v>
      </c>
      <c r="I934" s="147">
        <v>2441.14</v>
      </c>
      <c r="J934" s="161">
        <v>48.25</v>
      </c>
      <c r="K934" s="161">
        <v>2392.89</v>
      </c>
      <c r="L934" s="134" t="str">
        <f>VLOOKUP(E934,'ML Look up'!$A$2:$B$1922,2,FALSE)</f>
        <v>Coal Blend</v>
      </c>
      <c r="M934" s="158"/>
      <c r="N934" s="133"/>
      <c r="O934" s="133"/>
    </row>
    <row r="935" spans="1:15">
      <c r="A935" s="161" t="s">
        <v>42</v>
      </c>
      <c r="B935" s="161" t="s">
        <v>21</v>
      </c>
      <c r="C935" s="162" t="s">
        <v>557</v>
      </c>
      <c r="D935" s="161" t="s">
        <v>26</v>
      </c>
      <c r="E935" s="163">
        <v>42957869</v>
      </c>
      <c r="F935" s="144" t="s">
        <v>577</v>
      </c>
      <c r="G935" s="161" t="s">
        <v>24</v>
      </c>
      <c r="H935" s="164">
        <v>3995.9</v>
      </c>
      <c r="I935" s="147">
        <v>3995.9</v>
      </c>
      <c r="J935" s="161">
        <v>78.97</v>
      </c>
      <c r="K935" s="161">
        <v>3916.9300000000003</v>
      </c>
      <c r="L935" s="134" t="str">
        <f>VLOOKUP(E935,'ML Look up'!$A$2:$B$1922,2,FALSE)</f>
        <v>FGD</v>
      </c>
      <c r="M935" s="158"/>
      <c r="N935" s="133"/>
      <c r="O935" s="133"/>
    </row>
    <row r="936" spans="1:15">
      <c r="A936" s="161" t="s">
        <v>42</v>
      </c>
      <c r="B936" s="161" t="s">
        <v>21</v>
      </c>
      <c r="C936" s="162" t="s">
        <v>557</v>
      </c>
      <c r="D936" s="161" t="s">
        <v>26</v>
      </c>
      <c r="E936" s="163">
        <v>42963922</v>
      </c>
      <c r="F936" s="144" t="s">
        <v>578</v>
      </c>
      <c r="G936" s="161" t="s">
        <v>24</v>
      </c>
      <c r="H936" s="164">
        <v>196312.4</v>
      </c>
      <c r="I936" s="147">
        <v>196312.4</v>
      </c>
      <c r="J936" s="161">
        <v>3879.91</v>
      </c>
      <c r="K936" s="161">
        <v>192432.49</v>
      </c>
      <c r="L936" s="134" t="str">
        <f>VLOOKUP(E936,'ML Look up'!$A$2:$B$1922,2,FALSE)</f>
        <v>Coal Blend</v>
      </c>
      <c r="M936" s="158"/>
      <c r="N936" s="133"/>
      <c r="O936" s="133"/>
    </row>
    <row r="937" spans="1:15">
      <c r="A937" s="161" t="s">
        <v>42</v>
      </c>
      <c r="B937" s="161" t="s">
        <v>21</v>
      </c>
      <c r="C937" s="162" t="s">
        <v>557</v>
      </c>
      <c r="D937" s="161" t="s">
        <v>26</v>
      </c>
      <c r="E937" s="163">
        <v>42965621</v>
      </c>
      <c r="F937" s="144" t="s">
        <v>569</v>
      </c>
      <c r="G937" s="161" t="s">
        <v>24</v>
      </c>
      <c r="H937" s="164">
        <v>6342.6</v>
      </c>
      <c r="I937" s="147">
        <v>6342.6</v>
      </c>
      <c r="J937" s="161">
        <v>125.35</v>
      </c>
      <c r="K937" s="161">
        <v>6217.25</v>
      </c>
      <c r="L937" s="134" t="str">
        <f>VLOOKUP(E937,'ML Look up'!$A$2:$B$1922,2,FALSE)</f>
        <v>FGD</v>
      </c>
      <c r="M937" s="158"/>
      <c r="N937" s="133"/>
      <c r="O937" s="133"/>
    </row>
    <row r="938" spans="1:15">
      <c r="A938" s="161" t="s">
        <v>42</v>
      </c>
      <c r="B938" s="161" t="s">
        <v>21</v>
      </c>
      <c r="C938" s="162" t="s">
        <v>557</v>
      </c>
      <c r="D938" s="161" t="s">
        <v>26</v>
      </c>
      <c r="E938" s="163">
        <v>42967049</v>
      </c>
      <c r="F938" s="144" t="s">
        <v>579</v>
      </c>
      <c r="G938" s="161" t="s">
        <v>24</v>
      </c>
      <c r="H938" s="164">
        <v>45023.69</v>
      </c>
      <c r="I938" s="147">
        <v>45023.69</v>
      </c>
      <c r="J938" s="161">
        <v>889.85</v>
      </c>
      <c r="K938" s="161">
        <v>44133.840000000004</v>
      </c>
      <c r="L938" s="134" t="str">
        <f>VLOOKUP(E938,'ML Look up'!$A$2:$B$1922,2,FALSE)</f>
        <v>SCR</v>
      </c>
      <c r="M938" s="158"/>
      <c r="N938" s="133"/>
      <c r="O938" s="133"/>
    </row>
    <row r="939" spans="1:15">
      <c r="A939" s="161" t="s">
        <v>42</v>
      </c>
      <c r="B939" s="161" t="s">
        <v>21</v>
      </c>
      <c r="C939" s="162" t="s">
        <v>557</v>
      </c>
      <c r="D939" s="161" t="s">
        <v>26</v>
      </c>
      <c r="E939" s="163">
        <v>42974893</v>
      </c>
      <c r="F939" s="144" t="s">
        <v>570</v>
      </c>
      <c r="G939" s="161" t="s">
        <v>24</v>
      </c>
      <c r="H939" s="164">
        <v>1663.24</v>
      </c>
      <c r="I939" s="147">
        <v>1663.24</v>
      </c>
      <c r="J939" s="161">
        <v>32.869999999999997</v>
      </c>
      <c r="K939" s="161">
        <v>1630.3700000000001</v>
      </c>
      <c r="L939" s="134" t="str">
        <f>VLOOKUP(E939,'ML Look up'!$A$2:$B$1922,2,FALSE)</f>
        <v>DFA</v>
      </c>
    </row>
    <row r="940" spans="1:15">
      <c r="A940" s="161" t="s">
        <v>42</v>
      </c>
      <c r="B940" s="161" t="s">
        <v>21</v>
      </c>
      <c r="C940" s="162" t="s">
        <v>557</v>
      </c>
      <c r="D940" s="161" t="s">
        <v>26</v>
      </c>
      <c r="E940" s="163">
        <v>42975428</v>
      </c>
      <c r="F940" s="144" t="s">
        <v>569</v>
      </c>
      <c r="G940" s="161" t="s">
        <v>24</v>
      </c>
      <c r="H940" s="164">
        <v>5710.51</v>
      </c>
      <c r="I940" s="147">
        <v>5710.51</v>
      </c>
      <c r="J940" s="165">
        <v>112.86</v>
      </c>
      <c r="K940" s="165">
        <v>5597.6500000000005</v>
      </c>
      <c r="L940" s="134" t="str">
        <f>VLOOKUP(E940,'ML Look up'!$A$2:$B$1922,2,FALSE)</f>
        <v>FGD</v>
      </c>
    </row>
    <row r="941" spans="1:15">
      <c r="A941" s="161" t="s">
        <v>42</v>
      </c>
      <c r="B941" s="161" t="s">
        <v>21</v>
      </c>
      <c r="C941" s="162" t="s">
        <v>557</v>
      </c>
      <c r="D941" s="161" t="s">
        <v>26</v>
      </c>
      <c r="E941" s="163">
        <v>42976844</v>
      </c>
      <c r="F941" s="144" t="s">
        <v>580</v>
      </c>
      <c r="G941" s="161" t="s">
        <v>24</v>
      </c>
      <c r="H941" s="164">
        <v>32338.67</v>
      </c>
      <c r="I941" s="147">
        <v>32338.67</v>
      </c>
      <c r="J941" s="165">
        <v>639.14</v>
      </c>
      <c r="K941" s="165">
        <v>31699.53</v>
      </c>
      <c r="L941" s="134" t="str">
        <f>VLOOKUP(E941,'ML Look up'!$A$2:$B$1922,2,FALSE)</f>
        <v>FGD</v>
      </c>
    </row>
    <row r="942" spans="1:15">
      <c r="A942" s="161" t="s">
        <v>42</v>
      </c>
      <c r="B942" s="161" t="s">
        <v>21</v>
      </c>
      <c r="C942" s="162" t="s">
        <v>557</v>
      </c>
      <c r="D942" s="161" t="s">
        <v>26</v>
      </c>
      <c r="E942" s="163">
        <v>42979997</v>
      </c>
      <c r="F942" s="144" t="s">
        <v>569</v>
      </c>
      <c r="G942" s="161" t="s">
        <v>24</v>
      </c>
      <c r="H942" s="164">
        <v>7298.3</v>
      </c>
      <c r="I942" s="147">
        <v>7298.3</v>
      </c>
      <c r="J942" s="165">
        <v>144.24</v>
      </c>
      <c r="K942" s="165">
        <v>7154.06</v>
      </c>
      <c r="L942" s="134" t="str">
        <f>VLOOKUP(E942,'ML Look up'!$A$2:$B$1922,2,FALSE)</f>
        <v>FGD</v>
      </c>
    </row>
    <row r="943" spans="1:15">
      <c r="A943" s="161" t="s">
        <v>42</v>
      </c>
      <c r="B943" s="161" t="s">
        <v>21</v>
      </c>
      <c r="C943" s="162" t="s">
        <v>557</v>
      </c>
      <c r="D943" s="161" t="s">
        <v>26</v>
      </c>
      <c r="E943" s="163">
        <v>42983652</v>
      </c>
      <c r="F943" s="144" t="s">
        <v>569</v>
      </c>
      <c r="G943" s="161" t="s">
        <v>24</v>
      </c>
      <c r="H943" s="164">
        <v>7972.84</v>
      </c>
      <c r="I943" s="147">
        <v>7972.84</v>
      </c>
      <c r="J943" s="165">
        <v>157.57</v>
      </c>
      <c r="K943" s="165">
        <v>7815.27</v>
      </c>
      <c r="L943" s="134" t="str">
        <f>VLOOKUP(E943,'ML Look up'!$A$2:$B$1922,2,FALSE)</f>
        <v>FGD</v>
      </c>
    </row>
    <row r="944" spans="1:15">
      <c r="A944" s="161" t="s">
        <v>42</v>
      </c>
      <c r="B944" s="161" t="s">
        <v>21</v>
      </c>
      <c r="C944" s="162" t="s">
        <v>557</v>
      </c>
      <c r="D944" s="161" t="s">
        <v>26</v>
      </c>
      <c r="E944" s="163">
        <v>42984177</v>
      </c>
      <c r="F944" s="144" t="s">
        <v>581</v>
      </c>
      <c r="G944" s="161" t="s">
        <v>24</v>
      </c>
      <c r="H944" s="164">
        <v>5.51</v>
      </c>
      <c r="I944" s="147">
        <v>5.51</v>
      </c>
      <c r="J944" s="165">
        <v>0.11</v>
      </c>
      <c r="K944" s="165">
        <v>5.3999999999999995</v>
      </c>
      <c r="L944" s="134" t="str">
        <f>VLOOKUP(E944,'ML Look up'!$A$2:$B$1922,2,FALSE)</f>
        <v>ESP Upgrade</v>
      </c>
    </row>
    <row r="945" spans="1:12">
      <c r="A945" s="161" t="s">
        <v>42</v>
      </c>
      <c r="B945" s="161" t="s">
        <v>21</v>
      </c>
      <c r="C945" s="162" t="s">
        <v>557</v>
      </c>
      <c r="D945" s="161" t="s">
        <v>26</v>
      </c>
      <c r="E945" s="163">
        <v>42985542</v>
      </c>
      <c r="F945" s="144" t="s">
        <v>569</v>
      </c>
      <c r="G945" s="161" t="s">
        <v>24</v>
      </c>
      <c r="H945" s="164">
        <v>7928.45</v>
      </c>
      <c r="I945" s="147">
        <v>7928.45</v>
      </c>
      <c r="J945" s="165">
        <v>156.69999999999999</v>
      </c>
      <c r="K945" s="165">
        <v>7771.75</v>
      </c>
      <c r="L945" s="134" t="str">
        <f>VLOOKUP(E945,'ML Look up'!$A$2:$B$1922,2,FALSE)</f>
        <v>FGD</v>
      </c>
    </row>
    <row r="946" spans="1:12">
      <c r="A946" s="161" t="s">
        <v>42</v>
      </c>
      <c r="B946" s="161" t="s">
        <v>21</v>
      </c>
      <c r="C946" s="162" t="s">
        <v>557</v>
      </c>
      <c r="D946" s="161" t="s">
        <v>26</v>
      </c>
      <c r="E946" s="163">
        <v>42987111</v>
      </c>
      <c r="F946" s="144" t="s">
        <v>582</v>
      </c>
      <c r="G946" s="161" t="s">
        <v>24</v>
      </c>
      <c r="H946" s="164">
        <v>5318.35</v>
      </c>
      <c r="I946" s="147">
        <v>5318.35</v>
      </c>
      <c r="J946" s="165">
        <v>105.11</v>
      </c>
      <c r="K946" s="165">
        <v>5213.2400000000007</v>
      </c>
      <c r="L946" s="134" t="str">
        <f>VLOOKUP(E946,'ML Look up'!$A$2:$B$1922,2,FALSE)</f>
        <v>FGD</v>
      </c>
    </row>
    <row r="947" spans="1:12">
      <c r="A947" s="161" t="s">
        <v>42</v>
      </c>
      <c r="B947" s="161" t="s">
        <v>21</v>
      </c>
      <c r="C947" s="162" t="s">
        <v>557</v>
      </c>
      <c r="D947" s="161" t="s">
        <v>26</v>
      </c>
      <c r="E947" s="163">
        <v>42989525</v>
      </c>
      <c r="F947" s="144" t="s">
        <v>571</v>
      </c>
      <c r="G947" s="161" t="s">
        <v>24</v>
      </c>
      <c r="H947" s="164">
        <v>2550.52</v>
      </c>
      <c r="I947" s="147">
        <v>2550.52</v>
      </c>
      <c r="J947" s="165">
        <v>50.41</v>
      </c>
      <c r="K947" s="165">
        <v>2500.11</v>
      </c>
      <c r="L947" s="134" t="str">
        <f>VLOOKUP(E947,'ML Look up'!$A$2:$B$1922,2,FALSE)</f>
        <v>FGD</v>
      </c>
    </row>
    <row r="948" spans="1:12">
      <c r="A948" s="161" t="s">
        <v>42</v>
      </c>
      <c r="B948" s="161" t="s">
        <v>21</v>
      </c>
      <c r="C948" s="162" t="s">
        <v>557</v>
      </c>
      <c r="D948" s="161" t="s">
        <v>26</v>
      </c>
      <c r="E948" s="163">
        <v>42989576</v>
      </c>
      <c r="F948" s="144" t="s">
        <v>569</v>
      </c>
      <c r="G948" s="161" t="s">
        <v>24</v>
      </c>
      <c r="H948" s="164">
        <v>430.49</v>
      </c>
      <c r="I948" s="147">
        <v>430.49</v>
      </c>
      <c r="J948" s="165">
        <v>8.51</v>
      </c>
      <c r="K948" s="165">
        <v>421.98</v>
      </c>
      <c r="L948" s="134" t="str">
        <f>VLOOKUP(E948,'ML Look up'!$A$2:$B$1922,2,FALSE)</f>
        <v>FGD</v>
      </c>
    </row>
    <row r="949" spans="1:12">
      <c r="A949" s="161" t="s">
        <v>42</v>
      </c>
      <c r="B949" s="161" t="s">
        <v>21</v>
      </c>
      <c r="C949" s="162" t="s">
        <v>557</v>
      </c>
      <c r="D949" s="161" t="s">
        <v>26</v>
      </c>
      <c r="E949" s="163">
        <v>42999757</v>
      </c>
      <c r="F949" s="144" t="s">
        <v>569</v>
      </c>
      <c r="G949" s="161" t="s">
        <v>24</v>
      </c>
      <c r="H949" s="164">
        <v>9620.83</v>
      </c>
      <c r="I949" s="147">
        <v>9620.83</v>
      </c>
      <c r="J949" s="165">
        <v>190.15</v>
      </c>
      <c r="K949" s="165">
        <v>9430.68</v>
      </c>
      <c r="L949" s="134" t="str">
        <f>VLOOKUP(E949,'ML Look up'!$A$2:$B$1922,2,FALSE)</f>
        <v>FGD</v>
      </c>
    </row>
    <row r="950" spans="1:12">
      <c r="A950" s="161" t="s">
        <v>42</v>
      </c>
      <c r="B950" s="161" t="s">
        <v>21</v>
      </c>
      <c r="C950" s="162" t="s">
        <v>557</v>
      </c>
      <c r="D950" s="161" t="s">
        <v>26</v>
      </c>
      <c r="E950" s="163">
        <v>43004673</v>
      </c>
      <c r="F950" s="144" t="s">
        <v>569</v>
      </c>
      <c r="G950" s="161" t="s">
        <v>24</v>
      </c>
      <c r="H950" s="164">
        <v>956.98</v>
      </c>
      <c r="I950" s="147">
        <v>956.98</v>
      </c>
      <c r="J950" s="165">
        <v>18.91</v>
      </c>
      <c r="K950" s="165">
        <v>938.07</v>
      </c>
      <c r="L950" s="134" t="str">
        <f>VLOOKUP(E950,'ML Look up'!$A$2:$B$1922,2,FALSE)</f>
        <v>FGD</v>
      </c>
    </row>
    <row r="951" spans="1:12">
      <c r="A951" s="161" t="s">
        <v>42</v>
      </c>
      <c r="B951" s="161" t="s">
        <v>21</v>
      </c>
      <c r="C951" s="162" t="s">
        <v>557</v>
      </c>
      <c r="D951" s="161" t="s">
        <v>26</v>
      </c>
      <c r="E951" s="163">
        <v>43011253</v>
      </c>
      <c r="F951" s="144" t="s">
        <v>582</v>
      </c>
      <c r="G951" s="161" t="s">
        <v>24</v>
      </c>
      <c r="H951" s="164">
        <v>2812.83</v>
      </c>
      <c r="I951" s="147">
        <v>2812.83</v>
      </c>
      <c r="J951" s="165">
        <v>55.59</v>
      </c>
      <c r="K951" s="165">
        <v>2757.24</v>
      </c>
      <c r="L951" s="134" t="str">
        <f>VLOOKUP(E951,'ML Look up'!$A$2:$B$1922,2,FALSE)</f>
        <v>DFA</v>
      </c>
    </row>
    <row r="952" spans="1:12">
      <c r="A952" s="161" t="s">
        <v>42</v>
      </c>
      <c r="B952" s="161" t="s">
        <v>21</v>
      </c>
      <c r="C952" s="162" t="s">
        <v>43</v>
      </c>
      <c r="D952" s="161" t="s">
        <v>37</v>
      </c>
      <c r="E952" s="163" t="s">
        <v>62</v>
      </c>
      <c r="F952" s="144" t="s">
        <v>471</v>
      </c>
      <c r="G952" s="161" t="s">
        <v>24</v>
      </c>
      <c r="H952" s="164">
        <v>21929355.210000001</v>
      </c>
      <c r="I952" s="147">
        <v>21929355.210000001</v>
      </c>
      <c r="J952" s="165">
        <v>3622957.71</v>
      </c>
      <c r="K952" s="165">
        <v>18306397.5</v>
      </c>
      <c r="L952" s="134" t="str">
        <f>VLOOKUP(E952,'ML Look up'!$A$2:$B$1922,2,FALSE)</f>
        <v>LDFL UP</v>
      </c>
    </row>
    <row r="953" spans="1:12">
      <c r="A953" s="161" t="s">
        <v>42</v>
      </c>
      <c r="B953" s="161" t="s">
        <v>21</v>
      </c>
      <c r="C953" s="162" t="s">
        <v>43</v>
      </c>
      <c r="D953" s="161" t="s">
        <v>37</v>
      </c>
      <c r="E953" s="163" t="s">
        <v>51</v>
      </c>
      <c r="F953" s="144" t="s">
        <v>472</v>
      </c>
      <c r="G953" s="161" t="s">
        <v>24</v>
      </c>
      <c r="H953" s="164">
        <v>62999686.75</v>
      </c>
      <c r="I953" s="147">
        <v>62999686.75</v>
      </c>
      <c r="J953" s="165">
        <v>10408203.91</v>
      </c>
      <c r="K953" s="165">
        <v>52591482.840000004</v>
      </c>
      <c r="L953" s="134" t="str">
        <f>VLOOKUP(E953,'ML Look up'!$A$2:$B$1922,2,FALSE)</f>
        <v>DFA</v>
      </c>
    </row>
    <row r="954" spans="1:12">
      <c r="A954" s="161" t="s">
        <v>42</v>
      </c>
      <c r="B954" s="161" t="s">
        <v>21</v>
      </c>
      <c r="C954" s="162" t="s">
        <v>43</v>
      </c>
      <c r="D954" s="161" t="s">
        <v>37</v>
      </c>
      <c r="E954" s="163" t="s">
        <v>63</v>
      </c>
      <c r="F954" s="144" t="s">
        <v>473</v>
      </c>
      <c r="G954" s="161" t="s">
        <v>24</v>
      </c>
      <c r="H954" s="164">
        <v>9113666.2899999991</v>
      </c>
      <c r="I954" s="147">
        <v>9113666.2899999991</v>
      </c>
      <c r="J954" s="165">
        <v>1505672.52</v>
      </c>
      <c r="K954" s="165">
        <v>7607993.7699999996</v>
      </c>
      <c r="L954" s="134" t="str">
        <f>VLOOKUP(E954,'ML Look up'!$A$2:$B$1922,2,FALSE)</f>
        <v>LDFL UP</v>
      </c>
    </row>
    <row r="955" spans="1:12">
      <c r="A955" s="161" t="s">
        <v>42</v>
      </c>
      <c r="B955" s="161" t="s">
        <v>21</v>
      </c>
      <c r="C955" s="162" t="s">
        <v>43</v>
      </c>
      <c r="D955" s="161" t="s">
        <v>37</v>
      </c>
      <c r="E955" s="163" t="s">
        <v>52</v>
      </c>
      <c r="F955" s="144" t="s">
        <v>472</v>
      </c>
      <c r="G955" s="161" t="s">
        <v>24</v>
      </c>
      <c r="H955" s="164">
        <v>53005.41</v>
      </c>
      <c r="I955" s="147">
        <v>53005.41</v>
      </c>
      <c r="J955" s="165">
        <v>8757.0499999999993</v>
      </c>
      <c r="K955" s="165">
        <v>44248.36</v>
      </c>
      <c r="L955" s="134" t="str">
        <f>VLOOKUP(E955,'ML Look up'!$A$2:$B$1922,2,FALSE)</f>
        <v>DFA</v>
      </c>
    </row>
    <row r="956" spans="1:12">
      <c r="A956" s="161" t="s">
        <v>42</v>
      </c>
      <c r="B956" s="161" t="s">
        <v>21</v>
      </c>
      <c r="C956" s="162" t="s">
        <v>43</v>
      </c>
      <c r="D956" s="161" t="s">
        <v>37</v>
      </c>
      <c r="E956" s="163" t="s">
        <v>53</v>
      </c>
      <c r="F956" s="144" t="s">
        <v>472</v>
      </c>
      <c r="G956" s="161" t="s">
        <v>24</v>
      </c>
      <c r="H956" s="164">
        <v>1221418.21</v>
      </c>
      <c r="I956" s="147">
        <v>1221418.21</v>
      </c>
      <c r="J956" s="165">
        <v>201791</v>
      </c>
      <c r="K956" s="165">
        <v>1019627.21</v>
      </c>
      <c r="L956" s="134" t="str">
        <f>VLOOKUP(E956,'ML Look up'!$A$2:$B$1922,2,FALSE)</f>
        <v>DFA</v>
      </c>
    </row>
    <row r="957" spans="1:12">
      <c r="A957" s="161" t="s">
        <v>42</v>
      </c>
      <c r="B957" s="161" t="s">
        <v>21</v>
      </c>
      <c r="C957" s="162" t="s">
        <v>44</v>
      </c>
      <c r="D957" s="161" t="s">
        <v>37</v>
      </c>
      <c r="E957" s="163" t="s">
        <v>153</v>
      </c>
      <c r="F957" s="144" t="s">
        <v>471</v>
      </c>
      <c r="G957" s="161" t="s">
        <v>24</v>
      </c>
      <c r="H957" s="164">
        <v>5864447.0300000003</v>
      </c>
      <c r="I957" s="147">
        <v>5864447.0300000003</v>
      </c>
      <c r="J957" s="165">
        <v>811793.23</v>
      </c>
      <c r="K957" s="165">
        <v>5052653.8000000007</v>
      </c>
      <c r="L957" s="134" t="str">
        <f>VLOOKUP(E957,'ML Look up'!$A$2:$B$1922,2,FALSE)</f>
        <v>LDFL UP</v>
      </c>
    </row>
    <row r="958" spans="1:12" ht="19.95" customHeight="1">
      <c r="A958" s="161" t="s">
        <v>42</v>
      </c>
      <c r="B958" s="161" t="s">
        <v>21</v>
      </c>
      <c r="C958" s="162" t="s">
        <v>155</v>
      </c>
      <c r="D958" s="161" t="s">
        <v>37</v>
      </c>
      <c r="E958" s="163">
        <v>42555114</v>
      </c>
      <c r="F958" s="144" t="s">
        <v>474</v>
      </c>
      <c r="G958" s="161" t="s">
        <v>24</v>
      </c>
      <c r="H958" s="164">
        <v>3535.3</v>
      </c>
      <c r="I958" s="147">
        <v>3535.3</v>
      </c>
      <c r="J958" s="165">
        <v>384.52</v>
      </c>
      <c r="K958" s="165">
        <v>3150.78</v>
      </c>
      <c r="L958" s="134" t="str">
        <f>VLOOKUP(E958,'ML Look up'!$A$2:$B$1922,2,FALSE)</f>
        <v>ASH</v>
      </c>
    </row>
    <row r="959" spans="1:12">
      <c r="A959" s="161" t="s">
        <v>42</v>
      </c>
      <c r="B959" s="161" t="s">
        <v>21</v>
      </c>
      <c r="C959" s="162" t="s">
        <v>155</v>
      </c>
      <c r="D959" s="161" t="s">
        <v>37</v>
      </c>
      <c r="E959" s="163">
        <v>42600711</v>
      </c>
      <c r="F959" s="144" t="s">
        <v>481</v>
      </c>
      <c r="G959" s="161" t="s">
        <v>24</v>
      </c>
      <c r="H959" s="164">
        <v>4248.54</v>
      </c>
      <c r="I959" s="147">
        <v>4248.54</v>
      </c>
      <c r="J959" s="165">
        <v>462.09</v>
      </c>
      <c r="K959" s="165">
        <v>3786.45</v>
      </c>
      <c r="L959" s="134" t="str">
        <f>VLOOKUP(E959,'ML Look up'!$A$2:$B$1922,2,FALSE)</f>
        <v>DFA</v>
      </c>
    </row>
    <row r="960" spans="1:12">
      <c r="A960" s="161" t="s">
        <v>42</v>
      </c>
      <c r="B960" s="161" t="s">
        <v>21</v>
      </c>
      <c r="C960" s="162" t="s">
        <v>155</v>
      </c>
      <c r="D960" s="161" t="s">
        <v>37</v>
      </c>
      <c r="E960" s="163">
        <v>42600721</v>
      </c>
      <c r="F960" s="144" t="s">
        <v>481</v>
      </c>
      <c r="G960" s="161" t="s">
        <v>24</v>
      </c>
      <c r="H960" s="164">
        <v>3699.75</v>
      </c>
      <c r="I960" s="147">
        <v>3699.75</v>
      </c>
      <c r="J960" s="138">
        <v>402.4</v>
      </c>
      <c r="K960" s="138">
        <v>3297.35</v>
      </c>
      <c r="L960" s="134" t="str">
        <f>VLOOKUP(E960,'ML Look up'!$A$2:$B$1922,2,FALSE)</f>
        <v>DFA</v>
      </c>
    </row>
    <row r="961" spans="1:12">
      <c r="A961" s="161" t="s">
        <v>42</v>
      </c>
      <c r="B961" s="161" t="s">
        <v>21</v>
      </c>
      <c r="C961" s="162" t="s">
        <v>155</v>
      </c>
      <c r="D961" s="161" t="s">
        <v>37</v>
      </c>
      <c r="E961" s="163">
        <v>42600733</v>
      </c>
      <c r="F961" s="144" t="s">
        <v>482</v>
      </c>
      <c r="G961" s="161" t="s">
        <v>24</v>
      </c>
      <c r="H961" s="138">
        <v>3462.12</v>
      </c>
      <c r="I961" s="147">
        <v>3462.12</v>
      </c>
      <c r="J961" s="138">
        <v>376.56</v>
      </c>
      <c r="K961" s="138">
        <v>3085.56</v>
      </c>
      <c r="L961" s="134" t="str">
        <f>VLOOKUP(E961,'ML Look up'!$A$2:$B$1922,2,FALSE)</f>
        <v>DFA</v>
      </c>
    </row>
    <row r="962" spans="1:12">
      <c r="A962" s="161" t="s">
        <v>42</v>
      </c>
      <c r="B962" s="161" t="s">
        <v>21</v>
      </c>
      <c r="C962" s="162" t="s">
        <v>155</v>
      </c>
      <c r="D962" s="161" t="s">
        <v>37</v>
      </c>
      <c r="E962" s="163">
        <v>42600738</v>
      </c>
      <c r="F962" s="144" t="s">
        <v>483</v>
      </c>
      <c r="G962" s="161" t="s">
        <v>24</v>
      </c>
      <c r="H962" s="138">
        <v>3951.79</v>
      </c>
      <c r="I962" s="147">
        <v>3951.79</v>
      </c>
      <c r="J962" s="138">
        <v>429.82</v>
      </c>
      <c r="K962" s="138">
        <v>3521.97</v>
      </c>
      <c r="L962" s="134" t="str">
        <f>VLOOKUP(E962,'ML Look up'!$A$2:$B$1922,2,FALSE)</f>
        <v>DFA</v>
      </c>
    </row>
    <row r="963" spans="1:12">
      <c r="A963" s="161" t="s">
        <v>42</v>
      </c>
      <c r="B963" s="161" t="s">
        <v>21</v>
      </c>
      <c r="C963" s="162" t="s">
        <v>155</v>
      </c>
      <c r="D963" s="161" t="s">
        <v>37</v>
      </c>
      <c r="E963" s="163">
        <v>42600754</v>
      </c>
      <c r="F963" s="144" t="s">
        <v>482</v>
      </c>
      <c r="G963" s="161" t="s">
        <v>24</v>
      </c>
      <c r="H963" s="138">
        <v>3442.56</v>
      </c>
      <c r="I963" s="147">
        <v>3442.56</v>
      </c>
      <c r="J963" s="138">
        <v>374.43</v>
      </c>
      <c r="K963" s="138">
        <v>3068.13</v>
      </c>
      <c r="L963" s="134" t="str">
        <f>VLOOKUP(E963,'ML Look up'!$A$2:$B$1922,2,FALSE)</f>
        <v>DFA</v>
      </c>
    </row>
    <row r="964" spans="1:12">
      <c r="A964" s="161" t="s">
        <v>42</v>
      </c>
      <c r="B964" s="161" t="s">
        <v>21</v>
      </c>
      <c r="C964" s="162" t="s">
        <v>557</v>
      </c>
      <c r="D964" s="161" t="s">
        <v>37</v>
      </c>
      <c r="E964" s="163" t="s">
        <v>512</v>
      </c>
      <c r="F964" s="144" t="s">
        <v>583</v>
      </c>
      <c r="G964" s="161" t="s">
        <v>24</v>
      </c>
      <c r="H964" s="138">
        <v>12514064.789999999</v>
      </c>
      <c r="I964" s="147">
        <v>12514064.789999999</v>
      </c>
      <c r="J964" s="138">
        <v>247467.76</v>
      </c>
      <c r="K964" s="138">
        <v>12266597.029999999</v>
      </c>
      <c r="L964" s="134" t="str">
        <f>VLOOKUP(E964,'ML Look up'!$A$2:$B$1922,2,FALSE)</f>
        <v>LDFL</v>
      </c>
    </row>
    <row r="965" spans="1:12">
      <c r="A965" s="161" t="s">
        <v>42</v>
      </c>
      <c r="B965" s="161" t="s">
        <v>21</v>
      </c>
      <c r="C965" s="162" t="s">
        <v>43</v>
      </c>
      <c r="D965" s="161" t="s">
        <v>23</v>
      </c>
      <c r="E965" s="163">
        <v>42177141</v>
      </c>
      <c r="F965" s="144" t="s">
        <v>429</v>
      </c>
      <c r="G965" s="161" t="s">
        <v>24</v>
      </c>
      <c r="H965" s="138">
        <v>1932.17</v>
      </c>
      <c r="I965" s="147">
        <v>1932.17</v>
      </c>
      <c r="J965" s="138">
        <v>269.20999999999998</v>
      </c>
      <c r="K965" s="138">
        <v>1662.96</v>
      </c>
      <c r="L965" s="134" t="str">
        <f>VLOOKUP(E965,'ML Look up'!$A$2:$B$1922,2,FALSE)</f>
        <v>ASH</v>
      </c>
    </row>
    <row r="966" spans="1:12">
      <c r="A966" s="161" t="s">
        <v>42</v>
      </c>
      <c r="B966" s="161" t="s">
        <v>21</v>
      </c>
      <c r="C966" s="162" t="s">
        <v>43</v>
      </c>
      <c r="D966" s="161" t="s">
        <v>23</v>
      </c>
      <c r="E966" s="163">
        <v>42188892</v>
      </c>
      <c r="F966" s="144" t="s">
        <v>426</v>
      </c>
      <c r="G966" s="161" t="s">
        <v>24</v>
      </c>
      <c r="H966" s="138">
        <v>12197.5</v>
      </c>
      <c r="I966" s="147">
        <v>12197.5</v>
      </c>
      <c r="J966" s="138">
        <v>1699.49</v>
      </c>
      <c r="K966" s="138">
        <v>10498.01</v>
      </c>
      <c r="L966" s="134" t="str">
        <f>VLOOKUP(E966,'ML Look up'!$A$2:$B$1922,2,FALSE)</f>
        <v>ASH</v>
      </c>
    </row>
    <row r="967" spans="1:12">
      <c r="A967" s="161" t="s">
        <v>42</v>
      </c>
      <c r="B967" s="161" t="s">
        <v>21</v>
      </c>
      <c r="C967" s="162" t="s">
        <v>43</v>
      </c>
      <c r="D967" s="161" t="s">
        <v>23</v>
      </c>
      <c r="E967" s="163">
        <v>42220392</v>
      </c>
      <c r="F967" s="144" t="s">
        <v>426</v>
      </c>
      <c r="G967" s="161" t="s">
        <v>24</v>
      </c>
      <c r="H967" s="138">
        <v>1287.5999999999999</v>
      </c>
      <c r="I967" s="147">
        <v>1287.5999999999999</v>
      </c>
      <c r="J967" s="138">
        <v>179.4</v>
      </c>
      <c r="K967" s="138">
        <v>1108.1999999999998</v>
      </c>
      <c r="L967" s="134" t="str">
        <f>VLOOKUP(E967,'ML Look up'!$A$2:$B$1922,2,FALSE)</f>
        <v>ASH</v>
      </c>
    </row>
    <row r="968" spans="1:12">
      <c r="A968" s="161" t="s">
        <v>42</v>
      </c>
      <c r="B968" s="161" t="s">
        <v>21</v>
      </c>
      <c r="C968" s="162" t="s">
        <v>43</v>
      </c>
      <c r="D968" s="161" t="s">
        <v>23</v>
      </c>
      <c r="E968" s="163">
        <v>42250618</v>
      </c>
      <c r="F968" s="161" t="s">
        <v>426</v>
      </c>
      <c r="G968" s="138" t="s">
        <v>24</v>
      </c>
      <c r="H968" s="138">
        <v>17579.34</v>
      </c>
      <c r="I968" s="147">
        <v>17579.34</v>
      </c>
      <c r="J968" s="138">
        <v>2449.34</v>
      </c>
      <c r="K968" s="138">
        <v>15130</v>
      </c>
      <c r="L968" s="134" t="str">
        <f>VLOOKUP(E968,'ML Look up'!$A$2:$B$1922,2,FALSE)</f>
        <v>ASH</v>
      </c>
    </row>
    <row r="969" spans="1:12">
      <c r="A969" s="134" t="s">
        <v>42</v>
      </c>
      <c r="B969" s="138" t="s">
        <v>21</v>
      </c>
      <c r="C969" s="134" t="s">
        <v>43</v>
      </c>
      <c r="D969" s="138" t="s">
        <v>23</v>
      </c>
      <c r="E969" s="145">
        <v>42265803</v>
      </c>
      <c r="F969" s="138" t="s">
        <v>449</v>
      </c>
      <c r="G969" s="138" t="s">
        <v>24</v>
      </c>
      <c r="H969" s="138">
        <v>-15724.93</v>
      </c>
      <c r="I969" s="138">
        <v>-15724.93</v>
      </c>
      <c r="J969" s="138">
        <v>-2190.9699999999998</v>
      </c>
      <c r="K969" s="138">
        <v>-13533.960000000001</v>
      </c>
      <c r="L969" s="134" t="str">
        <f>VLOOKUP(E969,'ML Look up'!$A$2:$B$1922,2,FALSE)</f>
        <v>ASH</v>
      </c>
    </row>
    <row r="970" spans="1:12">
      <c r="A970" s="134" t="s">
        <v>42</v>
      </c>
      <c r="B970" s="138" t="s">
        <v>21</v>
      </c>
      <c r="C970" s="134" t="s">
        <v>43</v>
      </c>
      <c r="D970" s="138" t="s">
        <v>23</v>
      </c>
      <c r="E970" s="145">
        <v>42295470</v>
      </c>
      <c r="F970" s="138" t="s">
        <v>426</v>
      </c>
      <c r="G970" s="138" t="s">
        <v>24</v>
      </c>
      <c r="H970" s="138">
        <v>14453.89</v>
      </c>
      <c r="I970" s="138">
        <v>14453.89</v>
      </c>
      <c r="J970" s="138">
        <v>2013.87</v>
      </c>
      <c r="K970" s="138">
        <v>12440.02</v>
      </c>
      <c r="L970" s="134" t="str">
        <f>VLOOKUP(E970,'ML Look up'!$A$2:$B$1922,2,FALSE)</f>
        <v>ASH</v>
      </c>
    </row>
    <row r="971" spans="1:12">
      <c r="A971" s="134" t="s">
        <v>42</v>
      </c>
      <c r="B971" s="138" t="s">
        <v>21</v>
      </c>
      <c r="C971" s="134" t="s">
        <v>44</v>
      </c>
      <c r="D971" s="138" t="s">
        <v>23</v>
      </c>
      <c r="E971" s="145">
        <v>42343105</v>
      </c>
      <c r="F971" s="138" t="s">
        <v>457</v>
      </c>
      <c r="G971" s="138" t="s">
        <v>24</v>
      </c>
      <c r="H971" s="138">
        <v>587.89</v>
      </c>
      <c r="I971" s="138">
        <v>587.89</v>
      </c>
      <c r="J971" s="138">
        <v>75.33</v>
      </c>
      <c r="K971" s="138">
        <v>512.55999999999995</v>
      </c>
      <c r="L971" s="134" t="str">
        <f>VLOOKUP(E971,'ML Look up'!$A$2:$B$1922,2,FALSE)</f>
        <v>ASH</v>
      </c>
    </row>
    <row r="972" spans="1:12">
      <c r="A972" s="134" t="s">
        <v>42</v>
      </c>
      <c r="B972" s="138" t="s">
        <v>21</v>
      </c>
      <c r="C972" s="134" t="s">
        <v>44</v>
      </c>
      <c r="D972" s="138" t="s">
        <v>23</v>
      </c>
      <c r="E972" s="145">
        <v>42349174</v>
      </c>
      <c r="F972" s="138" t="s">
        <v>426</v>
      </c>
      <c r="G972" s="138" t="s">
        <v>24</v>
      </c>
      <c r="H972" s="138">
        <v>10691.12</v>
      </c>
      <c r="I972" s="138">
        <v>10691.12</v>
      </c>
      <c r="J972" s="138">
        <v>1370</v>
      </c>
      <c r="K972" s="138">
        <v>9321.1200000000008</v>
      </c>
      <c r="L972" s="134" t="str">
        <f>VLOOKUP(E972,'ML Look up'!$A$2:$B$1922,2,FALSE)</f>
        <v>ASH</v>
      </c>
    </row>
    <row r="973" spans="1:12">
      <c r="A973" s="134" t="s">
        <v>42</v>
      </c>
      <c r="B973" s="138" t="s">
        <v>21</v>
      </c>
      <c r="C973" s="134" t="s">
        <v>155</v>
      </c>
      <c r="D973" s="138" t="s">
        <v>23</v>
      </c>
      <c r="E973" s="145">
        <v>42534810</v>
      </c>
      <c r="F973" s="138" t="s">
        <v>475</v>
      </c>
      <c r="G973" s="138" t="s">
        <v>24</v>
      </c>
      <c r="H973" s="138">
        <v>16586.09</v>
      </c>
      <c r="I973" s="138">
        <v>16586.09</v>
      </c>
      <c r="J973" s="138">
        <v>1803.96</v>
      </c>
      <c r="K973" s="138">
        <v>14782.130000000001</v>
      </c>
      <c r="L973" s="134" t="str">
        <f>VLOOKUP(E973,'ML Look up'!$A$2:$B$1922,2,FALSE)</f>
        <v>ASH</v>
      </c>
    </row>
    <row r="974" spans="1:12">
      <c r="A974" s="134" t="s">
        <v>42</v>
      </c>
      <c r="B974" s="138" t="s">
        <v>21</v>
      </c>
      <c r="C974" s="134" t="s">
        <v>155</v>
      </c>
      <c r="D974" s="138" t="s">
        <v>23</v>
      </c>
      <c r="E974" s="145">
        <v>42606146</v>
      </c>
      <c r="F974" s="138" t="s">
        <v>484</v>
      </c>
      <c r="G974" s="138" t="s">
        <v>24</v>
      </c>
      <c r="H974" s="138">
        <v>10631.73</v>
      </c>
      <c r="I974" s="138">
        <v>10631.73</v>
      </c>
      <c r="J974" s="138">
        <v>1156.3399999999999</v>
      </c>
      <c r="K974" s="138">
        <v>9475.39</v>
      </c>
      <c r="L974" s="134" t="str">
        <f>VLOOKUP(E974,'ML Look up'!$A$2:$B$1922,2,FALSE)</f>
        <v>ASH</v>
      </c>
    </row>
    <row r="975" spans="1:12">
      <c r="A975" s="134" t="s">
        <v>42</v>
      </c>
      <c r="B975" s="138" t="s">
        <v>21</v>
      </c>
      <c r="C975" s="134" t="s">
        <v>497</v>
      </c>
      <c r="D975" s="138" t="s">
        <v>23</v>
      </c>
      <c r="E975" s="145">
        <v>42571377</v>
      </c>
      <c r="F975" s="138" t="s">
        <v>474</v>
      </c>
      <c r="G975" s="138" t="s">
        <v>24</v>
      </c>
      <c r="H975" s="138">
        <v>52300.97</v>
      </c>
      <c r="I975" s="138">
        <v>52300.97</v>
      </c>
      <c r="J975" s="138">
        <v>4135.83</v>
      </c>
      <c r="K975" s="138">
        <v>48165.14</v>
      </c>
      <c r="L975" s="134" t="str">
        <f>VLOOKUP(E975,'ML Look up'!$A$2:$B$1922,2,FALSE)</f>
        <v>ASH</v>
      </c>
    </row>
    <row r="976" spans="1:12">
      <c r="A976" s="134" t="s">
        <v>42</v>
      </c>
      <c r="B976" s="138" t="s">
        <v>21</v>
      </c>
      <c r="C976" s="134" t="s">
        <v>497</v>
      </c>
      <c r="D976" s="138" t="s">
        <v>23</v>
      </c>
      <c r="E976" s="145">
        <v>42695971</v>
      </c>
      <c r="F976" s="138" t="s">
        <v>584</v>
      </c>
      <c r="G976" s="138" t="s">
        <v>24</v>
      </c>
      <c r="H976" s="138">
        <v>15782.78</v>
      </c>
      <c r="I976" s="138">
        <v>15782.78</v>
      </c>
      <c r="J976" s="138">
        <v>1248.06</v>
      </c>
      <c r="K976" s="138">
        <v>14534.720000000001</v>
      </c>
      <c r="L976" s="134" t="str">
        <f>VLOOKUP(E976,'ML Look up'!$A$2:$B$1922,2,FALSE)</f>
        <v>ASH</v>
      </c>
    </row>
    <row r="977" spans="1:12">
      <c r="A977" s="134" t="s">
        <v>42</v>
      </c>
      <c r="B977" s="138" t="s">
        <v>21</v>
      </c>
      <c r="C977" s="134" t="s">
        <v>497</v>
      </c>
      <c r="D977" s="138" t="s">
        <v>23</v>
      </c>
      <c r="E977" s="145">
        <v>42699708</v>
      </c>
      <c r="F977" s="138" t="s">
        <v>584</v>
      </c>
      <c r="G977" s="138" t="s">
        <v>24</v>
      </c>
      <c r="H977" s="138">
        <v>17154.54</v>
      </c>
      <c r="I977" s="138">
        <v>17154.54</v>
      </c>
      <c r="J977" s="138">
        <v>1356.54</v>
      </c>
      <c r="K977" s="138">
        <v>15798</v>
      </c>
      <c r="L977" s="134" t="str">
        <f>VLOOKUP(E977,'ML Look up'!$A$2:$B$1922,2,FALSE)</f>
        <v>DFA</v>
      </c>
    </row>
    <row r="978" spans="1:12">
      <c r="A978" s="134" t="s">
        <v>42</v>
      </c>
      <c r="B978" s="138" t="s">
        <v>21</v>
      </c>
      <c r="C978" s="134" t="s">
        <v>497</v>
      </c>
      <c r="D978" s="138" t="s">
        <v>23</v>
      </c>
      <c r="E978" s="145">
        <v>42739575</v>
      </c>
      <c r="F978" s="138" t="s">
        <v>536</v>
      </c>
      <c r="G978" s="138" t="s">
        <v>24</v>
      </c>
      <c r="H978" s="138">
        <v>7324.9</v>
      </c>
      <c r="I978" s="138">
        <v>7324.9</v>
      </c>
      <c r="J978" s="138">
        <v>579.23</v>
      </c>
      <c r="K978" s="138">
        <v>6745.67</v>
      </c>
      <c r="L978" s="134" t="str">
        <f>VLOOKUP(E978,'ML Look up'!$A$2:$B$1922,2,FALSE)</f>
        <v>PRECIP</v>
      </c>
    </row>
    <row r="979" spans="1:12">
      <c r="A979" s="134" t="s">
        <v>42</v>
      </c>
      <c r="B979" s="138" t="s">
        <v>21</v>
      </c>
      <c r="C979" s="134" t="s">
        <v>497</v>
      </c>
      <c r="D979" s="138" t="s">
        <v>23</v>
      </c>
      <c r="E979" s="145">
        <v>42775124</v>
      </c>
      <c r="F979" s="138" t="s">
        <v>584</v>
      </c>
      <c r="G979" s="138" t="s">
        <v>24</v>
      </c>
      <c r="H979" s="138">
        <v>12592.95</v>
      </c>
      <c r="I979" s="138">
        <v>12592.95</v>
      </c>
      <c r="J979" s="138">
        <v>995.82</v>
      </c>
      <c r="K979" s="138">
        <v>11597.130000000001</v>
      </c>
      <c r="L979" s="134" t="str">
        <f>VLOOKUP(E979,'ML Look up'!$A$2:$B$1922,2,FALSE)</f>
        <v>ASH</v>
      </c>
    </row>
    <row r="980" spans="1:12">
      <c r="A980" s="134" t="s">
        <v>42</v>
      </c>
      <c r="B980" s="138" t="s">
        <v>21</v>
      </c>
      <c r="C980" s="134" t="s">
        <v>497</v>
      </c>
      <c r="D980" s="138" t="s">
        <v>23</v>
      </c>
      <c r="E980" s="145" t="s">
        <v>511</v>
      </c>
      <c r="F980" s="138" t="s">
        <v>585</v>
      </c>
      <c r="G980" s="138" t="s">
        <v>24</v>
      </c>
      <c r="H980" s="138">
        <v>541885.98</v>
      </c>
      <c r="I980" s="138">
        <v>541885.98</v>
      </c>
      <c r="J980" s="138">
        <v>42850.97</v>
      </c>
      <c r="K980" s="138">
        <v>499035.01</v>
      </c>
      <c r="L980" s="134" t="str">
        <f>VLOOKUP(E980,'ML Look up'!$A$2:$B$1922,2,FALSE)</f>
        <v>GYPSUM</v>
      </c>
    </row>
    <row r="981" spans="1:12">
      <c r="A981" s="134" t="s">
        <v>42</v>
      </c>
      <c r="B981" s="138" t="s">
        <v>21</v>
      </c>
      <c r="C981" s="134" t="s">
        <v>557</v>
      </c>
      <c r="D981" s="138" t="s">
        <v>23</v>
      </c>
      <c r="E981" s="145">
        <v>42896376</v>
      </c>
      <c r="F981" s="138" t="s">
        <v>586</v>
      </c>
      <c r="G981" s="138" t="s">
        <v>24</v>
      </c>
      <c r="H981" s="138">
        <v>6.74</v>
      </c>
      <c r="I981" s="138">
        <v>6.74</v>
      </c>
      <c r="J981" s="138">
        <v>0.13</v>
      </c>
      <c r="K981" s="138">
        <v>6.61</v>
      </c>
      <c r="L981" s="134" t="str">
        <f>VLOOKUP(E981,'ML Look up'!$A$2:$B$1922,2,FALSE)</f>
        <v>DFA</v>
      </c>
    </row>
    <row r="982" spans="1:12">
      <c r="A982" s="134" t="s">
        <v>20</v>
      </c>
      <c r="B982" s="138" t="s">
        <v>70</v>
      </c>
      <c r="C982" s="134" t="s">
        <v>32</v>
      </c>
      <c r="D982" s="138" t="s">
        <v>26</v>
      </c>
      <c r="E982" s="145">
        <v>40916358</v>
      </c>
      <c r="F982" s="138" t="s">
        <v>421</v>
      </c>
      <c r="G982" s="138" t="s">
        <v>24</v>
      </c>
      <c r="H982" s="138">
        <v>154767.44</v>
      </c>
      <c r="I982" s="138">
        <v>77383.72</v>
      </c>
      <c r="J982" s="138">
        <v>28932.38</v>
      </c>
      <c r="K982" s="138">
        <v>48451.34</v>
      </c>
      <c r="L982" s="134" t="str">
        <f>VLOOKUP(E982,'ML Look up'!$A$2:$B$1922,2,FALSE)</f>
        <v>LDFL</v>
      </c>
    </row>
    <row r="983" spans="1:12">
      <c r="A983" s="134" t="s">
        <v>20</v>
      </c>
      <c r="B983" s="138" t="s">
        <v>70</v>
      </c>
      <c r="C983" s="134" t="s">
        <v>32</v>
      </c>
      <c r="D983" s="138" t="s">
        <v>26</v>
      </c>
      <c r="E983" s="145" t="s">
        <v>58</v>
      </c>
      <c r="F983" s="138" t="s">
        <v>421</v>
      </c>
      <c r="G983" s="138" t="s">
        <v>24</v>
      </c>
      <c r="H983" s="138">
        <v>380568.69</v>
      </c>
      <c r="I983" s="138">
        <v>190284.345</v>
      </c>
      <c r="J983" s="138">
        <v>71143.89</v>
      </c>
      <c r="K983" s="138">
        <v>119140.455</v>
      </c>
      <c r="L983" s="134" t="str">
        <f>VLOOKUP(E983,'ML Look up'!$A$2:$B$1922,2,FALSE)</f>
        <v>LDFL</v>
      </c>
    </row>
    <row r="984" spans="1:12">
      <c r="A984" s="134" t="s">
        <v>20</v>
      </c>
      <c r="B984" s="138" t="s">
        <v>70</v>
      </c>
      <c r="C984" s="134" t="s">
        <v>32</v>
      </c>
      <c r="D984" s="138" t="s">
        <v>26</v>
      </c>
      <c r="E984" s="145" t="s">
        <v>59</v>
      </c>
      <c r="F984" s="138" t="s">
        <v>421</v>
      </c>
      <c r="G984" s="138" t="s">
        <v>24</v>
      </c>
      <c r="H984" s="138">
        <v>172100.56</v>
      </c>
      <c r="I984" s="138">
        <v>86050.28</v>
      </c>
      <c r="J984" s="138">
        <v>32172.65</v>
      </c>
      <c r="K984" s="138">
        <v>53877.63</v>
      </c>
      <c r="L984" s="134" t="str">
        <f>VLOOKUP(E984,'ML Look up'!$A$2:$B$1922,2,FALSE)</f>
        <v>LDFL</v>
      </c>
    </row>
    <row r="985" spans="1:12">
      <c r="A985" s="134" t="s">
        <v>20</v>
      </c>
      <c r="B985" s="138" t="s">
        <v>70</v>
      </c>
      <c r="C985" s="134" t="s">
        <v>32</v>
      </c>
      <c r="D985" s="138" t="s">
        <v>26</v>
      </c>
      <c r="E985" s="145" t="s">
        <v>60</v>
      </c>
      <c r="F985" s="138" t="s">
        <v>421</v>
      </c>
      <c r="G985" s="138" t="s">
        <v>24</v>
      </c>
      <c r="H985" s="138">
        <v>10736251.369999999</v>
      </c>
      <c r="I985" s="138">
        <v>5368125.6849999996</v>
      </c>
      <c r="J985" s="138">
        <v>2007045.46</v>
      </c>
      <c r="K985" s="138">
        <v>3361080.2249999996</v>
      </c>
      <c r="L985" s="134" t="str">
        <f>VLOOKUP(E985,'ML Look up'!$A$2:$B$1922,2,FALSE)</f>
        <v>LDFL</v>
      </c>
    </row>
    <row r="986" spans="1:12">
      <c r="A986" s="134" t="s">
        <v>20</v>
      </c>
      <c r="B986" s="138" t="s">
        <v>70</v>
      </c>
      <c r="C986" s="134" t="s">
        <v>32</v>
      </c>
      <c r="D986" s="138" t="s">
        <v>26</v>
      </c>
      <c r="E986" s="145" t="s">
        <v>61</v>
      </c>
      <c r="F986" s="138" t="s">
        <v>421</v>
      </c>
      <c r="G986" s="138" t="s">
        <v>24</v>
      </c>
      <c r="H986" s="138">
        <v>1749519.76</v>
      </c>
      <c r="I986" s="138">
        <v>874759.88</v>
      </c>
      <c r="J986" s="138">
        <v>327056.96000000002</v>
      </c>
      <c r="K986" s="138">
        <v>547702.91999999993</v>
      </c>
      <c r="L986" s="134" t="str">
        <f>VLOOKUP(E986,'ML Look up'!$A$2:$B$1922,2,FALSE)</f>
        <v>LDFL</v>
      </c>
    </row>
    <row r="987" spans="1:12">
      <c r="A987" s="134"/>
      <c r="B987" s="138"/>
      <c r="C987" s="134"/>
      <c r="D987" s="138"/>
      <c r="E987" s="145"/>
      <c r="F987" s="138"/>
      <c r="G987" s="138"/>
      <c r="L987" s="134"/>
    </row>
    <row r="988" spans="1:12">
      <c r="A988" s="134"/>
      <c r="B988" s="138"/>
      <c r="C988" s="134"/>
      <c r="D988" s="138"/>
      <c r="E988" s="145"/>
      <c r="F988" s="138"/>
      <c r="G988" s="138"/>
      <c r="L988" s="134"/>
    </row>
    <row r="989" spans="1:12">
      <c r="A989" s="134"/>
      <c r="B989" s="138"/>
      <c r="C989" s="134"/>
      <c r="D989" s="138"/>
      <c r="E989" s="145"/>
      <c r="F989" s="138"/>
      <c r="G989" s="138"/>
      <c r="L989" s="134"/>
    </row>
    <row r="990" spans="1:12">
      <c r="A990" s="134"/>
      <c r="B990" s="138"/>
      <c r="C990" s="134"/>
      <c r="D990" s="138"/>
      <c r="E990" s="145"/>
      <c r="F990" s="138"/>
      <c r="G990" s="138"/>
      <c r="L990" s="134"/>
    </row>
    <row r="991" spans="1:12">
      <c r="A991" s="134"/>
      <c r="B991" s="138"/>
      <c r="C991" s="134"/>
      <c r="D991" s="138"/>
      <c r="E991" s="145"/>
      <c r="F991" s="138"/>
      <c r="G991" s="138"/>
      <c r="L991" s="134"/>
    </row>
    <row r="992" spans="1:12">
      <c r="A992" s="134"/>
      <c r="B992" s="138"/>
      <c r="C992" s="134"/>
      <c r="D992" s="138"/>
      <c r="E992" s="145"/>
      <c r="F992" s="138"/>
      <c r="G992" s="138"/>
      <c r="L992" s="134"/>
    </row>
    <row r="993" spans="1:12">
      <c r="A993" s="134"/>
      <c r="B993" s="138"/>
      <c r="C993" s="134"/>
      <c r="D993" s="138"/>
      <c r="E993" s="145"/>
      <c r="F993" s="138"/>
      <c r="G993" s="138"/>
      <c r="L993" s="134"/>
    </row>
    <row r="994" spans="1:12">
      <c r="A994" s="134"/>
      <c r="B994" s="138"/>
      <c r="C994" s="134"/>
      <c r="D994" s="138"/>
      <c r="E994" s="145"/>
      <c r="F994" s="138"/>
      <c r="G994" s="138"/>
      <c r="L994" s="134"/>
    </row>
    <row r="995" spans="1:12">
      <c r="A995" s="134"/>
      <c r="B995" s="138"/>
      <c r="C995" s="134"/>
      <c r="D995" s="138"/>
      <c r="E995" s="145"/>
      <c r="F995" s="138"/>
      <c r="G995" s="138"/>
      <c r="L995" s="134"/>
    </row>
    <row r="996" spans="1:12">
      <c r="A996" s="134"/>
      <c r="B996" s="138"/>
      <c r="C996" s="134"/>
      <c r="D996" s="138"/>
      <c r="E996" s="145"/>
      <c r="F996" s="138"/>
      <c r="G996" s="138"/>
      <c r="L996" s="134"/>
    </row>
    <row r="997" spans="1:12">
      <c r="A997" s="134"/>
      <c r="B997" s="138"/>
      <c r="C997" s="134"/>
      <c r="D997" s="138"/>
      <c r="E997" s="145"/>
      <c r="F997" s="138"/>
      <c r="G997" s="138"/>
      <c r="L997" s="134"/>
    </row>
    <row r="998" spans="1:12">
      <c r="A998" s="134"/>
      <c r="B998" s="138"/>
      <c r="C998" s="134"/>
      <c r="D998" s="138"/>
      <c r="E998" s="145"/>
      <c r="F998" s="138"/>
      <c r="G998" s="138"/>
      <c r="L998" s="134"/>
    </row>
    <row r="999" spans="1:12">
      <c r="A999" s="134"/>
      <c r="B999" s="138"/>
      <c r="C999" s="134"/>
      <c r="D999" s="138"/>
      <c r="E999" s="145"/>
      <c r="F999" s="138"/>
      <c r="G999" s="138"/>
      <c r="L999" s="134"/>
    </row>
    <row r="1000" spans="1:12">
      <c r="A1000" s="134"/>
      <c r="B1000" s="138"/>
      <c r="C1000" s="134"/>
      <c r="D1000" s="138"/>
      <c r="E1000" s="145"/>
      <c r="F1000" s="138"/>
      <c r="G1000" s="138"/>
      <c r="L1000" s="134"/>
    </row>
    <row r="1001" spans="1:12">
      <c r="A1001" s="134"/>
      <c r="B1001" s="138"/>
      <c r="C1001" s="134"/>
      <c r="D1001" s="138"/>
      <c r="E1001" s="145"/>
      <c r="F1001" s="138"/>
      <c r="G1001" s="138"/>
      <c r="L1001" s="134"/>
    </row>
    <row r="1002" spans="1:12">
      <c r="A1002" s="134"/>
      <c r="B1002" s="138"/>
      <c r="C1002" s="134"/>
      <c r="D1002" s="138"/>
      <c r="E1002" s="145"/>
      <c r="F1002" s="138"/>
      <c r="G1002" s="138"/>
      <c r="L1002" s="134"/>
    </row>
    <row r="1003" spans="1:12">
      <c r="A1003" s="134"/>
      <c r="B1003" s="138"/>
      <c r="C1003" s="134"/>
      <c r="D1003" s="138"/>
      <c r="E1003" s="145"/>
      <c r="F1003" s="138"/>
      <c r="G1003" s="138"/>
      <c r="L1003" s="134"/>
    </row>
    <row r="1004" spans="1:12">
      <c r="A1004" s="134"/>
      <c r="B1004" s="138"/>
      <c r="C1004" s="134"/>
      <c r="D1004" s="138"/>
      <c r="E1004" s="145"/>
      <c r="F1004" s="138"/>
      <c r="G1004" s="138"/>
      <c r="L1004" s="134"/>
    </row>
    <row r="1005" spans="1:12">
      <c r="A1005" s="134"/>
      <c r="B1005" s="138"/>
      <c r="C1005" s="134"/>
      <c r="D1005" s="138"/>
      <c r="E1005" s="145"/>
      <c r="F1005" s="138"/>
      <c r="G1005" s="138"/>
      <c r="L1005" s="134"/>
    </row>
    <row r="1006" spans="1:12">
      <c r="A1006" s="134"/>
      <c r="B1006" s="138"/>
      <c r="C1006" s="134"/>
      <c r="D1006" s="138"/>
      <c r="E1006" s="145"/>
      <c r="F1006" s="138"/>
      <c r="G1006" s="138"/>
      <c r="L1006" s="134"/>
    </row>
    <row r="1007" spans="1:12">
      <c r="A1007" s="134"/>
      <c r="B1007" s="138"/>
      <c r="C1007" s="134"/>
      <c r="D1007" s="138"/>
      <c r="E1007" s="145"/>
      <c r="F1007" s="138"/>
      <c r="G1007" s="138"/>
      <c r="L1007" s="134"/>
    </row>
    <row r="1008" spans="1:12">
      <c r="A1008" s="134"/>
      <c r="B1008" s="138"/>
      <c r="C1008" s="134"/>
      <c r="D1008" s="138"/>
      <c r="E1008" s="145"/>
      <c r="F1008" s="138"/>
      <c r="G1008" s="138"/>
      <c r="L1008" s="134"/>
    </row>
    <row r="1009" spans="1:12">
      <c r="A1009" s="134"/>
      <c r="B1009" s="138"/>
      <c r="C1009" s="134"/>
      <c r="D1009" s="138"/>
      <c r="E1009" s="145"/>
      <c r="F1009" s="138"/>
      <c r="G1009" s="138"/>
      <c r="L1009" s="134"/>
    </row>
    <row r="1010" spans="1:12">
      <c r="A1010" s="134"/>
      <c r="B1010" s="138"/>
      <c r="C1010" s="134"/>
      <c r="D1010" s="138"/>
      <c r="E1010" s="145"/>
      <c r="F1010" s="138"/>
      <c r="G1010" s="138"/>
      <c r="L1010" s="134"/>
    </row>
    <row r="1011" spans="1:12">
      <c r="A1011" s="134"/>
      <c r="B1011" s="138"/>
      <c r="C1011" s="134"/>
      <c r="D1011" s="138"/>
      <c r="E1011" s="145"/>
      <c r="F1011" s="138"/>
      <c r="G1011" s="138"/>
      <c r="L1011" s="134"/>
    </row>
    <row r="1012" spans="1:12">
      <c r="A1012" s="134"/>
      <c r="B1012" s="138"/>
      <c r="C1012" s="134"/>
      <c r="D1012" s="138"/>
      <c r="E1012" s="145"/>
      <c r="F1012" s="138"/>
      <c r="G1012" s="138"/>
      <c r="L1012" s="134"/>
    </row>
    <row r="1013" spans="1:12">
      <c r="A1013" s="134"/>
      <c r="B1013" s="138"/>
      <c r="C1013" s="134"/>
      <c r="D1013" s="138"/>
      <c r="E1013" s="145"/>
      <c r="F1013" s="138"/>
      <c r="G1013" s="138"/>
      <c r="L1013" s="134"/>
    </row>
    <row r="1014" spans="1:12">
      <c r="A1014" s="134"/>
      <c r="B1014" s="138"/>
      <c r="C1014" s="134"/>
      <c r="D1014" s="138"/>
      <c r="E1014" s="145"/>
      <c r="F1014" s="138"/>
      <c r="G1014" s="138"/>
      <c r="L1014" s="134"/>
    </row>
    <row r="1015" spans="1:12">
      <c r="A1015" s="134"/>
      <c r="B1015" s="138"/>
      <c r="C1015" s="134"/>
      <c r="D1015" s="138"/>
      <c r="E1015" s="145"/>
      <c r="F1015" s="138"/>
      <c r="G1015" s="138"/>
      <c r="L1015" s="134"/>
    </row>
    <row r="1016" spans="1:12">
      <c r="A1016" s="134"/>
      <c r="B1016" s="138"/>
      <c r="C1016" s="134"/>
      <c r="D1016" s="138"/>
      <c r="E1016" s="145"/>
      <c r="F1016" s="138"/>
      <c r="G1016" s="138"/>
      <c r="L1016" s="134"/>
    </row>
    <row r="1017" spans="1:12">
      <c r="A1017" s="134"/>
      <c r="B1017" s="138"/>
      <c r="C1017" s="134"/>
      <c r="D1017" s="138"/>
      <c r="E1017" s="145"/>
      <c r="F1017" s="138"/>
      <c r="G1017" s="138"/>
      <c r="L1017" s="134"/>
    </row>
    <row r="1018" spans="1:12">
      <c r="A1018" s="134"/>
      <c r="B1018" s="138"/>
      <c r="C1018" s="134"/>
      <c r="D1018" s="138"/>
      <c r="E1018" s="145"/>
      <c r="F1018" s="138"/>
      <c r="G1018" s="138"/>
      <c r="L1018" s="134"/>
    </row>
    <row r="1019" spans="1:12">
      <c r="A1019" s="134"/>
      <c r="B1019" s="138"/>
      <c r="C1019" s="134"/>
      <c r="D1019" s="138"/>
      <c r="E1019" s="145"/>
      <c r="F1019" s="138"/>
      <c r="G1019" s="138"/>
      <c r="L1019" s="134"/>
    </row>
    <row r="1020" spans="1:12">
      <c r="A1020" s="134"/>
      <c r="B1020" s="138"/>
      <c r="C1020" s="134"/>
      <c r="D1020" s="138"/>
      <c r="E1020" s="145"/>
      <c r="F1020" s="138"/>
      <c r="G1020" s="138"/>
      <c r="L1020" s="134"/>
    </row>
    <row r="1021" spans="1:12">
      <c r="A1021" s="134"/>
      <c r="B1021" s="138"/>
      <c r="C1021" s="134"/>
      <c r="D1021" s="138"/>
      <c r="E1021" s="145"/>
      <c r="F1021" s="138"/>
      <c r="G1021" s="138"/>
      <c r="L1021" s="134"/>
    </row>
    <row r="1022" spans="1:12">
      <c r="A1022" s="134"/>
      <c r="B1022" s="138"/>
      <c r="C1022" s="134"/>
      <c r="D1022" s="138"/>
      <c r="E1022" s="145"/>
      <c r="F1022" s="138"/>
      <c r="G1022" s="138"/>
      <c r="L1022" s="134"/>
    </row>
    <row r="1023" spans="1:12">
      <c r="A1023" s="134"/>
      <c r="B1023" s="138"/>
      <c r="C1023" s="134"/>
      <c r="D1023" s="138"/>
      <c r="E1023" s="145"/>
      <c r="F1023" s="138"/>
      <c r="G1023" s="138"/>
      <c r="L1023" s="134"/>
    </row>
    <row r="1024" spans="1:12">
      <c r="E1024" s="145"/>
      <c r="L1024" s="134"/>
    </row>
    <row r="1025" spans="1:12">
      <c r="E1025" s="145"/>
      <c r="L1025" s="134"/>
    </row>
    <row r="1026" spans="1:12">
      <c r="E1026" s="145"/>
      <c r="L1026" s="134"/>
    </row>
    <row r="1027" spans="1:12">
      <c r="E1027" s="145"/>
      <c r="L1027" s="134"/>
    </row>
    <row r="1028" spans="1:12">
      <c r="E1028" s="145"/>
      <c r="L1028" s="134"/>
    </row>
    <row r="1029" spans="1:12">
      <c r="E1029" s="145"/>
      <c r="L1029" s="134"/>
    </row>
    <row r="1030" spans="1:12">
      <c r="E1030" s="145"/>
      <c r="L1030" s="134"/>
    </row>
    <row r="1031" spans="1:12">
      <c r="A1031" s="144" t="s">
        <v>42</v>
      </c>
      <c r="B1031" s="144" t="s">
        <v>21</v>
      </c>
      <c r="C1031" s="136" t="s">
        <v>22</v>
      </c>
      <c r="E1031" s="145">
        <v>42160246</v>
      </c>
      <c r="G1031" s="134" t="s">
        <v>476</v>
      </c>
      <c r="I1031" s="138">
        <v>-1172.53</v>
      </c>
      <c r="L1031" s="134" t="str">
        <f>VLOOKUP(E1031,'ML Look up'!$A$2:$B$1922,2,FALSE)</f>
        <v>PRECIP</v>
      </c>
    </row>
    <row r="1032" spans="1:12">
      <c r="A1032" s="144" t="s">
        <v>42</v>
      </c>
      <c r="B1032" s="144" t="s">
        <v>21</v>
      </c>
      <c r="C1032" s="136" t="s">
        <v>22</v>
      </c>
      <c r="E1032" s="145">
        <v>42224425</v>
      </c>
      <c r="G1032" s="134" t="s">
        <v>476</v>
      </c>
      <c r="I1032" s="138">
        <v>-463.44</v>
      </c>
      <c r="L1032" s="134" t="str">
        <f>VLOOKUP(E1032,'ML Look up'!$A$2:$B$1922,2,FALSE)</f>
        <v>PRECIP</v>
      </c>
    </row>
    <row r="1033" spans="1:12">
      <c r="A1033" s="144" t="s">
        <v>42</v>
      </c>
      <c r="B1033" s="144" t="s">
        <v>21</v>
      </c>
      <c r="C1033" s="136" t="s">
        <v>22</v>
      </c>
      <c r="E1033" s="145">
        <v>42235594</v>
      </c>
      <c r="G1033" s="134" t="s">
        <v>476</v>
      </c>
      <c r="I1033" s="138">
        <v>-4314.3900000000003</v>
      </c>
      <c r="L1033" s="134" t="str">
        <f>VLOOKUP(E1033,'ML Look up'!$A$2:$B$1922,2,FALSE)</f>
        <v>ASH</v>
      </c>
    </row>
    <row r="1034" spans="1:12">
      <c r="A1034" s="144" t="s">
        <v>42</v>
      </c>
      <c r="B1034" s="144" t="s">
        <v>21</v>
      </c>
      <c r="C1034" s="136" t="s">
        <v>22</v>
      </c>
      <c r="E1034" s="145">
        <v>42280219</v>
      </c>
      <c r="G1034" s="134" t="s">
        <v>476</v>
      </c>
      <c r="I1034" s="138">
        <v>-1005.59</v>
      </c>
      <c r="L1034" s="134" t="str">
        <f>VLOOKUP(E1034,'ML Look up'!$A$2:$B$1922,2,FALSE)</f>
        <v>PRECIP</v>
      </c>
    </row>
    <row r="1035" spans="1:12">
      <c r="A1035" s="144" t="s">
        <v>42</v>
      </c>
      <c r="B1035" s="144" t="s">
        <v>21</v>
      </c>
      <c r="C1035" s="136" t="s">
        <v>22</v>
      </c>
      <c r="E1035" s="145">
        <v>42419633</v>
      </c>
      <c r="G1035" s="134" t="s">
        <v>476</v>
      </c>
      <c r="I1035" s="138">
        <v>-2826.88</v>
      </c>
      <c r="L1035" s="134" t="str">
        <f>VLOOKUP(E1035,'ML Look up'!$A$2:$B$1922,2,FALSE)</f>
        <v>ESP Upgrade</v>
      </c>
    </row>
    <row r="1036" spans="1:12">
      <c r="A1036" s="144" t="s">
        <v>42</v>
      </c>
      <c r="B1036" s="144" t="s">
        <v>21</v>
      </c>
      <c r="C1036" s="136" t="s">
        <v>25</v>
      </c>
      <c r="E1036" s="145">
        <v>42452864</v>
      </c>
      <c r="G1036" s="134" t="s">
        <v>476</v>
      </c>
      <c r="I1036" s="138">
        <v>-1</v>
      </c>
      <c r="L1036" s="134" t="str">
        <f>VLOOKUP(E1036,'ML Look up'!$A$2:$B$1922,2,FALSE)</f>
        <v>PRECIP</v>
      </c>
    </row>
    <row r="1037" spans="1:12">
      <c r="A1037" s="144" t="s">
        <v>42</v>
      </c>
      <c r="B1037" s="144" t="s">
        <v>21</v>
      </c>
      <c r="C1037" s="136" t="s">
        <v>28</v>
      </c>
      <c r="E1037" s="145">
        <v>42604150</v>
      </c>
      <c r="G1037" s="134" t="s">
        <v>476</v>
      </c>
      <c r="I1037" s="138">
        <v>-11743.03</v>
      </c>
      <c r="L1037" s="134" t="str">
        <f>VLOOKUP(E1037,'ML Look up'!$A$2:$B$1922,2,FALSE)</f>
        <v>ASH</v>
      </c>
    </row>
    <row r="1038" spans="1:12">
      <c r="A1038" s="144" t="s">
        <v>42</v>
      </c>
      <c r="B1038" s="144" t="s">
        <v>21</v>
      </c>
      <c r="C1038" s="136" t="s">
        <v>28</v>
      </c>
      <c r="E1038" s="145">
        <v>42604159</v>
      </c>
      <c r="G1038" s="134" t="s">
        <v>476</v>
      </c>
      <c r="I1038" s="138">
        <v>-6833.68</v>
      </c>
      <c r="L1038" s="134" t="str">
        <f>VLOOKUP(E1038,'ML Look up'!$A$2:$B$1922,2,FALSE)</f>
        <v>ASH</v>
      </c>
    </row>
    <row r="1039" spans="1:12">
      <c r="A1039" s="144" t="s">
        <v>42</v>
      </c>
      <c r="B1039" s="144" t="s">
        <v>21</v>
      </c>
      <c r="C1039" s="136" t="s">
        <v>28</v>
      </c>
      <c r="E1039" s="145">
        <v>42677747</v>
      </c>
      <c r="G1039" s="134" t="s">
        <v>476</v>
      </c>
      <c r="I1039" s="138">
        <v>-50872.6</v>
      </c>
      <c r="L1039" s="134" t="str">
        <f>VLOOKUP(E1039,'ML Look up'!$A$2:$B$1922,2,FALSE)</f>
        <v>ESP Upgrade</v>
      </c>
    </row>
    <row r="1040" spans="1:12">
      <c r="A1040" s="144" t="s">
        <v>42</v>
      </c>
      <c r="B1040" s="144" t="s">
        <v>21</v>
      </c>
      <c r="C1040" s="136" t="s">
        <v>29</v>
      </c>
      <c r="E1040" s="145">
        <v>42178148</v>
      </c>
      <c r="G1040" s="134" t="s">
        <v>476</v>
      </c>
      <c r="I1040" s="138">
        <v>-1182.5</v>
      </c>
      <c r="L1040" s="134" t="str">
        <f>VLOOKUP(E1040,'ML Look up'!$A$2:$B$1922,2,FALSE)</f>
        <v>FGD</v>
      </c>
    </row>
    <row r="1041" spans="1:12">
      <c r="A1041" s="144" t="s">
        <v>42</v>
      </c>
      <c r="B1041" s="144" t="s">
        <v>21</v>
      </c>
      <c r="C1041" s="136" t="s">
        <v>29</v>
      </c>
      <c r="E1041" s="145">
        <v>42188892</v>
      </c>
      <c r="G1041" s="134" t="s">
        <v>476</v>
      </c>
      <c r="I1041" s="138">
        <v>-9049.7099999999991</v>
      </c>
      <c r="L1041" s="134" t="str">
        <f>VLOOKUP(E1041,'ML Look up'!$A$2:$B$1922,2,FALSE)</f>
        <v>ASH</v>
      </c>
    </row>
    <row r="1042" spans="1:12">
      <c r="A1042" s="144" t="s">
        <v>42</v>
      </c>
      <c r="B1042" s="144" t="s">
        <v>21</v>
      </c>
      <c r="C1042" s="136" t="s">
        <v>29</v>
      </c>
      <c r="E1042" s="145">
        <v>42193706</v>
      </c>
      <c r="G1042" s="134" t="s">
        <v>476</v>
      </c>
      <c r="I1042" s="138">
        <v>-2216.2600000000002</v>
      </c>
      <c r="L1042" s="134" t="str">
        <f>VLOOKUP(E1042,'ML Look up'!$A$2:$B$1922,2,FALSE)</f>
        <v>ASH</v>
      </c>
    </row>
    <row r="1043" spans="1:12">
      <c r="A1043" s="144" t="s">
        <v>42</v>
      </c>
      <c r="B1043" s="144" t="s">
        <v>21</v>
      </c>
      <c r="C1043" s="136" t="s">
        <v>29</v>
      </c>
      <c r="E1043" s="145">
        <v>42202583</v>
      </c>
      <c r="G1043" s="134" t="s">
        <v>476</v>
      </c>
      <c r="I1043" s="138">
        <v>-9105.6200000000008</v>
      </c>
      <c r="L1043" s="134" t="str">
        <f>VLOOKUP(E1043,'ML Look up'!$A$2:$B$1922,2,FALSE)</f>
        <v>ASH</v>
      </c>
    </row>
    <row r="1044" spans="1:12">
      <c r="A1044" s="144" t="s">
        <v>42</v>
      </c>
      <c r="B1044" s="144" t="s">
        <v>21</v>
      </c>
      <c r="C1044" s="136" t="s">
        <v>29</v>
      </c>
      <c r="E1044" s="145">
        <v>42250242</v>
      </c>
      <c r="G1044" s="134" t="s">
        <v>476</v>
      </c>
      <c r="I1044" s="138">
        <v>-1645.82</v>
      </c>
      <c r="L1044" s="134" t="str">
        <f>VLOOKUP(E1044,'ML Look up'!$A$2:$B$1922,2,FALSE)</f>
        <v>FGD</v>
      </c>
    </row>
    <row r="1045" spans="1:12">
      <c r="A1045" s="144" t="s">
        <v>42</v>
      </c>
      <c r="B1045" s="144" t="s">
        <v>21</v>
      </c>
      <c r="C1045" s="136" t="s">
        <v>29</v>
      </c>
      <c r="E1045" s="145">
        <v>42271915</v>
      </c>
      <c r="G1045" s="134" t="s">
        <v>476</v>
      </c>
      <c r="I1045" s="138">
        <v>-2554.88</v>
      </c>
      <c r="L1045" s="134" t="str">
        <f>VLOOKUP(E1045,'ML Look up'!$A$2:$B$1922,2,FALSE)</f>
        <v>SCR</v>
      </c>
    </row>
    <row r="1046" spans="1:12">
      <c r="A1046" s="144" t="s">
        <v>42</v>
      </c>
      <c r="B1046" s="144" t="s">
        <v>21</v>
      </c>
      <c r="C1046" s="136" t="s">
        <v>29</v>
      </c>
      <c r="E1046" s="145">
        <v>42273725</v>
      </c>
      <c r="G1046" s="134" t="s">
        <v>476</v>
      </c>
      <c r="I1046" s="138">
        <v>-2116.15</v>
      </c>
      <c r="L1046" s="134" t="str">
        <f>VLOOKUP(E1046,'ML Look up'!$A$2:$B$1922,2,FALSE)</f>
        <v>FGD</v>
      </c>
    </row>
    <row r="1047" spans="1:12">
      <c r="A1047" s="144" t="s">
        <v>42</v>
      </c>
      <c r="B1047" s="144" t="s">
        <v>21</v>
      </c>
      <c r="C1047" s="136" t="s">
        <v>29</v>
      </c>
      <c r="E1047" s="145">
        <v>42541275</v>
      </c>
      <c r="G1047" s="134" t="s">
        <v>476</v>
      </c>
      <c r="I1047" s="138">
        <v>-1114.95</v>
      </c>
      <c r="L1047" s="134" t="str">
        <f>VLOOKUP(E1047,'ML Look up'!$A$2:$B$1922,2,FALSE)</f>
        <v>SCR</v>
      </c>
    </row>
    <row r="1048" spans="1:12">
      <c r="A1048" s="144" t="s">
        <v>42</v>
      </c>
      <c r="B1048" s="144" t="s">
        <v>21</v>
      </c>
      <c r="C1048" s="136" t="s">
        <v>29</v>
      </c>
      <c r="E1048" s="145">
        <v>42644086</v>
      </c>
      <c r="G1048" s="134" t="s">
        <v>476</v>
      </c>
      <c r="I1048" s="138">
        <v>-2298.56</v>
      </c>
      <c r="L1048" s="134" t="str">
        <f>VLOOKUP(E1048,'ML Look up'!$A$2:$B$1922,2,FALSE)</f>
        <v>FGD</v>
      </c>
    </row>
    <row r="1049" spans="1:12">
      <c r="A1049" s="144" t="s">
        <v>42</v>
      </c>
      <c r="B1049" s="144" t="s">
        <v>21</v>
      </c>
      <c r="C1049" s="136" t="s">
        <v>29</v>
      </c>
      <c r="E1049" s="145">
        <v>42677749</v>
      </c>
      <c r="G1049" s="134" t="s">
        <v>476</v>
      </c>
      <c r="I1049" s="138">
        <v>-69441.740000000005</v>
      </c>
      <c r="L1049" s="134" t="str">
        <f>VLOOKUP(E1049,'ML Look up'!$A$2:$B$1922,2,FALSE)</f>
        <v>PRECIP</v>
      </c>
    </row>
    <row r="1050" spans="1:12">
      <c r="A1050" s="144" t="s">
        <v>42</v>
      </c>
      <c r="B1050" s="144" t="s">
        <v>21</v>
      </c>
      <c r="C1050" s="136" t="s">
        <v>29</v>
      </c>
      <c r="E1050" s="145">
        <v>42739575</v>
      </c>
      <c r="G1050" s="134" t="s">
        <v>476</v>
      </c>
      <c r="I1050" s="138">
        <v>-5048.83</v>
      </c>
      <c r="L1050" s="134" t="str">
        <f>VLOOKUP(E1050,'ML Look up'!$A$2:$B$1922,2,FALSE)</f>
        <v>PRECIP</v>
      </c>
    </row>
    <row r="1051" spans="1:12">
      <c r="A1051" s="144" t="s">
        <v>42</v>
      </c>
      <c r="B1051" s="144" t="s">
        <v>21</v>
      </c>
      <c r="C1051" s="136" t="s">
        <v>29</v>
      </c>
      <c r="E1051" s="145">
        <v>42814813</v>
      </c>
      <c r="G1051" s="134" t="s">
        <v>476</v>
      </c>
      <c r="I1051" s="138">
        <v>-2511.06</v>
      </c>
      <c r="L1051" s="134" t="str">
        <f>VLOOKUP(E1051,'ML Look up'!$A$2:$B$1922,2,FALSE)</f>
        <v>ASH</v>
      </c>
    </row>
    <row r="1052" spans="1:12">
      <c r="A1052" s="144" t="s">
        <v>42</v>
      </c>
      <c r="B1052" s="144" t="s">
        <v>21</v>
      </c>
      <c r="C1052" s="136" t="s">
        <v>29</v>
      </c>
      <c r="E1052" s="145">
        <v>42817029</v>
      </c>
      <c r="G1052" s="134" t="s">
        <v>476</v>
      </c>
      <c r="I1052" s="138">
        <v>-1864.59</v>
      </c>
      <c r="L1052" s="134" t="str">
        <f>VLOOKUP(E1052,'ML Look up'!$A$2:$B$1922,2,FALSE)</f>
        <v>ASH</v>
      </c>
    </row>
    <row r="1053" spans="1:12">
      <c r="A1053" s="144" t="s">
        <v>42</v>
      </c>
      <c r="B1053" s="144" t="s">
        <v>21</v>
      </c>
      <c r="C1053" s="136" t="s">
        <v>31</v>
      </c>
      <c r="E1053" s="145">
        <v>42190546</v>
      </c>
      <c r="G1053" s="134" t="s">
        <v>476</v>
      </c>
      <c r="I1053" s="138">
        <v>-9615.3799999999992</v>
      </c>
      <c r="L1053" s="134" t="str">
        <f>VLOOKUP(E1053,'ML Look up'!$A$2:$B$1922,2,FALSE)</f>
        <v>FGD</v>
      </c>
    </row>
    <row r="1054" spans="1:12">
      <c r="A1054" s="144" t="s">
        <v>42</v>
      </c>
      <c r="B1054" s="144" t="s">
        <v>21</v>
      </c>
      <c r="C1054" s="136" t="s">
        <v>31</v>
      </c>
      <c r="E1054" s="145">
        <v>42272702</v>
      </c>
      <c r="G1054" s="134" t="s">
        <v>476</v>
      </c>
      <c r="I1054" s="138">
        <v>-2099.9299999999998</v>
      </c>
      <c r="L1054" s="134" t="str">
        <f>VLOOKUP(E1054,'ML Look up'!$A$2:$B$1922,2,FALSE)</f>
        <v>FGD</v>
      </c>
    </row>
    <row r="1055" spans="1:12">
      <c r="A1055" s="144" t="s">
        <v>42</v>
      </c>
      <c r="B1055" s="144" t="s">
        <v>21</v>
      </c>
      <c r="C1055" s="136" t="s">
        <v>31</v>
      </c>
      <c r="E1055" s="145">
        <v>42287303</v>
      </c>
      <c r="G1055" s="134" t="s">
        <v>476</v>
      </c>
      <c r="I1055" s="138">
        <v>-1780.35</v>
      </c>
      <c r="L1055" s="134" t="str">
        <f>VLOOKUP(E1055,'ML Look up'!$A$2:$B$1922,2,FALSE)</f>
        <v>FGD</v>
      </c>
    </row>
    <row r="1056" spans="1:12">
      <c r="A1056" s="144" t="s">
        <v>42</v>
      </c>
      <c r="B1056" s="144" t="s">
        <v>21</v>
      </c>
      <c r="C1056" s="136" t="s">
        <v>31</v>
      </c>
      <c r="E1056" s="145">
        <v>42320396</v>
      </c>
      <c r="G1056" s="134" t="s">
        <v>476</v>
      </c>
      <c r="I1056" s="138">
        <v>-3097.07</v>
      </c>
      <c r="L1056" s="134" t="str">
        <f>VLOOKUP(E1056,'ML Look up'!$A$2:$B$1922,2,FALSE)</f>
        <v>SCR</v>
      </c>
    </row>
    <row r="1057" spans="1:12">
      <c r="A1057" s="144" t="s">
        <v>42</v>
      </c>
      <c r="B1057" s="144" t="s">
        <v>21</v>
      </c>
      <c r="C1057" s="136" t="s">
        <v>31</v>
      </c>
      <c r="E1057" s="145">
        <v>42438168</v>
      </c>
      <c r="G1057" s="134" t="s">
        <v>476</v>
      </c>
      <c r="I1057" s="138">
        <v>-4229.29</v>
      </c>
      <c r="L1057" s="134" t="str">
        <f>VLOOKUP(E1057,'ML Look up'!$A$2:$B$1922,2,FALSE)</f>
        <v>SCR</v>
      </c>
    </row>
    <row r="1058" spans="1:12">
      <c r="A1058" s="144" t="s">
        <v>42</v>
      </c>
      <c r="B1058" s="144" t="s">
        <v>21</v>
      </c>
      <c r="C1058" s="136" t="s">
        <v>31</v>
      </c>
      <c r="E1058" s="145">
        <v>42487873</v>
      </c>
      <c r="G1058" s="134" t="s">
        <v>476</v>
      </c>
      <c r="I1058" s="138">
        <v>-1297.8399999999999</v>
      </c>
      <c r="L1058" s="134" t="str">
        <f>VLOOKUP(E1058,'ML Look up'!$A$2:$B$1922,2,FALSE)</f>
        <v>ASH</v>
      </c>
    </row>
    <row r="1059" spans="1:12">
      <c r="A1059" s="144" t="s">
        <v>42</v>
      </c>
      <c r="B1059" s="144" t="s">
        <v>21</v>
      </c>
      <c r="C1059" s="136" t="s">
        <v>31</v>
      </c>
      <c r="E1059" s="145">
        <v>42955884</v>
      </c>
      <c r="G1059" s="134" t="s">
        <v>476</v>
      </c>
      <c r="I1059" s="138">
        <v>-3468.76</v>
      </c>
      <c r="L1059" s="134" t="str">
        <f>VLOOKUP(E1059,'ML Look up'!$A$2:$B$1922,2,FALSE)</f>
        <v>Coal Blend</v>
      </c>
    </row>
    <row r="1060" spans="1:12">
      <c r="A1060" s="144" t="s">
        <v>42</v>
      </c>
      <c r="B1060" s="144" t="s">
        <v>21</v>
      </c>
      <c r="C1060" s="136" t="s">
        <v>31</v>
      </c>
      <c r="E1060" s="145">
        <v>42957869</v>
      </c>
      <c r="G1060" s="134" t="s">
        <v>476</v>
      </c>
      <c r="I1060" s="138">
        <v>-2920.49</v>
      </c>
      <c r="L1060" s="134" t="str">
        <f>VLOOKUP(E1060,'ML Look up'!$A$2:$B$1922,2,FALSE)</f>
        <v>FGD</v>
      </c>
    </row>
    <row r="1061" spans="1:12">
      <c r="A1061" s="144" t="s">
        <v>42</v>
      </c>
      <c r="B1061" s="144" t="s">
        <v>21</v>
      </c>
      <c r="C1061" s="136" t="s">
        <v>31</v>
      </c>
      <c r="E1061" s="145">
        <v>43004673</v>
      </c>
      <c r="G1061" s="134" t="s">
        <v>476</v>
      </c>
      <c r="I1061" s="138">
        <v>-723.11</v>
      </c>
      <c r="L1061" s="134" t="str">
        <f>VLOOKUP(E1061,'ML Look up'!$A$2:$B$1922,2,FALSE)</f>
        <v>FGD</v>
      </c>
    </row>
    <row r="1062" spans="1:12">
      <c r="A1062" s="144" t="s">
        <v>42</v>
      </c>
      <c r="B1062" s="144" t="s">
        <v>21</v>
      </c>
      <c r="C1062" s="136" t="s">
        <v>31</v>
      </c>
      <c r="E1062" s="145">
        <v>42206963</v>
      </c>
      <c r="G1062" s="134" t="s">
        <v>476</v>
      </c>
      <c r="I1062" s="138">
        <v>-1179.45</v>
      </c>
      <c r="L1062" s="134" t="str">
        <f>VLOOKUP(E1062,'ML Look up'!$A$2:$B$1922,2,FALSE)</f>
        <v>FGD</v>
      </c>
    </row>
    <row r="1063" spans="1:12">
      <c r="A1063" s="144" t="s">
        <v>42</v>
      </c>
      <c r="B1063" s="144" t="s">
        <v>21</v>
      </c>
      <c r="C1063" s="136" t="s">
        <v>31</v>
      </c>
      <c r="E1063" s="145">
        <v>42673266</v>
      </c>
      <c r="G1063" s="134" t="s">
        <v>476</v>
      </c>
      <c r="I1063" s="138">
        <v>-1742</v>
      </c>
      <c r="L1063" s="134" t="str">
        <f>VLOOKUP(E1063,'ML Look up'!$A$2:$B$1922,2,FALSE)</f>
        <v>FGD</v>
      </c>
    </row>
    <row r="1064" spans="1:12">
      <c r="A1064" s="144" t="s">
        <v>42</v>
      </c>
      <c r="B1064" s="144" t="s">
        <v>21</v>
      </c>
      <c r="C1064" s="136" t="s">
        <v>31</v>
      </c>
      <c r="E1064" s="145">
        <v>42738969</v>
      </c>
      <c r="G1064" s="134" t="s">
        <v>476</v>
      </c>
      <c r="I1064" s="138">
        <v>-1524.49</v>
      </c>
      <c r="L1064" s="134" t="str">
        <f>VLOOKUP(E1064,'ML Look up'!$A$2:$B$1922,2,FALSE)</f>
        <v>FGD</v>
      </c>
    </row>
    <row r="1065" spans="1:12">
      <c r="A1065" s="144" t="s">
        <v>42</v>
      </c>
      <c r="B1065" s="144" t="s">
        <v>21</v>
      </c>
      <c r="C1065" s="136" t="s">
        <v>32</v>
      </c>
      <c r="E1065" s="150">
        <v>42161649</v>
      </c>
      <c r="G1065" s="134" t="s">
        <v>476</v>
      </c>
      <c r="I1065" s="138">
        <v>-4815.67</v>
      </c>
      <c r="L1065" s="134" t="str">
        <f>VLOOKUP(E1065,'ML Look up'!$A$2:$B$1922,2,FALSE)</f>
        <v>FGD</v>
      </c>
    </row>
    <row r="1066" spans="1:12">
      <c r="A1066" s="144" t="s">
        <v>42</v>
      </c>
      <c r="B1066" s="144" t="s">
        <v>21</v>
      </c>
      <c r="C1066" s="136" t="s">
        <v>32</v>
      </c>
      <c r="E1066" s="150">
        <v>42165752</v>
      </c>
      <c r="G1066" s="134" t="s">
        <v>476</v>
      </c>
      <c r="I1066" s="138">
        <v>-2400.19</v>
      </c>
      <c r="L1066" s="134" t="str">
        <f>VLOOKUP(E1066,'ML Look up'!$A$2:$B$1922,2,FALSE)</f>
        <v>FGD</v>
      </c>
    </row>
    <row r="1067" spans="1:12">
      <c r="A1067" s="144" t="s">
        <v>42</v>
      </c>
      <c r="B1067" s="144" t="s">
        <v>21</v>
      </c>
      <c r="C1067" s="136" t="s">
        <v>32</v>
      </c>
      <c r="E1067" s="150">
        <v>42167848</v>
      </c>
      <c r="G1067" s="134" t="s">
        <v>476</v>
      </c>
      <c r="I1067" s="138">
        <v>-2007.53</v>
      </c>
      <c r="L1067" s="134" t="str">
        <f>VLOOKUP(E1067,'ML Look up'!$A$2:$B$1922,2,FALSE)</f>
        <v>SCR</v>
      </c>
    </row>
    <row r="1068" spans="1:12">
      <c r="A1068" s="144" t="s">
        <v>42</v>
      </c>
      <c r="B1068" s="144" t="s">
        <v>21</v>
      </c>
      <c r="C1068" s="136" t="s">
        <v>32</v>
      </c>
      <c r="E1068" s="150">
        <v>42168965</v>
      </c>
      <c r="G1068" s="134" t="s">
        <v>476</v>
      </c>
      <c r="I1068" s="138">
        <v>-20293.55</v>
      </c>
      <c r="L1068" s="134" t="str">
        <f>VLOOKUP(E1068,'ML Look up'!$A$2:$B$1922,2,FALSE)</f>
        <v>FGD</v>
      </c>
    </row>
    <row r="1069" spans="1:12">
      <c r="A1069" s="144" t="s">
        <v>42</v>
      </c>
      <c r="B1069" s="144" t="s">
        <v>21</v>
      </c>
      <c r="C1069" s="136" t="s">
        <v>32</v>
      </c>
      <c r="E1069" s="150">
        <v>42171825</v>
      </c>
      <c r="G1069" s="134" t="s">
        <v>476</v>
      </c>
      <c r="I1069" s="138">
        <v>-28004.46</v>
      </c>
      <c r="L1069" s="134" t="str">
        <f>VLOOKUP(E1069,'ML Look up'!$A$2:$B$1922,2,FALSE)</f>
        <v>FGD</v>
      </c>
    </row>
    <row r="1070" spans="1:12">
      <c r="A1070" s="144" t="s">
        <v>42</v>
      </c>
      <c r="B1070" s="144" t="s">
        <v>21</v>
      </c>
      <c r="C1070" s="136" t="s">
        <v>32</v>
      </c>
      <c r="E1070" s="150">
        <v>42171835</v>
      </c>
      <c r="G1070" s="134" t="s">
        <v>476</v>
      </c>
      <c r="I1070" s="138">
        <v>-2456.7199999999998</v>
      </c>
      <c r="L1070" s="134" t="str">
        <f>VLOOKUP(E1070,'ML Look up'!$A$2:$B$1922,2,FALSE)</f>
        <v>FGD</v>
      </c>
    </row>
    <row r="1071" spans="1:12">
      <c r="A1071" s="144" t="s">
        <v>42</v>
      </c>
      <c r="B1071" s="144" t="s">
        <v>21</v>
      </c>
      <c r="C1071" s="136" t="s">
        <v>32</v>
      </c>
      <c r="E1071" s="150">
        <v>42171846</v>
      </c>
      <c r="G1071" s="134" t="s">
        <v>476</v>
      </c>
      <c r="I1071" s="138">
        <v>-18079.650000000001</v>
      </c>
      <c r="L1071" s="134" t="str">
        <f>VLOOKUP(E1071,'ML Look up'!$A$2:$B$1922,2,FALSE)</f>
        <v>FGD</v>
      </c>
    </row>
    <row r="1072" spans="1:12">
      <c r="A1072" s="144" t="s">
        <v>42</v>
      </c>
      <c r="B1072" s="144" t="s">
        <v>21</v>
      </c>
      <c r="C1072" s="136" t="s">
        <v>32</v>
      </c>
      <c r="E1072" s="150">
        <v>42172310</v>
      </c>
      <c r="G1072" s="134" t="s">
        <v>476</v>
      </c>
      <c r="I1072" s="138">
        <v>-2462.5100000000002</v>
      </c>
      <c r="L1072" s="134" t="str">
        <f>VLOOKUP(E1072,'ML Look up'!$A$2:$B$1922,2,FALSE)</f>
        <v>FGD</v>
      </c>
    </row>
    <row r="1073" spans="1:12">
      <c r="A1073" s="144" t="s">
        <v>42</v>
      </c>
      <c r="B1073" s="144" t="s">
        <v>21</v>
      </c>
      <c r="C1073" s="136" t="s">
        <v>32</v>
      </c>
      <c r="E1073" s="150">
        <v>42172808</v>
      </c>
      <c r="G1073" s="134" t="s">
        <v>476</v>
      </c>
      <c r="I1073" s="138">
        <v>-4524.93</v>
      </c>
      <c r="L1073" s="134" t="str">
        <f>VLOOKUP(E1073,'ML Look up'!$A$2:$B$1922,2,FALSE)</f>
        <v>SCR</v>
      </c>
    </row>
    <row r="1074" spans="1:12">
      <c r="A1074" s="144" t="s">
        <v>42</v>
      </c>
      <c r="B1074" s="144" t="s">
        <v>21</v>
      </c>
      <c r="C1074" s="136" t="s">
        <v>32</v>
      </c>
      <c r="E1074" s="150">
        <v>42175362</v>
      </c>
      <c r="G1074" s="134" t="s">
        <v>476</v>
      </c>
      <c r="I1074" s="138">
        <v>-4095.96</v>
      </c>
      <c r="L1074" s="134" t="str">
        <f>VLOOKUP(E1074,'ML Look up'!$A$2:$B$1922,2,FALSE)</f>
        <v>SCR</v>
      </c>
    </row>
    <row r="1075" spans="1:12">
      <c r="A1075" s="144" t="s">
        <v>42</v>
      </c>
      <c r="B1075" s="144" t="s">
        <v>21</v>
      </c>
      <c r="C1075" s="136" t="s">
        <v>32</v>
      </c>
      <c r="E1075" s="150">
        <v>42179129</v>
      </c>
      <c r="G1075" s="134" t="s">
        <v>476</v>
      </c>
      <c r="I1075" s="138">
        <v>-1403.98</v>
      </c>
      <c r="L1075" s="134" t="str">
        <f>VLOOKUP(E1075,'ML Look up'!$A$2:$B$1922,2,FALSE)</f>
        <v>FGD</v>
      </c>
    </row>
    <row r="1076" spans="1:12">
      <c r="A1076" s="144" t="s">
        <v>42</v>
      </c>
      <c r="B1076" s="144" t="s">
        <v>21</v>
      </c>
      <c r="C1076" s="136" t="s">
        <v>32</v>
      </c>
      <c r="E1076" s="150">
        <v>42179942</v>
      </c>
      <c r="G1076" s="134" t="s">
        <v>476</v>
      </c>
      <c r="I1076" s="138">
        <v>-8706.44</v>
      </c>
      <c r="L1076" s="134" t="str">
        <f>VLOOKUP(E1076,'ML Look up'!$A$2:$B$1922,2,FALSE)</f>
        <v>SCR</v>
      </c>
    </row>
    <row r="1077" spans="1:12">
      <c r="A1077" s="144" t="s">
        <v>42</v>
      </c>
      <c r="B1077" s="144" t="s">
        <v>21</v>
      </c>
      <c r="C1077" s="136" t="s">
        <v>32</v>
      </c>
      <c r="E1077" s="150">
        <v>42182860</v>
      </c>
      <c r="G1077" s="134" t="s">
        <v>476</v>
      </c>
      <c r="I1077" s="138">
        <v>-1.5</v>
      </c>
      <c r="L1077" s="134" t="str">
        <f>VLOOKUP(E1077,'ML Look up'!$A$2:$B$1922,2,FALSE)</f>
        <v>FGD</v>
      </c>
    </row>
    <row r="1078" spans="1:12">
      <c r="A1078" s="144" t="s">
        <v>42</v>
      </c>
      <c r="B1078" s="144" t="s">
        <v>21</v>
      </c>
      <c r="C1078" s="136" t="s">
        <v>32</v>
      </c>
      <c r="E1078" s="150">
        <v>42182860</v>
      </c>
      <c r="G1078" s="134" t="s">
        <v>476</v>
      </c>
      <c r="I1078" s="138">
        <v>-35712.339999999997</v>
      </c>
      <c r="L1078" s="134" t="str">
        <f>VLOOKUP(E1078,'ML Look up'!$A$2:$B$1922,2,FALSE)</f>
        <v>FGD</v>
      </c>
    </row>
    <row r="1079" spans="1:12">
      <c r="A1079" s="144" t="s">
        <v>42</v>
      </c>
      <c r="B1079" s="144" t="s">
        <v>21</v>
      </c>
      <c r="C1079" s="136" t="s">
        <v>32</v>
      </c>
      <c r="E1079" s="150">
        <v>42188969</v>
      </c>
      <c r="G1079" s="134" t="s">
        <v>476</v>
      </c>
      <c r="I1079" s="138">
        <v>-1652.68</v>
      </c>
      <c r="L1079" s="134" t="str">
        <f>VLOOKUP(E1079,'ML Look up'!$A$2:$B$1922,2,FALSE)</f>
        <v>GYPSUM</v>
      </c>
    </row>
    <row r="1080" spans="1:12">
      <c r="A1080" s="144" t="s">
        <v>42</v>
      </c>
      <c r="B1080" s="144" t="s">
        <v>21</v>
      </c>
      <c r="C1080" s="136" t="s">
        <v>32</v>
      </c>
      <c r="E1080" s="150">
        <v>42190153</v>
      </c>
      <c r="G1080" s="134" t="s">
        <v>476</v>
      </c>
      <c r="I1080" s="138">
        <v>-5778.61</v>
      </c>
      <c r="L1080" s="134" t="str">
        <f>VLOOKUP(E1080,'ML Look up'!$A$2:$B$1922,2,FALSE)</f>
        <v>FGD</v>
      </c>
    </row>
    <row r="1081" spans="1:12">
      <c r="A1081" s="144" t="s">
        <v>42</v>
      </c>
      <c r="B1081" s="144" t="s">
        <v>21</v>
      </c>
      <c r="C1081" s="136" t="s">
        <v>32</v>
      </c>
      <c r="E1081" s="150">
        <v>42207324</v>
      </c>
      <c r="G1081" s="134" t="s">
        <v>476</v>
      </c>
      <c r="I1081" s="138">
        <v>-1</v>
      </c>
      <c r="L1081" s="134" t="str">
        <f>VLOOKUP(E1081,'ML Look up'!$A$2:$B$1922,2,FALSE)</f>
        <v>FGD</v>
      </c>
    </row>
    <row r="1082" spans="1:12">
      <c r="A1082" s="144" t="s">
        <v>42</v>
      </c>
      <c r="B1082" s="144" t="s">
        <v>21</v>
      </c>
      <c r="C1082" s="136" t="s">
        <v>32</v>
      </c>
      <c r="E1082" s="150">
        <v>42211076</v>
      </c>
      <c r="G1082" s="134" t="s">
        <v>476</v>
      </c>
      <c r="I1082" s="138">
        <v>-89214.43</v>
      </c>
      <c r="L1082" s="134" t="str">
        <f>VLOOKUP(E1082,'ML Look up'!$A$2:$B$1922,2,FALSE)</f>
        <v>FGD</v>
      </c>
    </row>
    <row r="1083" spans="1:12">
      <c r="A1083" s="144" t="s">
        <v>42</v>
      </c>
      <c r="B1083" s="144" t="s">
        <v>21</v>
      </c>
      <c r="C1083" s="136" t="s">
        <v>32</v>
      </c>
      <c r="E1083" s="150">
        <v>42216435</v>
      </c>
      <c r="G1083" s="134" t="s">
        <v>476</v>
      </c>
      <c r="I1083" s="138">
        <v>-3050.51</v>
      </c>
      <c r="L1083" s="134" t="str">
        <f>VLOOKUP(E1083,'ML Look up'!$A$2:$B$1922,2,FALSE)</f>
        <v>FGD</v>
      </c>
    </row>
    <row r="1084" spans="1:12">
      <c r="A1084" s="144" t="s">
        <v>42</v>
      </c>
      <c r="B1084" s="144" t="s">
        <v>21</v>
      </c>
      <c r="C1084" s="136" t="s">
        <v>32</v>
      </c>
      <c r="E1084" s="150">
        <v>42216491</v>
      </c>
      <c r="G1084" s="134" t="s">
        <v>476</v>
      </c>
      <c r="I1084" s="138">
        <v>-10080.370000000001</v>
      </c>
      <c r="L1084" s="134" t="str">
        <f>VLOOKUP(E1084,'ML Look up'!$A$2:$B$1922,2,FALSE)</f>
        <v>FGD</v>
      </c>
    </row>
    <row r="1085" spans="1:12">
      <c r="A1085" s="144" t="s">
        <v>42</v>
      </c>
      <c r="B1085" s="144" t="s">
        <v>21</v>
      </c>
      <c r="C1085" s="136" t="s">
        <v>32</v>
      </c>
      <c r="E1085" s="150">
        <v>42218790</v>
      </c>
      <c r="G1085" s="134" t="s">
        <v>476</v>
      </c>
      <c r="I1085" s="138">
        <v>-1396.94</v>
      </c>
      <c r="L1085" s="134" t="str">
        <f>VLOOKUP(E1085,'ML Look up'!$A$2:$B$1922,2,FALSE)</f>
        <v>FGD</v>
      </c>
    </row>
    <row r="1086" spans="1:12">
      <c r="A1086" s="144" t="s">
        <v>42</v>
      </c>
      <c r="B1086" s="144" t="s">
        <v>21</v>
      </c>
      <c r="C1086" s="136" t="s">
        <v>32</v>
      </c>
      <c r="E1086" s="150">
        <v>42222764</v>
      </c>
      <c r="G1086" s="134" t="s">
        <v>476</v>
      </c>
      <c r="I1086" s="138">
        <v>-2567.4299999999998</v>
      </c>
      <c r="L1086" s="134" t="str">
        <f>VLOOKUP(E1086,'ML Look up'!$A$2:$B$1922,2,FALSE)</f>
        <v>PRECIP</v>
      </c>
    </row>
    <row r="1087" spans="1:12">
      <c r="A1087" s="144" t="s">
        <v>42</v>
      </c>
      <c r="B1087" s="144" t="s">
        <v>21</v>
      </c>
      <c r="C1087" s="136" t="s">
        <v>32</v>
      </c>
      <c r="E1087" s="150">
        <v>42230170</v>
      </c>
      <c r="G1087" s="134" t="s">
        <v>476</v>
      </c>
      <c r="I1087" s="138">
        <v>-81697.429999999993</v>
      </c>
      <c r="L1087" s="134" t="str">
        <f>VLOOKUP(E1087,'ML Look up'!$A$2:$B$1922,2,FALSE)</f>
        <v>PRECIP</v>
      </c>
    </row>
    <row r="1088" spans="1:12">
      <c r="A1088" s="144" t="s">
        <v>42</v>
      </c>
      <c r="B1088" s="144" t="s">
        <v>21</v>
      </c>
      <c r="C1088" s="136" t="s">
        <v>32</v>
      </c>
      <c r="E1088" s="150">
        <v>42231601</v>
      </c>
      <c r="G1088" s="134" t="s">
        <v>476</v>
      </c>
      <c r="I1088" s="138">
        <v>-2408.34</v>
      </c>
      <c r="L1088" s="134" t="str">
        <f>VLOOKUP(E1088,'ML Look up'!$A$2:$B$1922,2,FALSE)</f>
        <v>FGD</v>
      </c>
    </row>
    <row r="1089" spans="1:12">
      <c r="A1089" s="144" t="s">
        <v>42</v>
      </c>
      <c r="B1089" s="144" t="s">
        <v>21</v>
      </c>
      <c r="C1089" s="136" t="s">
        <v>32</v>
      </c>
      <c r="E1089" s="150">
        <v>42235466</v>
      </c>
      <c r="G1089" s="134" t="s">
        <v>476</v>
      </c>
      <c r="I1089" s="138">
        <v>-0.5</v>
      </c>
      <c r="L1089" s="134" t="str">
        <f>VLOOKUP(E1089,'ML Look up'!$A$2:$B$1922,2,FALSE)</f>
        <v>ASH</v>
      </c>
    </row>
    <row r="1090" spans="1:12">
      <c r="A1090" s="144" t="s">
        <v>42</v>
      </c>
      <c r="B1090" s="144" t="s">
        <v>21</v>
      </c>
      <c r="C1090" s="136" t="s">
        <v>32</v>
      </c>
      <c r="E1090" s="150">
        <v>42236748</v>
      </c>
      <c r="G1090" s="134" t="s">
        <v>476</v>
      </c>
      <c r="I1090" s="138">
        <v>-2394.58</v>
      </c>
      <c r="L1090" s="134" t="str">
        <f>VLOOKUP(E1090,'ML Look up'!$A$2:$B$1922,2,FALSE)</f>
        <v>FGD</v>
      </c>
    </row>
    <row r="1091" spans="1:12">
      <c r="A1091" s="144" t="s">
        <v>42</v>
      </c>
      <c r="B1091" s="144" t="s">
        <v>21</v>
      </c>
      <c r="C1091" s="136" t="s">
        <v>32</v>
      </c>
      <c r="E1091" s="150">
        <v>42244895</v>
      </c>
      <c r="G1091" s="134" t="s">
        <v>476</v>
      </c>
      <c r="I1091" s="138">
        <v>-3994.07</v>
      </c>
      <c r="L1091" s="134" t="str">
        <f>VLOOKUP(E1091,'ML Look up'!$A$2:$B$1922,2,FALSE)</f>
        <v>FGD</v>
      </c>
    </row>
    <row r="1092" spans="1:12">
      <c r="A1092" s="144" t="s">
        <v>42</v>
      </c>
      <c r="B1092" s="144" t="s">
        <v>21</v>
      </c>
      <c r="C1092" s="136" t="s">
        <v>32</v>
      </c>
      <c r="E1092" s="150">
        <v>42254651</v>
      </c>
      <c r="G1092" s="134" t="s">
        <v>476</v>
      </c>
      <c r="I1092" s="138">
        <v>-1909.14</v>
      </c>
      <c r="L1092" s="134" t="str">
        <f>VLOOKUP(E1092,'ML Look up'!$A$2:$B$1922,2,FALSE)</f>
        <v>FGD</v>
      </c>
    </row>
    <row r="1093" spans="1:12">
      <c r="A1093" s="144" t="s">
        <v>42</v>
      </c>
      <c r="B1093" s="144" t="s">
        <v>21</v>
      </c>
      <c r="C1093" s="136" t="s">
        <v>32</v>
      </c>
      <c r="E1093" s="150">
        <v>42260046</v>
      </c>
      <c r="G1093" s="134" t="s">
        <v>476</v>
      </c>
      <c r="I1093" s="138">
        <v>-2186.83</v>
      </c>
      <c r="L1093" s="134" t="str">
        <f>VLOOKUP(E1093,'ML Look up'!$A$2:$B$1922,2,FALSE)</f>
        <v>SCR</v>
      </c>
    </row>
    <row r="1094" spans="1:12">
      <c r="A1094" s="144" t="s">
        <v>42</v>
      </c>
      <c r="B1094" s="144" t="s">
        <v>21</v>
      </c>
      <c r="C1094" s="136" t="s">
        <v>32</v>
      </c>
      <c r="E1094" s="150">
        <v>42261186</v>
      </c>
      <c r="G1094" s="134" t="s">
        <v>476</v>
      </c>
      <c r="I1094" s="138">
        <v>-4994.01</v>
      </c>
      <c r="L1094" s="134" t="str">
        <f>VLOOKUP(E1094,'ML Look up'!$A$2:$B$1922,2,FALSE)</f>
        <v>SCR</v>
      </c>
    </row>
    <row r="1095" spans="1:12">
      <c r="A1095" s="144" t="s">
        <v>42</v>
      </c>
      <c r="B1095" s="144" t="s">
        <v>21</v>
      </c>
      <c r="C1095" s="136" t="s">
        <v>32</v>
      </c>
      <c r="E1095" s="150">
        <v>42264531</v>
      </c>
      <c r="G1095" s="134" t="s">
        <v>476</v>
      </c>
      <c r="I1095" s="138">
        <v>-92952.8</v>
      </c>
      <c r="L1095" s="134" t="str">
        <f>VLOOKUP(E1095,'ML Look up'!$A$2:$B$1922,2,FALSE)</f>
        <v>FGD</v>
      </c>
    </row>
    <row r="1096" spans="1:12">
      <c r="A1096" s="144" t="s">
        <v>42</v>
      </c>
      <c r="B1096" s="144" t="s">
        <v>21</v>
      </c>
      <c r="C1096" s="136" t="s">
        <v>32</v>
      </c>
      <c r="E1096" s="150">
        <v>42276639</v>
      </c>
      <c r="G1096" s="134" t="s">
        <v>476</v>
      </c>
      <c r="I1096" s="138">
        <v>-96364.06</v>
      </c>
      <c r="L1096" s="134" t="str">
        <f>VLOOKUP(E1096,'ML Look up'!$A$2:$B$1922,2,FALSE)</f>
        <v>FGD</v>
      </c>
    </row>
    <row r="1097" spans="1:12">
      <c r="A1097" s="144" t="s">
        <v>42</v>
      </c>
      <c r="B1097" s="144" t="s">
        <v>21</v>
      </c>
      <c r="C1097" s="136" t="s">
        <v>32</v>
      </c>
      <c r="E1097" s="150">
        <v>42277536</v>
      </c>
      <c r="G1097" s="134" t="s">
        <v>476</v>
      </c>
      <c r="I1097" s="138">
        <v>-6603.99</v>
      </c>
      <c r="L1097" s="134" t="str">
        <f>VLOOKUP(E1097,'ML Look up'!$A$2:$B$1922,2,FALSE)</f>
        <v>FGD</v>
      </c>
    </row>
    <row r="1098" spans="1:12">
      <c r="A1098" s="144" t="s">
        <v>42</v>
      </c>
      <c r="B1098" s="144" t="s">
        <v>21</v>
      </c>
      <c r="C1098" s="136" t="s">
        <v>32</v>
      </c>
      <c r="E1098" s="150">
        <v>42280789</v>
      </c>
      <c r="G1098" s="134" t="s">
        <v>476</v>
      </c>
      <c r="I1098" s="138">
        <v>-15503.83</v>
      </c>
      <c r="L1098" s="134" t="str">
        <f>VLOOKUP(E1098,'ML Look up'!$A$2:$B$1922,2,FALSE)</f>
        <v>ESP Upgrade</v>
      </c>
    </row>
    <row r="1099" spans="1:12">
      <c r="A1099" s="144" t="s">
        <v>42</v>
      </c>
      <c r="B1099" s="144" t="s">
        <v>21</v>
      </c>
      <c r="C1099" s="136" t="s">
        <v>32</v>
      </c>
      <c r="E1099" s="150">
        <v>42280881</v>
      </c>
      <c r="G1099" s="134" t="s">
        <v>476</v>
      </c>
      <c r="I1099" s="138">
        <v>-2399.12</v>
      </c>
      <c r="L1099" s="134" t="str">
        <f>VLOOKUP(E1099,'ML Look up'!$A$2:$B$1922,2,FALSE)</f>
        <v>FGD</v>
      </c>
    </row>
    <row r="1100" spans="1:12">
      <c r="A1100" s="144" t="s">
        <v>42</v>
      </c>
      <c r="B1100" s="144" t="s">
        <v>21</v>
      </c>
      <c r="C1100" s="136" t="s">
        <v>32</v>
      </c>
      <c r="E1100" s="150">
        <v>42283334</v>
      </c>
      <c r="G1100" s="134" t="s">
        <v>476</v>
      </c>
      <c r="I1100" s="138">
        <v>-1028.5</v>
      </c>
      <c r="L1100" s="134" t="str">
        <f>VLOOKUP(E1100,'ML Look up'!$A$2:$B$1922,2,FALSE)</f>
        <v>FGD</v>
      </c>
    </row>
    <row r="1101" spans="1:12">
      <c r="A1101" s="144" t="s">
        <v>42</v>
      </c>
      <c r="B1101" s="144" t="s">
        <v>21</v>
      </c>
      <c r="C1101" s="136" t="s">
        <v>32</v>
      </c>
      <c r="E1101" s="150">
        <v>42293120</v>
      </c>
      <c r="G1101" s="134" t="s">
        <v>476</v>
      </c>
      <c r="I1101" s="138">
        <v>-2377.4899999999998</v>
      </c>
      <c r="L1101" s="134" t="str">
        <f>VLOOKUP(E1101,'ML Look up'!$A$2:$B$1922,2,FALSE)</f>
        <v>FGD</v>
      </c>
    </row>
    <row r="1102" spans="1:12">
      <c r="A1102" s="144" t="s">
        <v>42</v>
      </c>
      <c r="B1102" s="144" t="s">
        <v>21</v>
      </c>
      <c r="C1102" s="136" t="s">
        <v>32</v>
      </c>
      <c r="E1102" s="150">
        <v>42300162</v>
      </c>
      <c r="G1102" s="134" t="s">
        <v>476</v>
      </c>
      <c r="I1102" s="138">
        <v>-5929.98</v>
      </c>
      <c r="L1102" s="134" t="str">
        <f>VLOOKUP(E1102,'ML Look up'!$A$2:$B$1922,2,FALSE)</f>
        <v>FGD</v>
      </c>
    </row>
    <row r="1103" spans="1:12">
      <c r="A1103" s="144" t="s">
        <v>42</v>
      </c>
      <c r="B1103" s="144" t="s">
        <v>21</v>
      </c>
      <c r="C1103" s="136" t="s">
        <v>32</v>
      </c>
      <c r="E1103" s="150">
        <v>42319158</v>
      </c>
      <c r="G1103" s="134" t="s">
        <v>476</v>
      </c>
      <c r="I1103" s="138">
        <v>-1146.44</v>
      </c>
      <c r="L1103" s="134" t="str">
        <f>VLOOKUP(E1103,'ML Look up'!$A$2:$B$1922,2,FALSE)</f>
        <v>FGD</v>
      </c>
    </row>
    <row r="1104" spans="1:12">
      <c r="A1104" s="144" t="s">
        <v>42</v>
      </c>
      <c r="B1104" s="144" t="s">
        <v>21</v>
      </c>
      <c r="C1104" s="136" t="s">
        <v>32</v>
      </c>
      <c r="E1104" s="150">
        <v>42328993</v>
      </c>
      <c r="G1104" s="134" t="s">
        <v>476</v>
      </c>
      <c r="I1104" s="138">
        <v>-2012.87</v>
      </c>
      <c r="L1104" s="134" t="str">
        <f>VLOOKUP(E1104,'ML Look up'!$A$2:$B$1922,2,FALSE)</f>
        <v>FGD</v>
      </c>
    </row>
    <row r="1105" spans="1:12">
      <c r="A1105" s="144" t="s">
        <v>42</v>
      </c>
      <c r="B1105" s="144" t="s">
        <v>21</v>
      </c>
      <c r="C1105" s="136" t="s">
        <v>32</v>
      </c>
      <c r="E1105" s="150">
        <v>42330815</v>
      </c>
      <c r="G1105" s="134" t="s">
        <v>476</v>
      </c>
      <c r="I1105" s="138">
        <v>-3</v>
      </c>
      <c r="L1105" s="134" t="str">
        <f>VLOOKUP(E1105,'ML Look up'!$A$2:$B$1922,2,FALSE)</f>
        <v>FGD</v>
      </c>
    </row>
    <row r="1106" spans="1:12">
      <c r="A1106" s="144" t="s">
        <v>42</v>
      </c>
      <c r="B1106" s="144" t="s">
        <v>21</v>
      </c>
      <c r="C1106" s="136" t="s">
        <v>32</v>
      </c>
      <c r="E1106" s="150">
        <v>42336301</v>
      </c>
      <c r="G1106" s="134" t="s">
        <v>476</v>
      </c>
      <c r="I1106" s="138">
        <v>-10524.42</v>
      </c>
      <c r="L1106" s="134" t="str">
        <f>VLOOKUP(E1106,'ML Look up'!$A$2:$B$1922,2,FALSE)</f>
        <v>SCR</v>
      </c>
    </row>
    <row r="1107" spans="1:12">
      <c r="A1107" s="144" t="s">
        <v>42</v>
      </c>
      <c r="B1107" s="144" t="s">
        <v>21</v>
      </c>
      <c r="C1107" s="136" t="s">
        <v>32</v>
      </c>
      <c r="E1107" s="150">
        <v>42343102</v>
      </c>
      <c r="G1107" s="134" t="s">
        <v>476</v>
      </c>
      <c r="I1107" s="138">
        <v>-1169.44</v>
      </c>
      <c r="L1107" s="134" t="str">
        <f>VLOOKUP(E1107,'ML Look up'!$A$2:$B$1922,2,FALSE)</f>
        <v>FGD</v>
      </c>
    </row>
    <row r="1108" spans="1:12">
      <c r="A1108" s="144" t="s">
        <v>42</v>
      </c>
      <c r="B1108" s="144" t="s">
        <v>21</v>
      </c>
      <c r="C1108" s="136" t="s">
        <v>32</v>
      </c>
      <c r="E1108" s="150">
        <v>42343105</v>
      </c>
      <c r="G1108" s="134" t="s">
        <v>476</v>
      </c>
      <c r="I1108" s="138">
        <v>-467.85</v>
      </c>
      <c r="L1108" s="134" t="str">
        <f>VLOOKUP(E1108,'ML Look up'!$A$2:$B$1922,2,FALSE)</f>
        <v>ASH</v>
      </c>
    </row>
    <row r="1109" spans="1:12">
      <c r="A1109" s="144" t="s">
        <v>42</v>
      </c>
      <c r="B1109" s="144" t="s">
        <v>21</v>
      </c>
      <c r="C1109" s="136" t="s">
        <v>32</v>
      </c>
      <c r="E1109" s="150">
        <v>42346620</v>
      </c>
      <c r="G1109" s="134" t="s">
        <v>476</v>
      </c>
      <c r="I1109" s="138">
        <v>-7894.66</v>
      </c>
      <c r="L1109" s="134" t="str">
        <f>VLOOKUP(E1109,'ML Look up'!$A$2:$B$1922,2,FALSE)</f>
        <v>FGD</v>
      </c>
    </row>
    <row r="1110" spans="1:12">
      <c r="A1110" s="144" t="s">
        <v>42</v>
      </c>
      <c r="B1110" s="144" t="s">
        <v>21</v>
      </c>
      <c r="C1110" s="136" t="s">
        <v>32</v>
      </c>
      <c r="E1110" s="150">
        <v>42346625</v>
      </c>
      <c r="G1110" s="134" t="s">
        <v>476</v>
      </c>
      <c r="I1110" s="138">
        <v>-6247.75</v>
      </c>
      <c r="L1110" s="134" t="str">
        <f>VLOOKUP(E1110,'ML Look up'!$A$2:$B$1922,2,FALSE)</f>
        <v>FGD</v>
      </c>
    </row>
    <row r="1111" spans="1:12">
      <c r="A1111" s="144" t="s">
        <v>42</v>
      </c>
      <c r="B1111" s="144" t="s">
        <v>21</v>
      </c>
      <c r="C1111" s="136" t="s">
        <v>32</v>
      </c>
      <c r="E1111" s="150">
        <v>42356872</v>
      </c>
      <c r="G1111" s="134" t="s">
        <v>476</v>
      </c>
      <c r="I1111" s="138">
        <v>-1</v>
      </c>
      <c r="L1111" s="134" t="str">
        <f>VLOOKUP(E1111,'ML Look up'!$A$2:$B$1922,2,FALSE)</f>
        <v>ESP Upgrade</v>
      </c>
    </row>
    <row r="1112" spans="1:12">
      <c r="A1112" s="144" t="s">
        <v>42</v>
      </c>
      <c r="B1112" s="144" t="s">
        <v>21</v>
      </c>
      <c r="C1112" s="136" t="s">
        <v>32</v>
      </c>
      <c r="E1112" s="150">
        <v>42361093</v>
      </c>
      <c r="G1112" s="134" t="s">
        <v>476</v>
      </c>
      <c r="I1112" s="138">
        <v>-3401.78</v>
      </c>
      <c r="L1112" s="134" t="str">
        <f>VLOOKUP(E1112,'ML Look up'!$A$2:$B$1922,2,FALSE)</f>
        <v>FGD</v>
      </c>
    </row>
    <row r="1113" spans="1:12">
      <c r="A1113" s="144" t="s">
        <v>42</v>
      </c>
      <c r="B1113" s="144" t="s">
        <v>21</v>
      </c>
      <c r="C1113" s="136" t="s">
        <v>32</v>
      </c>
      <c r="E1113" s="150">
        <v>42368064</v>
      </c>
      <c r="G1113" s="134" t="s">
        <v>476</v>
      </c>
      <c r="I1113" s="138">
        <v>-5</v>
      </c>
      <c r="L1113" s="134" t="str">
        <f>VLOOKUP(E1113,'ML Look up'!$A$2:$B$1922,2,FALSE)</f>
        <v>FGD</v>
      </c>
    </row>
    <row r="1114" spans="1:12">
      <c r="A1114" s="144" t="s">
        <v>42</v>
      </c>
      <c r="B1114" s="144" t="s">
        <v>21</v>
      </c>
      <c r="C1114" s="136" t="s">
        <v>32</v>
      </c>
      <c r="E1114" s="150">
        <v>42386633</v>
      </c>
      <c r="G1114" s="134" t="s">
        <v>476</v>
      </c>
      <c r="I1114" s="138">
        <v>-4596.1000000000004</v>
      </c>
      <c r="L1114" s="134" t="str">
        <f>VLOOKUP(E1114,'ML Look up'!$A$2:$B$1922,2,FALSE)</f>
        <v>FGD</v>
      </c>
    </row>
    <row r="1115" spans="1:12">
      <c r="A1115" s="144" t="s">
        <v>42</v>
      </c>
      <c r="B1115" s="144" t="s">
        <v>21</v>
      </c>
      <c r="C1115" s="136" t="s">
        <v>32</v>
      </c>
      <c r="E1115" s="150">
        <v>42386785</v>
      </c>
      <c r="G1115" s="134" t="s">
        <v>476</v>
      </c>
      <c r="I1115" s="138">
        <v>-471.29</v>
      </c>
      <c r="L1115" s="134" t="str">
        <f>VLOOKUP(E1115,'ML Look up'!$A$2:$B$1922,2,FALSE)</f>
        <v>FGD</v>
      </c>
    </row>
    <row r="1116" spans="1:12">
      <c r="A1116" s="144" t="s">
        <v>42</v>
      </c>
      <c r="B1116" s="144" t="s">
        <v>21</v>
      </c>
      <c r="C1116" s="136" t="s">
        <v>32</v>
      </c>
      <c r="E1116" s="150">
        <v>42393129</v>
      </c>
      <c r="G1116" s="134" t="s">
        <v>476</v>
      </c>
      <c r="I1116" s="138">
        <v>-759.02</v>
      </c>
      <c r="L1116" s="134" t="str">
        <f>VLOOKUP(E1116,'ML Look up'!$A$2:$B$1922,2,FALSE)</f>
        <v>FGD</v>
      </c>
    </row>
    <row r="1117" spans="1:12">
      <c r="A1117" s="144" t="s">
        <v>42</v>
      </c>
      <c r="B1117" s="144" t="s">
        <v>21</v>
      </c>
      <c r="C1117" s="136" t="s">
        <v>32</v>
      </c>
      <c r="E1117" s="150">
        <v>42409294</v>
      </c>
      <c r="G1117" s="134" t="s">
        <v>476</v>
      </c>
      <c r="I1117" s="138">
        <v>-2</v>
      </c>
      <c r="L1117" s="134" t="str">
        <f>VLOOKUP(E1117,'ML Look up'!$A$2:$B$1922,2,FALSE)</f>
        <v>GYPSUM</v>
      </c>
    </row>
    <row r="1118" spans="1:12">
      <c r="A1118" s="144" t="s">
        <v>42</v>
      </c>
      <c r="B1118" s="144" t="s">
        <v>21</v>
      </c>
      <c r="C1118" s="136" t="s">
        <v>32</v>
      </c>
      <c r="E1118" s="150">
        <v>42413526</v>
      </c>
      <c r="G1118" s="134" t="s">
        <v>476</v>
      </c>
      <c r="I1118" s="138">
        <v>-1022.21</v>
      </c>
      <c r="L1118" s="134" t="str">
        <f>VLOOKUP(E1118,'ML Look up'!$A$2:$B$1922,2,FALSE)</f>
        <v>FGD</v>
      </c>
    </row>
    <row r="1119" spans="1:12">
      <c r="A1119" s="144" t="s">
        <v>42</v>
      </c>
      <c r="B1119" s="144" t="s">
        <v>21</v>
      </c>
      <c r="C1119" s="136" t="s">
        <v>32</v>
      </c>
      <c r="E1119" s="150">
        <v>42467777</v>
      </c>
      <c r="G1119" s="134" t="s">
        <v>476</v>
      </c>
      <c r="I1119" s="138">
        <v>-875.98</v>
      </c>
      <c r="L1119" s="134" t="str">
        <f>VLOOKUP(E1119,'ML Look up'!$A$2:$B$1922,2,FALSE)</f>
        <v>FGD</v>
      </c>
    </row>
    <row r="1120" spans="1:12">
      <c r="A1120" s="144" t="s">
        <v>42</v>
      </c>
      <c r="B1120" s="144" t="s">
        <v>21</v>
      </c>
      <c r="C1120" s="136" t="s">
        <v>32</v>
      </c>
      <c r="E1120" s="150">
        <v>42478216</v>
      </c>
      <c r="G1120" s="134" t="s">
        <v>476</v>
      </c>
      <c r="I1120" s="138">
        <v>-99881.9</v>
      </c>
      <c r="L1120" s="134" t="str">
        <f>VLOOKUP(E1120,'ML Look up'!$A$2:$B$1922,2,FALSE)</f>
        <v>FGD</v>
      </c>
    </row>
    <row r="1121" spans="1:12">
      <c r="A1121" s="144" t="s">
        <v>42</v>
      </c>
      <c r="B1121" s="144" t="s">
        <v>21</v>
      </c>
      <c r="C1121" s="136" t="s">
        <v>32</v>
      </c>
      <c r="E1121" s="150">
        <v>42498902</v>
      </c>
      <c r="G1121" s="134" t="s">
        <v>476</v>
      </c>
      <c r="I1121" s="138">
        <v>-4415.3</v>
      </c>
      <c r="L1121" s="134" t="str">
        <f>VLOOKUP(E1121,'ML Look up'!$A$2:$B$1922,2,FALSE)</f>
        <v>FGD</v>
      </c>
    </row>
    <row r="1122" spans="1:12">
      <c r="A1122" s="144" t="s">
        <v>42</v>
      </c>
      <c r="B1122" s="144" t="s">
        <v>21</v>
      </c>
      <c r="C1122" s="136" t="s">
        <v>32</v>
      </c>
      <c r="E1122" s="150">
        <v>42499337</v>
      </c>
      <c r="G1122" s="134" t="s">
        <v>476</v>
      </c>
      <c r="I1122" s="138">
        <v>-7405.83</v>
      </c>
      <c r="L1122" s="134" t="str">
        <f>VLOOKUP(E1122,'ML Look up'!$A$2:$B$1922,2,FALSE)</f>
        <v>SO3</v>
      </c>
    </row>
    <row r="1123" spans="1:12">
      <c r="A1123" s="144" t="s">
        <v>42</v>
      </c>
      <c r="B1123" s="144" t="s">
        <v>21</v>
      </c>
      <c r="C1123" s="136" t="s">
        <v>32</v>
      </c>
      <c r="E1123" s="150">
        <v>42515320</v>
      </c>
      <c r="G1123" s="134" t="s">
        <v>476</v>
      </c>
      <c r="I1123" s="138">
        <v>-2278.96</v>
      </c>
      <c r="L1123" s="134" t="str">
        <f>VLOOKUP(E1123,'ML Look up'!$A$2:$B$1922,2,FALSE)</f>
        <v>FGD</v>
      </c>
    </row>
    <row r="1124" spans="1:12">
      <c r="A1124" s="144" t="s">
        <v>42</v>
      </c>
      <c r="B1124" s="144" t="s">
        <v>21</v>
      </c>
      <c r="C1124" s="136" t="s">
        <v>32</v>
      </c>
      <c r="E1124" s="150">
        <v>42534827</v>
      </c>
      <c r="G1124" s="134" t="s">
        <v>476</v>
      </c>
      <c r="I1124" s="138">
        <v>-3781.02</v>
      </c>
      <c r="L1124" s="134" t="str">
        <f>VLOOKUP(E1124,'ML Look up'!$A$2:$B$1922,2,FALSE)</f>
        <v>FGD</v>
      </c>
    </row>
    <row r="1125" spans="1:12">
      <c r="A1125" s="144" t="s">
        <v>42</v>
      </c>
      <c r="B1125" s="144" t="s">
        <v>21</v>
      </c>
      <c r="C1125" s="136" t="s">
        <v>32</v>
      </c>
      <c r="E1125" s="150">
        <v>42535820</v>
      </c>
      <c r="G1125" s="134" t="s">
        <v>476</v>
      </c>
      <c r="I1125" s="138">
        <v>-451.27</v>
      </c>
      <c r="L1125" s="134" t="str">
        <f>VLOOKUP(E1125,'ML Look up'!$A$2:$B$1922,2,FALSE)</f>
        <v>SO3</v>
      </c>
    </row>
    <row r="1126" spans="1:12">
      <c r="A1126" s="144" t="s">
        <v>42</v>
      </c>
      <c r="B1126" s="144" t="s">
        <v>21</v>
      </c>
      <c r="C1126" s="136" t="s">
        <v>32</v>
      </c>
      <c r="E1126" s="150">
        <v>42586177</v>
      </c>
      <c r="G1126" s="134" t="s">
        <v>476</v>
      </c>
      <c r="I1126" s="138">
        <v>-1227.3399999999999</v>
      </c>
      <c r="L1126" s="134" t="str">
        <f>VLOOKUP(E1126,'ML Look up'!$A$2:$B$1922,2,FALSE)</f>
        <v>FGD</v>
      </c>
    </row>
    <row r="1127" spans="1:12">
      <c r="A1127" s="144" t="s">
        <v>42</v>
      </c>
      <c r="B1127" s="144" t="s">
        <v>21</v>
      </c>
      <c r="C1127" s="136" t="s">
        <v>32</v>
      </c>
      <c r="E1127" s="150">
        <v>42594770</v>
      </c>
      <c r="G1127" s="134" t="s">
        <v>476</v>
      </c>
      <c r="I1127" s="138">
        <v>-1359.4</v>
      </c>
      <c r="L1127" s="134" t="str">
        <f>VLOOKUP(E1127,'ML Look up'!$A$2:$B$1922,2,FALSE)</f>
        <v>FGD</v>
      </c>
    </row>
    <row r="1128" spans="1:12">
      <c r="A1128" s="144" t="s">
        <v>42</v>
      </c>
      <c r="B1128" s="144" t="s">
        <v>21</v>
      </c>
      <c r="C1128" s="136" t="s">
        <v>32</v>
      </c>
      <c r="E1128" s="150">
        <v>42595985</v>
      </c>
      <c r="G1128" s="134" t="s">
        <v>476</v>
      </c>
      <c r="I1128" s="138">
        <v>-2570.7399999999998</v>
      </c>
      <c r="L1128" s="134" t="str">
        <f>VLOOKUP(E1128,'ML Look up'!$A$2:$B$1922,2,FALSE)</f>
        <v>FGD</v>
      </c>
    </row>
    <row r="1129" spans="1:12">
      <c r="A1129" s="144" t="s">
        <v>42</v>
      </c>
      <c r="B1129" s="144" t="s">
        <v>21</v>
      </c>
      <c r="C1129" s="136" t="s">
        <v>32</v>
      </c>
      <c r="E1129" s="150">
        <v>42599312</v>
      </c>
      <c r="G1129" s="134" t="s">
        <v>476</v>
      </c>
      <c r="I1129" s="138">
        <v>-1510.91</v>
      </c>
      <c r="L1129" s="134" t="str">
        <f>VLOOKUP(E1129,'ML Look up'!$A$2:$B$1922,2,FALSE)</f>
        <v>FGD</v>
      </c>
    </row>
    <row r="1130" spans="1:12">
      <c r="A1130" s="144" t="s">
        <v>42</v>
      </c>
      <c r="B1130" s="144" t="s">
        <v>21</v>
      </c>
      <c r="C1130" s="136" t="s">
        <v>32</v>
      </c>
      <c r="E1130" s="150">
        <v>42600212</v>
      </c>
      <c r="G1130" s="134" t="s">
        <v>476</v>
      </c>
      <c r="I1130" s="138">
        <v>-7820.15</v>
      </c>
      <c r="L1130" s="134" t="str">
        <f>VLOOKUP(E1130,'ML Look up'!$A$2:$B$1922,2,FALSE)</f>
        <v>FGD</v>
      </c>
    </row>
    <row r="1131" spans="1:12">
      <c r="A1131" s="144" t="s">
        <v>42</v>
      </c>
      <c r="B1131" s="144" t="s">
        <v>21</v>
      </c>
      <c r="C1131" s="136" t="s">
        <v>32</v>
      </c>
      <c r="E1131" s="150">
        <v>42616537</v>
      </c>
      <c r="G1131" s="134" t="s">
        <v>476</v>
      </c>
      <c r="I1131" s="138">
        <v>-4627.96</v>
      </c>
      <c r="L1131" s="134" t="str">
        <f>VLOOKUP(E1131,'ML Look up'!$A$2:$B$1922,2,FALSE)</f>
        <v>FGD</v>
      </c>
    </row>
    <row r="1132" spans="1:12">
      <c r="A1132" s="144" t="s">
        <v>42</v>
      </c>
      <c r="B1132" s="144" t="s">
        <v>21</v>
      </c>
      <c r="C1132" s="136" t="s">
        <v>32</v>
      </c>
      <c r="E1132" s="150">
        <v>42617561</v>
      </c>
      <c r="G1132" s="134" t="s">
        <v>476</v>
      </c>
      <c r="I1132" s="138">
        <v>-3263.02</v>
      </c>
      <c r="L1132" s="134" t="str">
        <f>VLOOKUP(E1132,'ML Look up'!$A$2:$B$1922,2,FALSE)</f>
        <v>FGD</v>
      </c>
    </row>
    <row r="1133" spans="1:12">
      <c r="A1133" s="144" t="s">
        <v>42</v>
      </c>
      <c r="B1133" s="144" t="s">
        <v>21</v>
      </c>
      <c r="C1133" s="136" t="s">
        <v>32</v>
      </c>
      <c r="E1133" s="150">
        <v>42625711</v>
      </c>
      <c r="G1133" s="134" t="s">
        <v>476</v>
      </c>
      <c r="I1133" s="138">
        <v>-3760.02</v>
      </c>
      <c r="L1133" s="134" t="str">
        <f>VLOOKUP(E1133,'ML Look up'!$A$2:$B$1922,2,FALSE)</f>
        <v>FGD</v>
      </c>
    </row>
    <row r="1134" spans="1:12">
      <c r="A1134" s="144" t="s">
        <v>42</v>
      </c>
      <c r="B1134" s="144" t="s">
        <v>21</v>
      </c>
      <c r="C1134" s="136" t="s">
        <v>32</v>
      </c>
      <c r="E1134" s="150">
        <v>42626159</v>
      </c>
      <c r="G1134" s="134" t="s">
        <v>476</v>
      </c>
      <c r="I1134" s="138">
        <v>-8659.6299999999992</v>
      </c>
      <c r="L1134" s="134" t="str">
        <f>VLOOKUP(E1134,'ML Look up'!$A$2:$B$1922,2,FALSE)</f>
        <v>FGD</v>
      </c>
    </row>
    <row r="1135" spans="1:12">
      <c r="A1135" s="144" t="s">
        <v>42</v>
      </c>
      <c r="B1135" s="144" t="s">
        <v>21</v>
      </c>
      <c r="C1135" s="136" t="s">
        <v>32</v>
      </c>
      <c r="E1135" s="150">
        <v>42628091</v>
      </c>
      <c r="G1135" s="134" t="s">
        <v>476</v>
      </c>
      <c r="I1135" s="138">
        <v>-92420.479999999996</v>
      </c>
      <c r="L1135" s="134" t="str">
        <f>VLOOKUP(E1135,'ML Look up'!$A$2:$B$1922,2,FALSE)</f>
        <v>FGD</v>
      </c>
    </row>
    <row r="1136" spans="1:12">
      <c r="A1136" s="144" t="s">
        <v>42</v>
      </c>
      <c r="B1136" s="144" t="s">
        <v>21</v>
      </c>
      <c r="C1136" s="136" t="s">
        <v>32</v>
      </c>
      <c r="E1136" s="150">
        <v>42628192</v>
      </c>
      <c r="G1136" s="134" t="s">
        <v>476</v>
      </c>
      <c r="I1136" s="138">
        <v>-74643.399999999994</v>
      </c>
      <c r="L1136" s="134" t="str">
        <f>VLOOKUP(E1136,'ML Look up'!$A$2:$B$1922,2,FALSE)</f>
        <v>FGD</v>
      </c>
    </row>
    <row r="1137" spans="1:12">
      <c r="A1137" s="144" t="s">
        <v>42</v>
      </c>
      <c r="B1137" s="144" t="s">
        <v>21</v>
      </c>
      <c r="C1137" s="136" t="s">
        <v>32</v>
      </c>
      <c r="E1137" s="150">
        <v>42635375</v>
      </c>
      <c r="G1137" s="134" t="s">
        <v>476</v>
      </c>
      <c r="I1137" s="138">
        <v>-12712.33</v>
      </c>
      <c r="L1137" s="134" t="str">
        <f>VLOOKUP(E1137,'ML Look up'!$A$2:$B$1922,2,FALSE)</f>
        <v>FGD</v>
      </c>
    </row>
    <row r="1138" spans="1:12">
      <c r="A1138" s="144" t="s">
        <v>42</v>
      </c>
      <c r="B1138" s="144" t="s">
        <v>21</v>
      </c>
      <c r="C1138" s="136" t="s">
        <v>32</v>
      </c>
      <c r="E1138" s="150">
        <v>42639651</v>
      </c>
      <c r="G1138" s="134" t="s">
        <v>476</v>
      </c>
      <c r="I1138" s="138">
        <v>-10695.47</v>
      </c>
      <c r="L1138" s="134" t="str">
        <f>VLOOKUP(E1138,'ML Look up'!$A$2:$B$1922,2,FALSE)</f>
        <v>FGD</v>
      </c>
    </row>
    <row r="1139" spans="1:12">
      <c r="A1139" s="144" t="s">
        <v>42</v>
      </c>
      <c r="B1139" s="144" t="s">
        <v>21</v>
      </c>
      <c r="C1139" s="136" t="s">
        <v>32</v>
      </c>
      <c r="E1139" s="150">
        <v>42681212</v>
      </c>
      <c r="G1139" s="134" t="s">
        <v>476</v>
      </c>
      <c r="I1139" s="138">
        <v>-2790.06</v>
      </c>
      <c r="L1139" s="134" t="str">
        <f>VLOOKUP(E1139,'ML Look up'!$A$2:$B$1922,2,FALSE)</f>
        <v>GYPSUM</v>
      </c>
    </row>
    <row r="1140" spans="1:12">
      <c r="A1140" s="144" t="s">
        <v>42</v>
      </c>
      <c r="B1140" s="144" t="s">
        <v>21</v>
      </c>
      <c r="C1140" s="136" t="s">
        <v>32</v>
      </c>
      <c r="E1140" s="150">
        <v>42682675</v>
      </c>
      <c r="G1140" s="134" t="s">
        <v>476</v>
      </c>
      <c r="I1140" s="138">
        <v>-2007.11</v>
      </c>
      <c r="L1140" s="134" t="str">
        <f>VLOOKUP(E1140,'ML Look up'!$A$2:$B$1922,2,FALSE)</f>
        <v>FGD</v>
      </c>
    </row>
    <row r="1141" spans="1:12">
      <c r="A1141" s="144" t="s">
        <v>42</v>
      </c>
      <c r="B1141" s="144" t="s">
        <v>21</v>
      </c>
      <c r="C1141" s="136" t="s">
        <v>32</v>
      </c>
      <c r="E1141" s="150">
        <v>42701585</v>
      </c>
      <c r="G1141" s="134" t="s">
        <v>476</v>
      </c>
      <c r="I1141" s="138">
        <v>-4820.8599999999997</v>
      </c>
      <c r="L1141" s="134" t="str">
        <f>VLOOKUP(E1141,'ML Look up'!$A$2:$B$1922,2,FALSE)</f>
        <v>FGD</v>
      </c>
    </row>
    <row r="1142" spans="1:12">
      <c r="A1142" s="144" t="s">
        <v>42</v>
      </c>
      <c r="B1142" s="144" t="s">
        <v>21</v>
      </c>
      <c r="C1142" s="136" t="s">
        <v>32</v>
      </c>
      <c r="E1142" s="150">
        <v>42710127</v>
      </c>
      <c r="G1142" s="134" t="s">
        <v>476</v>
      </c>
      <c r="I1142" s="138">
        <v>-2704.37</v>
      </c>
      <c r="L1142" s="134" t="str">
        <f>VLOOKUP(E1142,'ML Look up'!$A$2:$B$1922,2,FALSE)</f>
        <v>FGD</v>
      </c>
    </row>
    <row r="1143" spans="1:12">
      <c r="A1143" s="144" t="s">
        <v>42</v>
      </c>
      <c r="B1143" s="144" t="s">
        <v>21</v>
      </c>
      <c r="C1143" s="136" t="s">
        <v>32</v>
      </c>
      <c r="E1143" s="150">
        <v>42721629</v>
      </c>
      <c r="G1143" s="134" t="s">
        <v>476</v>
      </c>
      <c r="I1143" s="138">
        <v>-2282.17</v>
      </c>
      <c r="L1143" s="134" t="str">
        <f>VLOOKUP(E1143,'ML Look up'!$A$2:$B$1922,2,FALSE)</f>
        <v>FGD</v>
      </c>
    </row>
    <row r="1144" spans="1:12">
      <c r="A1144" s="144" t="s">
        <v>42</v>
      </c>
      <c r="B1144" s="144" t="s">
        <v>21</v>
      </c>
      <c r="C1144" s="136" t="s">
        <v>32</v>
      </c>
      <c r="E1144" s="150">
        <v>42737907</v>
      </c>
      <c r="G1144" s="134" t="s">
        <v>476</v>
      </c>
      <c r="I1144" s="138">
        <v>-5211.7299999999996</v>
      </c>
      <c r="L1144" s="134" t="str">
        <f>VLOOKUP(E1144,'ML Look up'!$A$2:$B$1922,2,FALSE)</f>
        <v>FGD</v>
      </c>
    </row>
    <row r="1145" spans="1:12">
      <c r="A1145" s="144" t="s">
        <v>42</v>
      </c>
      <c r="B1145" s="144" t="s">
        <v>21</v>
      </c>
      <c r="C1145" s="136" t="s">
        <v>32</v>
      </c>
      <c r="E1145" s="150">
        <v>42763525</v>
      </c>
      <c r="G1145" s="134" t="s">
        <v>476</v>
      </c>
      <c r="I1145" s="138">
        <v>-1168.54</v>
      </c>
      <c r="L1145" s="134" t="str">
        <f>VLOOKUP(E1145,'ML Look up'!$A$2:$B$1922,2,FALSE)</f>
        <v>FGD</v>
      </c>
    </row>
    <row r="1146" spans="1:12">
      <c r="A1146" s="144" t="s">
        <v>42</v>
      </c>
      <c r="B1146" s="144" t="s">
        <v>21</v>
      </c>
      <c r="C1146" s="136" t="s">
        <v>32</v>
      </c>
      <c r="E1146" s="150">
        <v>42765373</v>
      </c>
      <c r="G1146" s="134" t="s">
        <v>476</v>
      </c>
      <c r="I1146" s="138">
        <v>-4897.18</v>
      </c>
      <c r="L1146" s="134" t="str">
        <f>VLOOKUP(E1146,'ML Look up'!$A$2:$B$1922,2,FALSE)</f>
        <v>FGD</v>
      </c>
    </row>
    <row r="1147" spans="1:12">
      <c r="A1147" s="144" t="s">
        <v>42</v>
      </c>
      <c r="B1147" s="144" t="s">
        <v>21</v>
      </c>
      <c r="C1147" s="136" t="s">
        <v>32</v>
      </c>
      <c r="E1147" s="150">
        <v>42775072</v>
      </c>
      <c r="G1147" s="134" t="s">
        <v>476</v>
      </c>
      <c r="I1147" s="138">
        <v>-3383.82</v>
      </c>
      <c r="L1147" s="134" t="str">
        <f>VLOOKUP(E1147,'ML Look up'!$A$2:$B$1922,2,FALSE)</f>
        <v>FGD</v>
      </c>
    </row>
    <row r="1148" spans="1:12">
      <c r="A1148" s="144" t="s">
        <v>42</v>
      </c>
      <c r="B1148" s="144" t="s">
        <v>21</v>
      </c>
      <c r="C1148" s="136" t="s">
        <v>32</v>
      </c>
      <c r="E1148" s="150">
        <v>42803603</v>
      </c>
      <c r="G1148" s="134" t="s">
        <v>476</v>
      </c>
      <c r="I1148" s="138">
        <v>-1902.36</v>
      </c>
      <c r="L1148" s="134" t="str">
        <f>VLOOKUP(E1148,'ML Look up'!$A$2:$B$1922,2,FALSE)</f>
        <v>FGD</v>
      </c>
    </row>
    <row r="1149" spans="1:12">
      <c r="A1149" s="144" t="s">
        <v>42</v>
      </c>
      <c r="B1149" s="144" t="s">
        <v>21</v>
      </c>
      <c r="C1149" s="136" t="s">
        <v>32</v>
      </c>
      <c r="E1149" s="150">
        <v>42817158</v>
      </c>
      <c r="G1149" s="134" t="s">
        <v>476</v>
      </c>
      <c r="I1149" s="138">
        <v>-7398.89</v>
      </c>
      <c r="L1149" s="134" t="str">
        <f>VLOOKUP(E1149,'ML Look up'!$A$2:$B$1922,2,FALSE)</f>
        <v>FGD</v>
      </c>
    </row>
    <row r="1150" spans="1:12">
      <c r="A1150" s="144" t="s">
        <v>42</v>
      </c>
      <c r="B1150" s="144" t="s">
        <v>21</v>
      </c>
      <c r="C1150" s="136" t="s">
        <v>32</v>
      </c>
      <c r="E1150" s="150">
        <v>42819644</v>
      </c>
      <c r="G1150" s="134" t="s">
        <v>476</v>
      </c>
      <c r="I1150" s="138">
        <v>-1060.8</v>
      </c>
      <c r="L1150" s="134" t="str">
        <f>VLOOKUP(E1150,'ML Look up'!$A$2:$B$1922,2,FALSE)</f>
        <v>FGD</v>
      </c>
    </row>
    <row r="1151" spans="1:12">
      <c r="A1151" s="144" t="s">
        <v>42</v>
      </c>
      <c r="B1151" s="144" t="s">
        <v>21</v>
      </c>
      <c r="C1151" s="136" t="s">
        <v>32</v>
      </c>
      <c r="E1151" s="150">
        <v>42847611</v>
      </c>
      <c r="G1151" s="134" t="s">
        <v>476</v>
      </c>
      <c r="I1151" s="138">
        <v>-3196.86</v>
      </c>
      <c r="L1151" s="134" t="str">
        <f>VLOOKUP(E1151,'ML Look up'!$A$2:$B$1922,2,FALSE)</f>
        <v>FGD</v>
      </c>
    </row>
    <row r="1152" spans="1:12">
      <c r="A1152" s="144" t="s">
        <v>42</v>
      </c>
      <c r="B1152" s="144" t="s">
        <v>21</v>
      </c>
      <c r="C1152" s="136" t="s">
        <v>32</v>
      </c>
      <c r="E1152" s="150">
        <v>42855498</v>
      </c>
      <c r="G1152" s="134" t="s">
        <v>476</v>
      </c>
      <c r="I1152" s="138">
        <v>-1337.93</v>
      </c>
      <c r="L1152" s="134" t="str">
        <f>VLOOKUP(E1152,'ML Look up'!$A$2:$B$1922,2,FALSE)</f>
        <v>FGD</v>
      </c>
    </row>
    <row r="1153" spans="1:12">
      <c r="A1153" s="144" t="s">
        <v>42</v>
      </c>
      <c r="B1153" s="144" t="s">
        <v>21</v>
      </c>
      <c r="C1153" s="136" t="s">
        <v>32</v>
      </c>
      <c r="E1153" s="150">
        <v>42874994</v>
      </c>
      <c r="G1153" s="134" t="s">
        <v>476</v>
      </c>
      <c r="I1153" s="138">
        <v>-3083.37</v>
      </c>
      <c r="L1153" s="134" t="str">
        <f>VLOOKUP(E1153,'ML Look up'!$A$2:$B$1922,2,FALSE)</f>
        <v>FGD</v>
      </c>
    </row>
    <row r="1154" spans="1:12">
      <c r="A1154" s="144" t="s">
        <v>42</v>
      </c>
      <c r="B1154" s="144" t="s">
        <v>21</v>
      </c>
      <c r="C1154" s="136" t="s">
        <v>32</v>
      </c>
      <c r="E1154" s="150">
        <v>42891839</v>
      </c>
      <c r="G1154" s="134" t="s">
        <v>476</v>
      </c>
      <c r="I1154" s="138">
        <v>-1380.58</v>
      </c>
      <c r="L1154" s="134" t="str">
        <f>VLOOKUP(E1154,'ML Look up'!$A$2:$B$1922,2,FALSE)</f>
        <v>FGD</v>
      </c>
    </row>
    <row r="1155" spans="1:12">
      <c r="A1155" s="144" t="s">
        <v>42</v>
      </c>
      <c r="B1155" s="144" t="s">
        <v>21</v>
      </c>
      <c r="C1155" s="136" t="s">
        <v>32</v>
      </c>
      <c r="E1155" s="150">
        <v>42892252</v>
      </c>
      <c r="G1155" s="134" t="s">
        <v>476</v>
      </c>
      <c r="I1155" s="138">
        <v>-18306.41</v>
      </c>
      <c r="L1155" s="134" t="str">
        <f>VLOOKUP(E1155,'ML Look up'!$A$2:$B$1922,2,FALSE)</f>
        <v>FGD</v>
      </c>
    </row>
    <row r="1156" spans="1:12">
      <c r="A1156" s="144" t="s">
        <v>42</v>
      </c>
      <c r="B1156" s="144" t="s">
        <v>21</v>
      </c>
      <c r="C1156" s="136" t="s">
        <v>32</v>
      </c>
      <c r="E1156" s="150">
        <v>42892538</v>
      </c>
      <c r="G1156" s="134" t="s">
        <v>476</v>
      </c>
      <c r="I1156" s="138">
        <v>-1397.72</v>
      </c>
      <c r="L1156" s="134" t="str">
        <f>VLOOKUP(E1156,'ML Look up'!$A$2:$B$1922,2,FALSE)</f>
        <v>FGD</v>
      </c>
    </row>
    <row r="1157" spans="1:12">
      <c r="A1157" s="144" t="s">
        <v>42</v>
      </c>
      <c r="B1157" s="144" t="s">
        <v>21</v>
      </c>
      <c r="C1157" s="136" t="s">
        <v>32</v>
      </c>
      <c r="E1157" s="150">
        <v>42893506</v>
      </c>
      <c r="G1157" s="134" t="s">
        <v>476</v>
      </c>
      <c r="I1157" s="138">
        <v>-1293.75</v>
      </c>
      <c r="L1157" s="134" t="str">
        <f>VLOOKUP(E1157,'ML Look up'!$A$2:$B$1922,2,FALSE)</f>
        <v>CEMS</v>
      </c>
    </row>
    <row r="1158" spans="1:12">
      <c r="A1158" s="144" t="s">
        <v>42</v>
      </c>
      <c r="B1158" s="144" t="s">
        <v>21</v>
      </c>
      <c r="C1158" s="136" t="s">
        <v>32</v>
      </c>
      <c r="E1158" s="150">
        <v>42894377</v>
      </c>
      <c r="G1158" s="134" t="s">
        <v>476</v>
      </c>
      <c r="I1158" s="138">
        <v>-2971.78</v>
      </c>
      <c r="L1158" s="134" t="str">
        <f>VLOOKUP(E1158,'ML Look up'!$A$2:$B$1922,2,FALSE)</f>
        <v>CEMS</v>
      </c>
    </row>
    <row r="1159" spans="1:12">
      <c r="A1159" s="144" t="s">
        <v>42</v>
      </c>
      <c r="B1159" s="144" t="s">
        <v>21</v>
      </c>
      <c r="C1159" s="136" t="s">
        <v>32</v>
      </c>
      <c r="E1159" s="150">
        <v>42902645</v>
      </c>
      <c r="G1159" s="134" t="s">
        <v>476</v>
      </c>
      <c r="I1159" s="138">
        <v>-2791.64</v>
      </c>
      <c r="L1159" s="134" t="str">
        <f>VLOOKUP(E1159,'ML Look up'!$A$2:$B$1922,2,FALSE)</f>
        <v>FGD</v>
      </c>
    </row>
    <row r="1160" spans="1:12">
      <c r="A1160" s="144" t="s">
        <v>42</v>
      </c>
      <c r="B1160" s="144" t="s">
        <v>21</v>
      </c>
      <c r="C1160" s="136" t="s">
        <v>32</v>
      </c>
      <c r="E1160" s="150">
        <v>42940940</v>
      </c>
      <c r="G1160" s="134" t="s">
        <v>476</v>
      </c>
      <c r="I1160" s="138">
        <v>-1866.89</v>
      </c>
      <c r="L1160" s="134" t="str">
        <f>VLOOKUP(E1160,'ML Look up'!$A$2:$B$1922,2,FALSE)</f>
        <v>FGD</v>
      </c>
    </row>
    <row r="1161" spans="1:12">
      <c r="A1161" s="144" t="s">
        <v>42</v>
      </c>
      <c r="B1161" s="144" t="s">
        <v>21</v>
      </c>
      <c r="C1161" s="136" t="s">
        <v>32</v>
      </c>
      <c r="E1161" s="150">
        <v>42953874</v>
      </c>
      <c r="G1161" s="134" t="s">
        <v>476</v>
      </c>
      <c r="I1161" s="138">
        <v>-606.35</v>
      </c>
      <c r="L1161" s="134" t="str">
        <f>VLOOKUP(E1161,'ML Look up'!$A$2:$B$1922,2,FALSE)</f>
        <v>FGD</v>
      </c>
    </row>
    <row r="1162" spans="1:12">
      <c r="A1162" s="144" t="s">
        <v>42</v>
      </c>
      <c r="B1162" s="144" t="s">
        <v>21</v>
      </c>
      <c r="C1162" s="136" t="s">
        <v>32</v>
      </c>
      <c r="E1162" s="150">
        <v>42974893</v>
      </c>
      <c r="G1162" s="134" t="s">
        <v>476</v>
      </c>
      <c r="I1162" s="138">
        <v>-1238.6500000000001</v>
      </c>
      <c r="L1162" s="134" t="str">
        <f>VLOOKUP(E1162,'ML Look up'!$A$2:$B$1922,2,FALSE)</f>
        <v>DFA</v>
      </c>
    </row>
    <row r="1163" spans="1:12">
      <c r="A1163" s="144" t="s">
        <v>42</v>
      </c>
      <c r="B1163" s="144" t="s">
        <v>21</v>
      </c>
      <c r="C1163" s="136" t="s">
        <v>32</v>
      </c>
      <c r="E1163" s="150">
        <v>42975428</v>
      </c>
      <c r="G1163" s="134" t="s">
        <v>476</v>
      </c>
      <c r="I1163" s="138">
        <v>-4243.41</v>
      </c>
      <c r="L1163" s="134" t="str">
        <f>VLOOKUP(E1163,'ML Look up'!$A$2:$B$1922,2,FALSE)</f>
        <v>FGD</v>
      </c>
    </row>
    <row r="1164" spans="1:12">
      <c r="A1164" s="144" t="s">
        <v>42</v>
      </c>
      <c r="B1164" s="144" t="s">
        <v>21</v>
      </c>
      <c r="C1164" s="136" t="s">
        <v>32</v>
      </c>
      <c r="E1164" s="150">
        <v>42976844</v>
      </c>
      <c r="G1164" s="134" t="s">
        <v>476</v>
      </c>
      <c r="I1164" s="138">
        <v>-23964.32</v>
      </c>
      <c r="L1164" s="134" t="str">
        <f>VLOOKUP(E1164,'ML Look up'!$A$2:$B$1922,2,FALSE)</f>
        <v>FGD</v>
      </c>
    </row>
    <row r="1165" spans="1:12">
      <c r="A1165" s="144" t="s">
        <v>42</v>
      </c>
      <c r="B1165" s="144" t="s">
        <v>21</v>
      </c>
      <c r="C1165" s="136" t="s">
        <v>32</v>
      </c>
      <c r="E1165" s="150">
        <v>42979997</v>
      </c>
      <c r="G1165" s="134" t="s">
        <v>476</v>
      </c>
      <c r="I1165" s="138">
        <v>-5369.56</v>
      </c>
      <c r="L1165" s="134" t="str">
        <f>VLOOKUP(E1165,'ML Look up'!$A$2:$B$1922,2,FALSE)</f>
        <v>FGD</v>
      </c>
    </row>
    <row r="1166" spans="1:12">
      <c r="A1166" s="144" t="s">
        <v>42</v>
      </c>
      <c r="B1166" s="144" t="s">
        <v>21</v>
      </c>
      <c r="C1166" s="136" t="s">
        <v>32</v>
      </c>
      <c r="E1166" s="150">
        <v>42983652</v>
      </c>
      <c r="G1166" s="134" t="s">
        <v>476</v>
      </c>
      <c r="I1166" s="138">
        <v>-5845.88</v>
      </c>
      <c r="L1166" s="134" t="str">
        <f>VLOOKUP(E1166,'ML Look up'!$A$2:$B$1922,2,FALSE)</f>
        <v>FGD</v>
      </c>
    </row>
    <row r="1167" spans="1:12">
      <c r="A1167" s="144" t="s">
        <v>42</v>
      </c>
      <c r="B1167" s="144" t="s">
        <v>21</v>
      </c>
      <c r="C1167" s="136" t="s">
        <v>32</v>
      </c>
      <c r="E1167" s="150">
        <v>42985542</v>
      </c>
      <c r="G1167" s="134" t="s">
        <v>476</v>
      </c>
      <c r="I1167" s="138">
        <v>-5830.54</v>
      </c>
      <c r="L1167" s="134" t="str">
        <f>VLOOKUP(E1167,'ML Look up'!$A$2:$B$1922,2,FALSE)</f>
        <v>FGD</v>
      </c>
    </row>
    <row r="1168" spans="1:12">
      <c r="A1168" s="144" t="s">
        <v>42</v>
      </c>
      <c r="B1168" s="144" t="s">
        <v>21</v>
      </c>
      <c r="C1168" s="136" t="s">
        <v>32</v>
      </c>
      <c r="E1168" s="150">
        <v>42987111</v>
      </c>
      <c r="G1168" s="134" t="s">
        <v>476</v>
      </c>
      <c r="I1168" s="138">
        <v>-3945.71</v>
      </c>
      <c r="L1168" s="134" t="str">
        <f>VLOOKUP(E1168,'ML Look up'!$A$2:$B$1922,2,FALSE)</f>
        <v>FGD</v>
      </c>
    </row>
    <row r="1169" spans="1:12">
      <c r="A1169" s="144" t="s">
        <v>42</v>
      </c>
      <c r="B1169" s="144" t="s">
        <v>21</v>
      </c>
      <c r="C1169" s="136" t="s">
        <v>32</v>
      </c>
      <c r="E1169" s="150">
        <v>42999757</v>
      </c>
      <c r="G1169" s="134" t="s">
        <v>476</v>
      </c>
      <c r="I1169" s="138">
        <v>-7087.09</v>
      </c>
      <c r="L1169" s="134" t="str">
        <f>VLOOKUP(E1169,'ML Look up'!$A$2:$B$1922,2,FALSE)</f>
        <v>FGD</v>
      </c>
    </row>
    <row r="1170" spans="1:12">
      <c r="A1170" s="144" t="s">
        <v>42</v>
      </c>
      <c r="B1170" s="144" t="s">
        <v>70</v>
      </c>
      <c r="C1170" s="136" t="s">
        <v>32</v>
      </c>
      <c r="E1170" s="150">
        <v>42570595</v>
      </c>
      <c r="G1170" s="134" t="s">
        <v>476</v>
      </c>
      <c r="I1170" s="138">
        <v>-1152413.27</v>
      </c>
      <c r="L1170" s="134" t="str">
        <f>VLOOKUP(E1170,'ML Look up'!$A$2:$B$1922,2,FALSE)</f>
        <v>LDFL</v>
      </c>
    </row>
    <row r="1171" spans="1:12">
      <c r="A1171" s="144" t="s">
        <v>42</v>
      </c>
      <c r="B1171" s="144" t="s">
        <v>70</v>
      </c>
      <c r="C1171" s="136" t="s">
        <v>32</v>
      </c>
      <c r="E1171" s="150">
        <v>42570595</v>
      </c>
      <c r="G1171" s="134" t="s">
        <v>476</v>
      </c>
      <c r="I1171" s="138">
        <v>-5368125.68</v>
      </c>
      <c r="L1171" s="134" t="str">
        <f>VLOOKUP(E1171,'ML Look up'!$A$2:$B$1922,2,FALSE)</f>
        <v>LDFL</v>
      </c>
    </row>
    <row r="1172" spans="1:12">
      <c r="A1172" s="144" t="s">
        <v>42</v>
      </c>
      <c r="B1172" s="144" t="s">
        <v>21</v>
      </c>
      <c r="C1172" s="136" t="s">
        <v>35</v>
      </c>
      <c r="E1172" s="150">
        <v>42169179</v>
      </c>
      <c r="G1172" s="134" t="s">
        <v>476</v>
      </c>
      <c r="I1172" s="138">
        <v>-1458.89</v>
      </c>
      <c r="L1172" s="134" t="str">
        <f>VLOOKUP(E1172,'ML Look up'!$A$2:$B$1922,2,FALSE)</f>
        <v>ASH</v>
      </c>
    </row>
    <row r="1173" spans="1:12">
      <c r="A1173" s="144" t="s">
        <v>42</v>
      </c>
      <c r="B1173" s="144" t="s">
        <v>21</v>
      </c>
      <c r="C1173" s="136" t="s">
        <v>35</v>
      </c>
      <c r="E1173" s="150">
        <v>42196193</v>
      </c>
      <c r="G1173" s="134" t="s">
        <v>476</v>
      </c>
      <c r="I1173" s="138">
        <v>-1352.03</v>
      </c>
      <c r="L1173" s="134" t="str">
        <f>VLOOKUP(E1173,'ML Look up'!$A$2:$B$1922,2,FALSE)</f>
        <v>ASH</v>
      </c>
    </row>
    <row r="1174" spans="1:12">
      <c r="A1174" s="144" t="s">
        <v>42</v>
      </c>
      <c r="B1174" s="144" t="s">
        <v>21</v>
      </c>
      <c r="C1174" s="136" t="s">
        <v>35</v>
      </c>
      <c r="E1174" s="150">
        <v>42298583</v>
      </c>
      <c r="G1174" s="134" t="s">
        <v>476</v>
      </c>
      <c r="I1174" s="138">
        <v>-2541.36</v>
      </c>
      <c r="L1174" s="134" t="str">
        <f>VLOOKUP(E1174,'ML Look up'!$A$2:$B$1922,2,FALSE)</f>
        <v>FGD</v>
      </c>
    </row>
    <row r="1175" spans="1:12">
      <c r="A1175" s="144" t="s">
        <v>42</v>
      </c>
      <c r="B1175" s="144" t="s">
        <v>21</v>
      </c>
      <c r="C1175" s="136" t="s">
        <v>35</v>
      </c>
      <c r="E1175" s="150">
        <v>42315471</v>
      </c>
      <c r="G1175" s="134" t="s">
        <v>476</v>
      </c>
      <c r="I1175" s="138">
        <v>-3375.31</v>
      </c>
      <c r="L1175" s="134" t="str">
        <f>VLOOKUP(E1175,'ML Look up'!$A$2:$B$1922,2,FALSE)</f>
        <v>ASH</v>
      </c>
    </row>
    <row r="1176" spans="1:12">
      <c r="A1176" s="144" t="s">
        <v>42</v>
      </c>
      <c r="B1176" s="144" t="s">
        <v>21</v>
      </c>
      <c r="C1176" s="136" t="s">
        <v>35</v>
      </c>
      <c r="E1176" s="150">
        <v>42615895</v>
      </c>
      <c r="G1176" s="134" t="s">
        <v>476</v>
      </c>
      <c r="I1176" s="138">
        <v>-47437.42</v>
      </c>
      <c r="L1176" s="134" t="str">
        <f>VLOOKUP(E1176,'ML Look up'!$A$2:$B$1922,2,FALSE)</f>
        <v>FGD</v>
      </c>
    </row>
    <row r="1177" spans="1:12">
      <c r="A1177" s="144" t="s">
        <v>42</v>
      </c>
      <c r="B1177" s="144" t="s">
        <v>21</v>
      </c>
      <c r="C1177" s="136" t="s">
        <v>35</v>
      </c>
      <c r="E1177" s="150">
        <v>42624700</v>
      </c>
      <c r="G1177" s="134" t="s">
        <v>476</v>
      </c>
      <c r="I1177" s="138">
        <v>-2086.35</v>
      </c>
      <c r="L1177" s="134" t="str">
        <f>VLOOKUP(E1177,'ML Look up'!$A$2:$B$1922,2,FALSE)</f>
        <v>ASH</v>
      </c>
    </row>
    <row r="1178" spans="1:12">
      <c r="A1178" s="144" t="s">
        <v>42</v>
      </c>
      <c r="B1178" s="144" t="s">
        <v>21</v>
      </c>
      <c r="C1178" s="136" t="s">
        <v>35</v>
      </c>
      <c r="E1178" s="150">
        <v>42719374</v>
      </c>
      <c r="G1178" s="134" t="s">
        <v>476</v>
      </c>
      <c r="I1178" s="138">
        <v>-1</v>
      </c>
      <c r="L1178" s="134" t="str">
        <f>VLOOKUP(E1178,'ML Look up'!$A$2:$B$1922,2,FALSE)</f>
        <v>ASH</v>
      </c>
    </row>
    <row r="1179" spans="1:12">
      <c r="A1179" s="144" t="s">
        <v>42</v>
      </c>
      <c r="B1179" s="144" t="s">
        <v>21</v>
      </c>
      <c r="C1179" s="136" t="s">
        <v>36</v>
      </c>
      <c r="E1179" s="150">
        <v>42193666</v>
      </c>
      <c r="G1179" s="134" t="s">
        <v>476</v>
      </c>
      <c r="I1179" s="138">
        <v>-20570.310000000001</v>
      </c>
      <c r="L1179" s="134" t="str">
        <f>VLOOKUP(E1179,'ML Look up'!$A$2:$B$1922,2,FALSE)</f>
        <v>GYPSUM</v>
      </c>
    </row>
    <row r="1180" spans="1:12">
      <c r="A1180" s="144" t="s">
        <v>42</v>
      </c>
      <c r="B1180" s="144" t="s">
        <v>21</v>
      </c>
      <c r="C1180" s="136" t="s">
        <v>36</v>
      </c>
      <c r="E1180" s="150">
        <v>42218110</v>
      </c>
      <c r="G1180" s="134" t="s">
        <v>476</v>
      </c>
      <c r="I1180" s="138">
        <v>-4797.2700000000004</v>
      </c>
      <c r="L1180" s="134" t="str">
        <f>VLOOKUP(E1180,'ML Look up'!$A$2:$B$1922,2,FALSE)</f>
        <v>PRECIP</v>
      </c>
    </row>
    <row r="1181" spans="1:12">
      <c r="A1181" s="144" t="s">
        <v>42</v>
      </c>
      <c r="B1181" s="144" t="s">
        <v>21</v>
      </c>
      <c r="C1181" s="136" t="s">
        <v>36</v>
      </c>
      <c r="E1181" s="150">
        <v>42223932</v>
      </c>
      <c r="G1181" s="134" t="s">
        <v>476</v>
      </c>
      <c r="I1181" s="138">
        <v>-2188.38</v>
      </c>
      <c r="L1181" s="134" t="str">
        <f>VLOOKUP(E1181,'ML Look up'!$A$2:$B$1922,2,FALSE)</f>
        <v>ASH</v>
      </c>
    </row>
    <row r="1182" spans="1:12">
      <c r="A1182" s="144" t="s">
        <v>42</v>
      </c>
      <c r="B1182" s="144" t="s">
        <v>21</v>
      </c>
      <c r="C1182" s="136" t="s">
        <v>36</v>
      </c>
      <c r="E1182" s="150">
        <v>42225598</v>
      </c>
      <c r="G1182" s="134" t="s">
        <v>476</v>
      </c>
      <c r="I1182" s="138">
        <v>-3584.91</v>
      </c>
      <c r="L1182" s="134" t="str">
        <f>VLOOKUP(E1182,'ML Look up'!$A$2:$B$1922,2,FALSE)</f>
        <v>ASH</v>
      </c>
    </row>
    <row r="1183" spans="1:12">
      <c r="A1183" s="144" t="s">
        <v>42</v>
      </c>
      <c r="B1183" s="144" t="s">
        <v>21</v>
      </c>
      <c r="C1183" s="136" t="s">
        <v>36</v>
      </c>
      <c r="E1183" s="150">
        <v>42230162</v>
      </c>
      <c r="G1183" s="134" t="s">
        <v>476</v>
      </c>
      <c r="I1183" s="138">
        <v>-22427.5</v>
      </c>
      <c r="L1183" s="134" t="str">
        <f>VLOOKUP(E1183,'ML Look up'!$A$2:$B$1922,2,FALSE)</f>
        <v>ASH</v>
      </c>
    </row>
    <row r="1184" spans="1:12">
      <c r="A1184" s="144" t="s">
        <v>42</v>
      </c>
      <c r="B1184" s="144" t="s">
        <v>21</v>
      </c>
      <c r="C1184" s="136" t="s">
        <v>36</v>
      </c>
      <c r="E1184" s="150">
        <v>42244302</v>
      </c>
      <c r="G1184" s="134" t="s">
        <v>476</v>
      </c>
      <c r="I1184" s="138">
        <v>-9350.06</v>
      </c>
      <c r="L1184" s="134" t="str">
        <f>VLOOKUP(E1184,'ML Look up'!$A$2:$B$1922,2,FALSE)</f>
        <v>FGD</v>
      </c>
    </row>
    <row r="1185" spans="1:12">
      <c r="A1185" s="144" t="s">
        <v>42</v>
      </c>
      <c r="B1185" s="144" t="s">
        <v>21</v>
      </c>
      <c r="C1185" s="136" t="s">
        <v>36</v>
      </c>
      <c r="E1185" s="150">
        <v>42350784</v>
      </c>
      <c r="G1185" s="134" t="s">
        <v>476</v>
      </c>
      <c r="I1185" s="138">
        <v>-1974.6</v>
      </c>
      <c r="L1185" s="134" t="str">
        <f>VLOOKUP(E1185,'ML Look up'!$A$2:$B$1922,2,FALSE)</f>
        <v>ASH</v>
      </c>
    </row>
    <row r="1186" spans="1:12">
      <c r="A1186" s="144" t="s">
        <v>42</v>
      </c>
      <c r="B1186" s="144" t="s">
        <v>21</v>
      </c>
      <c r="C1186" s="136" t="s">
        <v>36</v>
      </c>
      <c r="E1186" s="150">
        <v>42953580</v>
      </c>
      <c r="G1186" s="134" t="s">
        <v>476</v>
      </c>
      <c r="I1186" s="138">
        <v>-8385.81</v>
      </c>
      <c r="L1186" s="134" t="str">
        <f>VLOOKUP(E1186,'ML Look up'!$A$2:$B$1922,2,FALSE)</f>
        <v>DFA</v>
      </c>
    </row>
    <row r="1187" spans="1:12">
      <c r="A1187" s="144" t="s">
        <v>42</v>
      </c>
      <c r="B1187" s="144" t="s">
        <v>70</v>
      </c>
      <c r="C1187" s="136" t="s">
        <v>36</v>
      </c>
      <c r="E1187" s="150">
        <v>42570595</v>
      </c>
      <c r="G1187" s="134" t="s">
        <v>476</v>
      </c>
      <c r="I1187" s="138">
        <v>-10825.53</v>
      </c>
      <c r="L1187" s="134" t="str">
        <f>VLOOKUP(E1187,'ML Look up'!$A$2:$B$1922,2,FALSE)</f>
        <v>LDFL</v>
      </c>
    </row>
    <row r="1188" spans="1:12">
      <c r="A1188" s="144" t="s">
        <v>42</v>
      </c>
      <c r="B1188" s="144" t="s">
        <v>21</v>
      </c>
      <c r="C1188" s="136" t="s">
        <v>38</v>
      </c>
      <c r="E1188" s="150">
        <v>42162662</v>
      </c>
      <c r="G1188" s="134" t="s">
        <v>476</v>
      </c>
      <c r="I1188" s="138">
        <v>-44611.45</v>
      </c>
      <c r="L1188" s="134" t="str">
        <f>VLOOKUP(E1188,'ML Look up'!$A$2:$B$1922,2,FALSE)</f>
        <v>GYPSUM</v>
      </c>
    </row>
    <row r="1189" spans="1:12">
      <c r="A1189" s="144" t="s">
        <v>42</v>
      </c>
      <c r="B1189" s="144" t="s">
        <v>21</v>
      </c>
      <c r="C1189" s="136" t="s">
        <v>38</v>
      </c>
      <c r="E1189" s="150">
        <v>42220392</v>
      </c>
      <c r="G1189" s="134" t="s">
        <v>476</v>
      </c>
      <c r="I1189" s="138">
        <v>-9515.1299999999992</v>
      </c>
      <c r="L1189" s="134" t="str">
        <f>VLOOKUP(E1189,'ML Look up'!$A$2:$B$1922,2,FALSE)</f>
        <v>ASH</v>
      </c>
    </row>
    <row r="1190" spans="1:12">
      <c r="A1190" s="144" t="s">
        <v>42</v>
      </c>
      <c r="B1190" s="144" t="s">
        <v>21</v>
      </c>
      <c r="C1190" s="136" t="s">
        <v>38</v>
      </c>
      <c r="E1190" s="150">
        <v>42230260</v>
      </c>
      <c r="G1190" s="134" t="s">
        <v>476</v>
      </c>
      <c r="I1190" s="138">
        <v>-1205.01</v>
      </c>
      <c r="L1190" s="134" t="str">
        <f>VLOOKUP(E1190,'ML Look up'!$A$2:$B$1922,2,FALSE)</f>
        <v>PRECIP</v>
      </c>
    </row>
    <row r="1191" spans="1:12">
      <c r="A1191" s="144" t="s">
        <v>42</v>
      </c>
      <c r="B1191" s="144" t="s">
        <v>21</v>
      </c>
      <c r="C1191" s="136" t="s">
        <v>38</v>
      </c>
      <c r="E1191" s="150">
        <v>42230264</v>
      </c>
      <c r="G1191" s="134" t="s">
        <v>476</v>
      </c>
      <c r="I1191" s="138">
        <v>-1963.72</v>
      </c>
      <c r="L1191" s="134" t="str">
        <f>VLOOKUP(E1191,'ML Look up'!$A$2:$B$1922,2,FALSE)</f>
        <v>PRECIP</v>
      </c>
    </row>
    <row r="1192" spans="1:12">
      <c r="A1192" s="144" t="s">
        <v>42</v>
      </c>
      <c r="B1192" s="144" t="s">
        <v>21</v>
      </c>
      <c r="C1192" s="136" t="s">
        <v>38</v>
      </c>
      <c r="E1192" s="150">
        <v>42240109</v>
      </c>
      <c r="G1192" s="134" t="s">
        <v>476</v>
      </c>
      <c r="I1192" s="138">
        <v>-1243.24</v>
      </c>
      <c r="L1192" s="134" t="str">
        <f>VLOOKUP(E1192,'ML Look up'!$A$2:$B$1922,2,FALSE)</f>
        <v>ASH</v>
      </c>
    </row>
    <row r="1193" spans="1:12">
      <c r="A1193" s="144" t="s">
        <v>42</v>
      </c>
      <c r="B1193" s="144" t="s">
        <v>21</v>
      </c>
      <c r="C1193" s="136" t="s">
        <v>38</v>
      </c>
      <c r="E1193" s="150">
        <v>42244892</v>
      </c>
      <c r="G1193" s="134" t="s">
        <v>476</v>
      </c>
      <c r="I1193" s="138">
        <v>-1270.97</v>
      </c>
      <c r="L1193" s="134" t="str">
        <f>VLOOKUP(E1193,'ML Look up'!$A$2:$B$1922,2,FALSE)</f>
        <v>ASH</v>
      </c>
    </row>
    <row r="1194" spans="1:12">
      <c r="A1194" s="144" t="s">
        <v>42</v>
      </c>
      <c r="B1194" s="144" t="s">
        <v>21</v>
      </c>
      <c r="C1194" s="136" t="s">
        <v>38</v>
      </c>
      <c r="E1194" s="150">
        <v>42292799</v>
      </c>
      <c r="G1194" s="134" t="s">
        <v>476</v>
      </c>
      <c r="I1194" s="138">
        <v>-1355.34</v>
      </c>
      <c r="L1194" s="134" t="str">
        <f>VLOOKUP(E1194,'ML Look up'!$A$2:$B$1922,2,FALSE)</f>
        <v>ASH</v>
      </c>
    </row>
    <row r="1195" spans="1:12">
      <c r="A1195" s="144" t="s">
        <v>42</v>
      </c>
      <c r="B1195" s="144" t="s">
        <v>21</v>
      </c>
      <c r="C1195" s="136" t="s">
        <v>38</v>
      </c>
      <c r="E1195" s="150">
        <v>42293413</v>
      </c>
      <c r="G1195" s="134" t="s">
        <v>476</v>
      </c>
      <c r="I1195" s="138">
        <v>-1330.97</v>
      </c>
      <c r="L1195" s="134" t="str">
        <f>VLOOKUP(E1195,'ML Look up'!$A$2:$B$1922,2,FALSE)</f>
        <v>ASH</v>
      </c>
    </row>
    <row r="1196" spans="1:12">
      <c r="A1196" s="144" t="s">
        <v>42</v>
      </c>
      <c r="B1196" s="144" t="s">
        <v>21</v>
      </c>
      <c r="C1196" s="136" t="s">
        <v>38</v>
      </c>
      <c r="E1196" s="150">
        <v>42421718</v>
      </c>
      <c r="G1196" s="134" t="s">
        <v>476</v>
      </c>
      <c r="I1196" s="138">
        <v>-855.87</v>
      </c>
      <c r="L1196" s="134" t="str">
        <f>VLOOKUP(E1196,'ML Look up'!$A$2:$B$1922,2,FALSE)</f>
        <v>CEMS</v>
      </c>
    </row>
    <row r="1197" spans="1:12">
      <c r="A1197" s="144" t="s">
        <v>42</v>
      </c>
      <c r="B1197" s="144" t="s">
        <v>21</v>
      </c>
      <c r="C1197" s="136" t="s">
        <v>38</v>
      </c>
      <c r="E1197" s="150">
        <v>42537553</v>
      </c>
      <c r="G1197" s="134" t="s">
        <v>476</v>
      </c>
      <c r="I1197" s="138">
        <v>-1247.74</v>
      </c>
      <c r="L1197" s="134" t="str">
        <f>VLOOKUP(E1197,'ML Look up'!$A$2:$B$1922,2,FALSE)</f>
        <v>ASH</v>
      </c>
    </row>
    <row r="1198" spans="1:12">
      <c r="A1198" s="144" t="s">
        <v>42</v>
      </c>
      <c r="B1198" s="144" t="s">
        <v>21</v>
      </c>
      <c r="C1198" s="136" t="s">
        <v>38</v>
      </c>
      <c r="E1198" s="150">
        <v>42606146</v>
      </c>
      <c r="G1198" s="134" t="s">
        <v>476</v>
      </c>
      <c r="I1198" s="138">
        <v>-9102.14</v>
      </c>
      <c r="L1198" s="134" t="str">
        <f>VLOOKUP(E1198,'ML Look up'!$A$2:$B$1922,2,FALSE)</f>
        <v>ASH</v>
      </c>
    </row>
    <row r="1199" spans="1:12">
      <c r="A1199" s="144" t="s">
        <v>42</v>
      </c>
      <c r="B1199" s="144" t="s">
        <v>21</v>
      </c>
      <c r="C1199" s="136" t="s">
        <v>38</v>
      </c>
      <c r="E1199" s="150">
        <v>42939948</v>
      </c>
      <c r="G1199" s="134" t="s">
        <v>476</v>
      </c>
      <c r="I1199" s="138">
        <v>-892.88</v>
      </c>
      <c r="L1199" s="134" t="str">
        <f>VLOOKUP(E1199,'ML Look up'!$A$2:$B$1922,2,FALSE)</f>
        <v>FGD</v>
      </c>
    </row>
    <row r="1200" spans="1:12">
      <c r="A1200" s="144" t="s">
        <v>42</v>
      </c>
      <c r="B1200" s="144" t="s">
        <v>21</v>
      </c>
      <c r="C1200" s="136" t="s">
        <v>38</v>
      </c>
      <c r="E1200" s="150">
        <v>42949117</v>
      </c>
      <c r="G1200" s="134" t="s">
        <v>476</v>
      </c>
      <c r="I1200" s="138">
        <v>-2671.35</v>
      </c>
      <c r="L1200" s="134" t="str">
        <f>VLOOKUP(E1200,'ML Look up'!$A$2:$B$1922,2,FALSE)</f>
        <v>DFA</v>
      </c>
    </row>
    <row r="1201" spans="1:12">
      <c r="A1201" s="144" t="s">
        <v>42</v>
      </c>
      <c r="B1201" s="144" t="s">
        <v>21</v>
      </c>
      <c r="C1201" s="136" t="s">
        <v>38</v>
      </c>
      <c r="E1201" s="150">
        <v>42543785</v>
      </c>
      <c r="G1201" s="134" t="s">
        <v>476</v>
      </c>
      <c r="I1201" s="138">
        <v>-708.21</v>
      </c>
      <c r="L1201" s="134" t="str">
        <f>VLOOKUP(E1201,'ML Look up'!$A$2:$B$1922,2,FALSE)</f>
        <v>ASH</v>
      </c>
    </row>
    <row r="1202" spans="1:12">
      <c r="A1202" s="144" t="s">
        <v>42</v>
      </c>
      <c r="B1202" s="144" t="s">
        <v>70</v>
      </c>
      <c r="C1202" s="136" t="s">
        <v>38</v>
      </c>
      <c r="E1202" s="150">
        <v>42570595</v>
      </c>
      <c r="G1202" s="134" t="s">
        <v>476</v>
      </c>
      <c r="I1202" s="138">
        <v>-75049.06</v>
      </c>
      <c r="L1202" s="134" t="str">
        <f>VLOOKUP(E1202,'ML Look up'!$A$2:$B$1922,2,FALSE)</f>
        <v>LDFL</v>
      </c>
    </row>
    <row r="1203" spans="1:12">
      <c r="A1203" s="144" t="s">
        <v>42</v>
      </c>
      <c r="B1203" s="144" t="s">
        <v>21</v>
      </c>
      <c r="C1203" s="136" t="s">
        <v>39</v>
      </c>
      <c r="E1203" s="150">
        <v>42193673</v>
      </c>
      <c r="G1203" s="134" t="s">
        <v>476</v>
      </c>
      <c r="I1203" s="138">
        <v>-32138.61</v>
      </c>
      <c r="L1203" s="134" t="str">
        <f>VLOOKUP(E1203,'ML Look up'!$A$2:$B$1922,2,FALSE)</f>
        <v>GYPSUM</v>
      </c>
    </row>
    <row r="1204" spans="1:12">
      <c r="A1204" s="144" t="s">
        <v>42</v>
      </c>
      <c r="B1204" s="144" t="s">
        <v>21</v>
      </c>
      <c r="C1204" s="136" t="s">
        <v>39</v>
      </c>
      <c r="E1204" s="150">
        <v>42250618</v>
      </c>
      <c r="G1204" s="134" t="s">
        <v>476</v>
      </c>
      <c r="I1204" s="138">
        <v>-16828.599999999999</v>
      </c>
      <c r="L1204" s="134" t="str">
        <f>VLOOKUP(E1204,'ML Look up'!$A$2:$B$1922,2,FALSE)</f>
        <v>ASH</v>
      </c>
    </row>
    <row r="1205" spans="1:12">
      <c r="A1205" s="144" t="s">
        <v>42</v>
      </c>
      <c r="B1205" s="144" t="s">
        <v>21</v>
      </c>
      <c r="C1205" s="136" t="s">
        <v>39</v>
      </c>
      <c r="E1205" s="150">
        <v>42254146</v>
      </c>
      <c r="G1205" s="134" t="s">
        <v>476</v>
      </c>
      <c r="I1205" s="138">
        <v>-4876.66</v>
      </c>
      <c r="L1205" s="134" t="str">
        <f>VLOOKUP(E1205,'ML Look up'!$A$2:$B$1922,2,FALSE)</f>
        <v>FGD</v>
      </c>
    </row>
    <row r="1206" spans="1:12">
      <c r="A1206" s="144" t="s">
        <v>42</v>
      </c>
      <c r="B1206" s="144" t="s">
        <v>21</v>
      </c>
      <c r="C1206" s="136" t="s">
        <v>39</v>
      </c>
      <c r="E1206" s="150">
        <v>42258764</v>
      </c>
      <c r="G1206" s="134" t="s">
        <v>476</v>
      </c>
      <c r="I1206" s="138">
        <v>-2748.09</v>
      </c>
      <c r="L1206" s="134" t="str">
        <f>VLOOKUP(E1206,'ML Look up'!$A$2:$B$1922,2,FALSE)</f>
        <v>FGD</v>
      </c>
    </row>
    <row r="1207" spans="1:12">
      <c r="A1207" s="144" t="s">
        <v>42</v>
      </c>
      <c r="B1207" s="144" t="s">
        <v>21</v>
      </c>
      <c r="C1207" s="136" t="s">
        <v>39</v>
      </c>
      <c r="E1207" s="150">
        <v>42268306</v>
      </c>
      <c r="G1207" s="134" t="s">
        <v>476</v>
      </c>
      <c r="I1207" s="138">
        <v>-91007.65</v>
      </c>
      <c r="L1207" s="134" t="str">
        <f>VLOOKUP(E1207,'ML Look up'!$A$2:$B$1922,2,FALSE)</f>
        <v>SCR</v>
      </c>
    </row>
    <row r="1208" spans="1:12">
      <c r="A1208" s="144" t="s">
        <v>42</v>
      </c>
      <c r="B1208" s="144" t="s">
        <v>21</v>
      </c>
      <c r="C1208" s="136" t="s">
        <v>39</v>
      </c>
      <c r="E1208" s="150">
        <v>42272313</v>
      </c>
      <c r="G1208" s="134" t="s">
        <v>476</v>
      </c>
      <c r="I1208" s="138">
        <v>-25040.1</v>
      </c>
      <c r="L1208" s="134" t="str">
        <f>VLOOKUP(E1208,'ML Look up'!$A$2:$B$1922,2,FALSE)</f>
        <v>GYPSUM</v>
      </c>
    </row>
    <row r="1209" spans="1:12">
      <c r="A1209" s="144" t="s">
        <v>42</v>
      </c>
      <c r="B1209" s="144" t="s">
        <v>21</v>
      </c>
      <c r="C1209" s="136" t="s">
        <v>39</v>
      </c>
      <c r="E1209" s="150">
        <v>42293475</v>
      </c>
      <c r="G1209" s="134" t="s">
        <v>476</v>
      </c>
      <c r="I1209" s="138">
        <v>-2034.39</v>
      </c>
      <c r="L1209" s="134" t="str">
        <f>VLOOKUP(E1209,'ML Look up'!$A$2:$B$1922,2,FALSE)</f>
        <v>FGD</v>
      </c>
    </row>
    <row r="1210" spans="1:12">
      <c r="A1210" s="144" t="s">
        <v>42</v>
      </c>
      <c r="B1210" s="144" t="s">
        <v>21</v>
      </c>
      <c r="C1210" s="136" t="s">
        <v>39</v>
      </c>
      <c r="E1210" s="150">
        <v>42314367</v>
      </c>
      <c r="G1210" s="134" t="s">
        <v>476</v>
      </c>
      <c r="I1210" s="138">
        <v>-0.5</v>
      </c>
      <c r="L1210" s="134" t="str">
        <f>VLOOKUP(E1210,'ML Look up'!$A$2:$B$1922,2,FALSE)</f>
        <v>FGD</v>
      </c>
    </row>
    <row r="1211" spans="1:12">
      <c r="A1211" s="144" t="s">
        <v>42</v>
      </c>
      <c r="B1211" s="144" t="s">
        <v>21</v>
      </c>
      <c r="C1211" s="136" t="s">
        <v>39</v>
      </c>
      <c r="E1211" s="150">
        <v>42314379</v>
      </c>
      <c r="G1211" s="134" t="s">
        <v>476</v>
      </c>
      <c r="I1211" s="138">
        <v>-7047.29</v>
      </c>
      <c r="L1211" s="134" t="str">
        <f>VLOOKUP(E1211,'ML Look up'!$A$2:$B$1922,2,FALSE)</f>
        <v>ESP Upgrade</v>
      </c>
    </row>
    <row r="1212" spans="1:12">
      <c r="A1212" s="144" t="s">
        <v>42</v>
      </c>
      <c r="B1212" s="144" t="s">
        <v>21</v>
      </c>
      <c r="C1212" s="136" t="s">
        <v>39</v>
      </c>
      <c r="E1212" s="150">
        <v>42314379</v>
      </c>
      <c r="G1212" s="134" t="s">
        <v>476</v>
      </c>
      <c r="I1212" s="138">
        <v>-2</v>
      </c>
      <c r="L1212" s="134" t="str">
        <f>VLOOKUP(E1212,'ML Look up'!$A$2:$B$1922,2,FALSE)</f>
        <v>ESP Upgrade</v>
      </c>
    </row>
    <row r="1213" spans="1:12">
      <c r="A1213" s="144" t="s">
        <v>42</v>
      </c>
      <c r="B1213" s="144" t="s">
        <v>21</v>
      </c>
      <c r="C1213" s="136" t="s">
        <v>39</v>
      </c>
      <c r="E1213" s="150">
        <v>42349533</v>
      </c>
      <c r="G1213" s="134" t="s">
        <v>476</v>
      </c>
      <c r="I1213" s="138">
        <v>-6643.35</v>
      </c>
      <c r="L1213" s="134" t="str">
        <f>VLOOKUP(E1213,'ML Look up'!$A$2:$B$1922,2,FALSE)</f>
        <v>GYPSUM</v>
      </c>
    </row>
    <row r="1214" spans="1:12">
      <c r="A1214" s="144" t="s">
        <v>42</v>
      </c>
      <c r="B1214" s="144" t="s">
        <v>21</v>
      </c>
      <c r="C1214" s="136" t="s">
        <v>39</v>
      </c>
      <c r="E1214" s="150">
        <v>42511093</v>
      </c>
      <c r="G1214" s="134" t="s">
        <v>476</v>
      </c>
      <c r="I1214" s="138">
        <v>-1</v>
      </c>
      <c r="L1214" s="134" t="str">
        <f>VLOOKUP(E1214,'ML Look up'!$A$2:$B$1922,2,FALSE)</f>
        <v>ASH</v>
      </c>
    </row>
    <row r="1215" spans="1:12">
      <c r="A1215" s="144" t="s">
        <v>42</v>
      </c>
      <c r="B1215" s="144" t="s">
        <v>21</v>
      </c>
      <c r="C1215" s="136" t="s">
        <v>39</v>
      </c>
      <c r="E1215" s="150">
        <v>42761705</v>
      </c>
      <c r="G1215" s="134" t="s">
        <v>476</v>
      </c>
      <c r="I1215" s="138">
        <v>-1417.62</v>
      </c>
      <c r="L1215" s="134" t="str">
        <f>VLOOKUP(E1215,'ML Look up'!$A$2:$B$1922,2,FALSE)</f>
        <v>ASH</v>
      </c>
    </row>
    <row r="1216" spans="1:12">
      <c r="A1216" s="144" t="s">
        <v>42</v>
      </c>
      <c r="B1216" s="144" t="s">
        <v>21</v>
      </c>
      <c r="C1216" s="136" t="s">
        <v>40</v>
      </c>
      <c r="E1216" s="150">
        <v>42181540</v>
      </c>
      <c r="G1216" s="134" t="s">
        <v>476</v>
      </c>
      <c r="I1216" s="138">
        <v>-1114935.93</v>
      </c>
      <c r="L1216" s="134" t="str">
        <f>VLOOKUP(E1216,'ML Look up'!$A$2:$B$1922,2,FALSE)</f>
        <v>SCR</v>
      </c>
    </row>
    <row r="1217" spans="1:12">
      <c r="A1217" s="144" t="s">
        <v>42</v>
      </c>
      <c r="B1217" s="144" t="s">
        <v>21</v>
      </c>
      <c r="C1217" s="136" t="s">
        <v>40</v>
      </c>
      <c r="E1217" s="150">
        <v>42196606</v>
      </c>
      <c r="G1217" s="134" t="s">
        <v>476</v>
      </c>
      <c r="I1217" s="138">
        <v>-3372.19</v>
      </c>
      <c r="L1217" s="134" t="str">
        <f>VLOOKUP(E1217,'ML Look up'!$A$2:$B$1922,2,FALSE)</f>
        <v>ASH</v>
      </c>
    </row>
    <row r="1218" spans="1:12">
      <c r="A1218" s="144" t="s">
        <v>42</v>
      </c>
      <c r="B1218" s="144" t="s">
        <v>21</v>
      </c>
      <c r="C1218" s="136" t="s">
        <v>40</v>
      </c>
      <c r="E1218" s="150">
        <v>42230162</v>
      </c>
      <c r="G1218" s="134" t="s">
        <v>476</v>
      </c>
      <c r="I1218" s="138">
        <v>-0.5</v>
      </c>
      <c r="L1218" s="134" t="str">
        <f>VLOOKUP(E1218,'ML Look up'!$A$2:$B$1922,2,FALSE)</f>
        <v>ASH</v>
      </c>
    </row>
    <row r="1219" spans="1:12">
      <c r="A1219" s="144" t="s">
        <v>42</v>
      </c>
      <c r="B1219" s="144" t="s">
        <v>21</v>
      </c>
      <c r="C1219" s="136" t="s">
        <v>40</v>
      </c>
      <c r="E1219" s="150">
        <v>42264127</v>
      </c>
      <c r="G1219" s="134" t="s">
        <v>476</v>
      </c>
      <c r="I1219" s="138">
        <v>-114491.53</v>
      </c>
      <c r="L1219" s="134" t="str">
        <f>VLOOKUP(E1219,'ML Look up'!$A$2:$B$1922,2,FALSE)</f>
        <v>FGD</v>
      </c>
    </row>
    <row r="1220" spans="1:12">
      <c r="A1220" s="144" t="s">
        <v>42</v>
      </c>
      <c r="B1220" s="144" t="s">
        <v>21</v>
      </c>
      <c r="C1220" s="136" t="s">
        <v>40</v>
      </c>
      <c r="E1220" s="150">
        <v>42312484</v>
      </c>
      <c r="G1220" s="134" t="s">
        <v>476</v>
      </c>
      <c r="I1220" s="138">
        <v>-2818.62</v>
      </c>
      <c r="L1220" s="134" t="str">
        <f>VLOOKUP(E1220,'ML Look up'!$A$2:$B$1922,2,FALSE)</f>
        <v>FGD</v>
      </c>
    </row>
    <row r="1221" spans="1:12">
      <c r="A1221" s="144" t="s">
        <v>42</v>
      </c>
      <c r="B1221" s="144" t="s">
        <v>21</v>
      </c>
      <c r="C1221" s="136" t="s">
        <v>40</v>
      </c>
      <c r="E1221" s="150">
        <v>42415022</v>
      </c>
      <c r="G1221" s="134" t="s">
        <v>476</v>
      </c>
      <c r="I1221" s="138">
        <v>-48900.04</v>
      </c>
      <c r="L1221" s="134" t="str">
        <f>VLOOKUP(E1221,'ML Look up'!$A$2:$B$1922,2,FALSE)</f>
        <v>ESP Upgrade</v>
      </c>
    </row>
    <row r="1222" spans="1:12">
      <c r="A1222" s="144" t="s">
        <v>42</v>
      </c>
      <c r="B1222" s="144" t="s">
        <v>21</v>
      </c>
      <c r="C1222" s="136" t="s">
        <v>40</v>
      </c>
      <c r="E1222" s="150">
        <v>42415024</v>
      </c>
      <c r="G1222" s="134" t="s">
        <v>476</v>
      </c>
      <c r="I1222" s="138">
        <v>-57716.1</v>
      </c>
      <c r="L1222" s="134" t="str">
        <f>VLOOKUP(E1222,'ML Look up'!$A$2:$B$1922,2,FALSE)</f>
        <v>ESP Upgrade</v>
      </c>
    </row>
    <row r="1223" spans="1:12">
      <c r="A1223" s="144" t="s">
        <v>42</v>
      </c>
      <c r="B1223" s="144" t="s">
        <v>21</v>
      </c>
      <c r="C1223" s="136" t="s">
        <v>40</v>
      </c>
      <c r="E1223" s="150">
        <v>42583104</v>
      </c>
      <c r="G1223" s="134" t="s">
        <v>476</v>
      </c>
      <c r="I1223" s="138">
        <v>-35849.29</v>
      </c>
      <c r="L1223" s="134" t="str">
        <f>VLOOKUP(E1223,'ML Look up'!$A$2:$B$1922,2,FALSE)</f>
        <v>PRECIP</v>
      </c>
    </row>
    <row r="1224" spans="1:12">
      <c r="A1224" s="144" t="s">
        <v>42</v>
      </c>
      <c r="B1224" s="144" t="s">
        <v>21</v>
      </c>
      <c r="C1224" s="136" t="s">
        <v>40</v>
      </c>
      <c r="E1224" s="150">
        <v>42604626</v>
      </c>
      <c r="G1224" s="134" t="s">
        <v>476</v>
      </c>
      <c r="I1224" s="138">
        <v>-1595.82</v>
      </c>
      <c r="L1224" s="134" t="str">
        <f>VLOOKUP(E1224,'ML Look up'!$A$2:$B$1922,2,FALSE)</f>
        <v>FGD</v>
      </c>
    </row>
    <row r="1225" spans="1:12">
      <c r="A1225" s="144" t="s">
        <v>42</v>
      </c>
      <c r="B1225" s="144" t="s">
        <v>21</v>
      </c>
      <c r="C1225" s="136" t="s">
        <v>40</v>
      </c>
      <c r="E1225" s="150">
        <v>42634548</v>
      </c>
      <c r="G1225" s="134" t="s">
        <v>476</v>
      </c>
      <c r="I1225" s="138">
        <v>-49588.57</v>
      </c>
      <c r="L1225" s="134" t="str">
        <f>VLOOKUP(E1225,'ML Look up'!$A$2:$B$1922,2,FALSE)</f>
        <v>PRECIP</v>
      </c>
    </row>
    <row r="1226" spans="1:12">
      <c r="A1226" s="144" t="s">
        <v>42</v>
      </c>
      <c r="B1226" s="144" t="s">
        <v>21</v>
      </c>
      <c r="C1226" s="136" t="s">
        <v>40</v>
      </c>
      <c r="E1226" s="150">
        <v>42739280</v>
      </c>
      <c r="G1226" s="134" t="s">
        <v>476</v>
      </c>
      <c r="I1226" s="138">
        <v>-58404.88</v>
      </c>
      <c r="L1226" s="134" t="str">
        <f>VLOOKUP(E1226,'ML Look up'!$A$2:$B$1922,2,FALSE)</f>
        <v>CEMS</v>
      </c>
    </row>
    <row r="1227" spans="1:12">
      <c r="A1227" s="144" t="s">
        <v>42</v>
      </c>
      <c r="B1227" s="144" t="s">
        <v>21</v>
      </c>
      <c r="C1227" s="136" t="s">
        <v>40</v>
      </c>
      <c r="E1227" s="150">
        <v>42984177</v>
      </c>
      <c r="G1227" s="134" t="s">
        <v>476</v>
      </c>
      <c r="I1227" s="138">
        <v>-2095.52</v>
      </c>
      <c r="L1227" s="134" t="str">
        <f>VLOOKUP(E1227,'ML Look up'!$A$2:$B$1922,2,FALSE)</f>
        <v>ESP Upgrade</v>
      </c>
    </row>
    <row r="1228" spans="1:12">
      <c r="A1228" s="144" t="s">
        <v>42</v>
      </c>
      <c r="B1228" s="144" t="s">
        <v>21</v>
      </c>
      <c r="C1228" s="136" t="s">
        <v>40</v>
      </c>
      <c r="E1228" s="150">
        <v>42616082</v>
      </c>
      <c r="G1228" s="134" t="s">
        <v>476</v>
      </c>
      <c r="I1228" s="138">
        <v>-2604.58</v>
      </c>
      <c r="L1228" s="134" t="str">
        <f>VLOOKUP(E1228,'ML Look up'!$A$2:$B$1922,2,FALSE)</f>
        <v>PRECIP</v>
      </c>
    </row>
    <row r="1229" spans="1:12">
      <c r="A1229" s="144" t="s">
        <v>42</v>
      </c>
      <c r="B1229" s="144" t="s">
        <v>21</v>
      </c>
      <c r="C1229" s="136" t="s">
        <v>41</v>
      </c>
      <c r="E1229" s="150">
        <v>42162404</v>
      </c>
      <c r="G1229" s="134" t="s">
        <v>476</v>
      </c>
      <c r="I1229" s="138">
        <v>-20750</v>
      </c>
      <c r="L1229" s="134" t="str">
        <f>VLOOKUP(E1229,'ML Look up'!$A$2:$B$1922,2,FALSE)</f>
        <v>ASH</v>
      </c>
    </row>
    <row r="1230" spans="1:12">
      <c r="A1230" s="144" t="s">
        <v>42</v>
      </c>
      <c r="B1230" s="144" t="s">
        <v>21</v>
      </c>
      <c r="C1230" s="136" t="s">
        <v>41</v>
      </c>
      <c r="E1230" s="150">
        <v>42162404</v>
      </c>
      <c r="G1230" s="134" t="s">
        <v>476</v>
      </c>
      <c r="I1230" s="138">
        <v>-0.5</v>
      </c>
      <c r="L1230" s="134" t="str">
        <f>VLOOKUP(E1230,'ML Look up'!$A$2:$B$1922,2,FALSE)</f>
        <v>ASH</v>
      </c>
    </row>
    <row r="1231" spans="1:12">
      <c r="A1231" s="144" t="s">
        <v>42</v>
      </c>
      <c r="B1231" s="144" t="s">
        <v>21</v>
      </c>
      <c r="C1231" s="136" t="s">
        <v>41</v>
      </c>
      <c r="E1231" s="150">
        <v>42220336</v>
      </c>
      <c r="G1231" s="134" t="s">
        <v>476</v>
      </c>
      <c r="I1231" s="138">
        <v>-5750</v>
      </c>
      <c r="L1231" s="134" t="str">
        <f>VLOOKUP(E1231,'ML Look up'!$A$2:$B$1922,2,FALSE)</f>
        <v>SCR</v>
      </c>
    </row>
    <row r="1232" spans="1:12">
      <c r="A1232" s="144" t="s">
        <v>42</v>
      </c>
      <c r="B1232" s="144" t="s">
        <v>21</v>
      </c>
      <c r="C1232" s="136" t="s">
        <v>41</v>
      </c>
      <c r="E1232" s="150">
        <v>42258796</v>
      </c>
      <c r="G1232" s="134" t="s">
        <v>476</v>
      </c>
      <c r="I1232" s="138">
        <v>-5857.46</v>
      </c>
      <c r="L1232" s="134" t="str">
        <f>VLOOKUP(E1232,'ML Look up'!$A$2:$B$1922,2,FALSE)</f>
        <v>ASH</v>
      </c>
    </row>
    <row r="1233" spans="1:12">
      <c r="A1233" s="144" t="s">
        <v>42</v>
      </c>
      <c r="B1233" s="144" t="s">
        <v>21</v>
      </c>
      <c r="C1233" s="136" t="s">
        <v>41</v>
      </c>
      <c r="E1233" s="150">
        <v>42294436</v>
      </c>
      <c r="G1233" s="134" t="s">
        <v>476</v>
      </c>
      <c r="I1233" s="138">
        <v>-0.5</v>
      </c>
      <c r="L1233" s="134" t="str">
        <f>VLOOKUP(E1233,'ML Look up'!$A$2:$B$1922,2,FALSE)</f>
        <v>ASH</v>
      </c>
    </row>
    <row r="1234" spans="1:12">
      <c r="A1234" s="144" t="s">
        <v>42</v>
      </c>
      <c r="B1234" s="144" t="s">
        <v>21</v>
      </c>
      <c r="C1234" s="136" t="s">
        <v>41</v>
      </c>
      <c r="E1234" s="150">
        <v>42320706</v>
      </c>
      <c r="G1234" s="134" t="s">
        <v>476</v>
      </c>
      <c r="I1234" s="138">
        <v>-7241.55</v>
      </c>
      <c r="L1234" s="134" t="str">
        <f>VLOOKUP(E1234,'ML Look up'!$A$2:$B$1922,2,FALSE)</f>
        <v>DFA</v>
      </c>
    </row>
    <row r="1235" spans="1:12">
      <c r="A1235" s="144" t="s">
        <v>42</v>
      </c>
      <c r="B1235" s="144" t="s">
        <v>21</v>
      </c>
      <c r="C1235" s="136" t="s">
        <v>41</v>
      </c>
      <c r="E1235" s="150">
        <v>42335209</v>
      </c>
      <c r="G1235" s="134" t="s">
        <v>476</v>
      </c>
      <c r="I1235" s="138">
        <v>-14897.24</v>
      </c>
      <c r="L1235" s="134" t="str">
        <f>VLOOKUP(E1235,'ML Look up'!$A$2:$B$1922,2,FALSE)</f>
        <v>FGD</v>
      </c>
    </row>
    <row r="1236" spans="1:12">
      <c r="A1236" s="144" t="s">
        <v>42</v>
      </c>
      <c r="B1236" s="144" t="s">
        <v>21</v>
      </c>
      <c r="C1236" s="136" t="s">
        <v>41</v>
      </c>
      <c r="E1236" s="150">
        <v>42441549</v>
      </c>
      <c r="G1236" s="134" t="s">
        <v>476</v>
      </c>
      <c r="I1236" s="138">
        <v>-12170.15</v>
      </c>
      <c r="L1236" s="134" t="str">
        <f>VLOOKUP(E1236,'ML Look up'!$A$2:$B$1922,2,FALSE)</f>
        <v>ESP Upgrade</v>
      </c>
    </row>
    <row r="1237" spans="1:12">
      <c r="A1237" s="144" t="s">
        <v>42</v>
      </c>
      <c r="B1237" s="144" t="s">
        <v>21</v>
      </c>
      <c r="C1237" s="136" t="s">
        <v>41</v>
      </c>
      <c r="E1237" s="150">
        <v>42446603</v>
      </c>
      <c r="G1237" s="134" t="s">
        <v>476</v>
      </c>
      <c r="I1237" s="138">
        <v>-1684.57</v>
      </c>
      <c r="L1237" s="134" t="str">
        <f>VLOOKUP(E1237,'ML Look up'!$A$2:$B$1922,2,FALSE)</f>
        <v>ASH</v>
      </c>
    </row>
    <row r="1238" spans="1:12">
      <c r="A1238" s="144" t="s">
        <v>42</v>
      </c>
      <c r="B1238" s="144" t="s">
        <v>21</v>
      </c>
      <c r="C1238" s="136" t="s">
        <v>41</v>
      </c>
      <c r="E1238" s="150">
        <v>42536818</v>
      </c>
      <c r="G1238" s="134" t="s">
        <v>476</v>
      </c>
      <c r="I1238" s="138">
        <v>-1961.41</v>
      </c>
      <c r="L1238" s="134" t="str">
        <f>VLOOKUP(E1238,'ML Look up'!$A$2:$B$1922,2,FALSE)</f>
        <v>ASH</v>
      </c>
    </row>
    <row r="1239" spans="1:12">
      <c r="A1239" s="144" t="s">
        <v>42</v>
      </c>
      <c r="B1239" s="144" t="s">
        <v>21</v>
      </c>
      <c r="C1239" s="136" t="s">
        <v>41</v>
      </c>
      <c r="E1239" s="150">
        <v>42628174</v>
      </c>
      <c r="G1239" s="134" t="s">
        <v>476</v>
      </c>
      <c r="I1239" s="138">
        <v>-2</v>
      </c>
      <c r="L1239" s="134" t="str">
        <f>VLOOKUP(E1239,'ML Look up'!$A$2:$B$1922,2,FALSE)</f>
        <v>FGD</v>
      </c>
    </row>
    <row r="1240" spans="1:12">
      <c r="A1240" s="144" t="s">
        <v>42</v>
      </c>
      <c r="B1240" s="144" t="s">
        <v>21</v>
      </c>
      <c r="C1240" s="136" t="s">
        <v>41</v>
      </c>
      <c r="E1240" s="150">
        <v>42695971</v>
      </c>
      <c r="G1240" s="134" t="s">
        <v>476</v>
      </c>
      <c r="I1240" s="138">
        <v>-12809.1</v>
      </c>
      <c r="L1240" s="134" t="str">
        <f>VLOOKUP(E1240,'ML Look up'!$A$2:$B$1922,2,FALSE)</f>
        <v>ASH</v>
      </c>
    </row>
    <row r="1241" spans="1:12">
      <c r="A1241" s="144" t="s">
        <v>42</v>
      </c>
      <c r="B1241" s="144" t="s">
        <v>21</v>
      </c>
      <c r="C1241" s="136" t="s">
        <v>41</v>
      </c>
      <c r="E1241" s="150">
        <v>42757311</v>
      </c>
      <c r="G1241" s="134" t="s">
        <v>476</v>
      </c>
      <c r="I1241" s="138">
        <v>-1250.98</v>
      </c>
      <c r="L1241" s="134" t="str">
        <f>VLOOKUP(E1241,'ML Look up'!$A$2:$B$1922,2,FALSE)</f>
        <v>LNB</v>
      </c>
    </row>
    <row r="1242" spans="1:12">
      <c r="A1242" s="144" t="s">
        <v>42</v>
      </c>
      <c r="B1242" s="144" t="s">
        <v>21</v>
      </c>
      <c r="C1242" s="136" t="s">
        <v>41</v>
      </c>
      <c r="E1242" s="150">
        <v>42907871</v>
      </c>
      <c r="G1242" s="134" t="s">
        <v>476</v>
      </c>
      <c r="I1242" s="138">
        <v>-43867.17</v>
      </c>
      <c r="L1242" s="134" t="str">
        <f>VLOOKUP(E1242,'ML Look up'!$A$2:$B$1922,2,FALSE)</f>
        <v>ESP Upgrade</v>
      </c>
    </row>
    <row r="1243" spans="1:12">
      <c r="A1243" s="144" t="s">
        <v>42</v>
      </c>
      <c r="B1243" s="144" t="s">
        <v>21</v>
      </c>
      <c r="C1243" s="136" t="s">
        <v>41</v>
      </c>
      <c r="E1243" s="150">
        <v>42907876</v>
      </c>
      <c r="G1243" s="134" t="s">
        <v>476</v>
      </c>
      <c r="I1243" s="138">
        <v>-1340.52</v>
      </c>
      <c r="L1243" s="134" t="str">
        <f>VLOOKUP(E1243,'ML Look up'!$A$2:$B$1922,2,FALSE)</f>
        <v>ASH</v>
      </c>
    </row>
    <row r="1244" spans="1:12">
      <c r="A1244" s="144" t="s">
        <v>42</v>
      </c>
      <c r="B1244" s="144" t="s">
        <v>21</v>
      </c>
      <c r="C1244" s="136" t="s">
        <v>41</v>
      </c>
      <c r="E1244" s="150">
        <v>42292793</v>
      </c>
      <c r="G1244" s="134" t="s">
        <v>476</v>
      </c>
      <c r="I1244" s="138">
        <v>-1370.69</v>
      </c>
      <c r="L1244" s="134" t="str">
        <f>VLOOKUP(E1244,'ML Look up'!$A$2:$B$1922,2,FALSE)</f>
        <v>ASH</v>
      </c>
    </row>
    <row r="1245" spans="1:12">
      <c r="A1245" s="144" t="s">
        <v>42</v>
      </c>
      <c r="B1245" s="144" t="s">
        <v>21</v>
      </c>
      <c r="C1245" s="136" t="s">
        <v>41</v>
      </c>
      <c r="E1245" s="150">
        <v>42294436</v>
      </c>
      <c r="G1245" s="134" t="s">
        <v>476</v>
      </c>
      <c r="I1245" s="138">
        <v>-16339.65</v>
      </c>
      <c r="L1245" s="134" t="str">
        <f>VLOOKUP(E1245,'ML Look up'!$A$2:$B$1922,2,FALSE)</f>
        <v>ASH</v>
      </c>
    </row>
    <row r="1246" spans="1:12">
      <c r="A1246" s="144" t="s">
        <v>42</v>
      </c>
      <c r="B1246" s="144" t="s">
        <v>21</v>
      </c>
      <c r="C1246" s="136" t="s">
        <v>41</v>
      </c>
      <c r="E1246" s="150">
        <v>42320706</v>
      </c>
      <c r="G1246" s="134" t="s">
        <v>476</v>
      </c>
      <c r="I1246" s="138">
        <v>-1.5</v>
      </c>
      <c r="L1246" s="134" t="str">
        <f>VLOOKUP(E1246,'ML Look up'!$A$2:$B$1922,2,FALSE)</f>
        <v>DFA</v>
      </c>
    </row>
    <row r="1247" spans="1:12">
      <c r="A1247" s="144" t="s">
        <v>42</v>
      </c>
      <c r="B1247" s="144" t="s">
        <v>21</v>
      </c>
      <c r="C1247" s="136" t="s">
        <v>41</v>
      </c>
      <c r="E1247" s="150">
        <v>42335209</v>
      </c>
      <c r="G1247" s="134" t="s">
        <v>476</v>
      </c>
      <c r="I1247" s="138">
        <v>-1</v>
      </c>
      <c r="L1247" s="134" t="str">
        <f>VLOOKUP(E1247,'ML Look up'!$A$2:$B$1922,2,FALSE)</f>
        <v>FGD</v>
      </c>
    </row>
    <row r="1248" spans="1:12">
      <c r="A1248" s="144" t="s">
        <v>42</v>
      </c>
      <c r="B1248" s="144" t="s">
        <v>21</v>
      </c>
      <c r="C1248" s="136" t="s">
        <v>41</v>
      </c>
      <c r="E1248" s="150">
        <v>42695971</v>
      </c>
      <c r="G1248" s="134" t="s">
        <v>476</v>
      </c>
      <c r="I1248" s="138">
        <v>-1</v>
      </c>
      <c r="L1248" s="134" t="str">
        <f>VLOOKUP(E1248,'ML Look up'!$A$2:$B$1922,2,FALSE)</f>
        <v>ASH</v>
      </c>
    </row>
    <row r="1249" spans="1:12">
      <c r="A1249" s="144" t="s">
        <v>42</v>
      </c>
      <c r="B1249" s="144" t="s">
        <v>21</v>
      </c>
      <c r="C1249" s="136" t="s">
        <v>43</v>
      </c>
      <c r="E1249" s="150">
        <v>42272224</v>
      </c>
      <c r="G1249" s="134" t="s">
        <v>476</v>
      </c>
      <c r="I1249" s="138">
        <v>-12432.71</v>
      </c>
      <c r="L1249" s="134" t="str">
        <f>VLOOKUP(E1249,'ML Look up'!$A$2:$B$1922,2,FALSE)</f>
        <v>FGD</v>
      </c>
    </row>
    <row r="1250" spans="1:12">
      <c r="A1250" s="144" t="s">
        <v>42</v>
      </c>
      <c r="B1250" s="144" t="s">
        <v>21</v>
      </c>
      <c r="C1250" s="136" t="s">
        <v>43</v>
      </c>
      <c r="E1250" s="150">
        <v>42299345</v>
      </c>
      <c r="G1250" s="134" t="s">
        <v>476</v>
      </c>
      <c r="I1250" s="138">
        <v>-0.5</v>
      </c>
      <c r="L1250" s="134" t="str">
        <f>VLOOKUP(E1250,'ML Look up'!$A$2:$B$1922,2,FALSE)</f>
        <v>ASH</v>
      </c>
    </row>
    <row r="1251" spans="1:12">
      <c r="A1251" s="144" t="s">
        <v>42</v>
      </c>
      <c r="B1251" s="144" t="s">
        <v>21</v>
      </c>
      <c r="C1251" s="136" t="s">
        <v>43</v>
      </c>
      <c r="E1251" s="150">
        <v>42433332</v>
      </c>
      <c r="G1251" s="134" t="s">
        <v>476</v>
      </c>
      <c r="I1251" s="138">
        <v>-12723.89</v>
      </c>
      <c r="L1251" s="134" t="str">
        <f>VLOOKUP(E1251,'ML Look up'!$A$2:$B$1922,2,FALSE)</f>
        <v>FGD</v>
      </c>
    </row>
    <row r="1252" spans="1:12">
      <c r="A1252" s="144" t="s">
        <v>42</v>
      </c>
      <c r="B1252" s="144" t="s">
        <v>21</v>
      </c>
      <c r="C1252" s="136" t="s">
        <v>43</v>
      </c>
      <c r="E1252" s="150">
        <v>42453340</v>
      </c>
      <c r="G1252" s="134" t="s">
        <v>476</v>
      </c>
      <c r="I1252" s="138">
        <v>-26712.04</v>
      </c>
      <c r="L1252" s="134" t="str">
        <f>VLOOKUP(E1252,'ML Look up'!$A$2:$B$1922,2,FALSE)</f>
        <v>FGD</v>
      </c>
    </row>
    <row r="1253" spans="1:12">
      <c r="A1253" s="144" t="s">
        <v>42</v>
      </c>
      <c r="B1253" s="144" t="s">
        <v>21</v>
      </c>
      <c r="C1253" s="136" t="s">
        <v>43</v>
      </c>
      <c r="E1253" s="150">
        <v>42498483</v>
      </c>
      <c r="G1253" s="134" t="s">
        <v>476</v>
      </c>
      <c r="I1253" s="138">
        <v>-10428.700000000001</v>
      </c>
      <c r="L1253" s="134" t="str">
        <f>VLOOKUP(E1253,'ML Look up'!$A$2:$B$1922,2,FALSE)</f>
        <v>FGD</v>
      </c>
    </row>
    <row r="1254" spans="1:12">
      <c r="A1254" s="144" t="s">
        <v>42</v>
      </c>
      <c r="B1254" s="144" t="s">
        <v>21</v>
      </c>
      <c r="C1254" s="136" t="s">
        <v>43</v>
      </c>
      <c r="E1254" s="150">
        <v>42616052</v>
      </c>
      <c r="G1254" s="134" t="s">
        <v>476</v>
      </c>
      <c r="I1254" s="138">
        <v>-2780.43</v>
      </c>
      <c r="L1254" s="134" t="str">
        <f>VLOOKUP(E1254,'ML Look up'!$A$2:$B$1922,2,FALSE)</f>
        <v>PRECIP</v>
      </c>
    </row>
    <row r="1255" spans="1:12">
      <c r="A1255" s="144" t="s">
        <v>42</v>
      </c>
      <c r="B1255" s="144" t="s">
        <v>21</v>
      </c>
      <c r="C1255" s="136" t="s">
        <v>43</v>
      </c>
      <c r="E1255" s="150">
        <v>42699708</v>
      </c>
      <c r="G1255" s="134" t="s">
        <v>476</v>
      </c>
      <c r="I1255" s="138">
        <v>-16280.1</v>
      </c>
      <c r="L1255" s="134" t="str">
        <f>VLOOKUP(E1255,'ML Look up'!$A$2:$B$1922,2,FALSE)</f>
        <v>DFA</v>
      </c>
    </row>
    <row r="1256" spans="1:12">
      <c r="A1256" s="144" t="s">
        <v>42</v>
      </c>
      <c r="B1256" s="144" t="s">
        <v>21</v>
      </c>
      <c r="C1256" s="136" t="s">
        <v>43</v>
      </c>
      <c r="E1256" s="150">
        <v>42720159</v>
      </c>
      <c r="G1256" s="134" t="s">
        <v>476</v>
      </c>
      <c r="I1256" s="138">
        <v>-8333.23</v>
      </c>
      <c r="L1256" s="134" t="str">
        <f>VLOOKUP(E1256,'ML Look up'!$A$2:$B$1922,2,FALSE)</f>
        <v>FGD</v>
      </c>
    </row>
    <row r="1257" spans="1:12">
      <c r="A1257" s="144" t="s">
        <v>42</v>
      </c>
      <c r="B1257" s="144" t="s">
        <v>21</v>
      </c>
      <c r="C1257" s="136" t="s">
        <v>43</v>
      </c>
      <c r="E1257" s="150">
        <v>42859315</v>
      </c>
      <c r="G1257" s="134" t="s">
        <v>476</v>
      </c>
      <c r="I1257" s="138">
        <v>-0.94</v>
      </c>
      <c r="L1257" s="134" t="str">
        <f>VLOOKUP(E1257,'ML Look up'!$A$2:$B$1922,2,FALSE)</f>
        <v>DFA</v>
      </c>
    </row>
    <row r="1258" spans="1:12">
      <c r="A1258" s="144" t="s">
        <v>42</v>
      </c>
      <c r="B1258" s="144" t="s">
        <v>21</v>
      </c>
      <c r="C1258" s="136" t="s">
        <v>43</v>
      </c>
      <c r="E1258" s="150">
        <v>42872871</v>
      </c>
      <c r="G1258" s="134" t="s">
        <v>476</v>
      </c>
      <c r="I1258" s="138">
        <v>-4823.91</v>
      </c>
      <c r="L1258" s="134" t="str">
        <f>VLOOKUP(E1258,'ML Look up'!$A$2:$B$1922,2,FALSE)</f>
        <v>FGD</v>
      </c>
    </row>
    <row r="1259" spans="1:12">
      <c r="A1259" s="144" t="s">
        <v>42</v>
      </c>
      <c r="B1259" s="144" t="s">
        <v>21</v>
      </c>
      <c r="C1259" s="136" t="s">
        <v>43</v>
      </c>
      <c r="E1259" s="150">
        <v>42903220</v>
      </c>
      <c r="G1259" s="134" t="s">
        <v>476</v>
      </c>
      <c r="I1259" s="138">
        <v>-1805.3</v>
      </c>
      <c r="L1259" s="134" t="str">
        <f>VLOOKUP(E1259,'ML Look up'!$A$2:$B$1922,2,FALSE)</f>
        <v>FGD</v>
      </c>
    </row>
    <row r="1260" spans="1:12">
      <c r="A1260" s="144" t="s">
        <v>42</v>
      </c>
      <c r="B1260" s="144" t="s">
        <v>21</v>
      </c>
      <c r="C1260" s="136" t="s">
        <v>43</v>
      </c>
      <c r="E1260" s="150">
        <v>42907874</v>
      </c>
      <c r="G1260" s="134" t="s">
        <v>476</v>
      </c>
      <c r="I1260" s="138">
        <v>-23330.51</v>
      </c>
      <c r="L1260" s="134" t="str">
        <f>VLOOKUP(E1260,'ML Look up'!$A$2:$B$1922,2,FALSE)</f>
        <v>ASH</v>
      </c>
    </row>
    <row r="1261" spans="1:12">
      <c r="A1261" s="144" t="s">
        <v>42</v>
      </c>
      <c r="B1261" s="144" t="s">
        <v>21</v>
      </c>
      <c r="C1261" s="136" t="s">
        <v>43</v>
      </c>
      <c r="E1261" s="150">
        <v>42929431</v>
      </c>
      <c r="G1261" s="134" t="s">
        <v>476</v>
      </c>
      <c r="I1261" s="138">
        <v>-1771.38</v>
      </c>
      <c r="L1261" s="134" t="str">
        <f>VLOOKUP(E1261,'ML Look up'!$A$2:$B$1922,2,FALSE)</f>
        <v>ASH</v>
      </c>
    </row>
    <row r="1262" spans="1:12">
      <c r="A1262" s="144" t="s">
        <v>42</v>
      </c>
      <c r="B1262" s="144" t="s">
        <v>21</v>
      </c>
      <c r="C1262" s="136" t="s">
        <v>43</v>
      </c>
      <c r="E1262" s="150">
        <v>42555114</v>
      </c>
      <c r="G1262" s="134" t="s">
        <v>476</v>
      </c>
      <c r="I1262" s="138">
        <v>-3476.41</v>
      </c>
      <c r="L1262" s="134" t="str">
        <f>VLOOKUP(E1262,'ML Look up'!$A$2:$B$1922,2,FALSE)</f>
        <v>ASH</v>
      </c>
    </row>
    <row r="1263" spans="1:12">
      <c r="A1263" s="144" t="s">
        <v>42</v>
      </c>
      <c r="B1263" s="144" t="s">
        <v>21</v>
      </c>
      <c r="C1263" s="136" t="s">
        <v>43</v>
      </c>
      <c r="E1263" s="150">
        <v>42600711</v>
      </c>
      <c r="G1263" s="134" t="s">
        <v>476</v>
      </c>
      <c r="I1263" s="138">
        <v>-4044.4</v>
      </c>
      <c r="L1263" s="134" t="str">
        <f>VLOOKUP(E1263,'ML Look up'!$A$2:$B$1922,2,FALSE)</f>
        <v>DFA</v>
      </c>
    </row>
    <row r="1264" spans="1:12">
      <c r="A1264" s="144" t="s">
        <v>42</v>
      </c>
      <c r="B1264" s="144" t="s">
        <v>21</v>
      </c>
      <c r="C1264" s="136" t="s">
        <v>43</v>
      </c>
      <c r="E1264" s="150">
        <v>42600721</v>
      </c>
      <c r="G1264" s="134" t="s">
        <v>476</v>
      </c>
      <c r="I1264" s="138">
        <v>-3523.51</v>
      </c>
      <c r="L1264" s="134" t="str">
        <f>VLOOKUP(E1264,'ML Look up'!$A$2:$B$1922,2,FALSE)</f>
        <v>DFA</v>
      </c>
    </row>
    <row r="1265" spans="1:12">
      <c r="A1265" s="144" t="s">
        <v>42</v>
      </c>
      <c r="B1265" s="144" t="s">
        <v>21</v>
      </c>
      <c r="C1265" s="136" t="s">
        <v>43</v>
      </c>
      <c r="E1265" s="150">
        <v>42600733</v>
      </c>
      <c r="G1265" s="134" t="s">
        <v>476</v>
      </c>
      <c r="I1265" s="138">
        <v>-3283.29</v>
      </c>
      <c r="L1265" s="134" t="str">
        <f>VLOOKUP(E1265,'ML Look up'!$A$2:$B$1922,2,FALSE)</f>
        <v>DFA</v>
      </c>
    </row>
    <row r="1266" spans="1:12">
      <c r="A1266" s="144" t="s">
        <v>42</v>
      </c>
      <c r="B1266" s="144" t="s">
        <v>21</v>
      </c>
      <c r="C1266" s="136" t="s">
        <v>43</v>
      </c>
      <c r="E1266" s="150">
        <v>42600738</v>
      </c>
      <c r="G1266" s="134" t="s">
        <v>476</v>
      </c>
      <c r="I1266" s="138">
        <v>-3749.94</v>
      </c>
      <c r="L1266" s="134" t="str">
        <f>VLOOKUP(E1266,'ML Look up'!$A$2:$B$1922,2,FALSE)</f>
        <v>DFA</v>
      </c>
    </row>
    <row r="1267" spans="1:12">
      <c r="A1267" s="144" t="s">
        <v>42</v>
      </c>
      <c r="B1267" s="144" t="s">
        <v>21</v>
      </c>
      <c r="C1267" s="136" t="s">
        <v>43</v>
      </c>
      <c r="E1267" s="150">
        <v>42600754</v>
      </c>
      <c r="G1267" s="134" t="s">
        <v>476</v>
      </c>
      <c r="I1267" s="138">
        <v>-3266.64</v>
      </c>
      <c r="L1267" s="134" t="str">
        <f>VLOOKUP(E1267,'ML Look up'!$A$2:$B$1922,2,FALSE)</f>
        <v>DFA</v>
      </c>
    </row>
    <row r="1268" spans="1:12">
      <c r="A1268" s="144" t="s">
        <v>42</v>
      </c>
      <c r="B1268" s="144" t="s">
        <v>21</v>
      </c>
      <c r="C1268" s="136" t="s">
        <v>43</v>
      </c>
      <c r="E1268" s="150">
        <v>42349174</v>
      </c>
      <c r="G1268" s="134" t="s">
        <v>476</v>
      </c>
      <c r="I1268" s="138">
        <v>-10636</v>
      </c>
      <c r="L1268" s="134" t="str">
        <f>VLOOKUP(E1268,'ML Look up'!$A$2:$B$1922,2,FALSE)</f>
        <v>ASH</v>
      </c>
    </row>
    <row r="1269" spans="1:12">
      <c r="A1269" s="144" t="s">
        <v>42</v>
      </c>
      <c r="B1269" s="144" t="s">
        <v>70</v>
      </c>
      <c r="C1269" s="136" t="s">
        <v>43</v>
      </c>
      <c r="E1269" s="150">
        <v>42570595</v>
      </c>
      <c r="G1269" s="134" t="s">
        <v>476</v>
      </c>
      <c r="I1269" s="138">
        <v>-9192.69</v>
      </c>
      <c r="L1269" s="134" t="str">
        <f>VLOOKUP(E1269,'ML Look up'!$A$2:$B$1922,2,FALSE)</f>
        <v>LDFL</v>
      </c>
    </row>
    <row r="1270" spans="1:12">
      <c r="A1270" s="144" t="s">
        <v>42</v>
      </c>
      <c r="B1270" s="144" t="s">
        <v>21</v>
      </c>
      <c r="C1270" s="136" t="s">
        <v>44</v>
      </c>
      <c r="E1270" s="150">
        <v>42425529</v>
      </c>
      <c r="G1270" s="134" t="s">
        <v>476</v>
      </c>
      <c r="I1270" s="138">
        <v>-1182.5</v>
      </c>
      <c r="L1270" s="134" t="str">
        <f>VLOOKUP(E1270,'ML Look up'!$A$2:$B$1922,2,FALSE)</f>
        <v>FGD</v>
      </c>
    </row>
    <row r="1271" spans="1:12">
      <c r="A1271" s="144" t="s">
        <v>42</v>
      </c>
      <c r="B1271" s="144" t="s">
        <v>21</v>
      </c>
      <c r="C1271" s="136" t="s">
        <v>44</v>
      </c>
      <c r="E1271" s="150">
        <v>42499331</v>
      </c>
      <c r="G1271" s="134" t="s">
        <v>476</v>
      </c>
      <c r="I1271" s="138">
        <v>-2</v>
      </c>
      <c r="L1271" s="134" t="str">
        <f>VLOOKUP(E1271,'ML Look up'!$A$2:$B$1922,2,FALSE)</f>
        <v>FGD</v>
      </c>
    </row>
    <row r="1272" spans="1:12">
      <c r="A1272" s="144" t="s">
        <v>42</v>
      </c>
      <c r="B1272" s="144" t="s">
        <v>21</v>
      </c>
      <c r="C1272" s="136" t="s">
        <v>44</v>
      </c>
      <c r="E1272" s="150">
        <v>42499331</v>
      </c>
      <c r="G1272" s="134" t="s">
        <v>476</v>
      </c>
      <c r="I1272" s="138">
        <v>-25326.5</v>
      </c>
      <c r="L1272" s="134" t="str">
        <f>VLOOKUP(E1272,'ML Look up'!$A$2:$B$1922,2,FALSE)</f>
        <v>FGD</v>
      </c>
    </row>
    <row r="1273" spans="1:12">
      <c r="A1273" s="144" t="s">
        <v>42</v>
      </c>
      <c r="B1273" s="144" t="s">
        <v>21</v>
      </c>
      <c r="C1273" s="136" t="s">
        <v>44</v>
      </c>
      <c r="E1273" s="150">
        <v>42568251</v>
      </c>
      <c r="G1273" s="134" t="s">
        <v>476</v>
      </c>
      <c r="I1273" s="138">
        <v>-1</v>
      </c>
      <c r="L1273" s="134" t="str">
        <f>VLOOKUP(E1273,'ML Look up'!$A$2:$B$1922,2,FALSE)</f>
        <v>ASH</v>
      </c>
    </row>
    <row r="1274" spans="1:12">
      <c r="A1274" s="144" t="s">
        <v>42</v>
      </c>
      <c r="B1274" s="144" t="s">
        <v>21</v>
      </c>
      <c r="C1274" s="136" t="s">
        <v>44</v>
      </c>
      <c r="E1274" s="150">
        <v>42584018</v>
      </c>
      <c r="G1274" s="134" t="s">
        <v>476</v>
      </c>
      <c r="I1274" s="138">
        <v>-8085.62</v>
      </c>
      <c r="L1274" s="134" t="str">
        <f>VLOOKUP(E1274,'ML Look up'!$A$2:$B$1922,2,FALSE)</f>
        <v>GYPSUM</v>
      </c>
    </row>
    <row r="1275" spans="1:12">
      <c r="A1275" s="144" t="s">
        <v>42</v>
      </c>
      <c r="B1275" s="144" t="s">
        <v>21</v>
      </c>
      <c r="C1275" s="136" t="s">
        <v>44</v>
      </c>
      <c r="E1275" s="150">
        <v>42606692</v>
      </c>
      <c r="G1275" s="134" t="s">
        <v>476</v>
      </c>
      <c r="I1275" s="138">
        <v>-4</v>
      </c>
      <c r="L1275" s="134" t="str">
        <f>VLOOKUP(E1275,'ML Look up'!$A$2:$B$1922,2,FALSE)</f>
        <v>FGD</v>
      </c>
    </row>
    <row r="1276" spans="1:12">
      <c r="A1276" s="144" t="s">
        <v>42</v>
      </c>
      <c r="B1276" s="144" t="s">
        <v>21</v>
      </c>
      <c r="C1276" s="136" t="s">
        <v>44</v>
      </c>
      <c r="E1276" s="150">
        <v>42606692</v>
      </c>
      <c r="G1276" s="134" t="s">
        <v>476</v>
      </c>
      <c r="I1276" s="138">
        <v>-25784.35</v>
      </c>
      <c r="L1276" s="134" t="str">
        <f>VLOOKUP(E1276,'ML Look up'!$A$2:$B$1922,2,FALSE)</f>
        <v>FGD</v>
      </c>
    </row>
    <row r="1277" spans="1:12">
      <c r="A1277" s="144" t="s">
        <v>42</v>
      </c>
      <c r="B1277" s="144" t="s">
        <v>21</v>
      </c>
      <c r="C1277" s="136" t="s">
        <v>44</v>
      </c>
      <c r="E1277" s="150">
        <v>42902178</v>
      </c>
      <c r="G1277" s="134" t="s">
        <v>476</v>
      </c>
      <c r="I1277" s="138">
        <v>-91196.27</v>
      </c>
      <c r="L1277" s="134" t="str">
        <f>VLOOKUP(E1277,'ML Look up'!$A$2:$B$1922,2,FALSE)</f>
        <v>FGD</v>
      </c>
    </row>
    <row r="1278" spans="1:12">
      <c r="A1278" s="144" t="s">
        <v>42</v>
      </c>
      <c r="B1278" s="144" t="s">
        <v>21</v>
      </c>
      <c r="C1278" s="136" t="s">
        <v>155</v>
      </c>
      <c r="E1278" s="150">
        <v>42628174</v>
      </c>
      <c r="G1278" s="134" t="s">
        <v>476</v>
      </c>
      <c r="I1278" s="138">
        <v>-205817.59</v>
      </c>
      <c r="L1278" s="134" t="str">
        <f>VLOOKUP(E1278,'ML Look up'!$A$2:$B$1922,2,FALSE)</f>
        <v>FGD</v>
      </c>
    </row>
    <row r="1279" spans="1:12">
      <c r="A1279" s="144" t="s">
        <v>42</v>
      </c>
      <c r="B1279" s="144" t="s">
        <v>21</v>
      </c>
      <c r="C1279" s="136" t="s">
        <v>155</v>
      </c>
      <c r="E1279" s="150">
        <v>42659677</v>
      </c>
      <c r="G1279" s="134" t="s">
        <v>476</v>
      </c>
      <c r="I1279" s="138">
        <v>-14207</v>
      </c>
      <c r="L1279" s="134" t="str">
        <f>VLOOKUP(E1279,'ML Look up'!$A$2:$B$1922,2,FALSE)</f>
        <v>FGD</v>
      </c>
    </row>
    <row r="1280" spans="1:12">
      <c r="A1280" s="144" t="s">
        <v>42</v>
      </c>
      <c r="B1280" s="144" t="s">
        <v>21</v>
      </c>
      <c r="C1280" s="136" t="s">
        <v>155</v>
      </c>
      <c r="E1280" s="150">
        <v>42725139</v>
      </c>
      <c r="G1280" s="134" t="s">
        <v>476</v>
      </c>
      <c r="I1280" s="138">
        <v>-2200</v>
      </c>
      <c r="L1280" s="134" t="str">
        <f>VLOOKUP(E1280,'ML Look up'!$A$2:$B$1922,2,FALSE)</f>
        <v>LDFL</v>
      </c>
    </row>
    <row r="1281" spans="1:12">
      <c r="A1281" s="144" t="s">
        <v>42</v>
      </c>
      <c r="B1281" s="144" t="s">
        <v>21</v>
      </c>
      <c r="C1281" s="136" t="s">
        <v>155</v>
      </c>
      <c r="E1281" s="150">
        <v>42824095</v>
      </c>
      <c r="G1281" s="134" t="s">
        <v>476</v>
      </c>
      <c r="I1281" s="138">
        <v>-2</v>
      </c>
      <c r="L1281" s="134" t="str">
        <f>VLOOKUP(E1281,'ML Look up'!$A$2:$B$1922,2,FALSE)</f>
        <v>PRECIP</v>
      </c>
    </row>
    <row r="1282" spans="1:12">
      <c r="A1282" s="144" t="s">
        <v>42</v>
      </c>
      <c r="B1282" s="144" t="s">
        <v>21</v>
      </c>
      <c r="C1282" s="136" t="s">
        <v>155</v>
      </c>
      <c r="E1282" s="150">
        <v>42824095</v>
      </c>
      <c r="G1282" s="134" t="s">
        <v>476</v>
      </c>
      <c r="I1282" s="138">
        <v>-12250</v>
      </c>
      <c r="L1282" s="134" t="str">
        <f>VLOOKUP(E1282,'ML Look up'!$A$2:$B$1922,2,FALSE)</f>
        <v>PRECIP</v>
      </c>
    </row>
    <row r="1283" spans="1:12">
      <c r="A1283" s="144" t="s">
        <v>42</v>
      </c>
      <c r="B1283" s="144" t="s">
        <v>21</v>
      </c>
      <c r="C1283" s="136" t="s">
        <v>155</v>
      </c>
      <c r="E1283" s="150">
        <v>42845069</v>
      </c>
      <c r="G1283" s="134" t="s">
        <v>476</v>
      </c>
      <c r="I1283" s="138">
        <v>-674.08</v>
      </c>
      <c r="L1283" s="134" t="str">
        <f>VLOOKUP(E1283,'ML Look up'!$A$2:$B$1922,2,FALSE)</f>
        <v>FGD</v>
      </c>
    </row>
    <row r="1284" spans="1:12">
      <c r="A1284" s="144" t="s">
        <v>42</v>
      </c>
      <c r="B1284" s="144" t="s">
        <v>21</v>
      </c>
      <c r="C1284" s="136" t="s">
        <v>155</v>
      </c>
      <c r="E1284" s="150">
        <v>42921258</v>
      </c>
      <c r="G1284" s="134" t="s">
        <v>476</v>
      </c>
      <c r="I1284" s="138">
        <v>-1</v>
      </c>
      <c r="L1284" s="134" t="str">
        <f>VLOOKUP(E1284,'ML Look up'!$A$2:$B$1922,2,FALSE)</f>
        <v>FGD</v>
      </c>
    </row>
    <row r="1285" spans="1:12">
      <c r="A1285" s="144" t="s">
        <v>42</v>
      </c>
      <c r="B1285" s="144" t="s">
        <v>21</v>
      </c>
      <c r="C1285" s="136" t="s">
        <v>155</v>
      </c>
      <c r="E1285" s="150">
        <v>42921258</v>
      </c>
      <c r="G1285" s="134" t="s">
        <v>476</v>
      </c>
      <c r="I1285" s="138">
        <v>-2372.5</v>
      </c>
      <c r="L1285" s="134" t="str">
        <f>VLOOKUP(E1285,'ML Look up'!$A$2:$B$1922,2,FALSE)</f>
        <v>FGD</v>
      </c>
    </row>
    <row r="1286" spans="1:12">
      <c r="A1286" s="144" t="s">
        <v>42</v>
      </c>
      <c r="B1286" s="144" t="s">
        <v>21</v>
      </c>
      <c r="C1286" s="136" t="s">
        <v>155</v>
      </c>
      <c r="E1286" s="150">
        <v>42965621</v>
      </c>
      <c r="G1286" s="134" t="s">
        <v>476</v>
      </c>
      <c r="I1286" s="138">
        <v>-0.95</v>
      </c>
      <c r="L1286" s="134" t="str">
        <f>VLOOKUP(E1286,'ML Look up'!$A$2:$B$1922,2,FALSE)</f>
        <v>FGD</v>
      </c>
    </row>
    <row r="1287" spans="1:12">
      <c r="A1287" s="144" t="s">
        <v>42</v>
      </c>
      <c r="B1287" s="144" t="s">
        <v>21</v>
      </c>
      <c r="C1287" s="136" t="s">
        <v>155</v>
      </c>
      <c r="E1287" s="150">
        <v>42965621</v>
      </c>
      <c r="G1287" s="134" t="s">
        <v>476</v>
      </c>
      <c r="I1287" s="138">
        <v>-6234.16</v>
      </c>
      <c r="L1287" s="134" t="str">
        <f>VLOOKUP(E1287,'ML Look up'!$A$2:$B$1922,2,FALSE)</f>
        <v>FGD</v>
      </c>
    </row>
    <row r="1288" spans="1:12">
      <c r="A1288" s="144" t="s">
        <v>42</v>
      </c>
      <c r="B1288" s="144" t="s">
        <v>21</v>
      </c>
      <c r="C1288" s="136" t="s">
        <v>155</v>
      </c>
      <c r="E1288" s="150">
        <v>42870945</v>
      </c>
      <c r="G1288" s="134" t="s">
        <v>476</v>
      </c>
      <c r="I1288" s="138">
        <v>-7468.5</v>
      </c>
      <c r="L1288" s="134" t="str">
        <f>VLOOKUP(E1288,'ML Look up'!$A$2:$B$1922,2,FALSE)</f>
        <v>DFA</v>
      </c>
    </row>
    <row r="1289" spans="1:12">
      <c r="A1289" s="144" t="s">
        <v>42</v>
      </c>
      <c r="B1289" s="144" t="s">
        <v>21</v>
      </c>
      <c r="C1289" s="136" t="s">
        <v>155</v>
      </c>
      <c r="E1289" s="150">
        <v>42895994</v>
      </c>
      <c r="G1289" s="134" t="s">
        <v>476</v>
      </c>
      <c r="I1289" s="138">
        <v>-3843.5</v>
      </c>
      <c r="L1289" s="134" t="str">
        <f>VLOOKUP(E1289,'ML Look up'!$A$2:$B$1922,2,FALSE)</f>
        <v>DFA</v>
      </c>
    </row>
    <row r="1290" spans="1:12">
      <c r="A1290" s="144" t="s">
        <v>42</v>
      </c>
      <c r="B1290" s="144" t="s">
        <v>21</v>
      </c>
      <c r="C1290" s="136" t="s">
        <v>155</v>
      </c>
      <c r="E1290" s="150">
        <v>42915744</v>
      </c>
      <c r="G1290" s="134" t="s">
        <v>476</v>
      </c>
      <c r="I1290" s="138">
        <v>-3638.5</v>
      </c>
      <c r="L1290" s="134" t="str">
        <f>VLOOKUP(E1290,'ML Look up'!$A$2:$B$1922,2,FALSE)</f>
        <v>DFA</v>
      </c>
    </row>
    <row r="1291" spans="1:12">
      <c r="A1291" s="144" t="s">
        <v>42</v>
      </c>
      <c r="B1291" s="144" t="s">
        <v>21</v>
      </c>
      <c r="C1291" s="136" t="s">
        <v>155</v>
      </c>
      <c r="E1291" s="150">
        <v>42916865</v>
      </c>
      <c r="G1291" s="134" t="s">
        <v>476</v>
      </c>
      <c r="I1291" s="138">
        <v>-3762.5</v>
      </c>
      <c r="L1291" s="134" t="str">
        <f>VLOOKUP(E1291,'ML Look up'!$A$2:$B$1922,2,FALSE)</f>
        <v>DFA</v>
      </c>
    </row>
    <row r="1292" spans="1:12">
      <c r="A1292" s="144" t="s">
        <v>42</v>
      </c>
      <c r="B1292" s="144" t="s">
        <v>21</v>
      </c>
      <c r="C1292" s="136" t="s">
        <v>155</v>
      </c>
      <c r="E1292" s="150">
        <v>42916866</v>
      </c>
      <c r="G1292" s="134" t="s">
        <v>476</v>
      </c>
      <c r="I1292" s="138">
        <v>-4312</v>
      </c>
      <c r="L1292" s="134" t="str">
        <f>VLOOKUP(E1292,'ML Look up'!$A$2:$B$1922,2,FALSE)</f>
        <v>DFA</v>
      </c>
    </row>
    <row r="1293" spans="1:12">
      <c r="A1293" s="144" t="s">
        <v>42</v>
      </c>
      <c r="B1293" s="144" t="s">
        <v>21</v>
      </c>
      <c r="C1293" s="136" t="s">
        <v>155</v>
      </c>
      <c r="E1293" s="150">
        <v>42949166</v>
      </c>
      <c r="G1293" s="134" t="s">
        <v>476</v>
      </c>
      <c r="I1293" s="138">
        <v>-0.95</v>
      </c>
      <c r="L1293" s="134" t="str">
        <f>VLOOKUP(E1293,'ML Look up'!$A$2:$B$1922,2,FALSE)</f>
        <v>DFA</v>
      </c>
    </row>
    <row r="1294" spans="1:12">
      <c r="A1294" s="144" t="s">
        <v>42</v>
      </c>
      <c r="B1294" s="144" t="s">
        <v>21</v>
      </c>
      <c r="C1294" s="136" t="s">
        <v>155</v>
      </c>
      <c r="E1294" s="150">
        <v>42949176</v>
      </c>
      <c r="G1294" s="134" t="s">
        <v>476</v>
      </c>
      <c r="I1294" s="138">
        <v>-3199.55</v>
      </c>
      <c r="L1294" s="134" t="str">
        <f>VLOOKUP(E1294,'ML Look up'!$A$2:$B$1922,2,FALSE)</f>
        <v>DFA</v>
      </c>
    </row>
    <row r="1295" spans="1:12">
      <c r="A1295" s="144" t="s">
        <v>42</v>
      </c>
      <c r="B1295" s="144" t="s">
        <v>21</v>
      </c>
      <c r="C1295" s="136" t="s">
        <v>155</v>
      </c>
      <c r="E1295" s="150">
        <v>42949496</v>
      </c>
      <c r="G1295" s="134" t="s">
        <v>476</v>
      </c>
      <c r="I1295" s="138">
        <v>-3497.35</v>
      </c>
      <c r="L1295" s="134" t="str">
        <f>VLOOKUP(E1295,'ML Look up'!$A$2:$B$1922,2,FALSE)</f>
        <v>DFA</v>
      </c>
    </row>
    <row r="1296" spans="1:12">
      <c r="A1296" s="144" t="s">
        <v>42</v>
      </c>
      <c r="B1296" s="144" t="s">
        <v>21</v>
      </c>
      <c r="C1296" s="136" t="s">
        <v>497</v>
      </c>
      <c r="E1296" s="150">
        <v>42775124</v>
      </c>
      <c r="G1296" s="134" t="s">
        <v>476</v>
      </c>
      <c r="I1296" s="138">
        <v>-12608.66</v>
      </c>
      <c r="L1296" s="134" t="str">
        <f>VLOOKUP(E1296,'ML Look up'!$A$2:$B$1922,2,FALSE)</f>
        <v>ASH</v>
      </c>
    </row>
    <row r="1297" spans="1:12">
      <c r="A1297" s="144" t="s">
        <v>42</v>
      </c>
      <c r="B1297" s="144" t="s">
        <v>21</v>
      </c>
      <c r="C1297" s="136" t="s">
        <v>497</v>
      </c>
      <c r="E1297" s="150">
        <v>42810741</v>
      </c>
      <c r="G1297" s="134" t="s">
        <v>476</v>
      </c>
      <c r="I1297" s="138">
        <v>-15927.5</v>
      </c>
      <c r="L1297" s="134" t="str">
        <f>VLOOKUP(E1297,'ML Look up'!$A$2:$B$1922,2,FALSE)</f>
        <v>FGD</v>
      </c>
    </row>
    <row r="1298" spans="1:12">
      <c r="A1298" s="144" t="s">
        <v>42</v>
      </c>
      <c r="B1298" s="144" t="s">
        <v>21</v>
      </c>
      <c r="C1298" s="136" t="s">
        <v>497</v>
      </c>
      <c r="E1298" s="150">
        <v>42812509</v>
      </c>
      <c r="G1298" s="134" t="s">
        <v>476</v>
      </c>
      <c r="I1298" s="138">
        <v>-6348.41</v>
      </c>
      <c r="L1298" s="134" t="str">
        <f>VLOOKUP(E1298,'ML Look up'!$A$2:$B$1922,2,FALSE)</f>
        <v>FGD</v>
      </c>
    </row>
    <row r="1299" spans="1:12">
      <c r="A1299" s="144" t="s">
        <v>42</v>
      </c>
      <c r="B1299" s="144" t="s">
        <v>21</v>
      </c>
      <c r="C1299" s="136" t="s">
        <v>497</v>
      </c>
      <c r="E1299" s="150">
        <v>42836200</v>
      </c>
      <c r="G1299" s="134" t="s">
        <v>476</v>
      </c>
      <c r="I1299" s="138">
        <v>-1070.5</v>
      </c>
      <c r="L1299" s="134" t="str">
        <f>VLOOKUP(E1299,'ML Look up'!$A$2:$B$1922,2,FALSE)</f>
        <v>ESP Upgrade</v>
      </c>
    </row>
    <row r="1300" spans="1:12">
      <c r="A1300" s="144" t="s">
        <v>42</v>
      </c>
      <c r="B1300" s="144" t="s">
        <v>21</v>
      </c>
      <c r="C1300" s="136" t="s">
        <v>497</v>
      </c>
      <c r="E1300" s="150">
        <v>42896376</v>
      </c>
      <c r="G1300" s="134" t="s">
        <v>476</v>
      </c>
      <c r="I1300" s="138">
        <v>-1.96</v>
      </c>
      <c r="L1300" s="134" t="str">
        <f>VLOOKUP(E1300,'ML Look up'!$A$2:$B$1922,2,FALSE)</f>
        <v>DFA</v>
      </c>
    </row>
    <row r="1301" spans="1:12">
      <c r="A1301" s="144" t="s">
        <v>42</v>
      </c>
      <c r="B1301" s="144" t="s">
        <v>21</v>
      </c>
      <c r="C1301" s="136" t="s">
        <v>497</v>
      </c>
      <c r="E1301" s="150">
        <v>42896379</v>
      </c>
      <c r="G1301" s="134" t="s">
        <v>476</v>
      </c>
      <c r="I1301" s="138">
        <v>-1.96</v>
      </c>
      <c r="L1301" s="134" t="str">
        <f>VLOOKUP(E1301,'ML Look up'!$A$2:$B$1922,2,FALSE)</f>
        <v>DFA</v>
      </c>
    </row>
    <row r="1302" spans="1:12">
      <c r="A1302" s="144" t="s">
        <v>42</v>
      </c>
      <c r="B1302" s="144" t="s">
        <v>21</v>
      </c>
      <c r="C1302" s="136" t="s">
        <v>497</v>
      </c>
      <c r="E1302" s="150">
        <v>42955452</v>
      </c>
      <c r="G1302" s="134" t="s">
        <v>476</v>
      </c>
      <c r="I1302" s="138">
        <v>-0.94</v>
      </c>
      <c r="L1302" s="134" t="str">
        <f>VLOOKUP(E1302,'ML Look up'!$A$2:$B$1922,2,FALSE)</f>
        <v>ASH</v>
      </c>
    </row>
    <row r="1303" spans="1:12">
      <c r="A1303" s="144" t="s">
        <v>42</v>
      </c>
      <c r="B1303" s="144" t="s">
        <v>21</v>
      </c>
      <c r="C1303" s="136" t="s">
        <v>497</v>
      </c>
      <c r="E1303" s="150">
        <v>42955452</v>
      </c>
      <c r="G1303" s="134" t="s">
        <v>476</v>
      </c>
      <c r="I1303" s="138">
        <v>-6703.07</v>
      </c>
      <c r="L1303" s="134" t="str">
        <f>VLOOKUP(E1303,'ML Look up'!$A$2:$B$1922,2,FALSE)</f>
        <v>ASH</v>
      </c>
    </row>
    <row r="1304" spans="1:12">
      <c r="A1304" s="144" t="s">
        <v>42</v>
      </c>
      <c r="B1304" s="144" t="s">
        <v>21</v>
      </c>
      <c r="C1304" s="136" t="s">
        <v>539</v>
      </c>
      <c r="E1304" s="150">
        <v>42949166</v>
      </c>
      <c r="G1304" s="134" t="s">
        <v>476</v>
      </c>
      <c r="I1304" s="138">
        <v>-5237.45</v>
      </c>
      <c r="L1304" s="134" t="str">
        <f>VLOOKUP(E1304,'ML Look up'!$A$2:$B$1922,2,FALSE)</f>
        <v>DFA</v>
      </c>
    </row>
    <row r="1305" spans="1:12">
      <c r="A1305" s="144" t="s">
        <v>42</v>
      </c>
      <c r="B1305" s="144" t="s">
        <v>21</v>
      </c>
      <c r="C1305" s="136" t="s">
        <v>539</v>
      </c>
      <c r="E1305" s="150">
        <v>42989525</v>
      </c>
      <c r="G1305" s="134" t="s">
        <v>476</v>
      </c>
      <c r="I1305" s="138">
        <v>-4718.21</v>
      </c>
      <c r="L1305" s="134" t="str">
        <f>VLOOKUP(E1305,'ML Look up'!$A$2:$B$1922,2,FALSE)</f>
        <v>FGD</v>
      </c>
    </row>
    <row r="1306" spans="1:12">
      <c r="A1306" s="144" t="s">
        <v>42</v>
      </c>
      <c r="B1306" s="144" t="s">
        <v>21</v>
      </c>
      <c r="C1306" s="136" t="s">
        <v>539</v>
      </c>
      <c r="E1306" s="150">
        <v>42989576</v>
      </c>
      <c r="G1306" s="134" t="s">
        <v>476</v>
      </c>
      <c r="I1306" s="138">
        <v>-491.74</v>
      </c>
      <c r="L1306" s="134" t="str">
        <f>VLOOKUP(E1306,'ML Look up'!$A$2:$B$1922,2,FALSE)</f>
        <v>FGD</v>
      </c>
    </row>
    <row r="1307" spans="1:12">
      <c r="A1307" s="144" t="s">
        <v>42</v>
      </c>
      <c r="B1307" s="144" t="s">
        <v>21</v>
      </c>
      <c r="C1307" s="136" t="s">
        <v>539</v>
      </c>
      <c r="E1307" s="150">
        <v>43011253</v>
      </c>
      <c r="G1307" s="134" t="s">
        <v>476</v>
      </c>
      <c r="I1307" s="138">
        <v>-2797.36</v>
      </c>
      <c r="L1307" s="134" t="str">
        <f>VLOOKUP(E1307,'ML Look up'!$A$2:$B$1922,2,FALSE)</f>
        <v>DFA</v>
      </c>
    </row>
  </sheetData>
  <mergeCells count="3">
    <mergeCell ref="A1:F1"/>
    <mergeCell ref="A2:F2"/>
    <mergeCell ref="A3:F3"/>
  </mergeCells>
  <pageMargins left="0.8" right="0.8" top="1" bottom="1" header="0.5" footer="0.5"/>
  <pageSetup firstPageNumber="42949672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22CCA002-1B95-4ECA-9038-C45EE716C34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BD7A0AC-72D7-4AB4-AA18-702E72DDAEBC}"/>
</file>

<file path=customXml/itemProps3.xml><?xml version="1.0" encoding="utf-8"?>
<ds:datastoreItem xmlns:ds="http://schemas.openxmlformats.org/officeDocument/2006/customXml" ds:itemID="{8EF1BC70-C74B-406C-AE52-7282B47F87C6}"/>
</file>

<file path=customXml/itemProps4.xml><?xml version="1.0" encoding="utf-8"?>
<ds:datastoreItem xmlns:ds="http://schemas.openxmlformats.org/officeDocument/2006/customXml" ds:itemID="{7A6EB2CA-75F6-46B4-9D51-5D82902CB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LMS ADJ_Z</vt:lpstr>
      <vt:lpstr>ML Look up</vt:lpstr>
      <vt:lpstr>17--ML Non-FGD ADFIT</vt:lpstr>
      <vt:lpstr>17--ML FGD ADFIT</vt:lpstr>
      <vt:lpstr>ML Property</vt:lpstr>
    </vt:vector>
  </TitlesOfParts>
  <Company>AEP-Word-Excel-PowerPoint-Access-6-2-00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s767267</dc:creator>
  <cp:keywords/>
  <cp:lastModifiedBy>s012197</cp:lastModifiedBy>
  <cp:lastPrinted>2017-01-23T20:00:48Z</cp:lastPrinted>
  <dcterms:created xsi:type="dcterms:W3CDTF">2002-05-13T18:35:45Z</dcterms:created>
  <dcterms:modified xsi:type="dcterms:W3CDTF">2020-07-26T21:39:23Z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2abfaa70-13ef-4643-a7a8-482cacb08d2d</vt:lpwstr>
  </property>
  <property fmtid="{D5CDD505-2E9C-101B-9397-08002B2CF9AE}" pid="3" name="bjSaver">
    <vt:lpwstr>xWtygnmZ3ePjZFHoeKTnKSW5ZnfnWOZO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ContentTypeId">
    <vt:lpwstr>0x0101002135A8D66889804D93A541DC7FCD6740</vt:lpwstr>
  </property>
</Properties>
</file>