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480" yWindow="252" windowWidth="18192" windowHeight="11640"/>
  </bookViews>
  <sheets>
    <sheet name="W45-Surcharge Book 2 Bill" sheetId="13" r:id="rId1"/>
    <sheet name="Surcharge B2B calc" sheetId="14" r:id="rId2"/>
    <sheet name="W46-Book 2 Bill" sheetId="4" r:id="rId3"/>
    <sheet name="W65-Annualize EOP Rates " sheetId="9" r:id="rId4"/>
    <sheet name="12-Specific Customer Adjustment" sheetId="11" r:id="rId5"/>
    <sheet name="W13-Annualize EOP Customers" sheetId="10" r:id="rId6"/>
    <sheet name="W14-Weather Norm" sheetId="8" r:id="rId7"/>
    <sheet name="O&amp;M%" sheetId="12" r:id="rId8"/>
  </sheets>
  <definedNames>
    <definedName name="_xlnm.Print_Area" localSheetId="2">'W46-Book 2 Bill'!$A$1:$K$13</definedName>
  </definedNames>
  <calcPr calcId="162913"/>
</workbook>
</file>

<file path=xl/calcChain.xml><?xml version="1.0" encoding="utf-8"?>
<calcChain xmlns="http://schemas.openxmlformats.org/spreadsheetml/2006/main">
  <c r="C13" i="14" l="1"/>
  <c r="B17" i="14" s="1"/>
  <c r="B13" i="14"/>
  <c r="B14" i="14" s="1"/>
  <c r="D12" i="14"/>
  <c r="D11" i="14"/>
  <c r="D10" i="14"/>
  <c r="D9" i="14"/>
  <c r="D8" i="14"/>
  <c r="D7" i="14"/>
  <c r="D6" i="14"/>
  <c r="D5" i="14"/>
  <c r="D4" i="14"/>
  <c r="D13" i="14" s="1"/>
  <c r="B15" i="14" s="1"/>
  <c r="B16" i="14" s="1"/>
  <c r="E49" i="12"/>
  <c r="E47" i="12"/>
  <c r="B18" i="14" l="1"/>
  <c r="E37" i="12"/>
  <c r="I11" i="13" l="1"/>
  <c r="A15" i="12" l="1"/>
  <c r="A17" i="12" s="1"/>
  <c r="A19" i="12" s="1"/>
  <c r="A21" i="12" s="1"/>
  <c r="A23" i="12" s="1"/>
  <c r="A25" i="12" s="1"/>
  <c r="A27" i="12" s="1"/>
  <c r="A29" i="12" s="1"/>
  <c r="A31" i="12" s="1"/>
  <c r="A33" i="12" s="1"/>
  <c r="A35" i="12" s="1"/>
  <c r="I13" i="9"/>
  <c r="H13" i="9"/>
  <c r="G13" i="9"/>
  <c r="E13" i="9"/>
  <c r="I11" i="11"/>
  <c r="I11" i="10"/>
  <c r="I11" i="4"/>
  <c r="I11" i="9"/>
  <c r="I11" i="8"/>
  <c r="E13" i="10" l="1"/>
  <c r="I13" i="10" s="1"/>
  <c r="E13" i="8"/>
  <c r="I13" i="8" s="1"/>
  <c r="E13" i="11"/>
  <c r="I13" i="11" s="1"/>
  <c r="A37" i="12"/>
  <c r="A42" i="12" s="1"/>
  <c r="A44" i="12" s="1"/>
  <c r="A47" i="12" s="1"/>
  <c r="A49" i="12" s="1"/>
</calcChain>
</file>

<file path=xl/sharedStrings.xml><?xml version="1.0" encoding="utf-8"?>
<sst xmlns="http://schemas.openxmlformats.org/spreadsheetml/2006/main" count="149" uniqueCount="73">
  <si>
    <t>Kentucky Power Company</t>
  </si>
  <si>
    <t>LINE   NO.</t>
  </si>
  <si>
    <t>DESCRIPTION</t>
  </si>
  <si>
    <t>KPCO TOTAL COMPANY ADJUSTMENT</t>
  </si>
  <si>
    <t>ALLOCATION FACTOR</t>
  </si>
  <si>
    <t>KENTUCKY PSC RETAIL JURISDICTION ADJUSTMENT</t>
  </si>
  <si>
    <t>Off System Sales</t>
  </si>
  <si>
    <t>Retail Revenue</t>
  </si>
  <si>
    <t>Specific</t>
  </si>
  <si>
    <t>44x</t>
  </si>
  <si>
    <t>ALLOCATION METHOD</t>
  </si>
  <si>
    <t>Adjustment to recognize accrued surcharge revenue differences</t>
  </si>
  <si>
    <t>Increase Firm Sales</t>
  </si>
  <si>
    <t>Witness: Alex Vaughan</t>
  </si>
  <si>
    <t>Test Year Twelve Months Ended 3/30/2020</t>
  </si>
  <si>
    <t xml:space="preserve">Adjust per books firm sales revenue to billing analysis level of firm sales revenue </t>
  </si>
  <si>
    <t>Purchased Power</t>
  </si>
  <si>
    <t>Adjust test year weather to normal weather</t>
  </si>
  <si>
    <t>Fuel Expense</t>
  </si>
  <si>
    <t>Increase Fuel Expense</t>
  </si>
  <si>
    <t>Adjustment to annualize the Feb 1, 2020 base fuel increase, and synchronize fuel expense to reflect the annualization of fuel revenues</t>
  </si>
  <si>
    <t>KENTUCKY POWER COMPANY</t>
  </si>
  <si>
    <t>DEVELOPMENT OF OPERATING RATIO</t>
  </si>
  <si>
    <t>TWELVE MONTHS ENDED March 2020</t>
  </si>
  <si>
    <t>Line</t>
  </si>
  <si>
    <t>No.</t>
  </si>
  <si>
    <t>Description</t>
  </si>
  <si>
    <t>Amount</t>
  </si>
  <si>
    <t>Operating Revenues</t>
  </si>
  <si>
    <t>Sales of Electricity</t>
  </si>
  <si>
    <t>BSRR Revenue Adjustment</t>
  </si>
  <si>
    <t>Capacity Charge Revenues Rockport Unit Power Agreement</t>
  </si>
  <si>
    <t>System Sales Revenue Adjustment</t>
  </si>
  <si>
    <t>Environmental Surcharge Adjustment</t>
  </si>
  <si>
    <t>HEAP Surcharge Adjustment</t>
  </si>
  <si>
    <t>Economic Development Rider Adjustment</t>
  </si>
  <si>
    <t>Surcharge Book to Bill</t>
  </si>
  <si>
    <t>Book to Bill</t>
  </si>
  <si>
    <t>Fuel Under (Over) Revenues</t>
  </si>
  <si>
    <t>Total</t>
  </si>
  <si>
    <t>Sum</t>
  </si>
  <si>
    <t>Operating Expenses</t>
  </si>
  <si>
    <t>Total Adjusted Variable O&amp;M</t>
  </si>
  <si>
    <t>Total O&amp;M Labor</t>
  </si>
  <si>
    <t>sch 6. Customer accounts and customer services labor expense</t>
  </si>
  <si>
    <t>Adjusted O&amp;M Less Labor Expense</t>
  </si>
  <si>
    <t>Operating Ratio</t>
  </si>
  <si>
    <t>PPA Rider Adj</t>
  </si>
  <si>
    <t>Fed Tax Cut Rider Adj</t>
  </si>
  <si>
    <t>Increase Purchased Power Expense</t>
  </si>
  <si>
    <t>Adjust firm sales revenue to annualize end of test year number of customers on each tariff</t>
  </si>
  <si>
    <t>Decrease Firm Sales</t>
  </si>
  <si>
    <t>Decrease Purchased Power Expense</t>
  </si>
  <si>
    <t>Adjustment firm sales revenue for known specific customer changes</t>
  </si>
  <si>
    <t>Included in JCOS ADJs</t>
  </si>
  <si>
    <t>Included in Rev Adj</t>
  </si>
  <si>
    <t>Accounting Deferral</t>
  </si>
  <si>
    <t>Billed and Accrued Calculations</t>
  </si>
  <si>
    <t>Difference</t>
  </si>
  <si>
    <t>BSRR</t>
  </si>
  <si>
    <t>SSC</t>
  </si>
  <si>
    <t>HEAP</t>
  </si>
  <si>
    <t>FAC</t>
  </si>
  <si>
    <t>EDR</t>
  </si>
  <si>
    <t>Capacity Charge</t>
  </si>
  <si>
    <t>PPA</t>
  </si>
  <si>
    <t>Fed Tax Cut</t>
  </si>
  <si>
    <t>Enivronmental Surcharge</t>
  </si>
  <si>
    <t>Surcharge Rev ADJs</t>
  </si>
  <si>
    <t>B2B ADJ</t>
  </si>
  <si>
    <t>decrease firm sales</t>
  </si>
  <si>
    <t>Rev Removed from JCOS</t>
  </si>
  <si>
    <t>Rev Removed in Going Level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</si>
</sst>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2" fillId="2" borderId="0" xfId="2" applyFill="1"/>
    <xf numFmtId="0" fontId="2" fillId="2" borderId="0" xfId="2" applyFill="1" applyAlignment="1"/>
    <xf numFmtId="0" fontId="0" fillId="2" borderId="0" xfId="0" applyFill="1"/>
    <xf numFmtId="0" fontId="4" fillId="2" borderId="0" xfId="2" applyFont="1" applyFill="1"/>
    <xf numFmtId="0" fontId="2" fillId="2" borderId="1" xfId="2" applyFill="1" applyBorder="1" applyAlignment="1">
      <alignment horizontal="center" vertical="center" wrapText="1"/>
    </xf>
    <xf numFmtId="0" fontId="2" fillId="3" borderId="2" xfId="2" applyFill="1" applyBorder="1" applyAlignment="1">
      <alignment horizontal="center" vertical="center" wrapText="1"/>
    </xf>
    <xf numFmtId="0" fontId="2" fillId="2" borderId="0" xfId="2" applyFill="1" applyAlignment="1">
      <alignment horizontal="center"/>
    </xf>
    <xf numFmtId="164" fontId="2" fillId="2" borderId="0" xfId="3" applyNumberFormat="1" applyFont="1" applyFill="1" applyAlignment="1"/>
    <xf numFmtId="164" fontId="2" fillId="2" borderId="0" xfId="3" applyNumberFormat="1" applyFont="1" applyFill="1" applyAlignment="1">
      <alignment horizontal="center"/>
    </xf>
    <xf numFmtId="164" fontId="2" fillId="3" borderId="3" xfId="3" applyNumberFormat="1" applyFont="1" applyFill="1" applyBorder="1" applyAlignment="1">
      <alignment horizontal="center"/>
    </xf>
    <xf numFmtId="165" fontId="2" fillId="2" borderId="0" xfId="4" applyNumberFormat="1" applyFont="1" applyFill="1"/>
    <xf numFmtId="0" fontId="2" fillId="3" borderId="3" xfId="2" applyFill="1" applyBorder="1"/>
    <xf numFmtId="0" fontId="5" fillId="2" borderId="0" xfId="2" applyFont="1" applyFill="1"/>
    <xf numFmtId="165" fontId="2" fillId="3" borderId="3" xfId="4" applyNumberFormat="1" applyFont="1" applyFill="1" applyBorder="1"/>
    <xf numFmtId="0" fontId="2" fillId="2" borderId="1" xfId="2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/>
    </xf>
    <xf numFmtId="165" fontId="0" fillId="2" borderId="0" xfId="5" applyNumberFormat="1" applyFont="1" applyFill="1"/>
    <xf numFmtId="0" fontId="4" fillId="2" borderId="0" xfId="2" applyFont="1" applyFill="1" applyAlignment="1">
      <alignment horizontal="center"/>
    </xf>
    <xf numFmtId="0" fontId="2" fillId="2" borderId="1" xfId="2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0" applyNumberFormat="1" applyFill="1"/>
    <xf numFmtId="43" fontId="0" fillId="2" borderId="0" xfId="0" applyNumberFormat="1" applyFill="1"/>
    <xf numFmtId="0" fontId="0" fillId="0" borderId="0" xfId="0" applyFill="1"/>
    <xf numFmtId="0" fontId="2" fillId="0" borderId="0" xfId="0" applyFont="1" applyFill="1"/>
    <xf numFmtId="164" fontId="2" fillId="0" borderId="0" xfId="7" applyNumberFormat="1" applyFill="1"/>
    <xf numFmtId="5" fontId="0" fillId="0" borderId="0" xfId="0" applyNumberFormat="1" applyFill="1"/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2" fillId="0" borderId="0" xfId="6" applyNumberFormat="1" applyFill="1"/>
    <xf numFmtId="164" fontId="2" fillId="0" borderId="0" xfId="7" applyNumberFormat="1" applyFill="1" applyBorder="1"/>
    <xf numFmtId="164" fontId="2" fillId="0" borderId="0" xfId="7" applyNumberFormat="1" applyFont="1" applyFill="1"/>
    <xf numFmtId="37" fontId="2" fillId="0" borderId="0" xfId="0" applyNumberFormat="1" applyFont="1" applyFill="1" applyAlignment="1">
      <alignment horizontal="right"/>
    </xf>
    <xf numFmtId="165" fontId="0" fillId="0" borderId="0" xfId="0" applyNumberFormat="1" applyFill="1"/>
    <xf numFmtId="7" fontId="2" fillId="0" borderId="0" xfId="0" applyNumberFormat="1" applyFont="1" applyFill="1" applyAlignment="1">
      <alignment horizontal="center"/>
    </xf>
    <xf numFmtId="5" fontId="0" fillId="0" borderId="0" xfId="0" applyNumberFormat="1" applyFill="1" applyBorder="1"/>
    <xf numFmtId="0" fontId="6" fillId="0" borderId="0" xfId="0" applyFont="1" applyFill="1"/>
    <xf numFmtId="10" fontId="7" fillId="0" borderId="0" xfId="8" applyNumberFormat="1" applyFont="1" applyFill="1"/>
    <xf numFmtId="10" fontId="0" fillId="0" borderId="0" xfId="8" applyNumberFormat="1" applyFont="1" applyFill="1"/>
    <xf numFmtId="165" fontId="2" fillId="0" borderId="4" xfId="5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4" borderId="0" xfId="5" applyNumberFormat="1" applyFont="1" applyFill="1"/>
    <xf numFmtId="43" fontId="0" fillId="0" borderId="0" xfId="0" applyNumberFormat="1"/>
    <xf numFmtId="165" fontId="0" fillId="0" borderId="0" xfId="5" applyNumberFormat="1" applyFont="1" applyFill="1"/>
    <xf numFmtId="165" fontId="0" fillId="0" borderId="1" xfId="5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/>
    </xf>
    <xf numFmtId="0" fontId="2" fillId="2" borderId="1" xfId="2" applyFill="1" applyBorder="1" applyAlignment="1">
      <alignment horizontal="center" vertical="center" wrapText="1"/>
    </xf>
  </cellXfs>
  <cellStyles count="9">
    <cellStyle name="Comma" xfId="1" builtinId="3"/>
    <cellStyle name="Comma 2 2" xfId="7"/>
    <cellStyle name="Comma 6" xfId="3"/>
    <cellStyle name="Currency" xfId="5" builtinId="4"/>
    <cellStyle name="Currency 2 2" xfId="6"/>
    <cellStyle name="Currency 36" xfId="4"/>
    <cellStyle name="Normal" xfId="0" builtinId="0"/>
    <cellStyle name="Normal 102" xfId="2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C18" sqref="C18"/>
    </sheetView>
  </sheetViews>
  <sheetFormatPr defaultColWidth="9.109375" defaultRowHeight="14.4" x14ac:dyDescent="0.3"/>
  <cols>
    <col min="1" max="2" width="9.109375" style="1"/>
    <col min="3" max="3" width="30.5546875" style="1" bestFit="1" customWidth="1"/>
    <col min="4" max="4" width="9.109375" style="1"/>
    <col min="5" max="5" width="13.6640625" style="1" customWidth="1"/>
    <col min="6" max="6" width="9.109375" style="1"/>
    <col min="7" max="7" width="13.33203125" style="1" customWidth="1"/>
    <col min="8" max="8" width="13" style="1" customWidth="1"/>
    <col min="9" max="9" width="18.6640625" style="1" customWidth="1"/>
    <col min="10" max="10" width="9.109375" style="4"/>
    <col min="11" max="11" width="14" style="4" customWidth="1"/>
    <col min="12" max="29" width="9.109375" style="4"/>
    <col min="30" max="16384" width="9.109375" style="1"/>
  </cols>
  <sheetData>
    <row r="1" spans="1:10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6" x14ac:dyDescent="0.3">
      <c r="A2" s="2"/>
      <c r="B2" s="56" t="s">
        <v>0</v>
      </c>
      <c r="C2" s="56"/>
      <c r="D2" s="56"/>
      <c r="E2" s="56"/>
      <c r="F2" s="56"/>
      <c r="G2" s="56"/>
      <c r="H2" s="56"/>
      <c r="I2" s="3"/>
      <c r="J2" s="3"/>
    </row>
    <row r="3" spans="1:10" ht="48" customHeight="1" x14ac:dyDescent="0.3">
      <c r="A3" s="2"/>
      <c r="B3" s="57" t="s">
        <v>11</v>
      </c>
      <c r="C3" s="57"/>
      <c r="D3" s="57"/>
      <c r="E3" s="57"/>
      <c r="F3" s="57"/>
      <c r="G3" s="57"/>
      <c r="H3" s="57"/>
      <c r="I3" s="3"/>
      <c r="J3" s="3"/>
    </row>
    <row r="4" spans="1:10" x14ac:dyDescent="0.3">
      <c r="A4" s="2"/>
      <c r="B4" s="58" t="s">
        <v>14</v>
      </c>
      <c r="C4" s="58"/>
      <c r="D4" s="58"/>
      <c r="E4" s="58"/>
      <c r="F4" s="58"/>
      <c r="G4" s="58"/>
      <c r="H4" s="5"/>
      <c r="I4" s="2"/>
      <c r="J4" s="2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ht="52.8" x14ac:dyDescent="0.3">
      <c r="A7" s="20" t="s">
        <v>1</v>
      </c>
      <c r="B7" s="59" t="s">
        <v>2</v>
      </c>
      <c r="C7" s="59"/>
      <c r="D7" s="59"/>
      <c r="E7" s="20" t="s">
        <v>3</v>
      </c>
      <c r="F7" s="20"/>
      <c r="G7" s="20" t="s">
        <v>10</v>
      </c>
      <c r="H7" s="20" t="s">
        <v>4</v>
      </c>
      <c r="I7" s="7" t="s">
        <v>5</v>
      </c>
      <c r="J7" s="2"/>
    </row>
    <row r="8" spans="1:10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10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10" x14ac:dyDescent="0.3">
      <c r="A10" s="2"/>
      <c r="B10" s="14" t="s">
        <v>6</v>
      </c>
      <c r="C10" s="14"/>
      <c r="D10" s="2"/>
      <c r="E10" s="4"/>
      <c r="F10" s="4"/>
      <c r="G10" s="2"/>
      <c r="H10" s="2"/>
      <c r="I10" s="15"/>
      <c r="J10" s="2"/>
    </row>
    <row r="11" spans="1:10" x14ac:dyDescent="0.3">
      <c r="A11" s="8">
        <v>1</v>
      </c>
      <c r="B11" s="2" t="s">
        <v>9</v>
      </c>
      <c r="C11" s="2" t="s">
        <v>7</v>
      </c>
      <c r="D11" s="2"/>
      <c r="E11" s="18">
        <v>-214197.45000000141</v>
      </c>
      <c r="F11" s="4"/>
      <c r="G11" s="2" t="s">
        <v>8</v>
      </c>
      <c r="H11" s="17">
        <v>1</v>
      </c>
      <c r="I11" s="15">
        <f>E11</f>
        <v>-214197.45000000141</v>
      </c>
      <c r="J11" s="5" t="s">
        <v>51</v>
      </c>
    </row>
    <row r="12" spans="1:10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10" s="4" customFormat="1" x14ac:dyDescent="0.3"/>
    <row r="14" spans="1:10" s="4" customFormat="1" x14ac:dyDescent="0.3"/>
    <row r="15" spans="1:10" s="4" customFormat="1" x14ac:dyDescent="0.3">
      <c r="A15" s="4" t="s">
        <v>13</v>
      </c>
    </row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0" sqref="D20"/>
    </sheetView>
  </sheetViews>
  <sheetFormatPr defaultRowHeight="14.4" x14ac:dyDescent="0.3"/>
  <cols>
    <col min="1" max="1" width="30.44140625" bestFit="1" customWidth="1"/>
    <col min="2" max="2" width="20.44140625" bestFit="1" customWidth="1"/>
    <col min="3" max="3" width="19.6640625" bestFit="1" customWidth="1"/>
    <col min="4" max="4" width="12.33203125" bestFit="1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" t="s">
        <v>54</v>
      </c>
      <c r="C2" s="1" t="s">
        <v>55</v>
      </c>
      <c r="D2" s="1"/>
      <c r="E2" s="1"/>
    </row>
    <row r="3" spans="1:5" ht="28.8" x14ac:dyDescent="0.3">
      <c r="A3" s="47"/>
      <c r="B3" s="48" t="s">
        <v>56</v>
      </c>
      <c r="C3" s="49" t="s">
        <v>57</v>
      </c>
      <c r="D3" s="47" t="s">
        <v>58</v>
      </c>
      <c r="E3" s="1"/>
    </row>
    <row r="4" spans="1:5" x14ac:dyDescent="0.3">
      <c r="A4" s="1" t="s">
        <v>59</v>
      </c>
      <c r="B4" s="50">
        <v>21011102</v>
      </c>
      <c r="C4" s="50">
        <v>21148544.530000001</v>
      </c>
      <c r="D4" s="51">
        <f>B4-C4</f>
        <v>-137442.53000000119</v>
      </c>
      <c r="E4" s="1"/>
    </row>
    <row r="5" spans="1:5" x14ac:dyDescent="0.3">
      <c r="A5" s="1" t="s">
        <v>60</v>
      </c>
      <c r="B5" s="52">
        <v>1418449</v>
      </c>
      <c r="C5" s="50">
        <v>1421321.48</v>
      </c>
      <c r="D5" s="51">
        <f t="shared" ref="D5:D12" si="0">B5-C5</f>
        <v>-2872.4799999999814</v>
      </c>
      <c r="E5" s="1"/>
    </row>
    <row r="6" spans="1:5" x14ac:dyDescent="0.3">
      <c r="A6" s="1" t="s">
        <v>61</v>
      </c>
      <c r="B6" s="52">
        <v>482478</v>
      </c>
      <c r="C6" s="50">
        <v>481627.2</v>
      </c>
      <c r="D6" s="51">
        <f t="shared" si="0"/>
        <v>850.79999999998836</v>
      </c>
      <c r="E6" s="1"/>
    </row>
    <row r="7" spans="1:5" x14ac:dyDescent="0.3">
      <c r="A7" s="1" t="s">
        <v>62</v>
      </c>
      <c r="B7" s="52">
        <v>-3204660</v>
      </c>
      <c r="C7" s="50">
        <v>-3190051.8699999987</v>
      </c>
      <c r="D7" s="51">
        <f t="shared" si="0"/>
        <v>-14608.130000001285</v>
      </c>
      <c r="E7" s="1"/>
    </row>
    <row r="8" spans="1:5" x14ac:dyDescent="0.3">
      <c r="A8" s="1" t="s">
        <v>63</v>
      </c>
      <c r="B8" s="52">
        <v>370224</v>
      </c>
      <c r="C8" s="50">
        <v>377501</v>
      </c>
      <c r="D8" s="51">
        <f t="shared" si="0"/>
        <v>-7277</v>
      </c>
      <c r="E8" s="1"/>
    </row>
    <row r="9" spans="1:5" x14ac:dyDescent="0.3">
      <c r="A9" s="1" t="s">
        <v>64</v>
      </c>
      <c r="B9" s="52">
        <v>5850478.3399999999</v>
      </c>
      <c r="C9" s="50">
        <v>5981879.6399999997</v>
      </c>
      <c r="D9" s="51">
        <f t="shared" si="0"/>
        <v>-131401.29999999981</v>
      </c>
      <c r="E9" s="1"/>
    </row>
    <row r="10" spans="1:5" x14ac:dyDescent="0.3">
      <c r="A10" s="1" t="s">
        <v>65</v>
      </c>
      <c r="B10" s="52">
        <v>-2098615</v>
      </c>
      <c r="C10" s="50">
        <v>-2177168.4899999998</v>
      </c>
      <c r="D10" s="51">
        <f t="shared" si="0"/>
        <v>78553.489999999758</v>
      </c>
      <c r="E10" s="1"/>
    </row>
    <row r="11" spans="1:5" x14ac:dyDescent="0.3">
      <c r="A11" s="1" t="s">
        <v>66</v>
      </c>
      <c r="B11" s="52">
        <v>-9739267</v>
      </c>
      <c r="C11" s="50">
        <v>-9739266.7000000011</v>
      </c>
      <c r="D11" s="51">
        <f t="shared" si="0"/>
        <v>-0.29999999888241291</v>
      </c>
      <c r="E11" s="1"/>
    </row>
    <row r="12" spans="1:5" x14ac:dyDescent="0.3">
      <c r="A12" s="47" t="s">
        <v>67</v>
      </c>
      <c r="B12" s="53">
        <v>28786651</v>
      </c>
      <c r="C12" s="53">
        <v>28786651</v>
      </c>
      <c r="D12" s="51">
        <f t="shared" si="0"/>
        <v>0</v>
      </c>
      <c r="E12" s="1"/>
    </row>
    <row r="13" spans="1:5" x14ac:dyDescent="0.3">
      <c r="A13" s="1"/>
      <c r="B13" s="54">
        <f>SUM(B4:B12)</f>
        <v>42876840.340000004</v>
      </c>
      <c r="C13" s="54">
        <f>SUM(C4:C12)</f>
        <v>43091037.790000007</v>
      </c>
      <c r="D13" s="54">
        <f>SUM(D4:D12)</f>
        <v>-214197.45000000141</v>
      </c>
      <c r="E13" s="1"/>
    </row>
    <row r="14" spans="1:5" x14ac:dyDescent="0.3">
      <c r="A14" s="1" t="s">
        <v>68</v>
      </c>
      <c r="B14" s="54">
        <f>-B13</f>
        <v>-42876840.340000004</v>
      </c>
      <c r="C14" s="54"/>
      <c r="D14" s="54"/>
      <c r="E14" s="1"/>
    </row>
    <row r="15" spans="1:5" x14ac:dyDescent="0.3">
      <c r="A15" s="1" t="s">
        <v>69</v>
      </c>
      <c r="B15" s="55">
        <f>D13</f>
        <v>-214197.45000000141</v>
      </c>
      <c r="C15" s="54" t="s">
        <v>70</v>
      </c>
      <c r="D15" s="54"/>
      <c r="E15" s="1"/>
    </row>
    <row r="16" spans="1:5" x14ac:dyDescent="0.3">
      <c r="A16" s="1" t="s">
        <v>71</v>
      </c>
      <c r="B16" s="54">
        <f>B15+B14</f>
        <v>-43091037.790000007</v>
      </c>
      <c r="C16" s="54"/>
      <c r="D16" s="54"/>
      <c r="E16" s="1"/>
    </row>
    <row r="17" spans="1:5" x14ac:dyDescent="0.3">
      <c r="A17" s="1" t="s">
        <v>72</v>
      </c>
      <c r="B17" s="54">
        <f>-C13</f>
        <v>-43091037.790000007</v>
      </c>
      <c r="C17" s="54"/>
      <c r="D17" s="54"/>
      <c r="E17" s="1"/>
    </row>
    <row r="18" spans="1:5" x14ac:dyDescent="0.3">
      <c r="A18" s="1" t="s">
        <v>58</v>
      </c>
      <c r="B18" s="51">
        <f>B17-B16</f>
        <v>0</v>
      </c>
      <c r="C18" s="1"/>
      <c r="D18" s="1"/>
      <c r="E18" s="1"/>
    </row>
    <row r="19" spans="1:5" x14ac:dyDescent="0.3">
      <c r="A19" s="1"/>
      <c r="B19" s="1"/>
      <c r="C19" s="1"/>
      <c r="D19" s="1"/>
      <c r="E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zoomScaleNormal="100" workbookViewId="0">
      <selection activeCell="F17" sqref="F17"/>
    </sheetView>
  </sheetViews>
  <sheetFormatPr defaultRowHeight="14.4" x14ac:dyDescent="0.3"/>
  <cols>
    <col min="3" max="3" width="30.5546875" bestFit="1" customWidth="1"/>
    <col min="5" max="5" width="13.6640625" customWidth="1"/>
    <col min="7" max="7" width="13.33203125" customWidth="1"/>
    <col min="8" max="8" width="13" customWidth="1"/>
    <col min="9" max="9" width="18.6640625" customWidth="1"/>
    <col min="10" max="10" width="9.109375" style="4"/>
    <col min="11" max="11" width="14" style="4" customWidth="1"/>
    <col min="12" max="29" width="9.109375" style="4"/>
  </cols>
  <sheetData>
    <row r="1" spans="1:10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6" x14ac:dyDescent="0.3">
      <c r="A2" s="2"/>
      <c r="B2" s="56" t="s">
        <v>0</v>
      </c>
      <c r="C2" s="56"/>
      <c r="D2" s="56"/>
      <c r="E2" s="56"/>
      <c r="F2" s="56"/>
      <c r="G2" s="56"/>
      <c r="H2" s="56"/>
      <c r="I2" s="3"/>
      <c r="J2" s="3"/>
    </row>
    <row r="3" spans="1:10" ht="48" customHeight="1" x14ac:dyDescent="0.3">
      <c r="A3" s="2"/>
      <c r="B3" s="57" t="s">
        <v>15</v>
      </c>
      <c r="C3" s="57"/>
      <c r="D3" s="57"/>
      <c r="E3" s="57"/>
      <c r="F3" s="57"/>
      <c r="G3" s="57"/>
      <c r="H3" s="57"/>
      <c r="I3" s="3"/>
      <c r="J3" s="3"/>
    </row>
    <row r="4" spans="1:10" x14ac:dyDescent="0.3">
      <c r="A4" s="2"/>
      <c r="B4" s="58" t="s">
        <v>14</v>
      </c>
      <c r="C4" s="58"/>
      <c r="D4" s="58"/>
      <c r="E4" s="58"/>
      <c r="F4" s="58"/>
      <c r="G4" s="58"/>
      <c r="H4" s="5"/>
      <c r="I4" s="2"/>
      <c r="J4" s="2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ht="52.8" x14ac:dyDescent="0.3">
      <c r="A7" s="6" t="s">
        <v>1</v>
      </c>
      <c r="B7" s="59" t="s">
        <v>2</v>
      </c>
      <c r="C7" s="59"/>
      <c r="D7" s="59"/>
      <c r="E7" s="6" t="s">
        <v>3</v>
      </c>
      <c r="F7" s="6"/>
      <c r="G7" s="6" t="s">
        <v>10</v>
      </c>
      <c r="H7" s="16" t="s">
        <v>4</v>
      </c>
      <c r="I7" s="7" t="s">
        <v>5</v>
      </c>
      <c r="J7" s="2"/>
    </row>
    <row r="8" spans="1:10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10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10" x14ac:dyDescent="0.3">
      <c r="A10" s="2"/>
      <c r="B10" s="14" t="s">
        <v>6</v>
      </c>
      <c r="C10" s="14"/>
      <c r="D10" s="2"/>
      <c r="E10" s="4"/>
      <c r="F10" s="4"/>
      <c r="G10" s="2"/>
      <c r="H10" s="2"/>
      <c r="I10" s="15"/>
      <c r="J10" s="2"/>
    </row>
    <row r="11" spans="1:10" x14ac:dyDescent="0.3">
      <c r="A11" s="8">
        <v>1</v>
      </c>
      <c r="B11" s="2" t="s">
        <v>9</v>
      </c>
      <c r="C11" s="2" t="s">
        <v>7</v>
      </c>
      <c r="D11" s="2"/>
      <c r="E11" s="18">
        <v>630046</v>
      </c>
      <c r="F11" s="4"/>
      <c r="G11" s="2" t="s">
        <v>8</v>
      </c>
      <c r="H11" s="17">
        <v>1</v>
      </c>
      <c r="I11" s="15">
        <f>E11</f>
        <v>630046</v>
      </c>
      <c r="J11" s="5" t="s">
        <v>12</v>
      </c>
    </row>
    <row r="12" spans="1:10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10" s="4" customFormat="1" x14ac:dyDescent="0.3"/>
    <row r="14" spans="1:10" s="4" customFormat="1" x14ac:dyDescent="0.3"/>
    <row r="15" spans="1:10" s="4" customFormat="1" x14ac:dyDescent="0.3">
      <c r="A15" s="4" t="s">
        <v>13</v>
      </c>
    </row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  <pageSetup scale="60" orientation="portrait" r:id="rId1"/>
  <headerFooter>
    <oddFooter>&amp;L&amp;Z&amp;F;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J18" sqref="J18"/>
    </sheetView>
  </sheetViews>
  <sheetFormatPr defaultColWidth="9.109375" defaultRowHeight="14.4" x14ac:dyDescent="0.3"/>
  <cols>
    <col min="1" max="2" width="9.109375" style="1"/>
    <col min="3" max="3" width="30.5546875" style="1" bestFit="1" customWidth="1"/>
    <col min="4" max="4" width="9.109375" style="1"/>
    <col min="5" max="5" width="13.6640625" style="1" customWidth="1"/>
    <col min="6" max="6" width="9.109375" style="1"/>
    <col min="7" max="7" width="13.33203125" style="1" customWidth="1"/>
    <col min="8" max="8" width="13" style="1" customWidth="1"/>
    <col min="9" max="9" width="18.6640625" style="1" customWidth="1"/>
    <col min="10" max="10" width="9.109375" style="4"/>
    <col min="11" max="11" width="11" style="4" customWidth="1"/>
    <col min="12" max="29" width="9.109375" style="4"/>
    <col min="30" max="16384" width="9.109375" style="1"/>
  </cols>
  <sheetData>
    <row r="1" spans="1:10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6" x14ac:dyDescent="0.3">
      <c r="A2" s="2"/>
      <c r="B2" s="56" t="s">
        <v>0</v>
      </c>
      <c r="C2" s="56"/>
      <c r="D2" s="56"/>
      <c r="E2" s="56"/>
      <c r="F2" s="56"/>
      <c r="G2" s="56"/>
      <c r="H2" s="56"/>
      <c r="I2" s="3"/>
      <c r="J2" s="3"/>
    </row>
    <row r="3" spans="1:10" ht="48" customHeight="1" x14ac:dyDescent="0.3">
      <c r="A3" s="2"/>
      <c r="B3" s="57" t="s">
        <v>20</v>
      </c>
      <c r="C3" s="57"/>
      <c r="D3" s="57"/>
      <c r="E3" s="57"/>
      <c r="F3" s="57"/>
      <c r="G3" s="57"/>
      <c r="H3" s="57"/>
      <c r="I3" s="3"/>
      <c r="J3" s="3"/>
    </row>
    <row r="4" spans="1:10" x14ac:dyDescent="0.3">
      <c r="A4" s="2"/>
      <c r="B4" s="58" t="s">
        <v>14</v>
      </c>
      <c r="C4" s="58"/>
      <c r="D4" s="58"/>
      <c r="E4" s="58"/>
      <c r="F4" s="58"/>
      <c r="G4" s="58"/>
      <c r="H4" s="19"/>
      <c r="I4" s="2"/>
      <c r="J4" s="2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ht="52.8" x14ac:dyDescent="0.3">
      <c r="A7" s="20" t="s">
        <v>1</v>
      </c>
      <c r="B7" s="59" t="s">
        <v>2</v>
      </c>
      <c r="C7" s="59"/>
      <c r="D7" s="59"/>
      <c r="E7" s="20" t="s">
        <v>3</v>
      </c>
      <c r="F7" s="20"/>
      <c r="G7" s="20" t="s">
        <v>10</v>
      </c>
      <c r="H7" s="20" t="s">
        <v>4</v>
      </c>
      <c r="I7" s="7" t="s">
        <v>5</v>
      </c>
      <c r="J7" s="2"/>
    </row>
    <row r="8" spans="1:10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10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10" x14ac:dyDescent="0.3">
      <c r="A10" s="2"/>
      <c r="B10" s="14" t="s">
        <v>6</v>
      </c>
      <c r="C10" s="14"/>
      <c r="D10" s="2"/>
      <c r="E10" s="4"/>
      <c r="F10" s="4"/>
      <c r="G10" s="2"/>
      <c r="H10" s="2"/>
      <c r="I10" s="15"/>
      <c r="J10" s="2"/>
    </row>
    <row r="11" spans="1:10" x14ac:dyDescent="0.3">
      <c r="A11" s="8">
        <v>1</v>
      </c>
      <c r="B11" s="2" t="s">
        <v>9</v>
      </c>
      <c r="C11" s="2" t="s">
        <v>7</v>
      </c>
      <c r="D11" s="2"/>
      <c r="E11" s="18">
        <v>5661884.4242805224</v>
      </c>
      <c r="F11" s="4"/>
      <c r="G11" s="2" t="s">
        <v>8</v>
      </c>
      <c r="H11" s="17">
        <v>1</v>
      </c>
      <c r="I11" s="15">
        <f>E11</f>
        <v>5661884.4242805224</v>
      </c>
      <c r="J11" s="4" t="s">
        <v>12</v>
      </c>
    </row>
    <row r="12" spans="1:10" x14ac:dyDescent="0.3">
      <c r="A12" s="4"/>
      <c r="B12" s="4"/>
      <c r="C12" s="4"/>
      <c r="D12" s="4"/>
      <c r="E12" s="4"/>
      <c r="F12" s="4"/>
      <c r="G12" s="4"/>
      <c r="H12" s="4"/>
      <c r="I12" s="15"/>
    </row>
    <row r="13" spans="1:10" s="4" customFormat="1" x14ac:dyDescent="0.3">
      <c r="A13" s="21">
        <v>2</v>
      </c>
      <c r="B13" s="23">
        <v>501</v>
      </c>
      <c r="C13" s="4" t="s">
        <v>18</v>
      </c>
      <c r="E13" s="24">
        <f>E11</f>
        <v>5661884.4242805224</v>
      </c>
      <c r="G13" s="4" t="str">
        <f>G11</f>
        <v>Specific</v>
      </c>
      <c r="H13" s="25">
        <f>H11</f>
        <v>1</v>
      </c>
      <c r="I13" s="15">
        <f>I11</f>
        <v>5661884.4242805224</v>
      </c>
      <c r="J13" s="4" t="s">
        <v>19</v>
      </c>
    </row>
    <row r="14" spans="1:10" s="4" customFormat="1" x14ac:dyDescent="0.3"/>
    <row r="15" spans="1:10" s="4" customFormat="1" x14ac:dyDescent="0.3">
      <c r="A15" s="4" t="s">
        <v>13</v>
      </c>
    </row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I21" sqref="I21"/>
    </sheetView>
  </sheetViews>
  <sheetFormatPr defaultColWidth="9.109375" defaultRowHeight="14.4" x14ac:dyDescent="0.3"/>
  <cols>
    <col min="1" max="2" width="9.109375" style="1"/>
    <col min="3" max="3" width="30.5546875" style="1" bestFit="1" customWidth="1"/>
    <col min="4" max="4" width="9.109375" style="1"/>
    <col min="5" max="5" width="13.6640625" style="1" customWidth="1"/>
    <col min="6" max="6" width="9.109375" style="1"/>
    <col min="7" max="7" width="13.33203125" style="1" customWidth="1"/>
    <col min="8" max="8" width="13" style="1" customWidth="1"/>
    <col min="9" max="9" width="18.6640625" style="1" customWidth="1"/>
    <col min="10" max="10" width="9.109375" style="4"/>
    <col min="11" max="11" width="14" style="4" customWidth="1"/>
    <col min="12" max="29" width="9.109375" style="4"/>
    <col min="30" max="16384" width="9.109375" style="1"/>
  </cols>
  <sheetData>
    <row r="1" spans="1:10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6" x14ac:dyDescent="0.3">
      <c r="A2" s="2"/>
      <c r="B2" s="56" t="s">
        <v>0</v>
      </c>
      <c r="C2" s="56"/>
      <c r="D2" s="56"/>
      <c r="E2" s="56"/>
      <c r="F2" s="56"/>
      <c r="G2" s="56"/>
      <c r="H2" s="56"/>
      <c r="I2" s="3"/>
      <c r="J2" s="3"/>
    </row>
    <row r="3" spans="1:10" ht="48" customHeight="1" x14ac:dyDescent="0.3">
      <c r="A3" s="2"/>
      <c r="B3" s="57" t="s">
        <v>53</v>
      </c>
      <c r="C3" s="57"/>
      <c r="D3" s="57"/>
      <c r="E3" s="57"/>
      <c r="F3" s="57"/>
      <c r="G3" s="57"/>
      <c r="H3" s="57"/>
      <c r="I3" s="3"/>
      <c r="J3" s="3"/>
    </row>
    <row r="4" spans="1:10" x14ac:dyDescent="0.3">
      <c r="A4" s="2"/>
      <c r="B4" s="58" t="s">
        <v>14</v>
      </c>
      <c r="C4" s="58"/>
      <c r="D4" s="58"/>
      <c r="E4" s="58"/>
      <c r="F4" s="58"/>
      <c r="G4" s="58"/>
      <c r="H4" s="5"/>
      <c r="I4" s="2"/>
      <c r="J4" s="2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ht="52.8" x14ac:dyDescent="0.3">
      <c r="A7" s="20" t="s">
        <v>1</v>
      </c>
      <c r="B7" s="59" t="s">
        <v>2</v>
      </c>
      <c r="C7" s="59"/>
      <c r="D7" s="59"/>
      <c r="E7" s="20" t="s">
        <v>3</v>
      </c>
      <c r="F7" s="20"/>
      <c r="G7" s="20" t="s">
        <v>10</v>
      </c>
      <c r="H7" s="20" t="s">
        <v>4</v>
      </c>
      <c r="I7" s="7" t="s">
        <v>5</v>
      </c>
      <c r="J7" s="2"/>
    </row>
    <row r="8" spans="1:10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10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10" x14ac:dyDescent="0.3">
      <c r="A10" s="2"/>
      <c r="B10" s="14" t="s">
        <v>6</v>
      </c>
      <c r="C10" s="14"/>
      <c r="D10" s="2"/>
      <c r="F10" s="4"/>
      <c r="G10" s="2"/>
      <c r="H10" s="2"/>
      <c r="I10" s="15"/>
      <c r="J10" s="2"/>
    </row>
    <row r="11" spans="1:10" x14ac:dyDescent="0.3">
      <c r="A11" s="8">
        <v>1</v>
      </c>
      <c r="B11" s="2" t="s">
        <v>9</v>
      </c>
      <c r="C11" s="2" t="s">
        <v>7</v>
      </c>
      <c r="D11" s="2"/>
      <c r="E11" s="18">
        <v>-9504099.587217547</v>
      </c>
      <c r="F11" s="4"/>
      <c r="G11" s="2" t="s">
        <v>8</v>
      </c>
      <c r="H11" s="17">
        <v>1</v>
      </c>
      <c r="I11" s="15">
        <f>E11</f>
        <v>-9504099.587217547</v>
      </c>
      <c r="J11" s="5" t="s">
        <v>51</v>
      </c>
    </row>
    <row r="12" spans="1:10" x14ac:dyDescent="0.3">
      <c r="A12" s="21"/>
      <c r="B12" s="2"/>
      <c r="C12" s="2"/>
      <c r="D12" s="2"/>
      <c r="E12" s="18"/>
      <c r="F12" s="4"/>
      <c r="G12" s="2"/>
      <c r="H12" s="17"/>
      <c r="I12" s="15"/>
      <c r="J12" s="5"/>
    </row>
    <row r="13" spans="1:10" s="4" customFormat="1" x14ac:dyDescent="0.3">
      <c r="A13" s="21">
        <v>2</v>
      </c>
      <c r="B13" s="22">
        <v>555</v>
      </c>
      <c r="C13" s="2" t="s">
        <v>16</v>
      </c>
      <c r="D13" s="2"/>
      <c r="E13" s="18">
        <f>E11*'O&amp;M%'!E49</f>
        <v>-6412415.9914956782</v>
      </c>
      <c r="G13" s="2" t="s">
        <v>8</v>
      </c>
      <c r="H13" s="17">
        <v>3</v>
      </c>
      <c r="I13" s="15">
        <f t="shared" ref="I13" si="0">E13</f>
        <v>-6412415.9914956782</v>
      </c>
      <c r="J13" s="5" t="s">
        <v>52</v>
      </c>
    </row>
    <row r="14" spans="1:10" s="4" customFormat="1" x14ac:dyDescent="0.3"/>
    <row r="15" spans="1:10" s="4" customFormat="1" x14ac:dyDescent="0.3">
      <c r="A15" s="4" t="s">
        <v>13</v>
      </c>
    </row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I27" sqref="I27"/>
    </sheetView>
  </sheetViews>
  <sheetFormatPr defaultColWidth="9.109375" defaultRowHeight="14.4" x14ac:dyDescent="0.3"/>
  <cols>
    <col min="1" max="2" width="9.109375" style="1"/>
    <col min="3" max="3" width="30.5546875" style="1" bestFit="1" customWidth="1"/>
    <col min="4" max="4" width="9.109375" style="1"/>
    <col min="5" max="5" width="13.6640625" style="1" customWidth="1"/>
    <col min="6" max="6" width="9.109375" style="1"/>
    <col min="7" max="7" width="13.33203125" style="1" customWidth="1"/>
    <col min="8" max="8" width="13" style="1" customWidth="1"/>
    <col min="9" max="9" width="18.6640625" style="1" customWidth="1"/>
    <col min="10" max="10" width="9.109375" style="4"/>
    <col min="11" max="11" width="14" style="4" customWidth="1"/>
    <col min="12" max="29" width="9.109375" style="4"/>
    <col min="30" max="16384" width="9.109375" style="1"/>
  </cols>
  <sheetData>
    <row r="1" spans="1:10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6" x14ac:dyDescent="0.3">
      <c r="A2" s="2"/>
      <c r="B2" s="56" t="s">
        <v>0</v>
      </c>
      <c r="C2" s="56"/>
      <c r="D2" s="56"/>
      <c r="E2" s="56"/>
      <c r="F2" s="56"/>
      <c r="G2" s="56"/>
      <c r="H2" s="56"/>
      <c r="I2" s="3"/>
      <c r="J2" s="3"/>
    </row>
    <row r="3" spans="1:10" ht="48" customHeight="1" x14ac:dyDescent="0.3">
      <c r="A3" s="2"/>
      <c r="B3" s="57" t="s">
        <v>50</v>
      </c>
      <c r="C3" s="57"/>
      <c r="D3" s="57"/>
      <c r="E3" s="57"/>
      <c r="F3" s="57"/>
      <c r="G3" s="57"/>
      <c r="H3" s="57"/>
      <c r="I3" s="3"/>
      <c r="J3" s="3"/>
    </row>
    <row r="4" spans="1:10" x14ac:dyDescent="0.3">
      <c r="A4" s="2"/>
      <c r="B4" s="58" t="s">
        <v>14</v>
      </c>
      <c r="C4" s="58"/>
      <c r="D4" s="58"/>
      <c r="E4" s="58"/>
      <c r="F4" s="58"/>
      <c r="G4" s="58"/>
      <c r="H4" s="5"/>
      <c r="I4" s="2"/>
      <c r="J4" s="2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ht="52.8" x14ac:dyDescent="0.3">
      <c r="A7" s="20" t="s">
        <v>1</v>
      </c>
      <c r="B7" s="59" t="s">
        <v>2</v>
      </c>
      <c r="C7" s="59"/>
      <c r="D7" s="59"/>
      <c r="E7" s="20" t="s">
        <v>3</v>
      </c>
      <c r="F7" s="20"/>
      <c r="G7" s="20" t="s">
        <v>10</v>
      </c>
      <c r="H7" s="20" t="s">
        <v>4</v>
      </c>
      <c r="I7" s="7" t="s">
        <v>5</v>
      </c>
      <c r="J7" s="2"/>
    </row>
    <row r="8" spans="1:10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10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10" x14ac:dyDescent="0.3">
      <c r="A10" s="2"/>
      <c r="B10" s="14" t="s">
        <v>6</v>
      </c>
      <c r="C10" s="14"/>
      <c r="D10" s="2"/>
      <c r="F10" s="4"/>
      <c r="G10" s="2"/>
      <c r="H10" s="2"/>
      <c r="I10" s="15"/>
      <c r="J10" s="2"/>
    </row>
    <row r="11" spans="1:10" x14ac:dyDescent="0.3">
      <c r="A11" s="8">
        <v>1</v>
      </c>
      <c r="B11" s="2" t="s">
        <v>9</v>
      </c>
      <c r="C11" s="2" t="s">
        <v>7</v>
      </c>
      <c r="D11" s="2"/>
      <c r="E11" s="18">
        <v>-14546115.226320723</v>
      </c>
      <c r="F11" s="4"/>
      <c r="G11" s="2" t="s">
        <v>8</v>
      </c>
      <c r="H11" s="17">
        <v>1</v>
      </c>
      <c r="I11" s="15">
        <f>E11</f>
        <v>-14546115.226320723</v>
      </c>
      <c r="J11" s="5" t="s">
        <v>51</v>
      </c>
    </row>
    <row r="12" spans="1:10" x14ac:dyDescent="0.3">
      <c r="A12" s="21"/>
      <c r="B12" s="2"/>
      <c r="C12" s="2"/>
      <c r="D12" s="2"/>
      <c r="E12" s="18"/>
      <c r="F12" s="4"/>
      <c r="G12" s="2"/>
      <c r="H12" s="17"/>
      <c r="I12" s="15"/>
      <c r="J12" s="5"/>
    </row>
    <row r="13" spans="1:10" s="4" customFormat="1" x14ac:dyDescent="0.3">
      <c r="A13" s="21">
        <v>2</v>
      </c>
      <c r="B13" s="22">
        <v>555</v>
      </c>
      <c r="C13" s="2" t="s">
        <v>16</v>
      </c>
      <c r="D13" s="2"/>
      <c r="E13" s="18">
        <f>E11*'O&amp;M%'!E49</f>
        <v>-9814263.9431985915</v>
      </c>
      <c r="G13" s="2" t="s">
        <v>8</v>
      </c>
      <c r="H13" s="17">
        <v>1</v>
      </c>
      <c r="I13" s="15">
        <f t="shared" ref="I13" si="0">E13</f>
        <v>-9814263.9431985915</v>
      </c>
      <c r="J13" s="5" t="s">
        <v>52</v>
      </c>
    </row>
    <row r="14" spans="1:10" s="4" customFormat="1" x14ac:dyDescent="0.3"/>
    <row r="15" spans="1:10" s="4" customFormat="1" x14ac:dyDescent="0.3">
      <c r="A15" s="4" t="s">
        <v>13</v>
      </c>
    </row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O12" sqref="O12"/>
    </sheetView>
  </sheetViews>
  <sheetFormatPr defaultColWidth="9.109375" defaultRowHeight="14.4" x14ac:dyDescent="0.3"/>
  <cols>
    <col min="1" max="2" width="9.109375" style="1"/>
    <col min="3" max="3" width="30.5546875" style="1" bestFit="1" customWidth="1"/>
    <col min="4" max="4" width="9.109375" style="1"/>
    <col min="5" max="5" width="13.6640625" style="1" customWidth="1"/>
    <col min="6" max="6" width="9.109375" style="1"/>
    <col min="7" max="7" width="13.33203125" style="1" customWidth="1"/>
    <col min="8" max="8" width="13" style="1" customWidth="1"/>
    <col min="9" max="9" width="18.6640625" style="1" customWidth="1"/>
    <col min="10" max="10" width="9.109375" style="4"/>
    <col min="11" max="11" width="14" style="4" customWidth="1"/>
    <col min="12" max="29" width="9.109375" style="4"/>
    <col min="30" max="16384" width="9.109375" style="1"/>
  </cols>
  <sheetData>
    <row r="1" spans="1:10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6" x14ac:dyDescent="0.3">
      <c r="A2" s="2"/>
      <c r="B2" s="56" t="s">
        <v>0</v>
      </c>
      <c r="C2" s="56"/>
      <c r="D2" s="56"/>
      <c r="E2" s="56"/>
      <c r="F2" s="56"/>
      <c r="G2" s="56"/>
      <c r="H2" s="56"/>
      <c r="I2" s="3"/>
      <c r="J2" s="3"/>
    </row>
    <row r="3" spans="1:10" ht="48" customHeight="1" x14ac:dyDescent="0.3">
      <c r="A3" s="2"/>
      <c r="B3" s="57" t="s">
        <v>17</v>
      </c>
      <c r="C3" s="57"/>
      <c r="D3" s="57"/>
      <c r="E3" s="57"/>
      <c r="F3" s="57"/>
      <c r="G3" s="57"/>
      <c r="H3" s="57"/>
      <c r="I3" s="3"/>
      <c r="J3" s="3"/>
    </row>
    <row r="4" spans="1:10" x14ac:dyDescent="0.3">
      <c r="A4" s="2"/>
      <c r="B4" s="58" t="s">
        <v>14</v>
      </c>
      <c r="C4" s="58"/>
      <c r="D4" s="58"/>
      <c r="E4" s="58"/>
      <c r="F4" s="58"/>
      <c r="G4" s="58"/>
      <c r="H4" s="5"/>
      <c r="I4" s="2"/>
      <c r="J4" s="2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ht="52.8" x14ac:dyDescent="0.3">
      <c r="A7" s="20" t="s">
        <v>1</v>
      </c>
      <c r="B7" s="59" t="s">
        <v>2</v>
      </c>
      <c r="C7" s="59"/>
      <c r="D7" s="59"/>
      <c r="E7" s="20" t="s">
        <v>3</v>
      </c>
      <c r="F7" s="20"/>
      <c r="G7" s="20" t="s">
        <v>10</v>
      </c>
      <c r="H7" s="20" t="s">
        <v>4</v>
      </c>
      <c r="I7" s="7" t="s">
        <v>5</v>
      </c>
      <c r="J7" s="2"/>
    </row>
    <row r="8" spans="1:10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10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10" x14ac:dyDescent="0.3">
      <c r="A10" s="2"/>
      <c r="B10" s="14" t="s">
        <v>6</v>
      </c>
      <c r="C10" s="14"/>
      <c r="D10" s="2"/>
      <c r="F10" s="4"/>
      <c r="G10" s="2"/>
      <c r="H10" s="2"/>
      <c r="I10" s="15"/>
      <c r="J10" s="2"/>
    </row>
    <row r="11" spans="1:10" x14ac:dyDescent="0.3">
      <c r="A11" s="8">
        <v>1</v>
      </c>
      <c r="B11" s="2" t="s">
        <v>9</v>
      </c>
      <c r="C11" s="2" t="s">
        <v>7</v>
      </c>
      <c r="D11" s="2"/>
      <c r="E11" s="18">
        <v>4254355.6487124534</v>
      </c>
      <c r="F11" s="4"/>
      <c r="G11" s="2" t="s">
        <v>8</v>
      </c>
      <c r="H11" s="17">
        <v>1</v>
      </c>
      <c r="I11" s="15">
        <f>E11</f>
        <v>4254355.6487124534</v>
      </c>
      <c r="J11" s="5" t="s">
        <v>12</v>
      </c>
    </row>
    <row r="12" spans="1:10" x14ac:dyDescent="0.3">
      <c r="A12" s="21"/>
      <c r="B12" s="2"/>
      <c r="C12" s="2"/>
      <c r="D12" s="2"/>
      <c r="E12" s="18"/>
      <c r="F12" s="4"/>
      <c r="G12" s="2"/>
      <c r="H12" s="17"/>
      <c r="I12" s="15"/>
      <c r="J12" s="5"/>
    </row>
    <row r="13" spans="1:10" s="4" customFormat="1" x14ac:dyDescent="0.3">
      <c r="A13" s="21">
        <v>2</v>
      </c>
      <c r="B13" s="22">
        <v>555</v>
      </c>
      <c r="C13" s="2" t="s">
        <v>16</v>
      </c>
      <c r="D13" s="2"/>
      <c r="E13" s="18">
        <f>E11*'O&amp;M%'!E49</f>
        <v>2870413.756186292</v>
      </c>
      <c r="G13" s="2" t="s">
        <v>8</v>
      </c>
      <c r="H13" s="17">
        <v>1</v>
      </c>
      <c r="I13" s="15">
        <f t="shared" ref="I13" si="0">E13</f>
        <v>2870413.756186292</v>
      </c>
      <c r="J13" s="5" t="s">
        <v>49</v>
      </c>
    </row>
    <row r="14" spans="1:10" s="4" customFormat="1" x14ac:dyDescent="0.3"/>
    <row r="15" spans="1:10" s="4" customFormat="1" x14ac:dyDescent="0.3">
      <c r="A15" s="4" t="s">
        <v>13</v>
      </c>
    </row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6" workbookViewId="0">
      <selection activeCell="G37" sqref="G37"/>
    </sheetView>
  </sheetViews>
  <sheetFormatPr defaultColWidth="9.109375" defaultRowHeight="14.4" x14ac:dyDescent="0.3"/>
  <cols>
    <col min="1" max="1" width="7.109375" style="26" customWidth="1"/>
    <col min="2" max="2" width="2.6640625" style="26" customWidth="1"/>
    <col min="3" max="3" width="6.109375" style="26" customWidth="1"/>
    <col min="4" max="4" width="54.5546875" style="26" customWidth="1"/>
    <col min="5" max="5" width="25.44140625" style="26" bestFit="1" customWidth="1"/>
    <col min="6" max="6" width="2.6640625" style="26" customWidth="1"/>
    <col min="7" max="7" width="29.33203125" style="26" customWidth="1"/>
    <col min="8" max="8" width="10.44140625" style="26" customWidth="1"/>
    <col min="9" max="9" width="9.109375" style="26"/>
    <col min="10" max="10" width="13.6640625" style="26" bestFit="1" customWidth="1"/>
    <col min="11" max="11" width="9.109375" style="26"/>
    <col min="12" max="12" width="11.5546875" style="26" bestFit="1" customWidth="1"/>
    <col min="13" max="16384" width="9.109375" style="26"/>
  </cols>
  <sheetData>
    <row r="1" spans="1:7" x14ac:dyDescent="0.3">
      <c r="A1" s="30" t="s">
        <v>21</v>
      </c>
    </row>
    <row r="2" spans="1:7" x14ac:dyDescent="0.3">
      <c r="A2" s="30" t="s">
        <v>22</v>
      </c>
    </row>
    <row r="3" spans="1:7" x14ac:dyDescent="0.3">
      <c r="A3" s="30" t="s">
        <v>23</v>
      </c>
    </row>
    <row r="7" spans="1:7" x14ac:dyDescent="0.3">
      <c r="A7" s="31" t="s">
        <v>24</v>
      </c>
      <c r="B7" s="32"/>
    </row>
    <row r="8" spans="1:7" x14ac:dyDescent="0.3">
      <c r="A8" s="33" t="s">
        <v>25</v>
      </c>
      <c r="B8" s="33"/>
      <c r="D8" s="33" t="s">
        <v>26</v>
      </c>
      <c r="E8" s="33" t="s">
        <v>27</v>
      </c>
      <c r="G8" s="33"/>
    </row>
    <row r="11" spans="1:7" x14ac:dyDescent="0.3">
      <c r="C11" s="34" t="s">
        <v>28</v>
      </c>
    </row>
    <row r="13" spans="1:7" ht="14.4" customHeight="1" x14ac:dyDescent="0.3">
      <c r="A13" s="35">
        <v>1</v>
      </c>
      <c r="D13" s="27" t="s">
        <v>29</v>
      </c>
      <c r="E13" s="36">
        <v>531745981.78999996</v>
      </c>
      <c r="F13" s="36"/>
    </row>
    <row r="14" spans="1:7" x14ac:dyDescent="0.3">
      <c r="A14" s="35"/>
      <c r="D14" s="27"/>
    </row>
    <row r="15" spans="1:7" x14ac:dyDescent="0.3">
      <c r="A15" s="35">
        <f>+A13+1</f>
        <v>2</v>
      </c>
      <c r="D15" s="27" t="s">
        <v>30</v>
      </c>
      <c r="E15" s="28">
        <v>-21011102</v>
      </c>
    </row>
    <row r="16" spans="1:7" x14ac:dyDescent="0.3">
      <c r="A16" s="35"/>
    </row>
    <row r="17" spans="1:7" x14ac:dyDescent="0.3">
      <c r="A17" s="35">
        <f>+A15+1</f>
        <v>3</v>
      </c>
      <c r="D17" s="27" t="s">
        <v>31</v>
      </c>
      <c r="E17" s="28">
        <v>-6200000</v>
      </c>
      <c r="F17" s="28"/>
      <c r="G17" s="27"/>
    </row>
    <row r="18" spans="1:7" x14ac:dyDescent="0.3">
      <c r="A18" s="35"/>
    </row>
    <row r="19" spans="1:7" x14ac:dyDescent="0.3">
      <c r="A19" s="35">
        <f>A17+1</f>
        <v>4</v>
      </c>
      <c r="D19" s="27" t="s">
        <v>38</v>
      </c>
      <c r="E19" s="37">
        <v>3204660</v>
      </c>
      <c r="F19" s="28"/>
      <c r="G19" s="27"/>
    </row>
    <row r="20" spans="1:7" x14ac:dyDescent="0.3">
      <c r="A20" s="35"/>
    </row>
    <row r="21" spans="1:7" x14ac:dyDescent="0.3">
      <c r="A21" s="35">
        <f>A19+1</f>
        <v>5</v>
      </c>
      <c r="D21" s="27" t="s">
        <v>32</v>
      </c>
      <c r="E21" s="37">
        <v>-1418449</v>
      </c>
      <c r="F21" s="28"/>
      <c r="G21" s="27"/>
    </row>
    <row r="22" spans="1:7" x14ac:dyDescent="0.3">
      <c r="A22" s="35"/>
      <c r="D22" s="27"/>
      <c r="E22" s="27"/>
      <c r="F22" s="28"/>
      <c r="G22" s="27"/>
    </row>
    <row r="23" spans="1:7" x14ac:dyDescent="0.3">
      <c r="A23" s="35">
        <f>A21+1</f>
        <v>6</v>
      </c>
      <c r="D23" s="27" t="s">
        <v>33</v>
      </c>
      <c r="E23" s="37">
        <v>-28786651</v>
      </c>
      <c r="F23" s="28"/>
      <c r="G23" s="27"/>
    </row>
    <row r="24" spans="1:7" x14ac:dyDescent="0.3">
      <c r="A24" s="35"/>
    </row>
    <row r="25" spans="1:7" x14ac:dyDescent="0.3">
      <c r="A25" s="35">
        <f>A23+1</f>
        <v>7</v>
      </c>
      <c r="D25" s="27" t="s">
        <v>34</v>
      </c>
      <c r="E25" s="38">
        <v>-482478</v>
      </c>
      <c r="F25" s="28"/>
      <c r="G25" s="27"/>
    </row>
    <row r="26" spans="1:7" x14ac:dyDescent="0.3">
      <c r="A26" s="35"/>
      <c r="D26" s="27"/>
      <c r="E26" s="28"/>
      <c r="F26" s="28"/>
      <c r="G26" s="27"/>
    </row>
    <row r="27" spans="1:7" x14ac:dyDescent="0.3">
      <c r="A27" s="35">
        <f>A25+1</f>
        <v>8</v>
      </c>
      <c r="D27" s="27" t="s">
        <v>35</v>
      </c>
      <c r="E27" s="39">
        <v>-370224</v>
      </c>
      <c r="F27" s="28"/>
      <c r="G27" s="27"/>
    </row>
    <row r="28" spans="1:7" x14ac:dyDescent="0.3">
      <c r="A28" s="35"/>
      <c r="D28" s="27"/>
      <c r="E28" s="28"/>
      <c r="F28" s="28"/>
      <c r="G28" s="27"/>
    </row>
    <row r="29" spans="1:7" x14ac:dyDescent="0.3">
      <c r="A29" s="35">
        <f>A27+1</f>
        <v>9</v>
      </c>
      <c r="D29" s="27" t="s">
        <v>36</v>
      </c>
      <c r="E29" s="28">
        <v>135324</v>
      </c>
      <c r="F29" s="28"/>
      <c r="G29" s="27"/>
    </row>
    <row r="30" spans="1:7" x14ac:dyDescent="0.3">
      <c r="A30" s="35"/>
      <c r="E30" s="28"/>
      <c r="F30" s="28"/>
      <c r="G30" s="27"/>
    </row>
    <row r="31" spans="1:7" x14ac:dyDescent="0.3">
      <c r="A31" s="35">
        <f>A29+1</f>
        <v>10</v>
      </c>
      <c r="D31" s="26" t="s">
        <v>47</v>
      </c>
      <c r="E31" s="28">
        <v>2098615</v>
      </c>
      <c r="F31" s="28"/>
      <c r="G31" s="27"/>
    </row>
    <row r="32" spans="1:7" x14ac:dyDescent="0.3">
      <c r="A32" s="35"/>
      <c r="E32" s="28"/>
      <c r="F32" s="28"/>
      <c r="G32" s="27"/>
    </row>
    <row r="33" spans="1:12" x14ac:dyDescent="0.3">
      <c r="A33" s="35">
        <f>A31+1</f>
        <v>11</v>
      </c>
      <c r="D33" s="26" t="s">
        <v>48</v>
      </c>
      <c r="E33" s="28">
        <v>9739267</v>
      </c>
      <c r="F33" s="28"/>
      <c r="G33" s="27"/>
    </row>
    <row r="34" spans="1:12" x14ac:dyDescent="0.3">
      <c r="A34" s="35"/>
      <c r="E34" s="28"/>
      <c r="F34" s="28"/>
      <c r="G34" s="27"/>
    </row>
    <row r="35" spans="1:12" x14ac:dyDescent="0.3">
      <c r="A35" s="35">
        <f>A33+1</f>
        <v>12</v>
      </c>
      <c r="D35" s="26" t="s">
        <v>37</v>
      </c>
      <c r="E35" s="28">
        <v>630046</v>
      </c>
      <c r="F35" s="28"/>
      <c r="G35" s="27"/>
    </row>
    <row r="36" spans="1:12" x14ac:dyDescent="0.3">
      <c r="A36" s="35"/>
      <c r="E36" s="28"/>
      <c r="F36" s="28"/>
      <c r="G36" s="27"/>
    </row>
    <row r="37" spans="1:12" x14ac:dyDescent="0.3">
      <c r="A37" s="35">
        <f>A19+1</f>
        <v>5</v>
      </c>
      <c r="C37" s="27" t="s">
        <v>39</v>
      </c>
      <c r="E37" s="46">
        <f>SUM(E13:E36)</f>
        <v>489284989.78999996</v>
      </c>
      <c r="F37" s="40"/>
      <c r="G37" s="27" t="s">
        <v>40</v>
      </c>
      <c r="H37" s="40"/>
      <c r="J37" s="40"/>
      <c r="L37" s="40"/>
    </row>
    <row r="38" spans="1:12" x14ac:dyDescent="0.3">
      <c r="A38" s="35"/>
      <c r="E38" s="41"/>
      <c r="F38" s="31"/>
    </row>
    <row r="39" spans="1:12" x14ac:dyDescent="0.3">
      <c r="A39" s="35"/>
      <c r="C39" s="34" t="s">
        <v>41</v>
      </c>
      <c r="E39" s="40"/>
      <c r="F39" s="40"/>
    </row>
    <row r="40" spans="1:12" x14ac:dyDescent="0.3">
      <c r="A40" s="35"/>
    </row>
    <row r="41" spans="1:12" x14ac:dyDescent="0.3">
      <c r="A41" s="35"/>
      <c r="D41" s="27"/>
      <c r="E41" s="42"/>
      <c r="F41" s="42"/>
      <c r="G41" s="27"/>
    </row>
    <row r="42" spans="1:12" x14ac:dyDescent="0.3">
      <c r="A42" s="35">
        <f>A37+1</f>
        <v>6</v>
      </c>
      <c r="C42" s="27" t="s">
        <v>42</v>
      </c>
      <c r="D42" s="27"/>
      <c r="E42" s="28">
        <v>333763992.11723226</v>
      </c>
      <c r="F42" s="29"/>
    </row>
    <row r="43" spans="1:12" x14ac:dyDescent="0.3">
      <c r="A43" s="35"/>
      <c r="D43" s="27"/>
      <c r="E43" s="28"/>
    </row>
    <row r="44" spans="1:12" x14ac:dyDescent="0.3">
      <c r="A44" s="35">
        <f>+A42+1</f>
        <v>7</v>
      </c>
      <c r="D44" s="27" t="s">
        <v>43</v>
      </c>
      <c r="E44" s="37">
        <v>3642671</v>
      </c>
      <c r="F44" s="29"/>
      <c r="G44" s="27" t="s">
        <v>44</v>
      </c>
      <c r="H44" s="43"/>
    </row>
    <row r="45" spans="1:12" x14ac:dyDescent="0.3">
      <c r="A45" s="35"/>
      <c r="E45" s="29"/>
      <c r="F45" s="29"/>
      <c r="G45" s="27"/>
    </row>
    <row r="46" spans="1:12" x14ac:dyDescent="0.3">
      <c r="A46" s="35"/>
    </row>
    <row r="47" spans="1:12" x14ac:dyDescent="0.3">
      <c r="A47" s="35">
        <f>A44+1</f>
        <v>8</v>
      </c>
      <c r="C47" s="27" t="s">
        <v>45</v>
      </c>
      <c r="D47" s="27"/>
      <c r="E47" s="46">
        <f>+E42-E44</f>
        <v>330121321.11723226</v>
      </c>
      <c r="F47" s="29"/>
    </row>
    <row r="48" spans="1:12" x14ac:dyDescent="0.3">
      <c r="A48" s="35"/>
    </row>
    <row r="49" spans="1:7" x14ac:dyDescent="0.3">
      <c r="A49" s="35">
        <f>+A47+1</f>
        <v>9</v>
      </c>
      <c r="C49" s="34" t="s">
        <v>46</v>
      </c>
      <c r="E49" s="44">
        <f>ROUND(+E47/E37,4)</f>
        <v>0.67469999999999997</v>
      </c>
      <c r="F49" s="45"/>
      <c r="G49" s="27"/>
    </row>
    <row r="50" spans="1:7" x14ac:dyDescent="0.3">
      <c r="A50" s="32"/>
    </row>
    <row r="51" spans="1:7" x14ac:dyDescent="0.3">
      <c r="A51" s="32"/>
    </row>
    <row r="52" spans="1:7" x14ac:dyDescent="0.3">
      <c r="A52" s="32"/>
    </row>
    <row r="53" spans="1:7" x14ac:dyDescent="0.3">
      <c r="A53" s="32"/>
    </row>
    <row r="54" spans="1:7" x14ac:dyDescent="0.3">
      <c r="A54" s="32"/>
    </row>
    <row r="55" spans="1:7" x14ac:dyDescent="0.3">
      <c r="A55" s="3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EEF854E9-5D41-4AF3-B0E7-BA31568485F6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EE317F5-08C2-41A6-B901-3CFCF20D5116}"/>
</file>

<file path=customXml/itemProps3.xml><?xml version="1.0" encoding="utf-8"?>
<ds:datastoreItem xmlns:ds="http://schemas.openxmlformats.org/officeDocument/2006/customXml" ds:itemID="{BB356579-A12C-4869-B253-4AE33BC2FDB3}"/>
</file>

<file path=customXml/itemProps4.xml><?xml version="1.0" encoding="utf-8"?>
<ds:datastoreItem xmlns:ds="http://schemas.openxmlformats.org/officeDocument/2006/customXml" ds:itemID="{FC7E54EC-1357-45F9-9C4D-804AC95C1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W45-Surcharge Book 2 Bill</vt:lpstr>
      <vt:lpstr>Surcharge B2B calc</vt:lpstr>
      <vt:lpstr>W46-Book 2 Bill</vt:lpstr>
      <vt:lpstr>W65-Annualize EOP Rates </vt:lpstr>
      <vt:lpstr>12-Specific Customer Adjustment</vt:lpstr>
      <vt:lpstr>W13-Annualize EOP Customers</vt:lpstr>
      <vt:lpstr>W14-Weather Norm</vt:lpstr>
      <vt:lpstr>O&amp;M%</vt:lpstr>
      <vt:lpstr>'W46-Book 2 Bill'!Print_Area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Vaughan</dc:creator>
  <cp:keywords/>
  <cp:lastModifiedBy>s012197</cp:lastModifiedBy>
  <cp:lastPrinted>2017-05-24T19:34:26Z</cp:lastPrinted>
  <dcterms:created xsi:type="dcterms:W3CDTF">2014-10-17T18:22:58Z</dcterms:created>
  <dcterms:modified xsi:type="dcterms:W3CDTF">2020-07-26T21:07:24Z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d2f0fed4-9b1d-43a9-a71c-dbd7b3e89adc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ContentTypeId">
    <vt:lpwstr>0x0101002135A8D66889804D93A541DC7FCD6740</vt:lpwstr>
  </property>
</Properties>
</file>