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vaughan\"/>
    </mc:Choice>
  </mc:AlternateContent>
  <bookViews>
    <workbookView xWindow="480" yWindow="192" windowWidth="18192" windowHeight="11700"/>
  </bookViews>
  <sheets>
    <sheet name="Adjustment" sheetId="4" r:id="rId1"/>
    <sheet name="Margin Detail" sheetId="1" r:id="rId2"/>
  </sheets>
  <definedNames>
    <definedName name="_xlnm.Print_Area" localSheetId="1">'Margin Detail'!$A$1:$S$53</definedName>
  </definedNames>
  <calcPr calcId="162913"/>
</workbook>
</file>

<file path=xl/calcChain.xml><?xml version="1.0" encoding="utf-8"?>
<calcChain xmlns="http://schemas.openxmlformats.org/spreadsheetml/2006/main">
  <c r="N56" i="1" l="1"/>
  <c r="R52" i="1"/>
  <c r="O54" i="1"/>
  <c r="O52" i="1"/>
  <c r="L56" i="1" l="1"/>
  <c r="L57" i="1" s="1"/>
  <c r="G57" i="1" l="1"/>
  <c r="K57" i="1"/>
  <c r="D56" i="1"/>
  <c r="D57" i="1" s="1"/>
  <c r="E56" i="1"/>
  <c r="E57" i="1" s="1"/>
  <c r="F56" i="1"/>
  <c r="F57" i="1" s="1"/>
  <c r="G56" i="1"/>
  <c r="H56" i="1"/>
  <c r="H57" i="1" s="1"/>
  <c r="I56" i="1"/>
  <c r="I57" i="1" s="1"/>
  <c r="J56" i="1"/>
  <c r="J57" i="1" s="1"/>
  <c r="K56" i="1"/>
  <c r="M56" i="1"/>
  <c r="M57" i="1" s="1"/>
  <c r="N57" i="1"/>
  <c r="C56" i="1"/>
  <c r="C57" i="1" s="1"/>
  <c r="R45" i="1"/>
  <c r="R47" i="1"/>
  <c r="R48" i="1"/>
  <c r="R49" i="1"/>
  <c r="E11" i="4"/>
  <c r="O60" i="1"/>
  <c r="O57" i="1" l="1"/>
  <c r="O56" i="1"/>
  <c r="I12" i="4"/>
  <c r="O48" i="1" l="1"/>
  <c r="O49" i="1"/>
  <c r="O7" i="1"/>
  <c r="D52" i="1" l="1"/>
  <c r="E52" i="1"/>
  <c r="F52" i="1"/>
  <c r="G52" i="1"/>
  <c r="H52" i="1"/>
  <c r="I52" i="1"/>
  <c r="J52" i="1"/>
  <c r="K52" i="1"/>
  <c r="L52" i="1"/>
  <c r="M52" i="1"/>
  <c r="N52" i="1"/>
  <c r="C52" i="1"/>
  <c r="O44" i="1" l="1"/>
  <c r="R44" i="1" s="1"/>
  <c r="O35" i="1"/>
  <c r="R35" i="1" s="1"/>
  <c r="I11" i="4" l="1"/>
  <c r="I13" i="4" s="1"/>
  <c r="O6" i="1" l="1"/>
  <c r="O47" i="1" l="1"/>
  <c r="O46" i="1"/>
  <c r="O45" i="1"/>
  <c r="O43" i="1"/>
  <c r="O42" i="1"/>
  <c r="O41" i="1"/>
  <c r="O40" i="1"/>
  <c r="O39" i="1"/>
  <c r="O38" i="1"/>
  <c r="O37" i="1"/>
  <c r="O36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R27" i="1" l="1"/>
  <c r="R7" i="1"/>
  <c r="R10" i="1" l="1"/>
  <c r="R19" i="1"/>
  <c r="R8" i="1" l="1"/>
  <c r="R9" i="1"/>
  <c r="R11" i="1"/>
  <c r="R12" i="1"/>
  <c r="R13" i="1"/>
  <c r="R14" i="1"/>
  <c r="R15" i="1"/>
  <c r="R16" i="1"/>
  <c r="R17" i="1"/>
  <c r="R18" i="1"/>
  <c r="R20" i="1"/>
  <c r="R21" i="1"/>
  <c r="R22" i="1"/>
  <c r="R23" i="1"/>
  <c r="R24" i="1"/>
  <c r="R25" i="1"/>
  <c r="R26" i="1"/>
  <c r="R28" i="1"/>
  <c r="R29" i="1"/>
  <c r="R30" i="1"/>
  <c r="R31" i="1"/>
  <c r="R32" i="1"/>
  <c r="R33" i="1"/>
  <c r="R34" i="1"/>
  <c r="R36" i="1"/>
  <c r="R37" i="1"/>
  <c r="R38" i="1"/>
  <c r="R39" i="1"/>
  <c r="R40" i="1"/>
  <c r="R41" i="1"/>
  <c r="R42" i="1"/>
  <c r="R43" i="1"/>
  <c r="R46" i="1"/>
  <c r="R6" i="1" l="1"/>
</calcChain>
</file>

<file path=xl/sharedStrings.xml><?xml version="1.0" encoding="utf-8"?>
<sst xmlns="http://schemas.openxmlformats.org/spreadsheetml/2006/main" count="126" uniqueCount="79">
  <si>
    <t>Account</t>
  </si>
  <si>
    <t>Acct Name</t>
  </si>
  <si>
    <t>Sales for Resale-Bookout Sales</t>
  </si>
  <si>
    <t>Sales for Resale-Bookout Purch</t>
  </si>
  <si>
    <t>Sale/Resale - NA - Fuel Rev</t>
  </si>
  <si>
    <t>Power Trading Transmission Expense - NonAssociated</t>
  </si>
  <si>
    <t>Financial Spark Gas - Realized</t>
  </si>
  <si>
    <t>Financial Electric Realized</t>
  </si>
  <si>
    <t>PJM Energy Sales Margin</t>
  </si>
  <si>
    <t>PJM Oper.Reserve Rev-OSS</t>
  </si>
  <si>
    <t>Capacity Cr. Net Sales</t>
  </si>
  <si>
    <t>PJM FTR Revenue-OSS</t>
  </si>
  <si>
    <t>Non-Trading Bookout Sales-OSS</t>
  </si>
  <si>
    <t>PJM Incremental Spot-OSS</t>
  </si>
  <si>
    <t>Non-Trading Bookout Purch-OSS</t>
  </si>
  <si>
    <t>Financial Hedge Realized</t>
  </si>
  <si>
    <t>Interest Rate Swaps-Power</t>
  </si>
  <si>
    <t>Non-ECR Auction Sales-OSS</t>
  </si>
  <si>
    <t>PJM Spinning-Credit</t>
  </si>
  <si>
    <t>PJM Reactive - OSS</t>
  </si>
  <si>
    <t>Normal Capacity Purchases</t>
  </si>
  <si>
    <t>PJM Purchases-non-ECR-Auction</t>
  </si>
  <si>
    <t>Capacity Purchases-Auction</t>
  </si>
  <si>
    <t>Capacity purchases - Trading</t>
  </si>
  <si>
    <t>PJM Incremental Imp Cong-OSS</t>
  </si>
  <si>
    <t>PJM Meter Corrections-OSS</t>
  </si>
  <si>
    <t>PJM Pt2Pt Trans.Purch-NonAff.</t>
  </si>
  <si>
    <t>PJM NITS Purch-NonAff.</t>
  </si>
  <si>
    <t>PJM FTR Revenue-Spec</t>
  </si>
  <si>
    <t>PJM TO Admin. Exp.-NonAff.</t>
  </si>
  <si>
    <t>PJM Whlse FTR Rev - OSS</t>
  </si>
  <si>
    <t>PJM Trans loss credits-OSS</t>
  </si>
  <si>
    <t>PJM transm loss charges-OSS</t>
  </si>
  <si>
    <t xml:space="preserve">PJM 30m Suppl Reserve CR OSS </t>
  </si>
  <si>
    <t>PJM Regulation - OSS</t>
  </si>
  <si>
    <t>PJM Spinning Reserve - OSS</t>
  </si>
  <si>
    <t>PJM Inadvertent Mtr Res-OSS</t>
  </si>
  <si>
    <t>PJM Admin-SSC&amp;DS-OSS</t>
  </si>
  <si>
    <t>PJM Admin-RP&amp;SDS-OSS</t>
  </si>
  <si>
    <t>PJM Admin-MAM&amp;SC- OSS</t>
  </si>
  <si>
    <t>Test Year Total</t>
  </si>
  <si>
    <t>Positive amounts are charges (expense) negative amounts are credits (revenue)</t>
  </si>
  <si>
    <t>Kentucky Power Company</t>
  </si>
  <si>
    <t>LINE   NO.</t>
  </si>
  <si>
    <t>DESCRIPTION</t>
  </si>
  <si>
    <t>KPCO TOTAL COMPANY ADJUSTMENT</t>
  </si>
  <si>
    <t>ALLOCATION FACTOR</t>
  </si>
  <si>
    <t>KENTUCKY PSC RETAIL JURISDICTION ADJUSTMENT</t>
  </si>
  <si>
    <t>Energy</t>
  </si>
  <si>
    <t>Off System Sales</t>
  </si>
  <si>
    <t xml:space="preserve">PSC Juris </t>
  </si>
  <si>
    <t>Allocation Method</t>
  </si>
  <si>
    <t>Allocation Factor</t>
  </si>
  <si>
    <t>Adjustment</t>
  </si>
  <si>
    <t>Demand</t>
  </si>
  <si>
    <t>Specific</t>
  </si>
  <si>
    <t>KPCo Monthly OSS Margins</t>
  </si>
  <si>
    <t>44x</t>
  </si>
  <si>
    <t>ALLOCATION METHOD</t>
  </si>
  <si>
    <t>Trading Auction Sales Affil</t>
  </si>
  <si>
    <t>Sales for Resale - Assoc Cos</t>
  </si>
  <si>
    <t>KY Retail OSS Margins</t>
  </si>
  <si>
    <t>KPCO Test Year Margins</t>
  </si>
  <si>
    <t xml:space="preserve">PJM 30m Suppl Reserve CH OSS </t>
  </si>
  <si>
    <t>Peak Hour Avail charge - LSE</t>
  </si>
  <si>
    <t>Other Power Ex- Wholesale RECs</t>
  </si>
  <si>
    <t>PJM Admin Default OSS</t>
  </si>
  <si>
    <t>XXXXXXX</t>
  </si>
  <si>
    <r>
      <t>Additional accounts may be added</t>
    </r>
    <r>
      <rPr>
        <i/>
        <vertAlign val="superscript"/>
        <sz val="11"/>
        <color theme="1"/>
        <rFont val="Calibri"/>
        <family val="2"/>
        <scheme val="minor"/>
      </rPr>
      <t>3</t>
    </r>
  </si>
  <si>
    <t>SSC Deferral</t>
  </si>
  <si>
    <t>Decrease Firm Sales</t>
  </si>
  <si>
    <t>Adjustment to reset OSS margin baseline to test year OSS margin amount.</t>
  </si>
  <si>
    <t>KPCo 12 Months Ended March 2020</t>
  </si>
  <si>
    <t>Increase Firm Sales</t>
  </si>
  <si>
    <t>Retail Revenue Used in Deferral</t>
  </si>
  <si>
    <t>Test Year Twelve Months Ended 3/31/2020</t>
  </si>
  <si>
    <t>Less TY Non-Associated Utilities (OSS) Environmental Costs</t>
  </si>
  <si>
    <t>TY KPCo Retail OSS Margins net of OSS Enviro Cost</t>
  </si>
  <si>
    <t>SSC Billed Retail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</si>
</sst>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6">
      <alignment horizontal="center"/>
    </xf>
    <xf numFmtId="0" fontId="9" fillId="0" borderId="0" applyNumberFormat="0" applyFont="0" applyFill="0" applyBorder="0" applyAlignment="0" applyProtection="0">
      <alignment horizontal="left"/>
    </xf>
    <xf numFmtId="1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9" fillId="0" borderId="0"/>
    <xf numFmtId="0" fontId="9" fillId="4" borderId="0" applyNumberFormat="0" applyFont="0" applyBorder="0" applyAlignment="0" applyProtection="0"/>
  </cellStyleXfs>
  <cellXfs count="60">
    <xf numFmtId="0" fontId="0" fillId="0" borderId="0" xfId="0"/>
    <xf numFmtId="0" fontId="0" fillId="0" borderId="0" xfId="0"/>
    <xf numFmtId="0" fontId="4" fillId="2" borderId="0" xfId="2" applyFill="1"/>
    <xf numFmtId="0" fontId="4" fillId="2" borderId="0" xfId="2" applyFill="1" applyAlignment="1"/>
    <xf numFmtId="0" fontId="0" fillId="2" borderId="0" xfId="0" applyFill="1"/>
    <xf numFmtId="0" fontId="6" fillId="2" borderId="0" xfId="2" applyFont="1" applyFill="1"/>
    <xf numFmtId="0" fontId="4" fillId="2" borderId="1" xfId="2" applyFill="1" applyBorder="1" applyAlignment="1">
      <alignment horizontal="center" vertical="center" wrapText="1"/>
    </xf>
    <xf numFmtId="0" fontId="4" fillId="3" borderId="2" xfId="2" applyFill="1" applyBorder="1" applyAlignment="1">
      <alignment horizontal="center" vertical="center" wrapText="1"/>
    </xf>
    <xf numFmtId="0" fontId="4" fillId="2" borderId="0" xfId="2" applyFill="1" applyAlignment="1">
      <alignment horizontal="center"/>
    </xf>
    <xf numFmtId="164" fontId="4" fillId="2" borderId="0" xfId="3" applyNumberFormat="1" applyFont="1" applyFill="1" applyAlignment="1"/>
    <xf numFmtId="164" fontId="4" fillId="2" borderId="0" xfId="3" applyNumberFormat="1" applyFont="1" applyFill="1" applyAlignment="1">
      <alignment horizontal="center"/>
    </xf>
    <xf numFmtId="164" fontId="4" fillId="3" borderId="3" xfId="3" applyNumberFormat="1" applyFont="1" applyFill="1" applyBorder="1" applyAlignment="1">
      <alignment horizontal="center"/>
    </xf>
    <xf numFmtId="165" fontId="4" fillId="2" borderId="0" xfId="4" applyNumberFormat="1" applyFont="1" applyFill="1"/>
    <xf numFmtId="0" fontId="4" fillId="3" borderId="3" xfId="2" applyFill="1" applyBorder="1"/>
    <xf numFmtId="0" fontId="7" fillId="2" borderId="0" xfId="2" applyFont="1" applyFill="1"/>
    <xf numFmtId="165" fontId="4" fillId="3" borderId="3" xfId="4" applyNumberFormat="1" applyFont="1" applyFill="1" applyBorder="1"/>
    <xf numFmtId="0" fontId="4" fillId="2" borderId="0" xfId="2" applyFill="1" applyBorder="1"/>
    <xf numFmtId="0" fontId="4" fillId="2" borderId="1" xfId="2" applyFill="1" applyBorder="1" applyAlignment="1">
      <alignment horizontal="center" vertical="center" wrapText="1"/>
    </xf>
    <xf numFmtId="43" fontId="4" fillId="2" borderId="0" xfId="1" applyFont="1" applyFill="1" applyAlignment="1">
      <alignment horizontal="center"/>
    </xf>
    <xf numFmtId="165" fontId="0" fillId="2" borderId="0" xfId="5" applyNumberFormat="1" applyFont="1" applyFill="1"/>
    <xf numFmtId="165" fontId="4" fillId="3" borderId="2" xfId="4" applyNumberFormat="1" applyFont="1" applyFill="1" applyBorder="1"/>
    <xf numFmtId="43" fontId="0" fillId="0" borderId="0" xfId="1" applyFont="1" applyFill="1"/>
    <xf numFmtId="0" fontId="0" fillId="0" borderId="0" xfId="0" applyBorder="1"/>
    <xf numFmtId="165" fontId="4" fillId="2" borderId="0" xfId="4" applyNumberFormat="1" applyFont="1" applyFill="1" applyBorder="1"/>
    <xf numFmtId="165" fontId="4" fillId="3" borderId="0" xfId="4" applyNumberFormat="1" applyFont="1" applyFill="1" applyBorder="1"/>
    <xf numFmtId="0" fontId="0" fillId="2" borderId="0" xfId="0" applyFill="1" applyBorder="1"/>
    <xf numFmtId="0" fontId="0" fillId="0" borderId="0" xfId="0" applyFill="1"/>
    <xf numFmtId="43" fontId="0" fillId="0" borderId="0" xfId="0" applyNumberFormat="1" applyFill="1" applyBorder="1"/>
    <xf numFmtId="0" fontId="0" fillId="0" borderId="0" xfId="0" applyFill="1" applyBorder="1"/>
    <xf numFmtId="44" fontId="0" fillId="0" borderId="0" xfId="5" applyFont="1" applyFill="1"/>
    <xf numFmtId="164" fontId="0" fillId="0" borderId="0" xfId="0" applyNumberFormat="1" applyFill="1" applyBorder="1"/>
    <xf numFmtId="43" fontId="0" fillId="0" borderId="0" xfId="0" applyNumberFormat="1" applyFill="1"/>
    <xf numFmtId="43" fontId="3" fillId="0" borderId="0" xfId="0" applyNumberFormat="1" applyFont="1" applyFill="1"/>
    <xf numFmtId="166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165" fontId="0" fillId="0" borderId="0" xfId="5" applyNumberFormat="1" applyFont="1" applyFill="1"/>
    <xf numFmtId="164" fontId="0" fillId="0" borderId="0" xfId="1" applyNumberFormat="1" applyFont="1" applyFill="1" applyBorder="1"/>
    <xf numFmtId="165" fontId="0" fillId="0" borderId="1" xfId="5" applyNumberFormat="1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10" fillId="0" borderId="0" xfId="0" applyFont="1" applyFill="1"/>
    <xf numFmtId="164" fontId="0" fillId="0" borderId="0" xfId="0" applyNumberFormat="1" applyFill="1"/>
    <xf numFmtId="0" fontId="3" fillId="0" borderId="0" xfId="0" applyFont="1" applyFill="1"/>
    <xf numFmtId="165" fontId="0" fillId="0" borderId="0" xfId="0" applyNumberFormat="1" applyFill="1"/>
    <xf numFmtId="165" fontId="0" fillId="0" borderId="0" xfId="5" applyNumberFormat="1" applyFont="1" applyFill="1" applyBorder="1"/>
    <xf numFmtId="0" fontId="3" fillId="0" borderId="0" xfId="0" applyFont="1" applyFill="1" applyBorder="1"/>
    <xf numFmtId="166" fontId="3" fillId="0" borderId="0" xfId="1" applyNumberFormat="1" applyFont="1" applyFill="1" applyBorder="1"/>
    <xf numFmtId="0" fontId="3" fillId="0" borderId="1" xfId="0" applyFont="1" applyFill="1" applyBorder="1"/>
    <xf numFmtId="164" fontId="0" fillId="0" borderId="1" xfId="0" applyNumberForma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165" fontId="0" fillId="0" borderId="0" xfId="0" applyNumberFormat="1" applyFill="1" applyBorder="1"/>
    <xf numFmtId="0" fontId="5" fillId="2" borderId="0" xfId="2" applyFont="1" applyFill="1" applyAlignment="1">
      <alignment horizontal="center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center"/>
    </xf>
    <xf numFmtId="0" fontId="4" fillId="2" borderId="1" xfId="2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13">
    <cellStyle name="Comma" xfId="1" builtinId="3"/>
    <cellStyle name="Comma 6" xfId="3"/>
    <cellStyle name="Currency" xfId="5" builtinId="4"/>
    <cellStyle name="Currency 36" xfId="4"/>
    <cellStyle name="Normal" xfId="0" builtinId="0"/>
    <cellStyle name="Normal 102" xfId="2"/>
    <cellStyle name="Normal 2" xfId="11"/>
    <cellStyle name="PSChar" xfId="7"/>
    <cellStyle name="PSDate" xfId="8"/>
    <cellStyle name="PSDec" xfId="10"/>
    <cellStyle name="PSHeading" xfId="6"/>
    <cellStyle name="PSInt" xfId="9"/>
    <cellStyle name="PSSpacer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zoomScale="85" zoomScaleNormal="85" workbookViewId="0">
      <selection activeCell="C17" sqref="C17"/>
    </sheetView>
  </sheetViews>
  <sheetFormatPr defaultRowHeight="14.4" x14ac:dyDescent="0.3"/>
  <cols>
    <col min="3" max="3" width="30.5546875" bestFit="1" customWidth="1"/>
    <col min="5" max="5" width="13.6640625" customWidth="1"/>
    <col min="7" max="7" width="13.33203125" customWidth="1"/>
    <col min="8" max="8" width="13" customWidth="1"/>
    <col min="9" max="9" width="18.6640625" customWidth="1"/>
    <col min="10" max="29" width="9.109375" style="4"/>
  </cols>
  <sheetData>
    <row r="1" spans="1:29" x14ac:dyDescent="0.3">
      <c r="A1" s="2"/>
      <c r="B1" s="2"/>
      <c r="C1" s="2"/>
      <c r="D1" s="2"/>
      <c r="E1" s="3"/>
      <c r="F1" s="3"/>
      <c r="G1" s="3"/>
      <c r="H1" s="3"/>
      <c r="I1" s="3"/>
      <c r="J1" s="3"/>
    </row>
    <row r="2" spans="1:29" ht="15.6" x14ac:dyDescent="0.3">
      <c r="A2" s="2"/>
      <c r="B2" s="53" t="s">
        <v>42</v>
      </c>
      <c r="C2" s="53"/>
      <c r="D2" s="53"/>
      <c r="E2" s="53"/>
      <c r="F2" s="53"/>
      <c r="G2" s="53"/>
      <c r="H2" s="53"/>
      <c r="I2" s="3"/>
      <c r="J2" s="3"/>
    </row>
    <row r="3" spans="1:29" ht="48" customHeight="1" x14ac:dyDescent="0.3">
      <c r="A3" s="2"/>
      <c r="B3" s="54" t="s">
        <v>71</v>
      </c>
      <c r="C3" s="54"/>
      <c r="D3" s="54"/>
      <c r="E3" s="54"/>
      <c r="F3" s="54"/>
      <c r="G3" s="54"/>
      <c r="H3" s="54"/>
      <c r="I3" s="3"/>
      <c r="J3" s="3"/>
    </row>
    <row r="4" spans="1:29" x14ac:dyDescent="0.3">
      <c r="A4" s="2"/>
      <c r="B4" s="55" t="s">
        <v>75</v>
      </c>
      <c r="C4" s="55"/>
      <c r="D4" s="55"/>
      <c r="E4" s="55"/>
      <c r="F4" s="55"/>
      <c r="G4" s="55"/>
      <c r="H4" s="5"/>
      <c r="I4" s="2"/>
      <c r="J4" s="2"/>
    </row>
    <row r="5" spans="1:29" x14ac:dyDescent="0.3">
      <c r="A5" s="4"/>
      <c r="B5" s="4"/>
      <c r="C5" s="4"/>
      <c r="D5" s="4"/>
      <c r="E5" s="4"/>
      <c r="F5" s="4"/>
      <c r="G5" s="4"/>
      <c r="H5" s="4"/>
      <c r="I5" s="4"/>
    </row>
    <row r="6" spans="1:29" x14ac:dyDescent="0.3">
      <c r="A6" s="4"/>
      <c r="B6" s="4"/>
      <c r="C6" s="4"/>
      <c r="D6" s="4"/>
      <c r="E6" s="4"/>
      <c r="F6" s="4"/>
      <c r="G6" s="4"/>
      <c r="H6" s="4"/>
      <c r="I6" s="4"/>
    </row>
    <row r="7" spans="1:29" ht="52.8" x14ac:dyDescent="0.3">
      <c r="A7" s="6" t="s">
        <v>43</v>
      </c>
      <c r="B7" s="56" t="s">
        <v>44</v>
      </c>
      <c r="C7" s="56"/>
      <c r="D7" s="56"/>
      <c r="E7" s="6" t="s">
        <v>45</v>
      </c>
      <c r="F7" s="6"/>
      <c r="G7" s="6" t="s">
        <v>58</v>
      </c>
      <c r="H7" s="17" t="s">
        <v>46</v>
      </c>
      <c r="I7" s="7" t="s">
        <v>47</v>
      </c>
      <c r="J7" s="2"/>
    </row>
    <row r="8" spans="1:29" x14ac:dyDescent="0.3">
      <c r="A8" s="8"/>
      <c r="B8" s="8"/>
      <c r="C8" s="8"/>
      <c r="D8" s="2"/>
      <c r="E8" s="9"/>
      <c r="F8" s="10"/>
      <c r="G8" s="10"/>
      <c r="H8" s="10"/>
      <c r="I8" s="11"/>
      <c r="J8" s="2"/>
    </row>
    <row r="9" spans="1:29" x14ac:dyDescent="0.3">
      <c r="A9" s="2"/>
      <c r="B9" s="2"/>
      <c r="C9" s="2"/>
      <c r="D9" s="2"/>
      <c r="E9" s="12"/>
      <c r="F9" s="2"/>
      <c r="G9" s="2"/>
      <c r="H9" s="2"/>
      <c r="I9" s="13"/>
      <c r="J9" s="2"/>
    </row>
    <row r="10" spans="1:29" x14ac:dyDescent="0.3">
      <c r="A10" s="2"/>
      <c r="B10" s="14" t="s">
        <v>49</v>
      </c>
      <c r="C10" s="14"/>
      <c r="D10" s="2"/>
      <c r="E10" s="4"/>
      <c r="F10" s="4"/>
      <c r="G10" s="2"/>
      <c r="H10" s="2"/>
      <c r="I10" s="15"/>
      <c r="J10" s="2"/>
    </row>
    <row r="11" spans="1:29" x14ac:dyDescent="0.3">
      <c r="A11" s="8">
        <v>1</v>
      </c>
      <c r="B11" s="2" t="s">
        <v>57</v>
      </c>
      <c r="C11" s="2" t="s">
        <v>78</v>
      </c>
      <c r="D11" s="2"/>
      <c r="E11" s="19">
        <f>-'Margin Detail'!O60</f>
        <v>-1418449.1317262242</v>
      </c>
      <c r="F11" s="4"/>
      <c r="G11" s="2" t="s">
        <v>55</v>
      </c>
      <c r="H11" s="18">
        <v>1</v>
      </c>
      <c r="I11" s="15">
        <f>E11</f>
        <v>-1418449.1317262242</v>
      </c>
      <c r="J11" s="5" t="s">
        <v>70</v>
      </c>
    </row>
    <row r="12" spans="1:29" s="1" customFormat="1" x14ac:dyDescent="0.3">
      <c r="A12" s="8">
        <v>2</v>
      </c>
      <c r="B12" s="2" t="s">
        <v>57</v>
      </c>
      <c r="C12" s="16" t="s">
        <v>69</v>
      </c>
      <c r="D12" s="2"/>
      <c r="E12" s="19">
        <v>1109363.3500000001</v>
      </c>
      <c r="F12" s="4"/>
      <c r="G12" s="2" t="s">
        <v>55</v>
      </c>
      <c r="H12" s="18">
        <v>1</v>
      </c>
      <c r="I12" s="20">
        <f>E12</f>
        <v>1109363.3500000001</v>
      </c>
      <c r="J12" s="5" t="s">
        <v>73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22" customFormat="1" x14ac:dyDescent="0.3">
      <c r="A13" s="25"/>
      <c r="B13" s="25"/>
      <c r="C13" s="16"/>
      <c r="D13" s="16"/>
      <c r="E13" s="23"/>
      <c r="F13" s="16"/>
      <c r="G13" s="16"/>
      <c r="H13" s="16"/>
      <c r="I13" s="24">
        <f>I11+I12</f>
        <v>-309085.78172622412</v>
      </c>
      <c r="J13" s="5" t="s">
        <v>70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s="22" customFormat="1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  <row r="15" spans="1:29" s="22" customFormat="1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s="25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</sheetData>
  <mergeCells count="4">
    <mergeCell ref="B2:H2"/>
    <mergeCell ref="B3:H3"/>
    <mergeCell ref="B4:G4"/>
    <mergeCell ref="B7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5" sqref="F15"/>
    </sheetView>
  </sheetViews>
  <sheetFormatPr defaultColWidth="9.109375" defaultRowHeight="14.4" outlineLevelCol="1" x14ac:dyDescent="0.3"/>
  <cols>
    <col min="1" max="1" width="13.33203125" style="26" customWidth="1"/>
    <col min="2" max="2" width="49.109375" style="26" customWidth="1"/>
    <col min="3" max="5" width="12.5546875" style="26" bestFit="1" customWidth="1" outlineLevel="1"/>
    <col min="6" max="11" width="12.33203125" style="26" customWidth="1" outlineLevel="1"/>
    <col min="12" max="13" width="14.33203125" style="26" bestFit="1" customWidth="1" outlineLevel="1"/>
    <col min="14" max="14" width="12.6640625" style="26" bestFit="1" customWidth="1" outlineLevel="1"/>
    <col min="15" max="15" width="14" style="28" bestFit="1" customWidth="1"/>
    <col min="16" max="16" width="17.6640625" style="28" bestFit="1" customWidth="1"/>
    <col min="17" max="17" width="16" style="33" bestFit="1" customWidth="1"/>
    <col min="18" max="18" width="14.6640625" style="28" customWidth="1"/>
    <col min="19" max="19" width="36.88671875" style="28" customWidth="1"/>
    <col min="20" max="16384" width="9.109375" style="26"/>
  </cols>
  <sheetData>
    <row r="1" spans="1:19" x14ac:dyDescent="0.3">
      <c r="A1" s="26" t="s">
        <v>56</v>
      </c>
    </row>
    <row r="2" spans="1:19" x14ac:dyDescent="0.3">
      <c r="A2" s="26" t="s">
        <v>72</v>
      </c>
    </row>
    <row r="3" spans="1:19" ht="15" thickBot="1" x14ac:dyDescent="0.35">
      <c r="A3" s="26" t="s">
        <v>41</v>
      </c>
    </row>
    <row r="4" spans="1:19" ht="15" thickBot="1" x14ac:dyDescent="0.35">
      <c r="C4" s="57">
        <v>2019</v>
      </c>
      <c r="D4" s="58"/>
      <c r="E4" s="58"/>
      <c r="F4" s="58"/>
      <c r="G4" s="58"/>
      <c r="H4" s="58"/>
      <c r="I4" s="58"/>
      <c r="J4" s="58"/>
      <c r="K4" s="59"/>
      <c r="L4" s="57">
        <v>2020</v>
      </c>
      <c r="M4" s="58"/>
      <c r="N4" s="59"/>
      <c r="O4" s="34" t="s">
        <v>40</v>
      </c>
      <c r="P4" s="34" t="s">
        <v>50</v>
      </c>
      <c r="Q4" s="35" t="s">
        <v>50</v>
      </c>
      <c r="R4" s="34" t="s">
        <v>50</v>
      </c>
      <c r="S4" s="34"/>
    </row>
    <row r="5" spans="1:19" x14ac:dyDescent="0.3">
      <c r="A5" s="26" t="s">
        <v>0</v>
      </c>
      <c r="B5" s="26" t="s">
        <v>1</v>
      </c>
      <c r="C5" s="26">
        <v>4</v>
      </c>
      <c r="D5" s="26">
        <v>5</v>
      </c>
      <c r="E5" s="26">
        <v>6</v>
      </c>
      <c r="F5" s="26">
        <v>7</v>
      </c>
      <c r="G5" s="26">
        <v>8</v>
      </c>
      <c r="H5" s="26">
        <v>9</v>
      </c>
      <c r="I5" s="26">
        <v>10</v>
      </c>
      <c r="J5" s="26">
        <v>11</v>
      </c>
      <c r="K5" s="26">
        <v>12</v>
      </c>
      <c r="L5" s="26">
        <v>1</v>
      </c>
      <c r="M5" s="26">
        <v>2</v>
      </c>
      <c r="N5" s="26">
        <v>3</v>
      </c>
      <c r="O5" s="34"/>
      <c r="P5" s="34" t="s">
        <v>51</v>
      </c>
      <c r="Q5" s="35" t="s">
        <v>52</v>
      </c>
      <c r="R5" s="34" t="s">
        <v>53</v>
      </c>
      <c r="S5" s="34"/>
    </row>
    <row r="6" spans="1:19" x14ac:dyDescent="0.3">
      <c r="A6" s="26">
        <v>4470001</v>
      </c>
      <c r="B6" s="26" t="s">
        <v>60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7">
        <f>SUM(C6:N6)</f>
        <v>0</v>
      </c>
      <c r="P6" s="37" t="s">
        <v>48</v>
      </c>
      <c r="Q6" s="33">
        <v>0.98599999999999999</v>
      </c>
      <c r="R6" s="37">
        <f>Q6*O6</f>
        <v>0</v>
      </c>
    </row>
    <row r="7" spans="1:19" x14ac:dyDescent="0.3">
      <c r="A7" s="26">
        <v>4470006</v>
      </c>
      <c r="B7" s="26" t="s">
        <v>2</v>
      </c>
      <c r="C7" s="36">
        <v>-432380.41999999981</v>
      </c>
      <c r="D7" s="36">
        <v>-458319.46000000008</v>
      </c>
      <c r="E7" s="36">
        <v>-1015692.4900000002</v>
      </c>
      <c r="F7" s="36">
        <v>-1381314.4799999995</v>
      </c>
      <c r="G7" s="36">
        <v>-1257753.5100000002</v>
      </c>
      <c r="H7" s="36">
        <v>-1063950.99</v>
      </c>
      <c r="I7" s="36">
        <v>-841608.7200000002</v>
      </c>
      <c r="J7" s="36">
        <v>-1055192.5000000002</v>
      </c>
      <c r="K7" s="36">
        <v>-1103195.9100000004</v>
      </c>
      <c r="L7" s="36">
        <v>-1161158.6499999999</v>
      </c>
      <c r="M7" s="36">
        <v>-1057248.03</v>
      </c>
      <c r="N7" s="36">
        <v>-882997.57000000007</v>
      </c>
      <c r="O7" s="37">
        <f>SUM(C7:N7)</f>
        <v>-11710812.73</v>
      </c>
      <c r="P7" s="37" t="s">
        <v>48</v>
      </c>
      <c r="Q7" s="33">
        <v>0.98599999999999999</v>
      </c>
      <c r="R7" s="37">
        <f>Q7*O7</f>
        <v>-11546861.351780001</v>
      </c>
    </row>
    <row r="8" spans="1:19" x14ac:dyDescent="0.3">
      <c r="A8" s="26">
        <v>4470010</v>
      </c>
      <c r="B8" s="26" t="s">
        <v>3</v>
      </c>
      <c r="C8" s="36">
        <v>512907.07000000007</v>
      </c>
      <c r="D8" s="36">
        <v>531913.48999999976</v>
      </c>
      <c r="E8" s="36">
        <v>779175.2099999995</v>
      </c>
      <c r="F8" s="36">
        <v>1246487.3699999996</v>
      </c>
      <c r="G8" s="36">
        <v>1021670.3900000005</v>
      </c>
      <c r="H8" s="36">
        <v>969276.79000000074</v>
      </c>
      <c r="I8" s="36">
        <v>852583.32999999984</v>
      </c>
      <c r="J8" s="36">
        <v>1010809.3799999997</v>
      </c>
      <c r="K8" s="36">
        <v>904448.15000000119</v>
      </c>
      <c r="L8" s="36">
        <v>1165893.8499999992</v>
      </c>
      <c r="M8" s="36">
        <v>819194.59000000206</v>
      </c>
      <c r="N8" s="36">
        <v>664141.59000000055</v>
      </c>
      <c r="O8" s="37">
        <f t="shared" ref="O8:O49" si="0">SUM(C8:N8)</f>
        <v>10478501.210000003</v>
      </c>
      <c r="P8" s="37" t="s">
        <v>48</v>
      </c>
      <c r="Q8" s="33">
        <v>0.98599999999999999</v>
      </c>
      <c r="R8" s="37">
        <f t="shared" ref="R8:R46" si="1">Q8*O8</f>
        <v>10331802.193060003</v>
      </c>
    </row>
    <row r="9" spans="1:19" x14ac:dyDescent="0.3">
      <c r="A9" s="26">
        <v>4470028</v>
      </c>
      <c r="B9" s="26" t="s">
        <v>4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7">
        <f t="shared" si="0"/>
        <v>0</v>
      </c>
      <c r="P9" s="37" t="s">
        <v>48</v>
      </c>
      <c r="Q9" s="33">
        <v>0.98599999999999999</v>
      </c>
      <c r="R9" s="37">
        <f t="shared" si="1"/>
        <v>0</v>
      </c>
    </row>
    <row r="10" spans="1:19" x14ac:dyDescent="0.3">
      <c r="A10" s="26">
        <v>4470066</v>
      </c>
      <c r="B10" s="26" t="s">
        <v>5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7">
        <f t="shared" si="0"/>
        <v>0</v>
      </c>
      <c r="P10" s="37" t="s">
        <v>48</v>
      </c>
      <c r="Q10" s="33">
        <v>0.98599999999999999</v>
      </c>
      <c r="R10" s="37">
        <f t="shared" si="1"/>
        <v>0</v>
      </c>
    </row>
    <row r="11" spans="1:19" x14ac:dyDescent="0.3">
      <c r="A11" s="26">
        <v>4470081</v>
      </c>
      <c r="B11" s="26" t="s">
        <v>6</v>
      </c>
      <c r="C11" s="36">
        <v>2828.29</v>
      </c>
      <c r="D11" s="36">
        <v>558.73</v>
      </c>
      <c r="E11" s="36">
        <v>7445.96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7">
        <f t="shared" si="0"/>
        <v>10832.98</v>
      </c>
      <c r="P11" s="37" t="s">
        <v>48</v>
      </c>
      <c r="Q11" s="33">
        <v>0.98599999999999999</v>
      </c>
      <c r="R11" s="37">
        <f t="shared" si="1"/>
        <v>10681.31828</v>
      </c>
    </row>
    <row r="12" spans="1:19" x14ac:dyDescent="0.3">
      <c r="A12" s="26">
        <v>4470082</v>
      </c>
      <c r="B12" s="26" t="s">
        <v>7</v>
      </c>
      <c r="C12" s="36">
        <v>255604.15999999997</v>
      </c>
      <c r="D12" s="36">
        <v>-113891.31000000001</v>
      </c>
      <c r="E12" s="36">
        <v>245028.66999999998</v>
      </c>
      <c r="F12" s="36">
        <v>125626.66999999998</v>
      </c>
      <c r="G12" s="36">
        <v>239684.7000000001</v>
      </c>
      <c r="H12" s="36">
        <v>164323.13999999998</v>
      </c>
      <c r="I12" s="36">
        <v>171924.26</v>
      </c>
      <c r="J12" s="36">
        <v>181864.93999999994</v>
      </c>
      <c r="K12" s="36">
        <v>238877.84999999995</v>
      </c>
      <c r="L12" s="36">
        <v>417814.8</v>
      </c>
      <c r="M12" s="36">
        <v>432680.93000000005</v>
      </c>
      <c r="N12" s="36">
        <v>404337.37</v>
      </c>
      <c r="O12" s="37">
        <f t="shared" si="0"/>
        <v>2763876.18</v>
      </c>
      <c r="P12" s="37" t="s">
        <v>48</v>
      </c>
      <c r="Q12" s="33">
        <v>0.98599999999999999</v>
      </c>
      <c r="R12" s="37">
        <f t="shared" si="1"/>
        <v>2725181.9134800001</v>
      </c>
    </row>
    <row r="13" spans="1:19" x14ac:dyDescent="0.3">
      <c r="A13" s="26">
        <v>4470089</v>
      </c>
      <c r="B13" s="26" t="s">
        <v>8</v>
      </c>
      <c r="C13" s="36">
        <v>-67430.179999999978</v>
      </c>
      <c r="D13" s="36">
        <v>42243.049999999996</v>
      </c>
      <c r="E13" s="36">
        <v>-14643.319999999982</v>
      </c>
      <c r="F13" s="36">
        <v>-1735230.23</v>
      </c>
      <c r="G13" s="36">
        <v>-325498.58</v>
      </c>
      <c r="H13" s="36">
        <v>-366514.25999999995</v>
      </c>
      <c r="I13" s="36">
        <v>-132578.15000000031</v>
      </c>
      <c r="J13" s="36">
        <v>26639.049999999977</v>
      </c>
      <c r="K13" s="36">
        <v>11082.390000000003</v>
      </c>
      <c r="L13" s="36">
        <v>581.77000000000044</v>
      </c>
      <c r="M13" s="36">
        <v>22939.579999999994</v>
      </c>
      <c r="N13" s="36">
        <v>84978.14</v>
      </c>
      <c r="O13" s="37">
        <f t="shared" si="0"/>
        <v>-2453430.7399999998</v>
      </c>
      <c r="P13" s="37" t="s">
        <v>48</v>
      </c>
      <c r="Q13" s="33">
        <v>0.98599999999999999</v>
      </c>
      <c r="R13" s="37">
        <f t="shared" si="1"/>
        <v>-2419082.7096399995</v>
      </c>
    </row>
    <row r="14" spans="1:19" x14ac:dyDescent="0.3">
      <c r="A14" s="26">
        <v>4470098</v>
      </c>
      <c r="B14" s="26" t="s">
        <v>9</v>
      </c>
      <c r="C14" s="36">
        <v>-4851.0599999999995</v>
      </c>
      <c r="D14" s="36">
        <v>-19441.009999999998</v>
      </c>
      <c r="E14" s="36">
        <v>2423.6899999999996</v>
      </c>
      <c r="F14" s="36">
        <v>11726.770000000004</v>
      </c>
      <c r="G14" s="36">
        <v>7401.3499999999967</v>
      </c>
      <c r="H14" s="36">
        <v>14889.129999999997</v>
      </c>
      <c r="I14" s="36">
        <v>2143.75</v>
      </c>
      <c r="J14" s="36">
        <v>-17005.890000000003</v>
      </c>
      <c r="K14" s="36">
        <v>268.0900000000002</v>
      </c>
      <c r="L14" s="36">
        <v>878.57999999999993</v>
      </c>
      <c r="M14" s="36">
        <v>144.09999999999997</v>
      </c>
      <c r="N14" s="36">
        <v>103.67999999999998</v>
      </c>
      <c r="O14" s="37">
        <f t="shared" si="0"/>
        <v>-1318.8200000000058</v>
      </c>
      <c r="P14" s="37" t="s">
        <v>48</v>
      </c>
      <c r="Q14" s="33">
        <v>0.98599999999999999</v>
      </c>
      <c r="R14" s="37">
        <f t="shared" si="1"/>
        <v>-1300.3565200000057</v>
      </c>
    </row>
    <row r="15" spans="1:19" x14ac:dyDescent="0.3">
      <c r="A15" s="26">
        <v>4470099</v>
      </c>
      <c r="B15" s="26" t="s">
        <v>10</v>
      </c>
      <c r="C15" s="36">
        <v>-92712.610000000044</v>
      </c>
      <c r="D15" s="36">
        <v>-95803.02</v>
      </c>
      <c r="E15" s="36">
        <v>-227890.58</v>
      </c>
      <c r="F15" s="36">
        <v>-278532.82000000007</v>
      </c>
      <c r="G15" s="36">
        <v>-314877.40999999997</v>
      </c>
      <c r="H15" s="36">
        <v>-304515.75</v>
      </c>
      <c r="I15" s="36">
        <v>-267604.75000000012</v>
      </c>
      <c r="J15" s="36">
        <v>-295288</v>
      </c>
      <c r="K15" s="36">
        <v>-267603.46000000002</v>
      </c>
      <c r="L15" s="36">
        <v>-295286.46000000002</v>
      </c>
      <c r="M15" s="36">
        <v>-304877.37000000005</v>
      </c>
      <c r="N15" s="36">
        <v>-323150.14999999997</v>
      </c>
      <c r="O15" s="37">
        <f t="shared" si="0"/>
        <v>-3068142.3800000004</v>
      </c>
      <c r="P15" s="37" t="s">
        <v>54</v>
      </c>
      <c r="Q15" s="33">
        <v>0.98499999999999999</v>
      </c>
      <c r="R15" s="37">
        <f t="shared" si="1"/>
        <v>-3022120.2443000004</v>
      </c>
    </row>
    <row r="16" spans="1:19" x14ac:dyDescent="0.3">
      <c r="A16" s="26">
        <v>4470100</v>
      </c>
      <c r="B16" s="26" t="s">
        <v>11</v>
      </c>
      <c r="C16" s="36">
        <v>-71205.600000000006</v>
      </c>
      <c r="D16" s="36">
        <v>-65070.86</v>
      </c>
      <c r="E16" s="36">
        <v>-58114.939999999988</v>
      </c>
      <c r="F16" s="36">
        <v>-52896.020000000004</v>
      </c>
      <c r="G16" s="36">
        <v>-27750.660000000003</v>
      </c>
      <c r="H16" s="36">
        <v>-69299.180000000008</v>
      </c>
      <c r="I16" s="36">
        <v>-51189.81</v>
      </c>
      <c r="J16" s="36">
        <v>-7530.100000000004</v>
      </c>
      <c r="K16" s="36">
        <v>-5772.7399999999989</v>
      </c>
      <c r="L16" s="36">
        <v>2215.4599999999996</v>
      </c>
      <c r="M16" s="36">
        <v>4590.4799999999996</v>
      </c>
      <c r="N16" s="36">
        <v>-7469.57</v>
      </c>
      <c r="O16" s="37">
        <f t="shared" si="0"/>
        <v>-409493.54000000004</v>
      </c>
      <c r="P16" s="37" t="s">
        <v>48</v>
      </c>
      <c r="Q16" s="33">
        <v>0.98599999999999999</v>
      </c>
      <c r="R16" s="37">
        <f t="shared" si="1"/>
        <v>-403760.63044000004</v>
      </c>
    </row>
    <row r="17" spans="1:18" x14ac:dyDescent="0.3">
      <c r="A17" s="26">
        <v>4470106</v>
      </c>
      <c r="B17" s="26" t="s">
        <v>26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7">
        <f t="shared" si="0"/>
        <v>0</v>
      </c>
      <c r="P17" s="37" t="s">
        <v>48</v>
      </c>
      <c r="Q17" s="33">
        <v>0.98599999999999999</v>
      </c>
      <c r="R17" s="37">
        <f t="shared" si="1"/>
        <v>0</v>
      </c>
    </row>
    <row r="18" spans="1:18" x14ac:dyDescent="0.3">
      <c r="A18" s="26">
        <v>4470107</v>
      </c>
      <c r="B18" s="26" t="s">
        <v>27</v>
      </c>
      <c r="C18" s="36">
        <v>-0.22</v>
      </c>
      <c r="D18" s="36">
        <v>-0.21</v>
      </c>
      <c r="E18" s="36">
        <v>-0.22</v>
      </c>
      <c r="F18" s="36">
        <v>-0.22</v>
      </c>
      <c r="G18" s="36">
        <v>-0.22</v>
      </c>
      <c r="H18" s="36">
        <v>-0.22</v>
      </c>
      <c r="I18" s="36">
        <v>-0.22</v>
      </c>
      <c r="J18" s="36">
        <v>-0.22</v>
      </c>
      <c r="K18" s="36">
        <v>-0.21</v>
      </c>
      <c r="L18" s="36">
        <v>-0.2</v>
      </c>
      <c r="M18" s="36">
        <v>0.43</v>
      </c>
      <c r="N18" s="36">
        <v>0.33</v>
      </c>
      <c r="O18" s="37">
        <f t="shared" si="0"/>
        <v>-1.4000000000000001</v>
      </c>
      <c r="P18" s="37" t="s">
        <v>48</v>
      </c>
      <c r="Q18" s="33">
        <v>0.98599999999999999</v>
      </c>
      <c r="R18" s="37">
        <f t="shared" si="1"/>
        <v>-1.3804000000000001</v>
      </c>
    </row>
    <row r="19" spans="1:18" x14ac:dyDescent="0.3">
      <c r="A19" s="26">
        <v>4470109</v>
      </c>
      <c r="B19" s="26" t="s">
        <v>28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7">
        <f t="shared" si="0"/>
        <v>0</v>
      </c>
      <c r="P19" s="37" t="s">
        <v>48</v>
      </c>
      <c r="Q19" s="33">
        <v>0.98599999999999999</v>
      </c>
      <c r="R19" s="37">
        <f t="shared" si="1"/>
        <v>0</v>
      </c>
    </row>
    <row r="20" spans="1:18" x14ac:dyDescent="0.3">
      <c r="A20" s="26">
        <v>4470110</v>
      </c>
      <c r="B20" s="26" t="s">
        <v>29</v>
      </c>
      <c r="C20" s="36">
        <v>0.01</v>
      </c>
      <c r="D20" s="36">
        <v>0</v>
      </c>
      <c r="E20" s="36">
        <v>-0.01</v>
      </c>
      <c r="F20" s="36">
        <v>0</v>
      </c>
      <c r="G20" s="36">
        <v>-0.01</v>
      </c>
      <c r="H20" s="36">
        <v>0.61</v>
      </c>
      <c r="I20" s="36">
        <v>0.05</v>
      </c>
      <c r="J20" s="36">
        <v>0.03</v>
      </c>
      <c r="K20" s="36">
        <v>0.01</v>
      </c>
      <c r="L20" s="36">
        <v>0</v>
      </c>
      <c r="M20" s="36">
        <v>0.01</v>
      </c>
      <c r="N20" s="36">
        <v>-0.01</v>
      </c>
      <c r="O20" s="37">
        <f t="shared" si="0"/>
        <v>0.69000000000000006</v>
      </c>
      <c r="P20" s="37" t="s">
        <v>48</v>
      </c>
      <c r="Q20" s="33">
        <v>0.98599999999999999</v>
      </c>
      <c r="R20" s="37">
        <f t="shared" si="1"/>
        <v>0.68034000000000006</v>
      </c>
    </row>
    <row r="21" spans="1:18" x14ac:dyDescent="0.3">
      <c r="A21" s="26">
        <v>4470112</v>
      </c>
      <c r="B21" s="26" t="s">
        <v>12</v>
      </c>
      <c r="C21" s="36">
        <v>-71584.370000000054</v>
      </c>
      <c r="D21" s="36">
        <v>-18377.539999999994</v>
      </c>
      <c r="E21" s="36">
        <v>-27372.630000000005</v>
      </c>
      <c r="F21" s="36">
        <v>-154967.81999999998</v>
      </c>
      <c r="G21" s="36">
        <v>-136508.25000000003</v>
      </c>
      <c r="H21" s="36">
        <v>-105890.95999999996</v>
      </c>
      <c r="I21" s="36">
        <v>-533829.05999999994</v>
      </c>
      <c r="J21" s="36">
        <v>364321.6</v>
      </c>
      <c r="K21" s="36">
        <v>-273.12000000000171</v>
      </c>
      <c r="L21" s="36">
        <v>-414.52</v>
      </c>
      <c r="M21" s="36">
        <v>1.5600000000000023</v>
      </c>
      <c r="N21" s="36">
        <v>0</v>
      </c>
      <c r="O21" s="37">
        <f t="shared" si="0"/>
        <v>-684895.11</v>
      </c>
      <c r="P21" s="37" t="s">
        <v>48</v>
      </c>
      <c r="Q21" s="33">
        <v>0.98599999999999999</v>
      </c>
      <c r="R21" s="37">
        <f t="shared" si="1"/>
        <v>-675306.57845999999</v>
      </c>
    </row>
    <row r="22" spans="1:18" x14ac:dyDescent="0.3">
      <c r="A22" s="26">
        <v>4470115</v>
      </c>
      <c r="B22" s="26" t="s">
        <v>25</v>
      </c>
      <c r="C22" s="36">
        <v>-92.210000000000036</v>
      </c>
      <c r="D22" s="36">
        <v>-1872.96</v>
      </c>
      <c r="E22" s="36">
        <v>17.390000000000008</v>
      </c>
      <c r="F22" s="36">
        <v>-1041.6600000000003</v>
      </c>
      <c r="G22" s="36">
        <v>8200.68</v>
      </c>
      <c r="H22" s="36">
        <v>4005.61</v>
      </c>
      <c r="I22" s="36">
        <v>-2001.3799999999992</v>
      </c>
      <c r="J22" s="36">
        <v>752.00999999999988</v>
      </c>
      <c r="K22" s="36">
        <v>906.32</v>
      </c>
      <c r="L22" s="36">
        <v>319.60000000000002</v>
      </c>
      <c r="M22" s="36">
        <v>290.08</v>
      </c>
      <c r="N22" s="36">
        <v>346.93</v>
      </c>
      <c r="O22" s="37">
        <f t="shared" si="0"/>
        <v>9830.4100000000017</v>
      </c>
      <c r="P22" s="37" t="s">
        <v>48</v>
      </c>
      <c r="Q22" s="33">
        <v>0.98599999999999999</v>
      </c>
      <c r="R22" s="37">
        <f t="shared" si="1"/>
        <v>9692.7842600000022</v>
      </c>
    </row>
    <row r="23" spans="1:18" x14ac:dyDescent="0.3">
      <c r="A23" s="26">
        <v>4470124</v>
      </c>
      <c r="B23" s="26" t="s">
        <v>13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7">
        <f t="shared" si="0"/>
        <v>0</v>
      </c>
      <c r="P23" s="37" t="s">
        <v>48</v>
      </c>
      <c r="Q23" s="33">
        <v>0.98599999999999999</v>
      </c>
      <c r="R23" s="37">
        <f t="shared" si="1"/>
        <v>0</v>
      </c>
    </row>
    <row r="24" spans="1:18" x14ac:dyDescent="0.3">
      <c r="A24" s="26">
        <v>4470126</v>
      </c>
      <c r="B24" s="26" t="s">
        <v>24</v>
      </c>
      <c r="C24" s="36">
        <v>-32175.650000000009</v>
      </c>
      <c r="D24" s="36">
        <v>6984.3900000000012</v>
      </c>
      <c r="E24" s="36">
        <v>-8340.6900000000041</v>
      </c>
      <c r="F24" s="36">
        <v>163210.55000000002</v>
      </c>
      <c r="G24" s="36">
        <v>-34130.009999999995</v>
      </c>
      <c r="H24" s="36">
        <v>-98990.88</v>
      </c>
      <c r="I24" s="36">
        <v>-40577.040000000001</v>
      </c>
      <c r="J24" s="36">
        <v>-5478.4199999999964</v>
      </c>
      <c r="K24" s="36">
        <v>-1093.0200000000009</v>
      </c>
      <c r="L24" s="36">
        <v>1880.02</v>
      </c>
      <c r="M24" s="36">
        <v>-2724.64</v>
      </c>
      <c r="N24" s="36">
        <v>-1313.0200000000004</v>
      </c>
      <c r="O24" s="37">
        <f t="shared" si="0"/>
        <v>-52748.41</v>
      </c>
      <c r="P24" s="37" t="s">
        <v>48</v>
      </c>
      <c r="Q24" s="33">
        <v>0.98599999999999999</v>
      </c>
      <c r="R24" s="37">
        <f t="shared" si="1"/>
        <v>-52009.932260000001</v>
      </c>
    </row>
    <row r="25" spans="1:18" x14ac:dyDescent="0.3">
      <c r="A25" s="26">
        <v>4470131</v>
      </c>
      <c r="B25" s="26" t="s">
        <v>14</v>
      </c>
      <c r="C25" s="36">
        <v>69198.920000000071</v>
      </c>
      <c r="D25" s="36">
        <v>17433.160000000022</v>
      </c>
      <c r="E25" s="36">
        <v>24059.300000000003</v>
      </c>
      <c r="F25" s="36">
        <v>134853.74000000005</v>
      </c>
      <c r="G25" s="36">
        <v>119044.78999999996</v>
      </c>
      <c r="H25" s="36">
        <v>97327.15999999996</v>
      </c>
      <c r="I25" s="36">
        <v>552578.97</v>
      </c>
      <c r="J25" s="36">
        <v>-376495.42000000027</v>
      </c>
      <c r="K25" s="36">
        <v>25.080000000010699</v>
      </c>
      <c r="L25" s="36">
        <v>158.86000000000001</v>
      </c>
      <c r="M25" s="36">
        <v>225.24</v>
      </c>
      <c r="N25" s="36">
        <v>-0.21000000000000002</v>
      </c>
      <c r="O25" s="37">
        <f t="shared" si="0"/>
        <v>638409.58999999973</v>
      </c>
      <c r="P25" s="37" t="s">
        <v>48</v>
      </c>
      <c r="Q25" s="33">
        <v>0.98599999999999999</v>
      </c>
      <c r="R25" s="37">
        <f t="shared" si="1"/>
        <v>629471.85573999968</v>
      </c>
    </row>
    <row r="26" spans="1:18" x14ac:dyDescent="0.3">
      <c r="A26" s="26">
        <v>4470143</v>
      </c>
      <c r="B26" s="26" t="s">
        <v>15</v>
      </c>
      <c r="C26" s="36">
        <v>-59179.790000000008</v>
      </c>
      <c r="D26" s="36">
        <v>-24595.570000000007</v>
      </c>
      <c r="E26" s="36">
        <v>-124444.52</v>
      </c>
      <c r="F26" s="36">
        <v>-203022.04</v>
      </c>
      <c r="G26" s="36">
        <v>-467907.7</v>
      </c>
      <c r="H26" s="36">
        <v>-34374.900000000045</v>
      </c>
      <c r="I26" s="36">
        <v>-241613.4</v>
      </c>
      <c r="J26" s="36">
        <v>180061.52000000005</v>
      </c>
      <c r="K26" s="36">
        <v>-108559.94</v>
      </c>
      <c r="L26" s="36">
        <v>-426000.29</v>
      </c>
      <c r="M26" s="36">
        <v>-410966.96000000008</v>
      </c>
      <c r="N26" s="36">
        <v>-921.72999999994431</v>
      </c>
      <c r="O26" s="37">
        <f t="shared" si="0"/>
        <v>-1921525.3200000003</v>
      </c>
      <c r="P26" s="37" t="s">
        <v>48</v>
      </c>
      <c r="Q26" s="33">
        <v>0.98599999999999999</v>
      </c>
      <c r="R26" s="37">
        <f t="shared" si="1"/>
        <v>-1894623.9655200003</v>
      </c>
    </row>
    <row r="27" spans="1:18" x14ac:dyDescent="0.3">
      <c r="A27" s="26">
        <v>4470151</v>
      </c>
      <c r="B27" s="26" t="s">
        <v>59</v>
      </c>
      <c r="C27" s="36">
        <v>-96192.78</v>
      </c>
      <c r="D27" s="36">
        <v>-96924.65</v>
      </c>
      <c r="E27" s="36">
        <v>-180920.02000000002</v>
      </c>
      <c r="F27" s="36">
        <v>-256892.71000000002</v>
      </c>
      <c r="G27" s="36">
        <v>-228251.97000000003</v>
      </c>
      <c r="H27" s="36">
        <v>-215382.71000000002</v>
      </c>
      <c r="I27" s="36">
        <v>-167048.12</v>
      </c>
      <c r="J27" s="36">
        <v>-189962.57</v>
      </c>
      <c r="K27" s="36">
        <v>-207541.32</v>
      </c>
      <c r="L27" s="36">
        <v>-229078.61</v>
      </c>
      <c r="M27" s="36">
        <v>-222304.28000000003</v>
      </c>
      <c r="N27" s="36">
        <v>-189013.6</v>
      </c>
      <c r="O27" s="37">
        <f t="shared" si="0"/>
        <v>-2279513.34</v>
      </c>
      <c r="P27" s="37" t="s">
        <v>48</v>
      </c>
      <c r="Q27" s="33">
        <v>0.98599999999999999</v>
      </c>
      <c r="R27" s="37">
        <f>Q27*O27</f>
        <v>-2247600.1532399999</v>
      </c>
    </row>
    <row r="28" spans="1:18" x14ac:dyDescent="0.3">
      <c r="A28" s="26">
        <v>4470168</v>
      </c>
      <c r="B28" s="26" t="s">
        <v>16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7">
        <f t="shared" si="0"/>
        <v>0</v>
      </c>
      <c r="P28" s="37" t="s">
        <v>48</v>
      </c>
      <c r="Q28" s="33">
        <v>0.98599999999999999</v>
      </c>
      <c r="R28" s="37">
        <f t="shared" si="1"/>
        <v>0</v>
      </c>
    </row>
    <row r="29" spans="1:18" x14ac:dyDescent="0.3">
      <c r="A29" s="26">
        <v>4470170</v>
      </c>
      <c r="B29" s="26" t="s">
        <v>17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7">
        <f t="shared" si="0"/>
        <v>0</v>
      </c>
      <c r="P29" s="37" t="s">
        <v>48</v>
      </c>
      <c r="Q29" s="33">
        <v>0.98599999999999999</v>
      </c>
      <c r="R29" s="37">
        <f t="shared" si="1"/>
        <v>0</v>
      </c>
    </row>
    <row r="30" spans="1:18" x14ac:dyDescent="0.3">
      <c r="A30" s="26">
        <v>4470174</v>
      </c>
      <c r="B30" s="26" t="s">
        <v>30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7">
        <f t="shared" si="0"/>
        <v>0</v>
      </c>
      <c r="P30" s="37" t="s">
        <v>48</v>
      </c>
      <c r="Q30" s="33">
        <v>0.98599999999999999</v>
      </c>
      <c r="R30" s="37">
        <f t="shared" si="1"/>
        <v>0</v>
      </c>
    </row>
    <row r="31" spans="1:18" x14ac:dyDescent="0.3">
      <c r="A31" s="26">
        <v>4470204</v>
      </c>
      <c r="B31" s="26" t="s">
        <v>18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7">
        <f t="shared" si="0"/>
        <v>0</v>
      </c>
      <c r="P31" s="37" t="s">
        <v>48</v>
      </c>
      <c r="Q31" s="33">
        <v>0.98599999999999999</v>
      </c>
      <c r="R31" s="37">
        <f t="shared" si="1"/>
        <v>0</v>
      </c>
    </row>
    <row r="32" spans="1:18" x14ac:dyDescent="0.3">
      <c r="A32" s="26">
        <v>4470206</v>
      </c>
      <c r="B32" s="26" t="s">
        <v>31</v>
      </c>
      <c r="C32" s="36">
        <v>-11662.780000000002</v>
      </c>
      <c r="D32" s="36">
        <v>-5478.7999999999993</v>
      </c>
      <c r="E32" s="36">
        <v>-3741.2300000000005</v>
      </c>
      <c r="F32" s="36">
        <v>-39070.009999999995</v>
      </c>
      <c r="G32" s="36">
        <v>-13837.080000000005</v>
      </c>
      <c r="H32" s="36">
        <v>-9241.0300000000007</v>
      </c>
      <c r="I32" s="36">
        <v>-3501.53</v>
      </c>
      <c r="J32" s="36">
        <v>-1528.0600000000002</v>
      </c>
      <c r="K32" s="36">
        <v>55371.39</v>
      </c>
      <c r="L32" s="36">
        <v>-188214.21</v>
      </c>
      <c r="M32" s="36">
        <v>-907.29</v>
      </c>
      <c r="N32" s="36">
        <v>-784.62</v>
      </c>
      <c r="O32" s="37">
        <f t="shared" si="0"/>
        <v>-222595.24999999997</v>
      </c>
      <c r="P32" s="37" t="s">
        <v>48</v>
      </c>
      <c r="Q32" s="33">
        <v>0.98599999999999999</v>
      </c>
      <c r="R32" s="37">
        <f t="shared" si="1"/>
        <v>-219478.91649999996</v>
      </c>
    </row>
    <row r="33" spans="1:18" x14ac:dyDescent="0.3">
      <c r="A33" s="26">
        <v>4470209</v>
      </c>
      <c r="B33" s="26" t="s">
        <v>32</v>
      </c>
      <c r="C33" s="36">
        <v>52216.099999999991</v>
      </c>
      <c r="D33" s="36">
        <v>38498.93</v>
      </c>
      <c r="E33" s="36">
        <v>30764.549999999992</v>
      </c>
      <c r="F33" s="36">
        <v>228530.22999999998</v>
      </c>
      <c r="G33" s="36">
        <v>72212.960000000006</v>
      </c>
      <c r="H33" s="36">
        <v>65938.09</v>
      </c>
      <c r="I33" s="36">
        <v>20019.399999999987</v>
      </c>
      <c r="J33" s="36">
        <v>7660.3700000000017</v>
      </c>
      <c r="K33" s="36">
        <v>379.55999999999835</v>
      </c>
      <c r="L33" s="36">
        <v>3852.11</v>
      </c>
      <c r="M33" s="36">
        <v>4232.4699999999993</v>
      </c>
      <c r="N33" s="36">
        <v>3254.51</v>
      </c>
      <c r="O33" s="37">
        <f t="shared" si="0"/>
        <v>527559.27999999991</v>
      </c>
      <c r="P33" s="37" t="s">
        <v>48</v>
      </c>
      <c r="Q33" s="33">
        <v>0.98599999999999999</v>
      </c>
      <c r="R33" s="37">
        <f t="shared" si="1"/>
        <v>520173.45007999992</v>
      </c>
    </row>
    <row r="34" spans="1:18" x14ac:dyDescent="0.3">
      <c r="A34" s="26">
        <v>4470214</v>
      </c>
      <c r="B34" s="26" t="s">
        <v>33</v>
      </c>
      <c r="C34" s="36">
        <v>-107.44000000000001</v>
      </c>
      <c r="D34" s="36">
        <v>-380.45</v>
      </c>
      <c r="E34" s="36">
        <v>-701.86</v>
      </c>
      <c r="F34" s="36">
        <v>-17812.430000000011</v>
      </c>
      <c r="G34" s="36">
        <v>-41912.680000000008</v>
      </c>
      <c r="H34" s="36">
        <v>-698.32999999999868</v>
      </c>
      <c r="I34" s="36">
        <v>-580.9500000000005</v>
      </c>
      <c r="J34" s="36">
        <v>-104.04</v>
      </c>
      <c r="K34" s="36">
        <v>-2.25</v>
      </c>
      <c r="L34" s="36">
        <v>0</v>
      </c>
      <c r="M34" s="36">
        <v>-8.48</v>
      </c>
      <c r="N34" s="36">
        <v>-10.52</v>
      </c>
      <c r="O34" s="37">
        <f t="shared" si="0"/>
        <v>-62319.430000000015</v>
      </c>
      <c r="P34" s="37" t="s">
        <v>48</v>
      </c>
      <c r="Q34" s="33">
        <v>0.98599999999999999</v>
      </c>
      <c r="R34" s="37">
        <f t="shared" si="1"/>
        <v>-61446.957980000014</v>
      </c>
    </row>
    <row r="35" spans="1:18" x14ac:dyDescent="0.3">
      <c r="A35" s="26">
        <v>4470215</v>
      </c>
      <c r="B35" s="26" t="s">
        <v>63</v>
      </c>
      <c r="C35" s="36">
        <v>76.049999999999983</v>
      </c>
      <c r="D35" s="36">
        <v>223.83</v>
      </c>
      <c r="E35" s="36">
        <v>386.92999999999995</v>
      </c>
      <c r="F35" s="36">
        <v>10416.449999999999</v>
      </c>
      <c r="G35" s="36">
        <v>20550.329999999998</v>
      </c>
      <c r="H35" s="36">
        <v>528.72000000000014</v>
      </c>
      <c r="I35" s="36">
        <v>459.9599999999981</v>
      </c>
      <c r="J35" s="36">
        <v>92.160000000000053</v>
      </c>
      <c r="K35" s="36">
        <v>-11.129999999999995</v>
      </c>
      <c r="L35" s="36">
        <v>-4.57</v>
      </c>
      <c r="M35" s="36">
        <v>4.03</v>
      </c>
      <c r="N35" s="36">
        <v>-19.37</v>
      </c>
      <c r="O35" s="37">
        <f t="shared" si="0"/>
        <v>32703.389999999996</v>
      </c>
      <c r="P35" s="37" t="s">
        <v>48</v>
      </c>
      <c r="Q35" s="33">
        <v>0.98599999999999999</v>
      </c>
      <c r="R35" s="37">
        <f t="shared" si="1"/>
        <v>32245.542539999995</v>
      </c>
    </row>
    <row r="36" spans="1:18" x14ac:dyDescent="0.3">
      <c r="A36" s="26">
        <v>4470220</v>
      </c>
      <c r="B36" s="26" t="s">
        <v>34</v>
      </c>
      <c r="C36" s="36">
        <v>-231726.77</v>
      </c>
      <c r="D36" s="36">
        <v>-81353.030000000013</v>
      </c>
      <c r="E36" s="36">
        <v>-15085.81000000001</v>
      </c>
      <c r="F36" s="36">
        <v>-46905.94999999999</v>
      </c>
      <c r="G36" s="36">
        <v>-61013.750000000015</v>
      </c>
      <c r="H36" s="36">
        <v>-55375.98000000001</v>
      </c>
      <c r="I36" s="36">
        <v>-58380.999999999971</v>
      </c>
      <c r="J36" s="36">
        <v>-48267.430000000015</v>
      </c>
      <c r="K36" s="36">
        <v>-8614.8899999999976</v>
      </c>
      <c r="L36" s="36">
        <v>-19487.410000000003</v>
      </c>
      <c r="M36" s="36">
        <v>-14701.740000000003</v>
      </c>
      <c r="N36" s="36">
        <v>-39610.28</v>
      </c>
      <c r="O36" s="37">
        <f t="shared" si="0"/>
        <v>-680524.04000000015</v>
      </c>
      <c r="P36" s="37" t="s">
        <v>48</v>
      </c>
      <c r="Q36" s="33">
        <v>0.98599999999999999</v>
      </c>
      <c r="R36" s="37">
        <f t="shared" si="1"/>
        <v>-670996.70344000019</v>
      </c>
    </row>
    <row r="37" spans="1:18" x14ac:dyDescent="0.3">
      <c r="A37" s="26">
        <v>4470221</v>
      </c>
      <c r="B37" s="26" t="s">
        <v>35</v>
      </c>
      <c r="C37" s="36">
        <v>-5828.09</v>
      </c>
      <c r="D37" s="36">
        <v>-2317.7699999999995</v>
      </c>
      <c r="E37" s="36">
        <v>-423.06999999999982</v>
      </c>
      <c r="F37" s="36">
        <v>-3708.8799999999992</v>
      </c>
      <c r="G37" s="36">
        <v>-1465.0100000000002</v>
      </c>
      <c r="H37" s="36">
        <v>-3596.35</v>
      </c>
      <c r="I37" s="36">
        <v>-2.5579538487363607E-13</v>
      </c>
      <c r="J37" s="36">
        <v>-90.580000000000013</v>
      </c>
      <c r="K37" s="36">
        <v>9.9999999999909051E-3</v>
      </c>
      <c r="L37" s="36">
        <v>-527.27</v>
      </c>
      <c r="M37" s="36">
        <v>-55.679999999999922</v>
      </c>
      <c r="N37" s="36">
        <v>-0.12999999999999545</v>
      </c>
      <c r="O37" s="37">
        <f t="shared" si="0"/>
        <v>-18012.820000000003</v>
      </c>
      <c r="P37" s="37" t="s">
        <v>48</v>
      </c>
      <c r="Q37" s="33">
        <v>0.98599999999999999</v>
      </c>
      <c r="R37" s="37">
        <f t="shared" si="1"/>
        <v>-17760.640520000004</v>
      </c>
    </row>
    <row r="38" spans="1:18" x14ac:dyDescent="0.3">
      <c r="A38" s="26">
        <v>4470222</v>
      </c>
      <c r="B38" s="26" t="s">
        <v>19</v>
      </c>
      <c r="C38" s="36">
        <v>-1.8644641386345029E-11</v>
      </c>
      <c r="D38" s="36">
        <v>0</v>
      </c>
      <c r="E38" s="36">
        <v>0</v>
      </c>
      <c r="F38" s="36">
        <v>-8919.81</v>
      </c>
      <c r="G38" s="36">
        <v>-66548.100000000006</v>
      </c>
      <c r="H38" s="36">
        <v>-278.70999999999958</v>
      </c>
      <c r="I38" s="36">
        <v>-7.3896444519050419E-13</v>
      </c>
      <c r="J38" s="36">
        <v>0</v>
      </c>
      <c r="K38" s="36">
        <v>-5046.4699999999993</v>
      </c>
      <c r="L38" s="36">
        <v>-50291.57</v>
      </c>
      <c r="M38" s="36">
        <v>0</v>
      </c>
      <c r="N38" s="36">
        <v>-6094.6200000000017</v>
      </c>
      <c r="O38" s="37">
        <f t="shared" si="0"/>
        <v>-137179.28000000003</v>
      </c>
      <c r="P38" s="37" t="s">
        <v>48</v>
      </c>
      <c r="Q38" s="33">
        <v>0.98599999999999999</v>
      </c>
      <c r="R38" s="37">
        <f t="shared" si="1"/>
        <v>-135258.77008000002</v>
      </c>
    </row>
    <row r="39" spans="1:18" x14ac:dyDescent="0.3">
      <c r="A39" s="26">
        <v>5550039</v>
      </c>
      <c r="B39" s="26" t="s">
        <v>36</v>
      </c>
      <c r="C39" s="36">
        <v>813.91000000000008</v>
      </c>
      <c r="D39" s="36">
        <v>-17.83000000000002</v>
      </c>
      <c r="E39" s="36">
        <v>122.94</v>
      </c>
      <c r="F39" s="36">
        <v>78.22999999999999</v>
      </c>
      <c r="G39" s="36">
        <v>-712.17</v>
      </c>
      <c r="H39" s="36">
        <v>-597.30000000000007</v>
      </c>
      <c r="I39" s="36">
        <v>-33.749999999999957</v>
      </c>
      <c r="J39" s="36">
        <v>-265.64</v>
      </c>
      <c r="K39" s="36">
        <v>-135.36000000000001</v>
      </c>
      <c r="L39" s="36">
        <v>-61.919999999999995</v>
      </c>
      <c r="M39" s="36">
        <v>-60.92</v>
      </c>
      <c r="N39" s="36">
        <v>-65.14</v>
      </c>
      <c r="O39" s="37">
        <f t="shared" si="0"/>
        <v>-934.94999999999982</v>
      </c>
      <c r="P39" s="37" t="s">
        <v>48</v>
      </c>
      <c r="Q39" s="33">
        <v>0.98599999999999999</v>
      </c>
      <c r="R39" s="37">
        <f t="shared" si="1"/>
        <v>-921.86069999999984</v>
      </c>
    </row>
    <row r="40" spans="1:18" x14ac:dyDescent="0.3">
      <c r="A40" s="26">
        <v>5550088</v>
      </c>
      <c r="B40" s="26" t="s">
        <v>20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7">
        <f t="shared" si="0"/>
        <v>0</v>
      </c>
      <c r="P40" s="37" t="s">
        <v>54</v>
      </c>
      <c r="Q40" s="33">
        <v>0.98499999999999999</v>
      </c>
      <c r="R40" s="37">
        <f t="shared" si="1"/>
        <v>0</v>
      </c>
    </row>
    <row r="41" spans="1:18" x14ac:dyDescent="0.3">
      <c r="A41" s="26">
        <v>5550093</v>
      </c>
      <c r="B41" s="26" t="s">
        <v>64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7">
        <f t="shared" si="0"/>
        <v>0</v>
      </c>
      <c r="P41" s="37" t="s">
        <v>48</v>
      </c>
      <c r="Q41" s="33">
        <v>0.98599999999999999</v>
      </c>
      <c r="R41" s="37">
        <f t="shared" si="1"/>
        <v>0</v>
      </c>
    </row>
    <row r="42" spans="1:18" x14ac:dyDescent="0.3">
      <c r="A42" s="26">
        <v>5550099</v>
      </c>
      <c r="B42" s="26" t="s">
        <v>21</v>
      </c>
      <c r="C42" s="36">
        <v>0</v>
      </c>
      <c r="D42" s="36">
        <v>0</v>
      </c>
      <c r="E42" s="36">
        <v>-126.17000000000002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7">
        <f t="shared" si="0"/>
        <v>-126.17000000000002</v>
      </c>
      <c r="P42" s="37" t="s">
        <v>54</v>
      </c>
      <c r="Q42" s="33">
        <v>0.98499999999999999</v>
      </c>
      <c r="R42" s="37">
        <f t="shared" si="1"/>
        <v>-124.27745000000002</v>
      </c>
    </row>
    <row r="43" spans="1:18" x14ac:dyDescent="0.3">
      <c r="A43" s="26">
        <v>5550100</v>
      </c>
      <c r="B43" s="26" t="s">
        <v>22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7">
        <f t="shared" si="0"/>
        <v>0</v>
      </c>
      <c r="P43" s="37" t="s">
        <v>54</v>
      </c>
      <c r="Q43" s="33">
        <v>0.98499999999999999</v>
      </c>
      <c r="R43" s="37">
        <f t="shared" si="1"/>
        <v>0</v>
      </c>
    </row>
    <row r="44" spans="1:18" x14ac:dyDescent="0.3">
      <c r="A44" s="26">
        <v>5550107</v>
      </c>
      <c r="B44" s="26" t="s">
        <v>23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7">
        <f t="shared" ref="O44" si="2">SUM(C44:N44)</f>
        <v>0</v>
      </c>
      <c r="P44" s="37" t="s">
        <v>54</v>
      </c>
      <c r="Q44" s="33">
        <v>0.98499999999999999</v>
      </c>
      <c r="R44" s="37">
        <f t="shared" ref="R44" si="3">Q44*O44</f>
        <v>0</v>
      </c>
    </row>
    <row r="45" spans="1:18" x14ac:dyDescent="0.3">
      <c r="A45" s="26">
        <v>5570007</v>
      </c>
      <c r="B45" s="26" t="s">
        <v>65</v>
      </c>
      <c r="C45" s="36">
        <v>10292.029999999999</v>
      </c>
      <c r="D45" s="36">
        <v>49767.98</v>
      </c>
      <c r="E45" s="36">
        <v>211.66000000000003</v>
      </c>
      <c r="F45" s="36">
        <v>16.440000000000001</v>
      </c>
      <c r="G45" s="36">
        <v>53.12</v>
      </c>
      <c r="H45" s="36">
        <v>73.23</v>
      </c>
      <c r="I45" s="36">
        <v>15536.57</v>
      </c>
      <c r="J45" s="36">
        <v>9013.7799999999988</v>
      </c>
      <c r="K45" s="36">
        <v>193.9</v>
      </c>
      <c r="L45" s="36">
        <v>2849.53</v>
      </c>
      <c r="M45" s="36">
        <v>54.27</v>
      </c>
      <c r="N45" s="36">
        <v>54.1</v>
      </c>
      <c r="O45" s="37">
        <f t="shared" si="0"/>
        <v>88116.610000000015</v>
      </c>
      <c r="P45" s="37" t="s">
        <v>48</v>
      </c>
      <c r="Q45" s="33">
        <v>0.98599999999999999</v>
      </c>
      <c r="R45" s="37">
        <f>Q45*O45</f>
        <v>86882.977460000009</v>
      </c>
    </row>
    <row r="46" spans="1:18" x14ac:dyDescent="0.3">
      <c r="A46" s="26">
        <v>5614000</v>
      </c>
      <c r="B46" s="26" t="s">
        <v>37</v>
      </c>
      <c r="C46" s="36">
        <v>10521.25</v>
      </c>
      <c r="D46" s="36">
        <v>7654.27</v>
      </c>
      <c r="E46" s="36">
        <v>5145.03</v>
      </c>
      <c r="F46" s="36">
        <v>30504.99</v>
      </c>
      <c r="G46" s="36">
        <v>15349.260000000002</v>
      </c>
      <c r="H46" s="36">
        <v>17519.7</v>
      </c>
      <c r="I46" s="36">
        <v>4719.4999999999964</v>
      </c>
      <c r="J46" s="36">
        <v>3165.31</v>
      </c>
      <c r="K46" s="36">
        <v>3077.86</v>
      </c>
      <c r="L46" s="36">
        <v>4051.57</v>
      </c>
      <c r="M46" s="36">
        <v>2353.1600000000012</v>
      </c>
      <c r="N46" s="36">
        <v>4418.5900000000011</v>
      </c>
      <c r="O46" s="37">
        <f t="shared" si="0"/>
        <v>108480.49</v>
      </c>
      <c r="P46" s="37" t="s">
        <v>48</v>
      </c>
      <c r="Q46" s="33">
        <v>0.98599999999999999</v>
      </c>
      <c r="R46" s="37">
        <f t="shared" si="1"/>
        <v>106961.76314000001</v>
      </c>
    </row>
    <row r="47" spans="1:18" x14ac:dyDescent="0.3">
      <c r="A47" s="26">
        <v>5618000</v>
      </c>
      <c r="B47" s="26" t="s">
        <v>38</v>
      </c>
      <c r="C47" s="38">
        <v>2834.03</v>
      </c>
      <c r="D47" s="38">
        <v>2068.2599999999998</v>
      </c>
      <c r="E47" s="38">
        <v>1416.49</v>
      </c>
      <c r="F47" s="38">
        <v>7671.08</v>
      </c>
      <c r="G47" s="38">
        <v>3826.7299999999996</v>
      </c>
      <c r="H47" s="38">
        <v>4371.2599999999993</v>
      </c>
      <c r="I47" s="38">
        <v>1393.06</v>
      </c>
      <c r="J47" s="38">
        <v>974.63000000000011</v>
      </c>
      <c r="K47" s="38">
        <v>951.38000000000011</v>
      </c>
      <c r="L47" s="36">
        <v>1815.2500000000002</v>
      </c>
      <c r="M47" s="36">
        <v>727.31999999999994</v>
      </c>
      <c r="N47" s="36">
        <v>1338.0999999999997</v>
      </c>
      <c r="O47" s="37">
        <f t="shared" si="0"/>
        <v>29387.59</v>
      </c>
      <c r="P47" s="37" t="s">
        <v>48</v>
      </c>
      <c r="Q47" s="33">
        <v>0.98599999999999999</v>
      </c>
      <c r="R47" s="37">
        <f>Q47*O47</f>
        <v>28976.16374</v>
      </c>
    </row>
    <row r="48" spans="1:18" x14ac:dyDescent="0.3">
      <c r="A48" s="26">
        <v>5757000</v>
      </c>
      <c r="B48" s="26" t="s">
        <v>39</v>
      </c>
      <c r="C48" s="36">
        <v>9966.08</v>
      </c>
      <c r="D48" s="36">
        <v>7141.4400000000005</v>
      </c>
      <c r="E48" s="36">
        <v>5348.3300000000008</v>
      </c>
      <c r="F48" s="36">
        <v>29453.109999999997</v>
      </c>
      <c r="G48" s="36">
        <v>14690.130000000005</v>
      </c>
      <c r="H48" s="36">
        <v>16564.190000000002</v>
      </c>
      <c r="I48" s="36">
        <v>5387.3599999999988</v>
      </c>
      <c r="J48" s="36">
        <v>3766.13</v>
      </c>
      <c r="K48" s="36">
        <v>3611.46</v>
      </c>
      <c r="L48" s="36">
        <v>4426.5100000000011</v>
      </c>
      <c r="M48" s="36">
        <v>2934.7999999999997</v>
      </c>
      <c r="N48" s="36">
        <v>4872.869999999999</v>
      </c>
      <c r="O48" s="37">
        <f t="shared" si="0"/>
        <v>108162.41</v>
      </c>
      <c r="P48" s="37" t="s">
        <v>48</v>
      </c>
      <c r="Q48" s="33">
        <v>0.98599999999999999</v>
      </c>
      <c r="R48" s="37">
        <f t="shared" ref="R48:R49" si="4">Q48*O48</f>
        <v>106648.13626</v>
      </c>
    </row>
    <row r="49" spans="1:20" ht="15.6" x14ac:dyDescent="0.3">
      <c r="A49" s="26">
        <v>5614008</v>
      </c>
      <c r="B49" s="26" t="s">
        <v>66</v>
      </c>
      <c r="C49" s="36">
        <v>0</v>
      </c>
      <c r="D49" s="36">
        <v>0</v>
      </c>
      <c r="E49" s="36">
        <v>0</v>
      </c>
      <c r="F49" s="36">
        <v>1328.29</v>
      </c>
      <c r="G49" s="36">
        <v>940.97</v>
      </c>
      <c r="H49" s="36">
        <v>969</v>
      </c>
      <c r="I49" s="36">
        <v>1291.5299999999997</v>
      </c>
      <c r="J49" s="36">
        <v>3576.8500000000004</v>
      </c>
      <c r="K49" s="36">
        <v>-8106.64</v>
      </c>
      <c r="L49" s="36">
        <v>0</v>
      </c>
      <c r="M49" s="36">
        <v>0</v>
      </c>
      <c r="N49" s="36">
        <v>0</v>
      </c>
      <c r="O49" s="37">
        <f t="shared" si="0"/>
        <v>0</v>
      </c>
      <c r="P49" s="37" t="s">
        <v>48</v>
      </c>
      <c r="Q49" s="33">
        <v>0.98599999999999999</v>
      </c>
      <c r="R49" s="37">
        <f t="shared" si="4"/>
        <v>0</v>
      </c>
      <c r="S49" s="39"/>
      <c r="T49" s="39"/>
    </row>
    <row r="50" spans="1:20" ht="16.2" x14ac:dyDescent="0.3">
      <c r="A50" s="40" t="s">
        <v>67</v>
      </c>
      <c r="B50" s="41" t="s">
        <v>68</v>
      </c>
      <c r="P50" s="37"/>
      <c r="R50" s="37"/>
    </row>
    <row r="51" spans="1:20" x14ac:dyDescent="0.3">
      <c r="C51" s="42"/>
      <c r="D51" s="42"/>
      <c r="E51" s="42"/>
      <c r="F51" s="42"/>
      <c r="G51" s="42"/>
      <c r="H51" s="42"/>
      <c r="I51" s="42"/>
      <c r="J51" s="42"/>
      <c r="K51" s="42"/>
      <c r="O51" s="30"/>
      <c r="R51" s="30"/>
    </row>
    <row r="52" spans="1:20" x14ac:dyDescent="0.3">
      <c r="B52" s="43" t="s">
        <v>62</v>
      </c>
      <c r="C52" s="44">
        <f>SUM(C6:C49)</f>
        <v>-249872.06999999983</v>
      </c>
      <c r="D52" s="44">
        <f t="shared" ref="D52:N52" si="5">SUM(D6:D49)</f>
        <v>-279356.94000000035</v>
      </c>
      <c r="E52" s="44">
        <f t="shared" si="5"/>
        <v>-575951.41000000061</v>
      </c>
      <c r="F52" s="44">
        <f t="shared" si="5"/>
        <v>-2190411.1599999997</v>
      </c>
      <c r="G52" s="44">
        <f t="shared" si="5"/>
        <v>-1454541.6999999995</v>
      </c>
      <c r="H52" s="44">
        <f t="shared" si="5"/>
        <v>-972920.91999999946</v>
      </c>
      <c r="I52" s="44">
        <f t="shared" si="5"/>
        <v>-712510.14000000083</v>
      </c>
      <c r="J52" s="44">
        <f t="shared" si="5"/>
        <v>-204511.11000000092</v>
      </c>
      <c r="K52" s="44">
        <f t="shared" si="5"/>
        <v>-496763.00999999908</v>
      </c>
      <c r="L52" s="44">
        <f t="shared" si="5"/>
        <v>-763787.77000000072</v>
      </c>
      <c r="M52" s="44">
        <f t="shared" si="5"/>
        <v>-723482.33999999822</v>
      </c>
      <c r="N52" s="44">
        <f t="shared" si="5"/>
        <v>-283604.32999999943</v>
      </c>
      <c r="O52" s="30">
        <f>SUM(C52:N52)</f>
        <v>-8907712.8999999985</v>
      </c>
      <c r="R52" s="30">
        <f>SUM(R6:R49)</f>
        <v>-8779936.6508500017</v>
      </c>
    </row>
    <row r="53" spans="1:20" ht="18" customHeight="1" x14ac:dyDescent="0.3">
      <c r="C53" s="36"/>
      <c r="D53" s="36"/>
      <c r="E53" s="36"/>
      <c r="F53" s="36"/>
      <c r="G53" s="36"/>
      <c r="H53" s="36"/>
      <c r="I53" s="36"/>
      <c r="J53" s="36"/>
      <c r="K53" s="36"/>
      <c r="L53" s="31"/>
      <c r="M53" s="31"/>
      <c r="N53" s="31"/>
      <c r="O53" s="30"/>
      <c r="R53" s="30"/>
    </row>
    <row r="54" spans="1:20" x14ac:dyDescent="0.3">
      <c r="B54" s="26" t="s">
        <v>76</v>
      </c>
      <c r="C54" s="36">
        <v>176554.22</v>
      </c>
      <c r="D54" s="36">
        <v>114255.01</v>
      </c>
      <c r="E54" s="36">
        <v>99179.81</v>
      </c>
      <c r="F54" s="36">
        <v>354554.02</v>
      </c>
      <c r="G54" s="36">
        <v>161166.82999999999</v>
      </c>
      <c r="H54" s="36">
        <v>172335.98</v>
      </c>
      <c r="I54" s="36">
        <v>101623.08</v>
      </c>
      <c r="J54" s="36">
        <v>52945.760000000002</v>
      </c>
      <c r="K54" s="36">
        <v>31111.119999999999</v>
      </c>
      <c r="L54" s="36">
        <v>63125.07</v>
      </c>
      <c r="M54" s="36">
        <v>57378.239999999998</v>
      </c>
      <c r="N54" s="36">
        <v>52377.61</v>
      </c>
      <c r="O54" s="45">
        <f>SUM(C54:N54)</f>
        <v>1436606.7500000005</v>
      </c>
      <c r="P54" s="46"/>
      <c r="Q54" s="47"/>
      <c r="R54" s="30"/>
    </row>
    <row r="55" spans="1:20" x14ac:dyDescent="0.3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45"/>
      <c r="P55" s="46"/>
      <c r="Q55" s="47"/>
      <c r="R55" s="30"/>
    </row>
    <row r="56" spans="1:20" x14ac:dyDescent="0.3">
      <c r="B56" s="48" t="s">
        <v>61</v>
      </c>
      <c r="C56" s="38">
        <f>C52*($R$52/$O$52)</f>
        <v>-246287.79239357344</v>
      </c>
      <c r="D56" s="38">
        <f t="shared" ref="D56:M56" si="6">D52*($R$52/$O$52)</f>
        <v>-275349.71812745655</v>
      </c>
      <c r="E56" s="38">
        <f t="shared" si="6"/>
        <v>-567689.70335446519</v>
      </c>
      <c r="F56" s="38">
        <f t="shared" si="6"/>
        <v>-2158990.9149535866</v>
      </c>
      <c r="G56" s="38">
        <f t="shared" si="6"/>
        <v>-1433677.0981942699</v>
      </c>
      <c r="H56" s="38">
        <f t="shared" si="6"/>
        <v>-958964.90376185102</v>
      </c>
      <c r="I56" s="38">
        <f t="shared" si="6"/>
        <v>-702289.57337503252</v>
      </c>
      <c r="J56" s="38">
        <f t="shared" si="6"/>
        <v>-201577.51045108613</v>
      </c>
      <c r="K56" s="38">
        <f t="shared" si="6"/>
        <v>-489637.21745966451</v>
      </c>
      <c r="L56" s="38">
        <f>L52*($R$52/$O$52)</f>
        <v>-752831.65393599507</v>
      </c>
      <c r="M56" s="38">
        <f t="shared" si="6"/>
        <v>-713104.38319231279</v>
      </c>
      <c r="N56" s="38">
        <f>N52*($R$52/$O$52)</f>
        <v>-279536.18165070791</v>
      </c>
      <c r="O56" s="49">
        <f>SUM(C56:N56)</f>
        <v>-8779936.6508499999</v>
      </c>
    </row>
    <row r="57" spans="1:20" x14ac:dyDescent="0.3">
      <c r="B57" s="43" t="s">
        <v>77</v>
      </c>
      <c r="C57" s="44">
        <f>C56+C54</f>
        <v>-69733.572393573442</v>
      </c>
      <c r="D57" s="44">
        <f t="shared" ref="D57:M57" si="7">D56+D54</f>
        <v>-161094.70812745654</v>
      </c>
      <c r="E57" s="44">
        <f t="shared" si="7"/>
        <v>-468509.8933544652</v>
      </c>
      <c r="F57" s="44">
        <f t="shared" si="7"/>
        <v>-1804436.8949535866</v>
      </c>
      <c r="G57" s="44">
        <f t="shared" si="7"/>
        <v>-1272510.2681942699</v>
      </c>
      <c r="H57" s="44">
        <f t="shared" si="7"/>
        <v>-786628.92376185104</v>
      </c>
      <c r="I57" s="44">
        <f t="shared" si="7"/>
        <v>-600666.49337503256</v>
      </c>
      <c r="J57" s="44">
        <f t="shared" si="7"/>
        <v>-148631.75045108612</v>
      </c>
      <c r="K57" s="44">
        <f t="shared" si="7"/>
        <v>-458526.09745966451</v>
      </c>
      <c r="L57" s="44">
        <f>L56+L54</f>
        <v>-689706.58393599512</v>
      </c>
      <c r="M57" s="44">
        <f t="shared" si="7"/>
        <v>-655726.1431923128</v>
      </c>
      <c r="N57" s="44">
        <f>N56+N54</f>
        <v>-227158.57165070792</v>
      </c>
      <c r="O57" s="50">
        <f>SUM(C57:N57)</f>
        <v>-7343329.9008500008</v>
      </c>
    </row>
    <row r="58" spans="1:20" x14ac:dyDescent="0.3">
      <c r="A58" s="40"/>
      <c r="L58" s="21"/>
      <c r="M58" s="21"/>
      <c r="N58" s="21"/>
      <c r="O58" s="27"/>
    </row>
    <row r="59" spans="1:20" x14ac:dyDescent="0.3">
      <c r="A59" s="40"/>
      <c r="L59" s="21"/>
      <c r="M59" s="21"/>
      <c r="N59" s="21"/>
    </row>
    <row r="60" spans="1:20" x14ac:dyDescent="0.3">
      <c r="A60" s="40"/>
      <c r="B60" s="26" t="s">
        <v>74</v>
      </c>
      <c r="C60" s="29">
        <v>116603.75</v>
      </c>
      <c r="D60" s="29">
        <v>134356.96</v>
      </c>
      <c r="E60" s="29">
        <v>130619.29</v>
      </c>
      <c r="F60" s="29">
        <v>148837.19172216783</v>
      </c>
      <c r="G60" s="29">
        <v>144127.29667911568</v>
      </c>
      <c r="H60" s="29">
        <v>131693.94</v>
      </c>
      <c r="I60" s="29">
        <v>94196.13</v>
      </c>
      <c r="J60" s="29">
        <v>99399.572752043416</v>
      </c>
      <c r="K60" s="29">
        <v>110259.41096025638</v>
      </c>
      <c r="L60" s="29">
        <v>111421.68757153201</v>
      </c>
      <c r="M60" s="29">
        <v>105281.16772784642</v>
      </c>
      <c r="N60" s="29">
        <v>91652.734313262365</v>
      </c>
      <c r="O60" s="30">
        <f>SUM(C60:N60)</f>
        <v>1418449.1317262242</v>
      </c>
    </row>
    <row r="61" spans="1:20" x14ac:dyDescent="0.3">
      <c r="A61" s="40"/>
      <c r="L61" s="31"/>
      <c r="M61" s="31"/>
      <c r="N61" s="31"/>
    </row>
    <row r="62" spans="1:20" x14ac:dyDescent="0.3">
      <c r="A62" s="40"/>
      <c r="B62" s="40"/>
      <c r="C62" s="40"/>
      <c r="D62" s="36"/>
    </row>
    <row r="63" spans="1:20" x14ac:dyDescent="0.3">
      <c r="A63" s="40"/>
      <c r="B63" s="40"/>
      <c r="C63" s="40"/>
      <c r="D63" s="36"/>
    </row>
    <row r="64" spans="1:20" x14ac:dyDescent="0.3">
      <c r="A64" s="40"/>
      <c r="B64" s="40"/>
      <c r="C64" s="40"/>
      <c r="D64" s="36"/>
      <c r="L64" s="21"/>
      <c r="M64" s="21"/>
      <c r="N64" s="21"/>
    </row>
    <row r="65" spans="1:14" x14ac:dyDescent="0.3">
      <c r="B65" s="40"/>
      <c r="C65" s="40"/>
      <c r="D65" s="36"/>
    </row>
    <row r="66" spans="1:14" x14ac:dyDescent="0.3">
      <c r="B66" s="40"/>
      <c r="C66" s="40"/>
      <c r="D66" s="36"/>
    </row>
    <row r="67" spans="1:14" x14ac:dyDescent="0.3">
      <c r="B67" s="40"/>
      <c r="C67" s="40"/>
      <c r="D67" s="36"/>
      <c r="L67" s="21"/>
      <c r="M67" s="21"/>
      <c r="N67" s="21"/>
    </row>
    <row r="68" spans="1:14" x14ac:dyDescent="0.3">
      <c r="B68" s="40"/>
      <c r="C68" s="40"/>
      <c r="D68" s="36"/>
      <c r="L68" s="21"/>
      <c r="M68" s="21"/>
      <c r="N68" s="21"/>
    </row>
    <row r="69" spans="1:14" x14ac:dyDescent="0.3">
      <c r="A69" s="40"/>
      <c r="B69" s="40"/>
      <c r="C69" s="40"/>
      <c r="D69" s="36"/>
      <c r="L69" s="21"/>
      <c r="M69" s="21"/>
      <c r="N69" s="21"/>
    </row>
    <row r="70" spans="1:14" x14ac:dyDescent="0.3">
      <c r="B70" s="40"/>
      <c r="C70" s="40"/>
      <c r="D70" s="36"/>
    </row>
    <row r="71" spans="1:14" x14ac:dyDescent="0.3">
      <c r="B71" s="40"/>
      <c r="C71" s="40"/>
      <c r="D71" s="36"/>
    </row>
    <row r="72" spans="1:14" x14ac:dyDescent="0.3">
      <c r="A72" s="51"/>
      <c r="B72" s="40"/>
      <c r="C72" s="40"/>
      <c r="D72" s="36"/>
      <c r="L72" s="32"/>
      <c r="M72" s="32"/>
      <c r="N72" s="32"/>
    </row>
    <row r="73" spans="1:14" x14ac:dyDescent="0.3">
      <c r="B73" s="40"/>
      <c r="C73" s="40"/>
      <c r="D73" s="45"/>
    </row>
    <row r="74" spans="1:14" x14ac:dyDescent="0.3">
      <c r="D74" s="52"/>
    </row>
  </sheetData>
  <sortState ref="A10:O52">
    <sortCondition ref="A10:A52"/>
  </sortState>
  <mergeCells count="2">
    <mergeCell ref="L4:N4"/>
    <mergeCell ref="C4:K4"/>
  </mergeCells>
  <pageMargins left="0.7" right="0.7" top="0.75" bottom="0.75" header="0.3" footer="0.3"/>
  <pageSetup scale="3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E0B389A9-7F61-43F8-B94D-0C76DEFEB6FD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B23E28BA-D0FD-4B60-BD22-B6E72734803F}"/>
</file>

<file path=customXml/itemProps3.xml><?xml version="1.0" encoding="utf-8"?>
<ds:datastoreItem xmlns:ds="http://schemas.openxmlformats.org/officeDocument/2006/customXml" ds:itemID="{E2D3D45A-C372-4733-B99E-374E31360955}"/>
</file>

<file path=customXml/itemProps4.xml><?xml version="1.0" encoding="utf-8"?>
<ds:datastoreItem xmlns:ds="http://schemas.openxmlformats.org/officeDocument/2006/customXml" ds:itemID="{8D4012C6-FC4C-47EC-8A1C-1ED1640FB9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Adjustment</vt:lpstr>
      <vt:lpstr>Margin Detail</vt:lpstr>
      <vt:lpstr>'Margin Detail'!Print_Area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 Vaughan</dc:creator>
  <cp:keywords/>
  <cp:lastModifiedBy>s012197</cp:lastModifiedBy>
  <cp:lastPrinted>2014-10-27T13:50:49Z</cp:lastPrinted>
  <dcterms:created xsi:type="dcterms:W3CDTF">2014-10-17T18:22:58Z</dcterms:created>
  <dcterms:modified xsi:type="dcterms:W3CDTF">2020-07-26T20:59:31Z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1e172d37-f6da-4dde-8100-634ab4ca3a44</vt:lpwstr>
  </property>
  <property fmtid="{D5CDD505-2E9C-101B-9397-08002B2CF9AE}" pid="3" name="bjSaver">
    <vt:lpwstr>N1DSBWDQZIeY/VRw0Xy3fwx0B1BRPR0Y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ContentTypeId">
    <vt:lpwstr>0x0101002135A8D66889804D93A541DC7FCD6740</vt:lpwstr>
  </property>
</Properties>
</file>