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b\Regulatory\KY 2020 Base Case\Discovery\Staff Set 3\vaughan\"/>
    </mc:Choice>
  </mc:AlternateContent>
  <bookViews>
    <workbookView xWindow="1380" yWindow="252" windowWidth="25476" windowHeight="12516" tabRatio="931"/>
  </bookViews>
  <sheets>
    <sheet name="Fuel Over Under Adjustment" sheetId="35" r:id="rId1"/>
    <sheet name="Fuel Over Under Workpaper 2020" sheetId="17" r:id="rId2"/>
  </sheets>
  <calcPr calcId="162913"/>
</workbook>
</file>

<file path=xl/calcChain.xml><?xml version="1.0" encoding="utf-8"?>
<calcChain xmlns="http://schemas.openxmlformats.org/spreadsheetml/2006/main">
  <c r="E18" i="35" l="1"/>
  <c r="E28" i="35" l="1"/>
  <c r="E24" i="35"/>
  <c r="E14" i="35" l="1"/>
  <c r="L54" i="17"/>
  <c r="L51" i="17"/>
  <c r="L47" i="17"/>
  <c r="R44" i="17" l="1"/>
  <c r="E16" i="35"/>
  <c r="AH42" i="17"/>
  <c r="E11" i="35"/>
  <c r="E10" i="35"/>
  <c r="E23" i="35" s="1"/>
  <c r="P47" i="17"/>
  <c r="E12" i="35" l="1"/>
  <c r="E21" i="35" l="1"/>
  <c r="AD47" i="17"/>
  <c r="P57" i="17" l="1"/>
  <c r="AF57" i="17" l="1"/>
  <c r="AD57" i="17"/>
  <c r="AB57" i="17"/>
  <c r="V57" i="17"/>
  <c r="N57" i="17"/>
  <c r="L57" i="17"/>
  <c r="J57" i="17"/>
  <c r="I57" i="17"/>
  <c r="G57" i="17"/>
  <c r="G47" i="17" l="1"/>
  <c r="V47" i="17"/>
  <c r="AB44" i="17" l="1"/>
  <c r="AB42" i="17"/>
  <c r="T44" i="17"/>
  <c r="Z44" i="17" s="1"/>
  <c r="T42" i="17"/>
  <c r="Z42" i="17" s="1"/>
  <c r="N44" i="17"/>
  <c r="AB40" i="17" l="1"/>
  <c r="AB38" i="17"/>
  <c r="AB36" i="17"/>
  <c r="AB34" i="17"/>
  <c r="AB32" i="17"/>
  <c r="AB30" i="17"/>
  <c r="T40" i="17"/>
  <c r="T38" i="17"/>
  <c r="T36" i="17"/>
  <c r="T34" i="17"/>
  <c r="T32" i="17"/>
  <c r="T30" i="17"/>
  <c r="T28" i="17"/>
  <c r="J40" i="17"/>
  <c r="N40" i="17" s="1"/>
  <c r="R40" i="17" s="1"/>
  <c r="J38" i="17"/>
  <c r="N38" i="17" s="1"/>
  <c r="R38" i="17" s="1"/>
  <c r="J36" i="17"/>
  <c r="N36" i="17" s="1"/>
  <c r="R36" i="17" s="1"/>
  <c r="J34" i="17"/>
  <c r="N34" i="17" s="1"/>
  <c r="R34" i="17" s="1"/>
  <c r="J32" i="17"/>
  <c r="N32" i="17" s="1"/>
  <c r="R32" i="17" s="1"/>
  <c r="J30" i="17"/>
  <c r="N30" i="17" s="1"/>
  <c r="R30" i="17" s="1"/>
  <c r="J26" i="17"/>
  <c r="J24" i="17"/>
  <c r="J18" i="17"/>
  <c r="Z34" i="17" l="1"/>
  <c r="AD38" i="17" s="1"/>
  <c r="AF38" i="17" s="1"/>
  <c r="AH38" i="17" s="1"/>
  <c r="Z28" i="17"/>
  <c r="AD32" i="17" s="1"/>
  <c r="AF32" i="17" s="1"/>
  <c r="AH32" i="17" s="1"/>
  <c r="Z36" i="17"/>
  <c r="Z30" i="17"/>
  <c r="AD34" i="17" s="1"/>
  <c r="AF34" i="17" s="1"/>
  <c r="AH34" i="17" s="1"/>
  <c r="Z38" i="17"/>
  <c r="Z32" i="17"/>
  <c r="AD36" i="17" s="1"/>
  <c r="AF36" i="17" s="1"/>
  <c r="AH36" i="17" s="1"/>
  <c r="Z40" i="17"/>
  <c r="AD44" i="17" l="1"/>
  <c r="AF44" i="17" s="1"/>
  <c r="AH44" i="17" s="1"/>
  <c r="AD42" i="17"/>
  <c r="AF42" i="17" s="1"/>
  <c r="AD40" i="17"/>
  <c r="AF40" i="17" s="1"/>
  <c r="AH40" i="17" s="1"/>
  <c r="AB20" i="17"/>
  <c r="AB22" i="17"/>
  <c r="AB24" i="17"/>
  <c r="AB26" i="17" l="1"/>
  <c r="N26" i="17"/>
  <c r="R26" i="17" s="1"/>
  <c r="T26" i="17"/>
  <c r="J28" i="17"/>
  <c r="N28" i="17" s="1"/>
  <c r="R28" i="17" s="1"/>
  <c r="AB28" i="17"/>
  <c r="AB47" i="17" l="1"/>
  <c r="Z26" i="17"/>
  <c r="AD30" i="17" s="1"/>
  <c r="AF30" i="17" s="1"/>
  <c r="AH30" i="17" s="1"/>
  <c r="A20" i="17" l="1"/>
  <c r="A22" i="17" s="1"/>
  <c r="A24" i="17" s="1"/>
  <c r="A26" i="17" s="1"/>
  <c r="A28" i="17" s="1"/>
  <c r="J22" i="17"/>
  <c r="J20" i="17"/>
  <c r="N18" i="17"/>
  <c r="J16" i="17"/>
  <c r="N16" i="17" s="1"/>
  <c r="R16" i="17" s="1"/>
  <c r="J14" i="17"/>
  <c r="N14" i="17" s="1"/>
  <c r="R14" i="17" s="1"/>
  <c r="D11" i="17"/>
  <c r="F11" i="17" s="1"/>
  <c r="H11" i="17" s="1"/>
  <c r="C11" i="17"/>
  <c r="E11" i="17" s="1"/>
  <c r="G11" i="17" s="1"/>
  <c r="I11" i="17" s="1"/>
  <c r="J11" i="17" s="1"/>
  <c r="L11" i="17" s="1"/>
  <c r="N11" i="17" s="1"/>
  <c r="P11" i="17" s="1"/>
  <c r="R11" i="17" s="1"/>
  <c r="T11" i="17" s="1"/>
  <c r="V11" i="17" s="1"/>
  <c r="X11" i="17" s="1"/>
  <c r="Z11" i="17" s="1"/>
  <c r="AB11" i="17" s="1"/>
  <c r="AD11" i="17" s="1"/>
  <c r="AF11" i="17" s="1"/>
  <c r="AH11" i="17" s="1"/>
  <c r="AB18" i="17"/>
  <c r="T14" i="17"/>
  <c r="T16" i="17"/>
  <c r="Z16" i="17" s="1"/>
  <c r="T18" i="17"/>
  <c r="T20" i="17"/>
  <c r="N24" i="17"/>
  <c r="R24" i="17" s="1"/>
  <c r="T22" i="17"/>
  <c r="T24" i="17"/>
  <c r="Z24" i="17" s="1"/>
  <c r="Z14" i="17" l="1"/>
  <c r="AD18" i="17" s="1"/>
  <c r="Z20" i="17"/>
  <c r="AD24" i="17" s="1"/>
  <c r="AF24" i="17" s="1"/>
  <c r="AH24" i="17" s="1"/>
  <c r="Z18" i="17"/>
  <c r="AD22" i="17" s="1"/>
  <c r="Z22" i="17"/>
  <c r="AD26" i="17" s="1"/>
  <c r="AF26" i="17" s="1"/>
  <c r="AH26" i="17" s="1"/>
  <c r="N20" i="17"/>
  <c r="R20" i="17" s="1"/>
  <c r="AD28" i="17"/>
  <c r="AF28" i="17" s="1"/>
  <c r="AH28" i="17" s="1"/>
  <c r="R18" i="17"/>
  <c r="AD20" i="17"/>
  <c r="AF20" i="17" s="1"/>
  <c r="K11" i="17"/>
  <c r="M11" i="17" s="1"/>
  <c r="O11" i="17" s="1"/>
  <c r="Q11" i="17" s="1"/>
  <c r="S11" i="17" s="1"/>
  <c r="U11" i="17" s="1"/>
  <c r="W11" i="17" s="1"/>
  <c r="Y11" i="17" s="1"/>
  <c r="AA11" i="17" s="1"/>
  <c r="AC11" i="17" s="1"/>
  <c r="AE11" i="17" s="1"/>
  <c r="AG11" i="17" s="1"/>
  <c r="N22" i="17"/>
  <c r="A30" i="17"/>
  <c r="A32" i="17" s="1"/>
  <c r="A34" i="17" s="1"/>
  <c r="A36" i="17" s="1"/>
  <c r="A38" i="17" s="1"/>
  <c r="A40" i="17" s="1"/>
  <c r="A42" i="17" s="1"/>
  <c r="A44" i="17" s="1"/>
  <c r="A57" i="17" s="1"/>
  <c r="AF18" i="17"/>
  <c r="R22" i="17" l="1"/>
  <c r="R47" i="17" s="1"/>
  <c r="AF22" i="17"/>
  <c r="AF47" i="17" s="1"/>
  <c r="AH18" i="17"/>
  <c r="AH20" i="17"/>
  <c r="AH22" i="17"/>
  <c r="AH47" i="17" s="1"/>
  <c r="AH57" i="17" l="1"/>
  <c r="R57" i="17"/>
  <c r="I47" i="17"/>
  <c r="J42" i="17"/>
  <c r="J47" i="17" s="1"/>
  <c r="N42" i="17" l="1"/>
  <c r="N47" i="17" s="1"/>
  <c r="R42" i="17"/>
</calcChain>
</file>

<file path=xl/sharedStrings.xml><?xml version="1.0" encoding="utf-8"?>
<sst xmlns="http://schemas.openxmlformats.org/spreadsheetml/2006/main" count="155" uniqueCount="93">
  <si>
    <t>Kentucky Power Company</t>
  </si>
  <si>
    <t>Ln</t>
  </si>
  <si>
    <t>Company</t>
  </si>
  <si>
    <t xml:space="preserve"> </t>
  </si>
  <si>
    <t>Total</t>
  </si>
  <si>
    <t>No.</t>
  </si>
  <si>
    <t>No</t>
  </si>
  <si>
    <t>Accrued</t>
  </si>
  <si>
    <t>Year</t>
  </si>
  <si>
    <t>kWh</t>
  </si>
  <si>
    <t>Analysis of</t>
  </si>
  <si>
    <t>Over/(Under) Recovery of Fuel</t>
  </si>
  <si>
    <t>Juris.</t>
  </si>
  <si>
    <t>Billed</t>
  </si>
  <si>
    <t>Base</t>
  </si>
  <si>
    <t>Over(Under)</t>
  </si>
  <si>
    <t>Month</t>
  </si>
  <si>
    <t>Olive Hill</t>
  </si>
  <si>
    <t>KWH</t>
  </si>
  <si>
    <t>Fuel</t>
  </si>
  <si>
    <t>Billed and</t>
  </si>
  <si>
    <t>F.A.C.</t>
  </si>
  <si>
    <t>Recovery</t>
  </si>
  <si>
    <t>Vanceburg</t>
  </si>
  <si>
    <t>Sales</t>
  </si>
  <si>
    <t>Cost</t>
  </si>
  <si>
    <t>Deferred</t>
  </si>
  <si>
    <t>Revenue</t>
  </si>
  <si>
    <t>of Fuel</t>
  </si>
  <si>
    <t>Per</t>
  </si>
  <si>
    <t>Description</t>
  </si>
  <si>
    <t>March</t>
  </si>
  <si>
    <t>September</t>
  </si>
  <si>
    <t>October</t>
  </si>
  <si>
    <t>November</t>
  </si>
  <si>
    <t>December</t>
  </si>
  <si>
    <t>January</t>
  </si>
  <si>
    <t>February</t>
  </si>
  <si>
    <t>April</t>
  </si>
  <si>
    <t>May</t>
  </si>
  <si>
    <t>June</t>
  </si>
  <si>
    <t>July</t>
  </si>
  <si>
    <t>August</t>
  </si>
  <si>
    <t>(C8+C9)</t>
  </si>
  <si>
    <t>(C17-C10)</t>
  </si>
  <si>
    <t>(C15+C16)</t>
  </si>
  <si>
    <t>(C12*C14)</t>
  </si>
  <si>
    <t>(C6*(C7/C4)</t>
  </si>
  <si>
    <t>(C7/C4)</t>
  </si>
  <si>
    <t>(C12*C13)</t>
  </si>
  <si>
    <t>(C4-C5)</t>
  </si>
  <si>
    <t>(C11-C13)</t>
  </si>
  <si>
    <t>FAC</t>
  </si>
  <si>
    <r>
      <t xml:space="preserve">Month kWh </t>
    </r>
    <r>
      <rPr>
        <u/>
        <sz val="10"/>
        <rFont val="Arial"/>
        <family val="2"/>
      </rPr>
      <t>Sales</t>
    </r>
  </si>
  <si>
    <t>Cost*</t>
  </si>
  <si>
    <t>Jan - Dec                Total</t>
  </si>
  <si>
    <t>Sales   (kWh)</t>
  </si>
  <si>
    <t>SECTION V</t>
  </si>
  <si>
    <t>EXHIBIT 2</t>
  </si>
  <si>
    <t>Line</t>
  </si>
  <si>
    <t>Amount</t>
  </si>
  <si>
    <t>Dollars</t>
  </si>
  <si>
    <t>1</t>
  </si>
  <si>
    <t>Test Year Ended March 31, 2020</t>
  </si>
  <si>
    <t>Apr - Mar Total</t>
  </si>
  <si>
    <t>Witness: Alex Vaughan</t>
  </si>
  <si>
    <t>Deferred Fuel Expense 5010005</t>
  </si>
  <si>
    <t>Fuel Adjustment Clause Revenue 44X</t>
  </si>
  <si>
    <t>Base Fuel Revenue 44X</t>
  </si>
  <si>
    <t>Workpaper</t>
  </si>
  <si>
    <t>Income Statement</t>
  </si>
  <si>
    <t>Total Fuel Revenue 44X</t>
  </si>
  <si>
    <t>Total Fuel Expense</t>
  </si>
  <si>
    <t>Gas Res Fee</t>
  </si>
  <si>
    <t>Remaining Fuel</t>
  </si>
  <si>
    <t>PDAF</t>
  </si>
  <si>
    <t>EAF</t>
  </si>
  <si>
    <t>KY Retail Fuel Exp in JCOS</t>
  </si>
  <si>
    <t>Total Fuel Expense in JCOS  501</t>
  </si>
  <si>
    <t>Decrease Fuel Expense</t>
  </si>
  <si>
    <t>KPSC 2020- xxxx</t>
  </si>
  <si>
    <t>Synchronize Fuel Expense</t>
  </si>
  <si>
    <t>Test Year Ended 3/31/2020</t>
  </si>
  <si>
    <t>Remove FAC Revenues from TY - 44X</t>
  </si>
  <si>
    <t>Increase Firm Sales Revenue</t>
  </si>
  <si>
    <t>TY Fuel Difference in JCOS</t>
  </si>
  <si>
    <t>Net Expense</t>
  </si>
  <si>
    <t>Synchronize TY Fuel in JCOS - 501005</t>
  </si>
  <si>
    <t>Specific Direct Assign 100% KY Retail Juris</t>
  </si>
  <si>
    <t>Offset FAC Revenue Removal in Fuel 501005</t>
  </si>
  <si>
    <t>Increase Fuel Expense</t>
  </si>
  <si>
    <t>Net Impact of Adjustment</t>
  </si>
  <si>
    <t>PAGE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</si>
</sst>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0000"/>
    <numFmt numFmtId="167" formatCode="#,##0.00000_);\(#,##0.00000\)"/>
    <numFmt numFmtId="168" formatCode="0.00000"/>
    <numFmt numFmtId="169" formatCode="General_)"/>
    <numFmt numFmtId="170" formatCode="#,##0.000_);\(#,##0.000\)"/>
    <numFmt numFmtId="171" formatCode="_(&quot;$&quot;* #,##0_);_(&quot;$&quot;* \(#,##0\);_(&quot;$&quot;* &quot;-&quot;??_);_(@_)"/>
    <numFmt numFmtId="172" formatCode="_(* #,##0.000_);_(* \(#,##0.000\);_(* &quot;-&quot;??_);_(@_)"/>
  </numFmts>
  <fonts count="19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name val="Helv"/>
    </font>
    <font>
      <b/>
      <sz val="10"/>
      <name val="MS Sans Serif"/>
      <family val="2"/>
    </font>
    <font>
      <sz val="10"/>
      <name val="Arial Unicode MS"/>
      <family val="2"/>
    </font>
    <font>
      <sz val="8"/>
      <name val="Roman"/>
      <family val="1"/>
      <charset val="255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6"/>
      </patternFill>
    </fill>
    <fill>
      <patternFill patternType="darkDown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0">
    <xf numFmtId="0" fontId="0" fillId="0" borderId="0"/>
    <xf numFmtId="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1" fillId="0" borderId="0"/>
    <xf numFmtId="169" fontId="8" fillId="0" borderId="0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  <xf numFmtId="0" fontId="1" fillId="0" borderId="0">
      <alignment vertical="top"/>
    </xf>
    <xf numFmtId="169" fontId="9" fillId="0" borderId="0" applyProtection="0"/>
    <xf numFmtId="0" fontId="10" fillId="0" borderId="3">
      <alignment horizontal="center"/>
    </xf>
    <xf numFmtId="0" fontId="6" fillId="2" borderId="0" applyNumberFormat="0" applyFont="0" applyBorder="0" applyAlignment="0" applyProtection="0"/>
    <xf numFmtId="0" fontId="6" fillId="0" borderId="0"/>
    <xf numFmtId="40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3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4" fontId="6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3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0" borderId="0"/>
    <xf numFmtId="0" fontId="11" fillId="0" borderId="0"/>
    <xf numFmtId="0" fontId="11" fillId="0" borderId="0"/>
    <xf numFmtId="0" fontId="6" fillId="0" borderId="0"/>
    <xf numFmtId="3" fontId="12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3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" fillId="3" borderId="4" applyNumberFormat="0" applyFont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0" fillId="0" borderId="3">
      <alignment horizontal="center"/>
    </xf>
    <xf numFmtId="0" fontId="10" fillId="0" borderId="3">
      <alignment horizontal="center"/>
    </xf>
    <xf numFmtId="0" fontId="10" fillId="0" borderId="3">
      <alignment horizontal="center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0" fontId="6" fillId="2" borderId="0" applyNumberFormat="0" applyFon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5" fillId="0" borderId="0" applyNumberFormat="0" applyFont="0" applyFill="0" applyBorder="0" applyAlignment="0" applyProtection="0">
      <alignment horizontal="left"/>
    </xf>
    <xf numFmtId="3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6" fillId="0" borderId="3">
      <alignment horizontal="center"/>
    </xf>
    <xf numFmtId="0" fontId="15" fillId="0" borderId="0"/>
    <xf numFmtId="4" fontId="15" fillId="0" borderId="0" applyFont="0" applyFill="0" applyBorder="0" applyAlignment="0" applyProtection="0"/>
    <xf numFmtId="0" fontId="15" fillId="2" borderId="0" applyNumberFormat="0" applyFon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5" fontId="6" fillId="0" borderId="0" applyFont="0" applyFill="0" applyBorder="0" applyAlignment="0" applyProtection="0"/>
    <xf numFmtId="0" fontId="10" fillId="0" borderId="3">
      <alignment horizontal="center"/>
    </xf>
    <xf numFmtId="0" fontId="6" fillId="0" borderId="0"/>
    <xf numFmtId="4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83">
    <xf numFmtId="0" fontId="0" fillId="0" borderId="0" xfId="0"/>
    <xf numFmtId="37" fontId="0" fillId="0" borderId="0" xfId="0" applyNumberFormat="1"/>
    <xf numFmtId="0" fontId="1" fillId="0" borderId="0" xfId="0" applyFont="1"/>
    <xf numFmtId="37" fontId="0" fillId="0" borderId="0" xfId="0" applyNumberFormat="1" applyFill="1"/>
    <xf numFmtId="0" fontId="0" fillId="0" borderId="0" xfId="0"/>
    <xf numFmtId="0" fontId="1" fillId="0" borderId="0" xfId="8"/>
    <xf numFmtId="0" fontId="1" fillId="0" borderId="0" xfId="0" applyFont="1" applyAlignment="1">
      <alignment horizontal="right"/>
    </xf>
    <xf numFmtId="37" fontId="0" fillId="0" borderId="1" xfId="0" applyNumberFormat="1" applyBorder="1"/>
    <xf numFmtId="0" fontId="13" fillId="0" borderId="0" xfId="8" applyFont="1" applyAlignment="1">
      <alignment horizontal="right"/>
    </xf>
    <xf numFmtId="0" fontId="1" fillId="0" borderId="0" xfId="8"/>
    <xf numFmtId="0" fontId="3" fillId="0" borderId="0" xfId="8" applyFont="1" applyAlignment="1">
      <alignment horizontal="center"/>
    </xf>
    <xf numFmtId="49" fontId="1" fillId="0" borderId="0" xfId="8" applyNumberFormat="1" applyAlignment="1">
      <alignment horizontal="center"/>
    </xf>
    <xf numFmtId="49" fontId="1" fillId="0" borderId="0" xfId="8" applyNumberFormat="1" applyAlignment="1"/>
    <xf numFmtId="49" fontId="1" fillId="0" borderId="0" xfId="8" applyNumberFormat="1" applyFont="1" applyAlignment="1">
      <alignment horizontal="center"/>
    </xf>
    <xf numFmtId="49" fontId="1" fillId="0" borderId="0" xfId="8" applyNumberFormat="1" applyFont="1" applyAlignment="1"/>
    <xf numFmtId="0" fontId="1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2" fillId="0" borderId="0" xfId="8" applyFont="1" applyAlignment="1">
      <alignment horizontal="center"/>
    </xf>
    <xf numFmtId="164" fontId="1" fillId="0" borderId="0" xfId="8" applyNumberFormat="1" applyFont="1" applyAlignment="1">
      <alignment horizontal="center"/>
    </xf>
    <xf numFmtId="5" fontId="1" fillId="0" borderId="0" xfId="8" applyNumberFormat="1"/>
    <xf numFmtId="0" fontId="1" fillId="0" borderId="0" xfId="8" applyFont="1"/>
    <xf numFmtId="0" fontId="1" fillId="0" borderId="0" xfId="8" applyBorder="1"/>
    <xf numFmtId="0" fontId="1" fillId="0" borderId="0" xfId="8" applyFill="1"/>
    <xf numFmtId="0" fontId="1" fillId="0" borderId="0" xfId="8" applyFont="1" applyFill="1"/>
    <xf numFmtId="170" fontId="1" fillId="0" borderId="0" xfId="8" applyNumberFormat="1" applyFont="1" applyFill="1" applyBorder="1"/>
    <xf numFmtId="171" fontId="0" fillId="0" borderId="0" xfId="89" applyNumberFormat="1" applyFont="1"/>
    <xf numFmtId="171" fontId="0" fillId="0" borderId="1" xfId="89" applyNumberFormat="1" applyFont="1" applyBorder="1"/>
    <xf numFmtId="0" fontId="1" fillId="4" borderId="0" xfId="8" applyFill="1"/>
    <xf numFmtId="0" fontId="0" fillId="4" borderId="0" xfId="0" applyFill="1"/>
    <xf numFmtId="37" fontId="0" fillId="4" borderId="0" xfId="0" applyNumberFormat="1" applyFill="1"/>
    <xf numFmtId="0" fontId="18" fillId="0" borderId="0" xfId="0" applyFont="1"/>
    <xf numFmtId="0" fontId="1" fillId="0" borderId="0" xfId="8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1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0" xfId="0" applyFont="1" applyFill="1"/>
    <xf numFmtId="164" fontId="0" fillId="5" borderId="0" xfId="0" applyNumberFormat="1" applyFill="1" applyAlignment="1">
      <alignment horizontal="center"/>
    </xf>
    <xf numFmtId="3" fontId="0" fillId="5" borderId="0" xfId="0" applyNumberFormat="1" applyFill="1"/>
    <xf numFmtId="165" fontId="0" fillId="5" borderId="0" xfId="0" applyNumberFormat="1" applyFill="1"/>
    <xf numFmtId="17" fontId="5" fillId="5" borderId="0" xfId="0" applyNumberFormat="1" applyFont="1" applyFill="1" applyBorder="1"/>
    <xf numFmtId="0" fontId="5" fillId="5" borderId="0" xfId="0" applyFont="1" applyFill="1" applyAlignment="1">
      <alignment horizontal="center"/>
    </xf>
    <xf numFmtId="3" fontId="0" fillId="5" borderId="0" xfId="0" applyNumberFormat="1" applyFill="1" applyBorder="1"/>
    <xf numFmtId="5" fontId="0" fillId="5" borderId="0" xfId="0" applyNumberFormat="1" applyFill="1"/>
    <xf numFmtId="166" fontId="0" fillId="5" borderId="0" xfId="0" applyNumberFormat="1" applyFill="1"/>
    <xf numFmtId="37" fontId="0" fillId="5" borderId="0" xfId="0" applyNumberFormat="1" applyFill="1"/>
    <xf numFmtId="168" fontId="0" fillId="5" borderId="0" xfId="0" applyNumberFormat="1" applyFill="1"/>
    <xf numFmtId="17" fontId="1" fillId="5" borderId="0" xfId="0" applyNumberFormat="1" applyFont="1" applyFill="1" applyBorder="1"/>
    <xf numFmtId="167" fontId="0" fillId="5" borderId="0" xfId="0" applyNumberFormat="1" applyFill="1"/>
    <xf numFmtId="168" fontId="1" fillId="5" borderId="0" xfId="0" applyNumberFormat="1" applyFont="1" applyFill="1"/>
    <xf numFmtId="0" fontId="1" fillId="5" borderId="0" xfId="0" quotePrefix="1" applyFont="1" applyFill="1" applyAlignment="1">
      <alignment horizontal="center"/>
    </xf>
    <xf numFmtId="167" fontId="0" fillId="5" borderId="0" xfId="0" applyNumberFormat="1" applyFill="1" applyBorder="1"/>
    <xf numFmtId="3" fontId="3" fillId="5" borderId="2" xfId="0" applyNumberFormat="1" applyFont="1" applyFill="1" applyBorder="1"/>
    <xf numFmtId="3" fontId="3" fillId="5" borderId="0" xfId="0" applyNumberFormat="1" applyFont="1" applyFill="1"/>
    <xf numFmtId="0" fontId="3" fillId="5" borderId="0" xfId="0" applyFont="1" applyFill="1"/>
    <xf numFmtId="165" fontId="3" fillId="5" borderId="2" xfId="0" applyNumberFormat="1" applyFont="1" applyFill="1" applyBorder="1"/>
    <xf numFmtId="165" fontId="3" fillId="5" borderId="0" xfId="0" applyNumberFormat="1" applyFont="1" applyFill="1"/>
    <xf numFmtId="5" fontId="3" fillId="5" borderId="2" xfId="0" applyNumberFormat="1" applyFont="1" applyFill="1" applyBorder="1"/>
    <xf numFmtId="166" fontId="3" fillId="5" borderId="0" xfId="0" applyNumberFormat="1" applyFont="1" applyFill="1"/>
    <xf numFmtId="37" fontId="3" fillId="5" borderId="2" xfId="0" applyNumberFormat="1" applyFont="1" applyFill="1" applyBorder="1"/>
    <xf numFmtId="168" fontId="3" fillId="5" borderId="0" xfId="0" applyNumberFormat="1" applyFont="1" applyFill="1"/>
    <xf numFmtId="167" fontId="3" fillId="5" borderId="0" xfId="0" applyNumberFormat="1" applyFont="1" applyFill="1" applyBorder="1"/>
    <xf numFmtId="17" fontId="1" fillId="5" borderId="0" xfId="0" applyNumberFormat="1" applyFont="1" applyFill="1" applyBorder="1" applyAlignment="1">
      <alignment horizontal="center" wrapText="1"/>
    </xf>
    <xf numFmtId="172" fontId="0" fillId="5" borderId="0" xfId="88" applyNumberFormat="1" applyFont="1" applyFill="1"/>
    <xf numFmtId="3" fontId="0" fillId="5" borderId="2" xfId="0" applyNumberFormat="1" applyFill="1" applyBorder="1"/>
    <xf numFmtId="37" fontId="0" fillId="5" borderId="2" xfId="0" applyNumberFormat="1" applyFill="1" applyBorder="1"/>
    <xf numFmtId="0" fontId="0" fillId="5" borderId="0" xfId="0" applyFill="1" applyBorder="1"/>
    <xf numFmtId="5" fontId="0" fillId="5" borderId="2" xfId="0" applyNumberFormat="1" applyFill="1" applyBorder="1"/>
    <xf numFmtId="165" fontId="0" fillId="5" borderId="0" xfId="0" applyNumberFormat="1" applyFill="1" applyBorder="1"/>
    <xf numFmtId="166" fontId="0" fillId="5" borderId="2" xfId="0" applyNumberFormat="1" applyFill="1" applyBorder="1"/>
    <xf numFmtId="0" fontId="0" fillId="5" borderId="2" xfId="0" applyFill="1" applyBorder="1"/>
    <xf numFmtId="5" fontId="0" fillId="5" borderId="0" xfId="0" applyNumberFormat="1" applyFill="1" applyBorder="1"/>
    <xf numFmtId="17" fontId="5" fillId="5" borderId="0" xfId="0" applyNumberFormat="1" applyFont="1" applyFill="1" applyBorder="1" applyAlignment="1">
      <alignment horizontal="center" wrapText="1"/>
    </xf>
    <xf numFmtId="37" fontId="0" fillId="5" borderId="0" xfId="0" applyNumberFormat="1" applyFill="1" applyBorder="1"/>
    <xf numFmtId="166" fontId="0" fillId="5" borderId="0" xfId="0" applyNumberFormat="1" applyFill="1" applyBorder="1"/>
    <xf numFmtId="0" fontId="1" fillId="5" borderId="0" xfId="0" applyFont="1" applyFill="1" applyAlignment="1">
      <alignment wrapText="1"/>
    </xf>
    <xf numFmtId="0" fontId="3" fillId="5" borderId="0" xfId="0" applyFont="1" applyFill="1" applyAlignment="1">
      <alignment textRotation="180"/>
    </xf>
    <xf numFmtId="0" fontId="1" fillId="5" borderId="0" xfId="0" applyFont="1" applyFill="1"/>
    <xf numFmtId="0" fontId="1" fillId="5" borderId="0" xfId="0" applyFont="1" applyFill="1" applyAlignment="1">
      <alignment horizontal="left" wrapText="1"/>
    </xf>
    <xf numFmtId="17" fontId="1" fillId="5" borderId="0" xfId="0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</cellXfs>
  <cellStyles count="90">
    <cellStyle name="cajun" xfId="6"/>
    <cellStyle name="Comma" xfId="88" builtinId="3"/>
    <cellStyle name="Comma 2" xfId="2"/>
    <cellStyle name="Comma 2 2" xfId="43"/>
    <cellStyle name="Comma 2 3" xfId="15"/>
    <cellStyle name="Comma 3" xfId="44"/>
    <cellStyle name="Comma 4" xfId="45"/>
    <cellStyle name="Comma 5" xfId="69"/>
    <cellStyle name="Currency" xfId="89" builtinId="4"/>
    <cellStyle name="Currency 2" xfId="7"/>
    <cellStyle name="Currency 3" xfId="25"/>
    <cellStyle name="Currency 4" xfId="74"/>
    <cellStyle name="Currency 4 2" xfId="82"/>
    <cellStyle name="Hyperlink 2" xfId="46"/>
    <cellStyle name="Normal" xfId="0" builtinId="0"/>
    <cellStyle name="Normal 10" xfId="71"/>
    <cellStyle name="Normal 11" xfId="77"/>
    <cellStyle name="Normal 11 2" xfId="85"/>
    <cellStyle name="Normal 2" xfId="8"/>
    <cellStyle name="Normal 2 2" xfId="18"/>
    <cellStyle name="Normal 3" xfId="9"/>
    <cellStyle name="Normal 3 2" xfId="10"/>
    <cellStyle name="Normal 3 3" xfId="33"/>
    <cellStyle name="Normal 4" xfId="5"/>
    <cellStyle name="Normal 4 2" xfId="34"/>
    <cellStyle name="Normal 5" xfId="14"/>
    <cellStyle name="Normal 5 2" xfId="32"/>
    <cellStyle name="Normal 6" xfId="35"/>
    <cellStyle name="Normal 7" xfId="36"/>
    <cellStyle name="Normal 8" xfId="47"/>
    <cellStyle name="Normal 9" xfId="48"/>
    <cellStyle name="Note 2" xfId="49"/>
    <cellStyle name="ntec" xfId="11"/>
    <cellStyle name="Percent 2" xfId="70"/>
    <cellStyle name="Percent 3" xfId="3"/>
    <cellStyle name="PSChar" xfId="4"/>
    <cellStyle name="PSChar 2" xfId="19"/>
    <cellStyle name="PSChar 2 2" xfId="50"/>
    <cellStyle name="PSChar 3" xfId="26"/>
    <cellStyle name="PSChar 4" xfId="37"/>
    <cellStyle name="PSChar 5" xfId="51"/>
    <cellStyle name="PSChar 6" xfId="52"/>
    <cellStyle name="PSChar 7" xfId="72"/>
    <cellStyle name="PSChar 7 2" xfId="80"/>
    <cellStyle name="PSDate" xfId="16"/>
    <cellStyle name="PSDate 2" xfId="20"/>
    <cellStyle name="PSDate 2 2" xfId="53"/>
    <cellStyle name="PSDate 3" xfId="27"/>
    <cellStyle name="PSDate 4" xfId="38"/>
    <cellStyle name="PSDate 5" xfId="54"/>
    <cellStyle name="PSDate 6" xfId="55"/>
    <cellStyle name="PSDate 7" xfId="56"/>
    <cellStyle name="PSDate 8" xfId="75"/>
    <cellStyle name="PSDate 8 2" xfId="83"/>
    <cellStyle name="PSDec" xfId="1"/>
    <cellStyle name="PSDec 2" xfId="21"/>
    <cellStyle name="PSDec 2 2" xfId="57"/>
    <cellStyle name="PSDec 3" xfId="28"/>
    <cellStyle name="PSDec 4" xfId="39"/>
    <cellStyle name="PSDec 5" xfId="58"/>
    <cellStyle name="PSDec 6" xfId="59"/>
    <cellStyle name="PSDec 7" xfId="78"/>
    <cellStyle name="PSDec 7 2" xfId="86"/>
    <cellStyle name="PSHeading" xfId="12"/>
    <cellStyle name="PSHeading 2" xfId="22"/>
    <cellStyle name="PSHeading 2 2" xfId="60"/>
    <cellStyle name="PSHeading 3" xfId="29"/>
    <cellStyle name="PSHeading 4" xfId="40"/>
    <cellStyle name="PSHeading 5" xfId="61"/>
    <cellStyle name="PSHeading 6" xfId="62"/>
    <cellStyle name="PSHeading 7" xfId="76"/>
    <cellStyle name="PSHeading 7 2" xfId="84"/>
    <cellStyle name="PSInt" xfId="17"/>
    <cellStyle name="PSInt 2" xfId="23"/>
    <cellStyle name="PSInt 2 2" xfId="63"/>
    <cellStyle name="PSInt 3" xfId="30"/>
    <cellStyle name="PSInt 4" xfId="41"/>
    <cellStyle name="PSInt 5" xfId="64"/>
    <cellStyle name="PSInt 6" xfId="65"/>
    <cellStyle name="PSInt 7" xfId="73"/>
    <cellStyle name="PSInt 7 2" xfId="81"/>
    <cellStyle name="PSSpacer" xfId="13"/>
    <cellStyle name="PSSpacer 2" xfId="24"/>
    <cellStyle name="PSSpacer 2 2" xfId="66"/>
    <cellStyle name="PSSpacer 3" xfId="31"/>
    <cellStyle name="PSSpacer 4" xfId="42"/>
    <cellStyle name="PSSpacer 5" xfId="67"/>
    <cellStyle name="PSSpacer 6" xfId="68"/>
    <cellStyle name="PSSpacer 7" xfId="79"/>
    <cellStyle name="PSSpacer 7 2" xfId="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C34" sqref="C34"/>
    </sheetView>
  </sheetViews>
  <sheetFormatPr defaultRowHeight="13.2"/>
  <cols>
    <col min="1" max="1" width="7.88671875" customWidth="1"/>
    <col min="2" max="2" width="1.6640625" customWidth="1"/>
    <col min="3" max="3" width="38.44140625" customWidth="1"/>
    <col min="4" max="4" width="34.88671875" bestFit="1" customWidth="1"/>
    <col min="5" max="5" width="15.88671875" bestFit="1" customWidth="1"/>
    <col min="6" max="6" width="20.6640625" customWidth="1"/>
  </cols>
  <sheetData>
    <row r="1" spans="1:8">
      <c r="A1" s="9"/>
      <c r="B1" s="9"/>
      <c r="C1" s="13" t="s">
        <v>0</v>
      </c>
      <c r="D1" s="13"/>
      <c r="E1" s="6" t="s">
        <v>80</v>
      </c>
      <c r="F1" s="4"/>
      <c r="G1" s="4"/>
      <c r="H1" s="4"/>
    </row>
    <row r="2" spans="1:8">
      <c r="A2" s="9"/>
      <c r="B2" s="10"/>
      <c r="C2" s="13" t="s">
        <v>81</v>
      </c>
      <c r="D2" s="13"/>
      <c r="E2" s="8" t="s">
        <v>57</v>
      </c>
      <c r="F2" s="4"/>
      <c r="G2" s="4"/>
      <c r="H2" s="4"/>
    </row>
    <row r="3" spans="1:8">
      <c r="A3" s="9"/>
      <c r="B3" s="11"/>
      <c r="C3" s="13" t="s">
        <v>82</v>
      </c>
      <c r="D3" s="13"/>
      <c r="E3" s="8" t="s">
        <v>58</v>
      </c>
      <c r="F3" s="4"/>
      <c r="G3" s="4"/>
      <c r="H3" s="4"/>
    </row>
    <row r="4" spans="1:8">
      <c r="A4" s="9"/>
      <c r="B4" s="12"/>
      <c r="C4" s="13"/>
      <c r="D4" s="14"/>
      <c r="E4" s="8" t="s">
        <v>92</v>
      </c>
      <c r="F4" s="4"/>
      <c r="G4" s="4"/>
      <c r="H4" s="4"/>
    </row>
    <row r="5" spans="1:8">
      <c r="A5" s="9"/>
      <c r="B5" s="9"/>
      <c r="C5" s="9"/>
      <c r="D5" s="9"/>
      <c r="E5" s="9"/>
      <c r="F5" s="4"/>
      <c r="G5" s="4"/>
      <c r="H5" s="4"/>
    </row>
    <row r="6" spans="1:8">
      <c r="A6" s="15" t="s">
        <v>59</v>
      </c>
      <c r="B6" s="16"/>
      <c r="C6" s="16"/>
      <c r="D6" s="16"/>
      <c r="E6" s="16"/>
      <c r="F6" s="4"/>
      <c r="G6" s="4"/>
      <c r="H6" s="4"/>
    </row>
    <row r="7" spans="1:8">
      <c r="A7" s="17" t="s">
        <v>5</v>
      </c>
      <c r="B7" s="17"/>
      <c r="C7" s="17" t="s">
        <v>30</v>
      </c>
      <c r="D7" s="17"/>
      <c r="E7" s="17" t="s">
        <v>60</v>
      </c>
      <c r="F7" s="4"/>
      <c r="G7" s="4"/>
      <c r="H7" s="4"/>
    </row>
    <row r="8" spans="1:8">
      <c r="A8" s="18">
        <v>-1</v>
      </c>
      <c r="B8" s="18"/>
      <c r="C8" s="18">
        <v>-2</v>
      </c>
      <c r="D8" s="18"/>
      <c r="E8" s="18">
        <v>-3</v>
      </c>
      <c r="F8" s="4"/>
      <c r="G8" s="4"/>
      <c r="H8" s="4"/>
    </row>
    <row r="9" spans="1:8">
      <c r="A9" s="9"/>
      <c r="B9" s="9"/>
      <c r="C9" s="9"/>
      <c r="D9" s="9"/>
      <c r="E9" s="19"/>
      <c r="F9" s="4"/>
      <c r="G9" s="4"/>
      <c r="H9" s="4"/>
    </row>
    <row r="10" spans="1:8">
      <c r="A10" s="16">
        <v>1</v>
      </c>
      <c r="B10" s="9"/>
      <c r="C10" s="9" t="s">
        <v>67</v>
      </c>
      <c r="D10" s="23"/>
      <c r="E10" s="25">
        <f>'Fuel Over Under Workpaper 2020'!AD47</f>
        <v>-3204660</v>
      </c>
      <c r="F10" s="4" t="s">
        <v>69</v>
      </c>
      <c r="G10" s="4"/>
      <c r="H10" s="4"/>
    </row>
    <row r="11" spans="1:8">
      <c r="A11" s="16">
        <v>2</v>
      </c>
      <c r="B11" s="9"/>
      <c r="C11" t="s">
        <v>68</v>
      </c>
      <c r="E11" s="26">
        <f>'Fuel Over Under Workpaper 2020'!AB47</f>
        <v>150493130</v>
      </c>
      <c r="F11" s="4" t="s">
        <v>69</v>
      </c>
      <c r="G11" s="4"/>
      <c r="H11" s="4"/>
    </row>
    <row r="12" spans="1:8">
      <c r="A12" s="16">
        <v>3</v>
      </c>
      <c r="B12" s="9"/>
      <c r="C12" s="9" t="s">
        <v>71</v>
      </c>
      <c r="D12" s="22"/>
      <c r="E12" s="1">
        <f>E11+E10</f>
        <v>147288470</v>
      </c>
      <c r="F12" s="4"/>
      <c r="G12" s="4"/>
      <c r="H12" s="4"/>
    </row>
    <row r="13" spans="1:8" s="4" customFormat="1">
      <c r="A13" s="16"/>
      <c r="B13" s="9"/>
      <c r="C13" s="9"/>
      <c r="D13" s="22"/>
      <c r="E13" s="1"/>
    </row>
    <row r="14" spans="1:8">
      <c r="A14" s="16">
        <v>4</v>
      </c>
      <c r="B14" s="9"/>
      <c r="C14" t="s">
        <v>78</v>
      </c>
      <c r="E14" s="25">
        <f>'Fuel Over Under Workpaper 2020'!L54</f>
        <v>144682105.97731999</v>
      </c>
      <c r="F14" s="4" t="s">
        <v>69</v>
      </c>
      <c r="G14" s="4"/>
      <c r="H14" s="4"/>
    </row>
    <row r="15" spans="1:8">
      <c r="A15" s="16">
        <v>5</v>
      </c>
      <c r="B15" s="9"/>
      <c r="C15" s="9" t="s">
        <v>66</v>
      </c>
      <c r="D15" s="23"/>
      <c r="E15" s="7">
        <v>2988120.65</v>
      </c>
      <c r="F15" s="1" t="s">
        <v>70</v>
      </c>
      <c r="G15" s="4"/>
      <c r="H15" s="4"/>
    </row>
    <row r="16" spans="1:8">
      <c r="A16" s="16">
        <v>6</v>
      </c>
      <c r="B16" s="9"/>
      <c r="C16" s="9" t="s">
        <v>72</v>
      </c>
      <c r="D16" s="9"/>
      <c r="E16" s="1">
        <f>E15+E14</f>
        <v>147670226.62731999</v>
      </c>
      <c r="F16" s="4"/>
      <c r="G16" s="4"/>
      <c r="H16" s="4"/>
    </row>
    <row r="17" spans="1:8" s="4" customFormat="1">
      <c r="A17" s="16"/>
      <c r="B17" s="9"/>
      <c r="C17" s="9"/>
      <c r="D17" s="9"/>
      <c r="E17" s="3"/>
    </row>
    <row r="18" spans="1:8">
      <c r="A18" s="31">
        <v>7</v>
      </c>
      <c r="C18" s="22" t="s">
        <v>85</v>
      </c>
      <c r="E18" s="1">
        <f>E16-E12</f>
        <v>381756.62731999159</v>
      </c>
      <c r="F18" t="s">
        <v>86</v>
      </c>
      <c r="H18" s="4"/>
    </row>
    <row r="19" spans="1:8" s="4" customFormat="1" ht="6.9" customHeight="1">
      <c r="C19" s="27"/>
      <c r="D19" s="28"/>
      <c r="E19" s="29"/>
      <c r="F19" s="28"/>
    </row>
    <row r="20" spans="1:8" s="4" customFormat="1">
      <c r="A20" s="16"/>
      <c r="B20" s="9"/>
      <c r="C20" s="9"/>
      <c r="D20" s="9"/>
      <c r="E20" s="3"/>
    </row>
    <row r="21" spans="1:8" s="4" customFormat="1">
      <c r="A21" s="16">
        <v>8</v>
      </c>
      <c r="C21" s="22" t="s">
        <v>87</v>
      </c>
      <c r="D21" s="30" t="s">
        <v>88</v>
      </c>
      <c r="E21" s="1">
        <f>E18</f>
        <v>381756.62731999159</v>
      </c>
      <c r="F21" s="4" t="s">
        <v>79</v>
      </c>
    </row>
    <row r="22" spans="1:8" s="4" customFormat="1">
      <c r="A22" s="16"/>
      <c r="B22" s="9"/>
      <c r="C22" s="9"/>
      <c r="D22" s="9"/>
      <c r="E22" s="3"/>
    </row>
    <row r="23" spans="1:8" s="4" customFormat="1">
      <c r="A23" s="16">
        <v>9</v>
      </c>
      <c r="B23" s="9"/>
      <c r="C23" s="9" t="s">
        <v>83</v>
      </c>
      <c r="D23" s="30" t="s">
        <v>88</v>
      </c>
      <c r="E23" s="3">
        <f>-E10</f>
        <v>3204660</v>
      </c>
      <c r="F23" s="4" t="s">
        <v>84</v>
      </c>
    </row>
    <row r="24" spans="1:8" s="4" customFormat="1">
      <c r="A24" s="16">
        <v>10</v>
      </c>
      <c r="B24" s="9"/>
      <c r="C24" s="9" t="s">
        <v>89</v>
      </c>
      <c r="D24" s="30" t="s">
        <v>88</v>
      </c>
      <c r="E24" s="3">
        <f>E23</f>
        <v>3204660</v>
      </c>
      <c r="F24" s="4" t="s">
        <v>90</v>
      </c>
    </row>
    <row r="25" spans="1:8" s="4" customFormat="1">
      <c r="A25" s="16"/>
      <c r="B25" s="9"/>
      <c r="C25" s="9"/>
      <c r="D25" s="9"/>
      <c r="E25" s="3"/>
    </row>
    <row r="26" spans="1:8">
      <c r="A26" s="16"/>
      <c r="B26" s="9"/>
      <c r="C26" s="9"/>
      <c r="D26" s="9"/>
      <c r="E26" s="3"/>
      <c r="F26" s="4"/>
      <c r="G26" s="4"/>
      <c r="H26" s="4"/>
    </row>
    <row r="27" spans="1:8">
      <c r="A27" s="16"/>
      <c r="B27" s="9"/>
      <c r="C27" s="9"/>
      <c r="D27" s="9"/>
      <c r="E27" s="3"/>
      <c r="F27" s="4"/>
      <c r="G27" s="4"/>
      <c r="H27" s="4"/>
    </row>
    <row r="28" spans="1:8">
      <c r="A28" s="16">
        <v>11</v>
      </c>
      <c r="B28" s="9"/>
      <c r="C28" s="9" t="s">
        <v>91</v>
      </c>
      <c r="D28" s="9"/>
      <c r="E28" s="3">
        <f>E23-E24+E21</f>
        <v>381756.62731999159</v>
      </c>
      <c r="F28" s="4" t="s">
        <v>79</v>
      </c>
      <c r="H28" s="4"/>
    </row>
    <row r="29" spans="1:8">
      <c r="A29" s="16"/>
      <c r="B29" s="9"/>
      <c r="C29" s="9"/>
      <c r="D29" s="9"/>
      <c r="E29" s="24"/>
      <c r="F29" s="4"/>
      <c r="G29" s="4"/>
      <c r="H29" s="4"/>
    </row>
    <row r="30" spans="1:8">
      <c r="A30" s="16"/>
      <c r="B30" s="9"/>
      <c r="G30" s="4"/>
      <c r="H30" s="4"/>
    </row>
    <row r="31" spans="1:8">
      <c r="A31" s="16"/>
      <c r="B31" s="9"/>
      <c r="C31" s="21" t="s">
        <v>65</v>
      </c>
      <c r="D31" s="9"/>
      <c r="E31" s="1"/>
      <c r="F31" s="2"/>
      <c r="G31" s="4"/>
      <c r="H31" s="4"/>
    </row>
    <row r="32" spans="1:8">
      <c r="A32" s="9"/>
      <c r="B32" s="9"/>
      <c r="C32" s="9"/>
      <c r="D32" s="9"/>
      <c r="E32" s="1"/>
      <c r="F32" s="2"/>
      <c r="G32" s="4"/>
      <c r="H32" s="4"/>
    </row>
    <row r="33" spans="1:8">
      <c r="A33" s="16"/>
      <c r="B33" s="9"/>
      <c r="C33" s="20"/>
      <c r="D33" s="9"/>
      <c r="E33" s="1"/>
      <c r="F33" s="4"/>
      <c r="G33" s="4"/>
      <c r="H33" s="4"/>
    </row>
    <row r="34" spans="1:8">
      <c r="A34" s="9"/>
      <c r="B34" s="9"/>
      <c r="C34" s="9"/>
      <c r="D34" s="9"/>
      <c r="E34" s="9"/>
      <c r="F34" s="4"/>
      <c r="G34" s="4"/>
      <c r="H34" s="4"/>
    </row>
    <row r="35" spans="1:8">
      <c r="A35" s="9"/>
      <c r="B35" s="9"/>
      <c r="C35" s="9"/>
      <c r="D35" s="19"/>
      <c r="E35" s="19"/>
      <c r="F35" s="4"/>
      <c r="G35" s="4"/>
      <c r="H35" s="4"/>
    </row>
    <row r="36" spans="1:8">
      <c r="A36" s="21"/>
      <c r="B36" s="21"/>
      <c r="D36" s="21"/>
      <c r="E36" s="9"/>
      <c r="F36" s="4"/>
      <c r="G36" s="4"/>
      <c r="H36" s="4"/>
    </row>
    <row r="37" spans="1:8">
      <c r="A37" s="21"/>
      <c r="B37" s="21"/>
      <c r="C37" s="21"/>
      <c r="D37" s="21"/>
      <c r="E37" s="9"/>
      <c r="F37" s="4"/>
      <c r="G37" s="4"/>
      <c r="H37" s="4"/>
    </row>
    <row r="38" spans="1:8">
      <c r="A38" s="4"/>
      <c r="B38" s="4"/>
      <c r="C38" s="4"/>
      <c r="D38" s="4"/>
      <c r="E38" s="4"/>
      <c r="F38" s="4"/>
      <c r="G38" s="4"/>
      <c r="H38" s="4"/>
    </row>
    <row r="39" spans="1:8">
      <c r="A39" s="5"/>
      <c r="B39" s="5"/>
      <c r="C39" s="5"/>
      <c r="D39" s="5"/>
      <c r="E39" s="5"/>
      <c r="F39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J66"/>
  <sheetViews>
    <sheetView zoomScaleNormal="100" workbookViewId="0">
      <pane ySplit="11" topLeftCell="A39" activePane="bottomLeft" state="frozen"/>
      <selection pane="bottomLeft" activeCell="P60" sqref="A60:P60"/>
    </sheetView>
  </sheetViews>
  <sheetFormatPr defaultColWidth="9.109375" defaultRowHeight="13.2"/>
  <cols>
    <col min="1" max="1" width="3.44140625" style="32" customWidth="1"/>
    <col min="2" max="2" width="0.88671875" style="32" customWidth="1"/>
    <col min="3" max="3" width="11" style="32" customWidth="1"/>
    <col min="4" max="4" width="0.88671875" style="32" customWidth="1"/>
    <col min="5" max="5" width="9.88671875" style="32" bestFit="1" customWidth="1"/>
    <col min="6" max="6" width="1.33203125" style="32" customWidth="1"/>
    <col min="7" max="7" width="12.6640625" style="32" customWidth="1"/>
    <col min="8" max="8" width="1.33203125" style="32" customWidth="1"/>
    <col min="9" max="9" width="11.88671875" style="32" customWidth="1"/>
    <col min="10" max="10" width="13.6640625" style="32" customWidth="1"/>
    <col min="11" max="11" width="1.33203125" style="32" customWidth="1"/>
    <col min="12" max="12" width="14.88671875" style="32" bestFit="1" customWidth="1"/>
    <col min="13" max="13" width="1.33203125" style="32" customWidth="1"/>
    <col min="14" max="14" width="13" style="32" bestFit="1" customWidth="1"/>
    <col min="15" max="15" width="1.33203125" style="32" customWidth="1"/>
    <col min="16" max="16" width="13.33203125" style="32" bestFit="1" customWidth="1"/>
    <col min="17" max="17" width="1.33203125" style="32" customWidth="1"/>
    <col min="18" max="18" width="12.6640625" style="32" customWidth="1"/>
    <col min="19" max="19" width="1.33203125" style="32" customWidth="1"/>
    <col min="20" max="20" width="7.5546875" style="32" customWidth="1"/>
    <col min="21" max="21" width="1.33203125" style="32" customWidth="1"/>
    <col min="22" max="22" width="13.109375" style="32" customWidth="1"/>
    <col min="23" max="23" width="1.33203125" style="32" customWidth="1"/>
    <col min="24" max="24" width="7.5546875" style="32" bestFit="1" customWidth="1"/>
    <col min="25" max="25" width="1.33203125" style="32" customWidth="1"/>
    <col min="26" max="26" width="10.109375" style="32" customWidth="1"/>
    <col min="27" max="27" width="1.33203125" style="32" customWidth="1"/>
    <col min="28" max="28" width="15.6640625" style="32" customWidth="1"/>
    <col min="29" max="29" width="1.33203125" style="32" customWidth="1"/>
    <col min="30" max="30" width="12.33203125" style="32" bestFit="1" customWidth="1"/>
    <col min="31" max="31" width="1.33203125" style="32" customWidth="1"/>
    <col min="32" max="32" width="14.44140625" style="32" customWidth="1"/>
    <col min="33" max="33" width="1.33203125" style="32" customWidth="1"/>
    <col min="34" max="34" width="15.109375" style="32" customWidth="1"/>
    <col min="35" max="35" width="3.5546875" style="32" customWidth="1"/>
    <col min="36" max="36" width="4" style="32" customWidth="1"/>
    <col min="37" max="16384" width="9.109375" style="32"/>
  </cols>
  <sheetData>
    <row r="1" spans="1:35">
      <c r="P1" s="80" t="s">
        <v>0</v>
      </c>
      <c r="Q1" s="80"/>
      <c r="R1" s="80"/>
      <c r="S1" s="80"/>
      <c r="T1" s="80"/>
    </row>
    <row r="2" spans="1:35">
      <c r="P2" s="80" t="s">
        <v>10</v>
      </c>
      <c r="Q2" s="80"/>
      <c r="R2" s="80"/>
      <c r="S2" s="80"/>
      <c r="T2" s="80"/>
    </row>
    <row r="3" spans="1:35">
      <c r="P3" s="80" t="s">
        <v>11</v>
      </c>
      <c r="Q3" s="80"/>
      <c r="R3" s="80"/>
      <c r="S3" s="80"/>
      <c r="T3" s="80"/>
    </row>
    <row r="4" spans="1:35">
      <c r="P4" s="80" t="s">
        <v>63</v>
      </c>
      <c r="Q4" s="80"/>
      <c r="R4" s="80"/>
      <c r="S4" s="80"/>
      <c r="T4" s="80"/>
    </row>
    <row r="5" spans="1:35">
      <c r="T5" s="33"/>
    </row>
    <row r="6" spans="1:35">
      <c r="R6" s="34" t="s">
        <v>12</v>
      </c>
    </row>
    <row r="7" spans="1:35" ht="26.25" customHeight="1">
      <c r="A7" s="33"/>
      <c r="B7" s="33"/>
      <c r="C7" s="33"/>
      <c r="D7" s="33"/>
      <c r="E7" s="33"/>
      <c r="F7" s="33"/>
      <c r="G7" s="33" t="s">
        <v>3</v>
      </c>
      <c r="H7" s="33"/>
      <c r="I7" s="33" t="s">
        <v>13</v>
      </c>
      <c r="J7" s="33" t="s">
        <v>12</v>
      </c>
      <c r="K7" s="33"/>
      <c r="L7" s="33" t="s">
        <v>4</v>
      </c>
      <c r="M7" s="33"/>
      <c r="N7" s="33" t="s">
        <v>12</v>
      </c>
      <c r="O7" s="33"/>
      <c r="P7" s="33"/>
      <c r="Q7" s="33"/>
      <c r="R7" s="34" t="s">
        <v>4</v>
      </c>
      <c r="S7" s="33"/>
      <c r="T7" s="34" t="s">
        <v>61</v>
      </c>
      <c r="U7" s="33"/>
      <c r="V7" s="33"/>
      <c r="W7" s="33"/>
      <c r="X7" s="33"/>
      <c r="Y7" s="33"/>
      <c r="Z7" s="33"/>
      <c r="AA7" s="33"/>
      <c r="AB7" s="33" t="s">
        <v>14</v>
      </c>
      <c r="AC7" s="33"/>
      <c r="AD7" s="33"/>
      <c r="AE7" s="33"/>
      <c r="AF7" s="33" t="s">
        <v>4</v>
      </c>
      <c r="AG7" s="33"/>
      <c r="AH7" s="33" t="s">
        <v>15</v>
      </c>
      <c r="AI7" s="33"/>
    </row>
    <row r="8" spans="1:35">
      <c r="A8" s="33"/>
      <c r="B8" s="33"/>
      <c r="C8" s="33"/>
      <c r="D8" s="33"/>
      <c r="E8" s="33"/>
      <c r="F8" s="33"/>
      <c r="G8" s="81" t="s">
        <v>53</v>
      </c>
      <c r="H8" s="33"/>
      <c r="I8" s="33" t="s">
        <v>17</v>
      </c>
      <c r="J8" s="33" t="s">
        <v>18</v>
      </c>
      <c r="K8" s="33"/>
      <c r="L8" s="33" t="s">
        <v>2</v>
      </c>
      <c r="M8" s="33"/>
      <c r="N8" s="33" t="s">
        <v>19</v>
      </c>
      <c r="O8" s="33"/>
      <c r="P8" s="33"/>
      <c r="Q8" s="33"/>
      <c r="R8" s="34" t="s">
        <v>19</v>
      </c>
      <c r="S8" s="33"/>
      <c r="T8" s="33" t="s">
        <v>29</v>
      </c>
      <c r="U8" s="33"/>
      <c r="V8" s="33" t="s">
        <v>20</v>
      </c>
      <c r="W8" s="33"/>
      <c r="X8" s="33"/>
      <c r="Y8" s="33"/>
      <c r="Z8" s="33"/>
      <c r="AA8" s="33"/>
      <c r="AB8" s="33" t="s">
        <v>19</v>
      </c>
      <c r="AC8" s="33"/>
      <c r="AD8" s="34" t="s">
        <v>21</v>
      </c>
      <c r="AE8" s="33"/>
      <c r="AF8" s="33" t="s">
        <v>19</v>
      </c>
      <c r="AG8" s="33"/>
      <c r="AH8" s="33" t="s">
        <v>22</v>
      </c>
      <c r="AI8" s="33"/>
    </row>
    <row r="9" spans="1:35">
      <c r="A9" s="33" t="s">
        <v>1</v>
      </c>
      <c r="B9" s="33"/>
      <c r="C9" s="33"/>
      <c r="D9" s="33"/>
      <c r="E9" s="33"/>
      <c r="F9" s="33"/>
      <c r="G9" s="82"/>
      <c r="H9" s="33"/>
      <c r="I9" s="33" t="s">
        <v>23</v>
      </c>
      <c r="J9" s="33" t="s">
        <v>24</v>
      </c>
      <c r="K9" s="33"/>
      <c r="L9" s="33" t="s">
        <v>19</v>
      </c>
      <c r="M9" s="33"/>
      <c r="N9" s="33" t="s">
        <v>25</v>
      </c>
      <c r="O9" s="33"/>
      <c r="P9" s="33" t="s">
        <v>26</v>
      </c>
      <c r="Q9" s="33"/>
      <c r="R9" s="34" t="s">
        <v>25</v>
      </c>
      <c r="S9" s="33"/>
      <c r="T9" s="33" t="s">
        <v>9</v>
      </c>
      <c r="U9" s="33"/>
      <c r="V9" s="33" t="s">
        <v>7</v>
      </c>
      <c r="W9" s="33"/>
      <c r="X9" s="33" t="s">
        <v>14</v>
      </c>
      <c r="Y9" s="33"/>
      <c r="Z9" s="34" t="s">
        <v>52</v>
      </c>
      <c r="AA9" s="33"/>
      <c r="AB9" s="33" t="s">
        <v>27</v>
      </c>
      <c r="AC9" s="33"/>
      <c r="AD9" s="34" t="s">
        <v>27</v>
      </c>
      <c r="AE9" s="33"/>
      <c r="AF9" s="34" t="s">
        <v>27</v>
      </c>
      <c r="AG9" s="33"/>
      <c r="AH9" s="33" t="s">
        <v>28</v>
      </c>
      <c r="AI9" s="33"/>
    </row>
    <row r="10" spans="1:35">
      <c r="A10" s="35" t="s">
        <v>6</v>
      </c>
      <c r="B10" s="35"/>
      <c r="C10" s="35" t="s">
        <v>16</v>
      </c>
      <c r="D10" s="35"/>
      <c r="E10" s="35" t="s">
        <v>8</v>
      </c>
      <c r="F10" s="35"/>
      <c r="G10" s="82"/>
      <c r="H10" s="35"/>
      <c r="I10" s="35" t="s">
        <v>56</v>
      </c>
      <c r="J10" s="35" t="s">
        <v>50</v>
      </c>
      <c r="K10" s="35"/>
      <c r="L10" s="35" t="s">
        <v>54</v>
      </c>
      <c r="M10" s="35"/>
      <c r="N10" s="35" t="s">
        <v>47</v>
      </c>
      <c r="O10" s="35"/>
      <c r="P10" s="35" t="s">
        <v>19</v>
      </c>
      <c r="Q10" s="35"/>
      <c r="R10" s="35" t="s">
        <v>43</v>
      </c>
      <c r="S10" s="35"/>
      <c r="T10" s="35" t="s">
        <v>48</v>
      </c>
      <c r="U10" s="35"/>
      <c r="V10" s="35" t="s">
        <v>18</v>
      </c>
      <c r="W10" s="35"/>
      <c r="X10" s="35" t="s">
        <v>19</v>
      </c>
      <c r="Y10" s="35"/>
      <c r="Z10" s="36" t="s">
        <v>51</v>
      </c>
      <c r="AA10" s="35"/>
      <c r="AB10" s="35" t="s">
        <v>49</v>
      </c>
      <c r="AC10" s="35"/>
      <c r="AD10" s="35" t="s">
        <v>46</v>
      </c>
      <c r="AE10" s="35"/>
      <c r="AF10" s="35" t="s">
        <v>45</v>
      </c>
      <c r="AG10" s="35"/>
      <c r="AH10" s="35" t="s">
        <v>44</v>
      </c>
      <c r="AI10" s="35"/>
    </row>
    <row r="11" spans="1:35">
      <c r="A11" s="37">
        <v>-1</v>
      </c>
      <c r="B11" s="37"/>
      <c r="C11" s="37">
        <f>A11-1</f>
        <v>-2</v>
      </c>
      <c r="D11" s="37">
        <f t="shared" ref="D11:AF11" si="0">B11-1</f>
        <v>-1</v>
      </c>
      <c r="E11" s="37">
        <f t="shared" si="0"/>
        <v>-3</v>
      </c>
      <c r="F11" s="37">
        <f t="shared" si="0"/>
        <v>-2</v>
      </c>
      <c r="G11" s="37">
        <f t="shared" si="0"/>
        <v>-4</v>
      </c>
      <c r="H11" s="37">
        <f t="shared" si="0"/>
        <v>-3</v>
      </c>
      <c r="I11" s="37">
        <f t="shared" si="0"/>
        <v>-5</v>
      </c>
      <c r="J11" s="37">
        <f>I11-1</f>
        <v>-6</v>
      </c>
      <c r="K11" s="37" t="e">
        <f>#REF!-1</f>
        <v>#REF!</v>
      </c>
      <c r="L11" s="37">
        <f t="shared" si="0"/>
        <v>-7</v>
      </c>
      <c r="M11" s="37" t="e">
        <f t="shared" si="0"/>
        <v>#REF!</v>
      </c>
      <c r="N11" s="37">
        <f t="shared" si="0"/>
        <v>-8</v>
      </c>
      <c r="O11" s="37" t="e">
        <f t="shared" si="0"/>
        <v>#REF!</v>
      </c>
      <c r="P11" s="37">
        <f t="shared" si="0"/>
        <v>-9</v>
      </c>
      <c r="Q11" s="37" t="e">
        <f t="shared" si="0"/>
        <v>#REF!</v>
      </c>
      <c r="R11" s="37">
        <f t="shared" si="0"/>
        <v>-10</v>
      </c>
      <c r="S11" s="37" t="e">
        <f t="shared" si="0"/>
        <v>#REF!</v>
      </c>
      <c r="T11" s="37">
        <f t="shared" si="0"/>
        <v>-11</v>
      </c>
      <c r="U11" s="37" t="e">
        <f t="shared" si="0"/>
        <v>#REF!</v>
      </c>
      <c r="V11" s="37">
        <f t="shared" si="0"/>
        <v>-12</v>
      </c>
      <c r="W11" s="37" t="e">
        <f t="shared" si="0"/>
        <v>#REF!</v>
      </c>
      <c r="X11" s="37">
        <f t="shared" si="0"/>
        <v>-13</v>
      </c>
      <c r="Y11" s="37" t="e">
        <f t="shared" si="0"/>
        <v>#REF!</v>
      </c>
      <c r="Z11" s="37">
        <f>X11-1</f>
        <v>-14</v>
      </c>
      <c r="AA11" s="37" t="e">
        <f>Y11-1</f>
        <v>#REF!</v>
      </c>
      <c r="AB11" s="37">
        <f t="shared" si="0"/>
        <v>-15</v>
      </c>
      <c r="AC11" s="37" t="e">
        <f t="shared" si="0"/>
        <v>#REF!</v>
      </c>
      <c r="AD11" s="37">
        <f t="shared" si="0"/>
        <v>-16</v>
      </c>
      <c r="AE11" s="37" t="e">
        <f t="shared" si="0"/>
        <v>#REF!</v>
      </c>
      <c r="AF11" s="37">
        <f t="shared" si="0"/>
        <v>-17</v>
      </c>
      <c r="AG11" s="37" t="e">
        <f>AE11-1</f>
        <v>#REF!</v>
      </c>
      <c r="AH11" s="37">
        <f>AF11-1</f>
        <v>-18</v>
      </c>
      <c r="AI11" s="37"/>
    </row>
    <row r="12" spans="1:35">
      <c r="C12" s="37"/>
      <c r="D12" s="37"/>
      <c r="E12" s="37"/>
      <c r="G12" s="38"/>
      <c r="I12" s="38"/>
      <c r="J12" s="38"/>
      <c r="L12" s="39"/>
      <c r="M12" s="39"/>
      <c r="N12" s="39"/>
      <c r="O12" s="39"/>
      <c r="P12" s="39"/>
      <c r="Q12" s="39"/>
      <c r="R12" s="39"/>
      <c r="V12" s="38"/>
      <c r="AB12" s="39"/>
    </row>
    <row r="13" spans="1:35">
      <c r="A13" s="33"/>
      <c r="B13" s="33"/>
      <c r="C13" s="40"/>
      <c r="D13" s="33"/>
      <c r="E13" s="41" t="s">
        <v>3</v>
      </c>
      <c r="G13" s="42"/>
      <c r="H13" s="38"/>
      <c r="I13" s="38" t="s">
        <v>3</v>
      </c>
      <c r="J13" s="38"/>
      <c r="L13" s="39"/>
      <c r="M13" s="39"/>
      <c r="N13" s="39"/>
      <c r="O13" s="39"/>
      <c r="P13" s="43"/>
      <c r="Q13" s="39"/>
      <c r="R13" s="39"/>
      <c r="T13" s="44"/>
      <c r="V13" s="45"/>
      <c r="X13" s="46" t="s">
        <v>3</v>
      </c>
      <c r="AH13" s="43"/>
      <c r="AI13" s="43"/>
    </row>
    <row r="14" spans="1:35">
      <c r="B14" s="33"/>
      <c r="C14" s="47" t="s">
        <v>35</v>
      </c>
      <c r="D14" s="33"/>
      <c r="E14" s="41">
        <v>2018</v>
      </c>
      <c r="G14" s="42">
        <v>546887000</v>
      </c>
      <c r="H14" s="38"/>
      <c r="I14" s="38">
        <v>7685395</v>
      </c>
      <c r="J14" s="38">
        <f>G14-I14</f>
        <v>539201605</v>
      </c>
      <c r="L14" s="39">
        <v>14817824</v>
      </c>
      <c r="M14" s="39"/>
      <c r="N14" s="39">
        <f>ROUND((L14/G14)*J14,0)</f>
        <v>14609589</v>
      </c>
      <c r="O14" s="39"/>
      <c r="P14" s="43">
        <v>1681647</v>
      </c>
      <c r="Q14" s="39"/>
      <c r="R14" s="39">
        <f>N14+P14</f>
        <v>16291236</v>
      </c>
      <c r="T14" s="44">
        <f>ROUND(L14/G14,5)</f>
        <v>2.7089999999999999E-2</v>
      </c>
      <c r="V14" s="45">
        <v>514536023</v>
      </c>
      <c r="X14" s="46">
        <v>2.725E-2</v>
      </c>
      <c r="Z14" s="48">
        <f>T14-X14</f>
        <v>-1.6000000000000042E-4</v>
      </c>
      <c r="AB14" s="39"/>
      <c r="AD14" s="43"/>
      <c r="AF14" s="39"/>
      <c r="AH14" s="43"/>
      <c r="AI14" s="43"/>
    </row>
    <row r="15" spans="1:35">
      <c r="B15" s="33"/>
      <c r="C15" s="40" t="s">
        <v>3</v>
      </c>
      <c r="D15" s="33"/>
      <c r="E15" s="41" t="s">
        <v>3</v>
      </c>
      <c r="G15" s="42"/>
      <c r="H15" s="38"/>
      <c r="I15" s="38"/>
      <c r="J15" s="38"/>
      <c r="L15" s="39"/>
      <c r="M15" s="39"/>
      <c r="N15" s="39"/>
      <c r="O15" s="39"/>
      <c r="P15" s="43"/>
      <c r="Q15" s="39"/>
      <c r="R15" s="39"/>
      <c r="T15" s="44"/>
      <c r="V15" s="45"/>
      <c r="X15" s="49"/>
      <c r="AH15" s="43"/>
      <c r="AI15" s="43"/>
    </row>
    <row r="16" spans="1:35">
      <c r="B16" s="33"/>
      <c r="C16" s="47" t="s">
        <v>36</v>
      </c>
      <c r="D16" s="33"/>
      <c r="E16" s="41">
        <v>2019</v>
      </c>
      <c r="G16" s="42">
        <v>591108000</v>
      </c>
      <c r="H16" s="38"/>
      <c r="I16" s="38">
        <v>8782873</v>
      </c>
      <c r="J16" s="38">
        <f>G16-I16</f>
        <v>582325127</v>
      </c>
      <c r="L16" s="39">
        <v>16753384</v>
      </c>
      <c r="M16" s="39"/>
      <c r="N16" s="39">
        <f>ROUND((L16/G16)*J16,0)</f>
        <v>16504457</v>
      </c>
      <c r="O16" s="39"/>
      <c r="P16" s="43">
        <v>1856477</v>
      </c>
      <c r="Q16" s="39"/>
      <c r="R16" s="39">
        <f>N16+P16</f>
        <v>18360934</v>
      </c>
      <c r="T16" s="44">
        <f>ROUND(L16/G16,5)</f>
        <v>2.8340000000000001E-2</v>
      </c>
      <c r="V16" s="45">
        <v>561688140</v>
      </c>
      <c r="X16" s="46">
        <v>2.725E-2</v>
      </c>
      <c r="Z16" s="48">
        <f>T16-X16</f>
        <v>1.0900000000000007E-3</v>
      </c>
      <c r="AB16" s="39"/>
      <c r="AD16" s="43"/>
      <c r="AF16" s="39"/>
      <c r="AH16" s="43"/>
      <c r="AI16" s="43"/>
    </row>
    <row r="17" spans="1:35">
      <c r="B17" s="33"/>
      <c r="C17" s="40" t="s">
        <v>3</v>
      </c>
      <c r="D17" s="33"/>
      <c r="E17" s="41" t="s">
        <v>3</v>
      </c>
      <c r="G17" s="42"/>
      <c r="H17" s="38"/>
      <c r="I17" s="38"/>
      <c r="J17" s="38"/>
      <c r="L17" s="39"/>
      <c r="M17" s="39"/>
      <c r="N17" s="39"/>
      <c r="O17" s="39"/>
      <c r="P17" s="43"/>
      <c r="Q17" s="39"/>
      <c r="R17" s="39"/>
      <c r="T17" s="44"/>
      <c r="V17" s="45"/>
      <c r="X17" s="49"/>
      <c r="AH17" s="43"/>
      <c r="AI17" s="43"/>
    </row>
    <row r="18" spans="1:35">
      <c r="A18" s="50" t="s">
        <v>62</v>
      </c>
      <c r="B18" s="33"/>
      <c r="C18" s="47" t="s">
        <v>37</v>
      </c>
      <c r="D18" s="33"/>
      <c r="E18" s="41">
        <v>2019</v>
      </c>
      <c r="G18" s="42">
        <v>464859000</v>
      </c>
      <c r="H18" s="38"/>
      <c r="I18" s="38">
        <v>7075019</v>
      </c>
      <c r="J18" s="38">
        <f>G18-I18</f>
        <v>457783981</v>
      </c>
      <c r="L18" s="39">
        <v>11176418</v>
      </c>
      <c r="M18" s="39"/>
      <c r="N18" s="39">
        <f>ROUND((L18/G18)*J18,0)</f>
        <v>11006316</v>
      </c>
      <c r="O18" s="39"/>
      <c r="P18" s="43">
        <v>1491317</v>
      </c>
      <c r="Q18" s="39"/>
      <c r="R18" s="39">
        <f>N18+P18</f>
        <v>12497633</v>
      </c>
      <c r="T18" s="44">
        <f>ROUND(L18/G18,5)</f>
        <v>2.4039999999999999E-2</v>
      </c>
      <c r="V18" s="45">
        <v>447550233</v>
      </c>
      <c r="X18" s="46">
        <v>2.725E-2</v>
      </c>
      <c r="Z18" s="48">
        <f>T18-X18</f>
        <v>-3.210000000000001E-3</v>
      </c>
      <c r="AB18" s="39">
        <f>ROUND(X18*V18,0)</f>
        <v>12195744</v>
      </c>
      <c r="AD18" s="43">
        <f>ROUND(V18*Z14,0)</f>
        <v>-71608</v>
      </c>
      <c r="AF18" s="39">
        <f>ROUND(AB18+AD18,0)</f>
        <v>12124136</v>
      </c>
      <c r="AH18" s="43">
        <f>ROUND(AF18-R18,0)</f>
        <v>-373497</v>
      </c>
      <c r="AI18" s="43"/>
    </row>
    <row r="19" spans="1:35">
      <c r="A19" s="33"/>
      <c r="B19" s="33"/>
      <c r="C19" s="40" t="s">
        <v>3</v>
      </c>
      <c r="D19" s="33"/>
      <c r="E19" s="41" t="s">
        <v>3</v>
      </c>
      <c r="G19" s="42"/>
      <c r="H19" s="38"/>
      <c r="I19" s="38"/>
      <c r="J19" s="38"/>
      <c r="L19" s="39"/>
      <c r="M19" s="39"/>
      <c r="N19" s="39"/>
      <c r="O19" s="39"/>
      <c r="P19" s="43"/>
      <c r="Q19" s="39"/>
      <c r="R19" s="39"/>
      <c r="T19" s="44"/>
      <c r="V19" s="45"/>
      <c r="X19" s="49" t="s">
        <v>3</v>
      </c>
      <c r="AH19" s="43"/>
      <c r="AI19" s="43"/>
    </row>
    <row r="20" spans="1:35">
      <c r="A20" s="33">
        <f>A18+1</f>
        <v>2</v>
      </c>
      <c r="B20" s="33"/>
      <c r="C20" s="47" t="s">
        <v>31</v>
      </c>
      <c r="D20" s="33"/>
      <c r="E20" s="41">
        <v>2019</v>
      </c>
      <c r="G20" s="42">
        <v>500633000</v>
      </c>
      <c r="H20" s="38"/>
      <c r="I20" s="38">
        <v>7412215</v>
      </c>
      <c r="J20" s="38">
        <f>G20-I20</f>
        <v>493220785</v>
      </c>
      <c r="L20" s="39">
        <v>14145415</v>
      </c>
      <c r="M20" s="39"/>
      <c r="N20" s="39">
        <f>ROUND((L20/G20)*J20,0)</f>
        <v>13935982</v>
      </c>
      <c r="O20" s="39"/>
      <c r="P20" s="43">
        <v>-41031151</v>
      </c>
      <c r="Q20" s="39"/>
      <c r="R20" s="39">
        <f>N20+P20</f>
        <v>-27095169</v>
      </c>
      <c r="T20" s="44">
        <f>ROUND(L20/G20,5)</f>
        <v>2.826E-2</v>
      </c>
      <c r="V20" s="45">
        <v>543256896</v>
      </c>
      <c r="X20" s="46">
        <v>2.725E-2</v>
      </c>
      <c r="Z20" s="48">
        <f>T20-X20</f>
        <v>1.0100000000000005E-3</v>
      </c>
      <c r="AB20" s="39">
        <f>ROUND(X20*V20,0)</f>
        <v>14803750</v>
      </c>
      <c r="AD20" s="43">
        <f>ROUND(V20*Z16,0)</f>
        <v>592150</v>
      </c>
      <c r="AF20" s="39">
        <f>ROUND(AB20+AD20,0)</f>
        <v>15395900</v>
      </c>
      <c r="AH20" s="43">
        <f>ROUND(AF20-R20,0)</f>
        <v>42491069</v>
      </c>
      <c r="AI20" s="43"/>
    </row>
    <row r="21" spans="1:35">
      <c r="A21" s="33"/>
      <c r="B21" s="33"/>
      <c r="C21" s="40" t="s">
        <v>3</v>
      </c>
      <c r="D21" s="33"/>
      <c r="E21" s="41" t="s">
        <v>3</v>
      </c>
      <c r="G21" s="38"/>
      <c r="H21" s="38"/>
      <c r="I21" s="38"/>
      <c r="J21" s="38"/>
      <c r="L21" s="39"/>
      <c r="M21" s="39"/>
      <c r="N21" s="39"/>
      <c r="O21" s="39"/>
      <c r="P21" s="43"/>
      <c r="Q21" s="39"/>
      <c r="R21" s="39"/>
      <c r="T21" s="44"/>
      <c r="V21" s="45"/>
      <c r="X21" s="49" t="s">
        <v>3</v>
      </c>
      <c r="AH21" s="43"/>
      <c r="AI21" s="43"/>
    </row>
    <row r="22" spans="1:35">
      <c r="A22" s="33">
        <f>A20+1</f>
        <v>3</v>
      </c>
      <c r="B22" s="33"/>
      <c r="C22" s="47" t="s">
        <v>38</v>
      </c>
      <c r="D22" s="33"/>
      <c r="E22" s="41">
        <v>2019</v>
      </c>
      <c r="G22" s="38">
        <v>409277000</v>
      </c>
      <c r="H22" s="38"/>
      <c r="I22" s="38">
        <v>5522194</v>
      </c>
      <c r="J22" s="38">
        <f>G22-I22</f>
        <v>403754806</v>
      </c>
      <c r="L22" s="39">
        <v>10931119</v>
      </c>
      <c r="M22" s="39"/>
      <c r="N22" s="39">
        <f>ROUND((L22/G22)*J22,0)</f>
        <v>10783630</v>
      </c>
      <c r="O22" s="39"/>
      <c r="P22" s="43">
        <v>-702775.49</v>
      </c>
      <c r="Q22" s="39"/>
      <c r="R22" s="39">
        <f>N22+P22</f>
        <v>10080854.51</v>
      </c>
      <c r="T22" s="44">
        <f>ROUND(L22/G22,5)</f>
        <v>2.6710000000000001E-2</v>
      </c>
      <c r="V22" s="45">
        <v>388412230</v>
      </c>
      <c r="X22" s="46">
        <v>2.725E-2</v>
      </c>
      <c r="Z22" s="48">
        <f>T22-X22</f>
        <v>-5.3999999999999881E-4</v>
      </c>
      <c r="AB22" s="39">
        <f>ROUND(X22*V22,0)</f>
        <v>10584233</v>
      </c>
      <c r="AD22" s="43">
        <f>ROUND(V22*Z18,0)</f>
        <v>-1246803</v>
      </c>
      <c r="AF22" s="39">
        <f>ROUND(AB22+AD22,0)</f>
        <v>9337430</v>
      </c>
      <c r="AH22" s="43">
        <f>ROUND(AF22-R22,0)</f>
        <v>-743425</v>
      </c>
      <c r="AI22" s="43"/>
    </row>
    <row r="23" spans="1:35">
      <c r="A23" s="33"/>
      <c r="B23" s="33"/>
      <c r="C23" s="40" t="s">
        <v>3</v>
      </c>
      <c r="D23" s="33"/>
      <c r="E23" s="41" t="s">
        <v>3</v>
      </c>
      <c r="G23" s="38"/>
      <c r="H23" s="38"/>
      <c r="I23" s="38"/>
      <c r="J23" s="38"/>
      <c r="L23" s="39"/>
      <c r="M23" s="39"/>
      <c r="N23" s="39"/>
      <c r="O23" s="39"/>
      <c r="P23" s="43"/>
      <c r="Q23" s="39"/>
      <c r="R23" s="39"/>
      <c r="T23" s="44"/>
      <c r="V23" s="45"/>
      <c r="X23" s="49" t="s">
        <v>3</v>
      </c>
      <c r="AB23" s="39"/>
      <c r="AF23" s="39"/>
      <c r="AH23" s="43"/>
      <c r="AI23" s="43"/>
    </row>
    <row r="24" spans="1:35">
      <c r="A24" s="33">
        <f>A22+1</f>
        <v>4</v>
      </c>
      <c r="B24" s="33"/>
      <c r="C24" s="47" t="s">
        <v>39</v>
      </c>
      <c r="D24" s="33"/>
      <c r="E24" s="41">
        <v>2019</v>
      </c>
      <c r="G24" s="38">
        <v>428884000</v>
      </c>
      <c r="H24" s="38"/>
      <c r="I24" s="38">
        <v>5819795</v>
      </c>
      <c r="J24" s="38">
        <f>G24-I24</f>
        <v>423064205</v>
      </c>
      <c r="L24" s="39">
        <v>11381223</v>
      </c>
      <c r="M24" s="39"/>
      <c r="N24" s="39">
        <f>ROUND((L24/G24)*J24,0)</f>
        <v>11226784</v>
      </c>
      <c r="O24" s="39"/>
      <c r="P24" s="43">
        <v>626840</v>
      </c>
      <c r="Q24" s="39"/>
      <c r="R24" s="39">
        <f>N24+P24</f>
        <v>11853624</v>
      </c>
      <c r="T24" s="44">
        <f>ROUND(L24/G24,5)</f>
        <v>2.6540000000000001E-2</v>
      </c>
      <c r="V24" s="45">
        <v>448154369</v>
      </c>
      <c r="X24" s="46">
        <v>2.725E-2</v>
      </c>
      <c r="Z24" s="48">
        <f>T24-X24</f>
        <v>-7.0999999999999883E-4</v>
      </c>
      <c r="AB24" s="39">
        <f>ROUND(X24*V24,0)</f>
        <v>12212207</v>
      </c>
      <c r="AD24" s="43">
        <f>ROUND(V24*Z20,0)</f>
        <v>452636</v>
      </c>
      <c r="AF24" s="39">
        <f>ROUND(AB24+AD24,0)</f>
        <v>12664843</v>
      </c>
      <c r="AH24" s="43">
        <f>ROUND(AF24-R24,0)</f>
        <v>811219</v>
      </c>
      <c r="AI24" s="43"/>
    </row>
    <row r="25" spans="1:35">
      <c r="A25" s="33"/>
      <c r="B25" s="33"/>
      <c r="C25" s="40" t="s">
        <v>3</v>
      </c>
      <c r="D25" s="33"/>
      <c r="E25" s="41" t="s">
        <v>3</v>
      </c>
      <c r="G25" s="38"/>
      <c r="H25" s="38"/>
      <c r="I25" s="38"/>
      <c r="J25" s="38"/>
      <c r="L25" s="39"/>
      <c r="M25" s="39"/>
      <c r="N25" s="39"/>
      <c r="O25" s="39"/>
      <c r="P25" s="43"/>
      <c r="Q25" s="39"/>
      <c r="R25" s="39"/>
      <c r="T25" s="44"/>
      <c r="V25" s="45"/>
      <c r="X25" s="49" t="s">
        <v>3</v>
      </c>
      <c r="AB25" s="39"/>
      <c r="AF25" s="39"/>
      <c r="AH25" s="43"/>
      <c r="AI25" s="43"/>
    </row>
    <row r="26" spans="1:35">
      <c r="A26" s="33">
        <f>A24+1</f>
        <v>5</v>
      </c>
      <c r="B26" s="33"/>
      <c r="C26" s="47" t="s">
        <v>40</v>
      </c>
      <c r="D26" s="33"/>
      <c r="E26" s="41">
        <v>2019</v>
      </c>
      <c r="G26" s="38">
        <v>448424000</v>
      </c>
      <c r="H26" s="38"/>
      <c r="I26" s="38">
        <v>5978148</v>
      </c>
      <c r="J26" s="38">
        <f>G26-I26</f>
        <v>442445852</v>
      </c>
      <c r="L26" s="39">
        <v>12127113</v>
      </c>
      <c r="M26" s="39"/>
      <c r="N26" s="39">
        <f>ROUND((L26/G26)*J26,0)</f>
        <v>11965441</v>
      </c>
      <c r="O26" s="39"/>
      <c r="P26" s="43">
        <v>-153766</v>
      </c>
      <c r="Q26" s="39"/>
      <c r="R26" s="39">
        <f>N26+P26</f>
        <v>11811675</v>
      </c>
      <c r="T26" s="44">
        <f>ROUND(L26/G26,5)</f>
        <v>2.7040000000000002E-2</v>
      </c>
      <c r="V26" s="45">
        <v>435271007</v>
      </c>
      <c r="X26" s="46">
        <v>2.725E-2</v>
      </c>
      <c r="Z26" s="51">
        <f>T26-X26</f>
        <v>-2.0999999999999838E-4</v>
      </c>
      <c r="AB26" s="39">
        <f>ROUND(X26*V26,0)</f>
        <v>11861135</v>
      </c>
      <c r="AD26" s="43">
        <f>ROUND(V26*Z22,0)</f>
        <v>-235046</v>
      </c>
      <c r="AF26" s="39">
        <f>ROUND(AB26+AD26,0)</f>
        <v>11626089</v>
      </c>
      <c r="AH26" s="43">
        <f>ROUND(AF26-R26,0)</f>
        <v>-185586</v>
      </c>
      <c r="AI26" s="43"/>
    </row>
    <row r="27" spans="1:35">
      <c r="A27" s="33"/>
      <c r="B27" s="33"/>
      <c r="C27" s="40"/>
      <c r="D27" s="33"/>
      <c r="E27" s="41" t="s">
        <v>3</v>
      </c>
      <c r="G27" s="38"/>
      <c r="H27" s="38"/>
      <c r="I27" s="38"/>
      <c r="J27" s="38"/>
      <c r="L27" s="39"/>
      <c r="M27" s="39"/>
      <c r="N27" s="39"/>
      <c r="O27" s="39"/>
      <c r="P27" s="43"/>
      <c r="Q27" s="39"/>
      <c r="R27" s="39"/>
      <c r="T27" s="44"/>
      <c r="V27" s="45"/>
      <c r="X27" s="49" t="s">
        <v>3</v>
      </c>
      <c r="AB27" s="39"/>
      <c r="AF27" s="39"/>
      <c r="AH27" s="43"/>
      <c r="AI27" s="43"/>
    </row>
    <row r="28" spans="1:35">
      <c r="A28" s="33">
        <f>A26+1</f>
        <v>6</v>
      </c>
      <c r="B28" s="33"/>
      <c r="C28" s="47" t="s">
        <v>41</v>
      </c>
      <c r="D28" s="33"/>
      <c r="E28" s="41">
        <v>2019</v>
      </c>
      <c r="G28" s="38">
        <v>502221000</v>
      </c>
      <c r="H28" s="38"/>
      <c r="I28" s="38">
        <v>7573004</v>
      </c>
      <c r="J28" s="38">
        <f>G28-I28</f>
        <v>494647996</v>
      </c>
      <c r="L28" s="39">
        <v>14688510</v>
      </c>
      <c r="M28" s="39"/>
      <c r="N28" s="39">
        <f>ROUND((L28/G28)*J28,0)</f>
        <v>14467022</v>
      </c>
      <c r="O28" s="39"/>
      <c r="P28" s="43">
        <v>-1207942</v>
      </c>
      <c r="Q28" s="39"/>
      <c r="R28" s="39">
        <f>N28+P28</f>
        <v>13259080</v>
      </c>
      <c r="T28" s="44">
        <f>ROUND(L28/G28,5)</f>
        <v>2.9250000000000002E-2</v>
      </c>
      <c r="V28" s="45">
        <v>496229466</v>
      </c>
      <c r="X28" s="46">
        <v>2.725E-2</v>
      </c>
      <c r="Z28" s="51">
        <f>T28-X28</f>
        <v>2.0000000000000018E-3</v>
      </c>
      <c r="AB28" s="39">
        <f>ROUND(X28*V28,0)</f>
        <v>13522253</v>
      </c>
      <c r="AD28" s="43">
        <f>ROUND(V28*Z24,0)</f>
        <v>-352323</v>
      </c>
      <c r="AF28" s="39">
        <f>ROUND(AB28+AD28,0)</f>
        <v>13169930</v>
      </c>
      <c r="AH28" s="43">
        <f>ROUND(AF28-R28,0)</f>
        <v>-89150</v>
      </c>
      <c r="AI28" s="43"/>
    </row>
    <row r="29" spans="1:35">
      <c r="A29" s="33"/>
      <c r="B29" s="33"/>
      <c r="C29" s="47"/>
      <c r="D29" s="33"/>
      <c r="E29" s="41"/>
      <c r="G29" s="38"/>
      <c r="H29" s="38"/>
      <c r="I29" s="38"/>
      <c r="J29" s="38"/>
      <c r="L29" s="39"/>
      <c r="M29" s="39"/>
      <c r="N29" s="39"/>
      <c r="O29" s="39"/>
      <c r="P29" s="43"/>
      <c r="Q29" s="39"/>
      <c r="R29" s="39"/>
      <c r="T29" s="44"/>
      <c r="V29" s="45"/>
      <c r="X29" s="46"/>
      <c r="Z29" s="51"/>
      <c r="AB29" s="39"/>
      <c r="AD29" s="43"/>
      <c r="AF29" s="39"/>
      <c r="AH29" s="43"/>
      <c r="AI29" s="43"/>
    </row>
    <row r="30" spans="1:35">
      <c r="A30" s="33">
        <f>A28+1</f>
        <v>7</v>
      </c>
      <c r="B30" s="33"/>
      <c r="C30" s="47" t="s">
        <v>42</v>
      </c>
      <c r="D30" s="33"/>
      <c r="E30" s="41">
        <v>2019</v>
      </c>
      <c r="G30" s="38">
        <v>487880000</v>
      </c>
      <c r="H30" s="38"/>
      <c r="I30" s="38">
        <v>6833701</v>
      </c>
      <c r="J30" s="38">
        <f>G30-I30</f>
        <v>481046299</v>
      </c>
      <c r="L30" s="39">
        <v>11268791</v>
      </c>
      <c r="M30" s="39"/>
      <c r="N30" s="39">
        <f>ROUND((L30/G30)*J30,0)</f>
        <v>11110950</v>
      </c>
      <c r="O30" s="39"/>
      <c r="P30" s="43">
        <v>2340032</v>
      </c>
      <c r="Q30" s="39"/>
      <c r="R30" s="39">
        <f>N30+P30</f>
        <v>13450982</v>
      </c>
      <c r="T30" s="44">
        <f>ROUND(L30/G30,5)</f>
        <v>2.3099999999999999E-2</v>
      </c>
      <c r="V30" s="45">
        <v>480111914</v>
      </c>
      <c r="X30" s="46">
        <v>2.725E-2</v>
      </c>
      <c r="Z30" s="51">
        <f>T30-X30</f>
        <v>-4.1500000000000009E-3</v>
      </c>
      <c r="AB30" s="39">
        <f>ROUND(X30*V30,0)</f>
        <v>13083050</v>
      </c>
      <c r="AD30" s="43">
        <f>ROUND(V30*Z26,0)</f>
        <v>-100824</v>
      </c>
      <c r="AF30" s="39">
        <f>ROUND(AB30+AD30,0)</f>
        <v>12982226</v>
      </c>
      <c r="AH30" s="43">
        <f>ROUND(AF30-R30,0)</f>
        <v>-468756</v>
      </c>
      <c r="AI30" s="43"/>
    </row>
    <row r="31" spans="1:35">
      <c r="A31" s="33"/>
      <c r="B31" s="33"/>
      <c r="C31" s="40" t="s">
        <v>3</v>
      </c>
      <c r="D31" s="33"/>
      <c r="E31" s="41" t="s">
        <v>3</v>
      </c>
      <c r="G31" s="38"/>
      <c r="H31" s="38"/>
      <c r="I31" s="38"/>
      <c r="J31" s="38"/>
      <c r="L31" s="39"/>
      <c r="M31" s="39"/>
      <c r="N31" s="39"/>
      <c r="O31" s="39"/>
      <c r="P31" s="43"/>
      <c r="Q31" s="39"/>
      <c r="R31" s="39"/>
      <c r="T31" s="44"/>
      <c r="V31" s="45"/>
      <c r="X31" s="46" t="s">
        <v>3</v>
      </c>
      <c r="Z31" s="51"/>
      <c r="AB31" s="39"/>
      <c r="AD31" s="43"/>
      <c r="AF31" s="39"/>
      <c r="AH31" s="43"/>
      <c r="AI31" s="43"/>
    </row>
    <row r="32" spans="1:35">
      <c r="A32" s="33">
        <f>A30+1</f>
        <v>8</v>
      </c>
      <c r="B32" s="33"/>
      <c r="C32" s="47" t="s">
        <v>32</v>
      </c>
      <c r="D32" s="33"/>
      <c r="E32" s="41">
        <v>2019</v>
      </c>
      <c r="G32" s="38">
        <v>461995000</v>
      </c>
      <c r="H32" s="38"/>
      <c r="I32" s="38">
        <v>6208184</v>
      </c>
      <c r="J32" s="38">
        <f>G32-I32</f>
        <v>455786816</v>
      </c>
      <c r="L32" s="39">
        <v>12834186</v>
      </c>
      <c r="M32" s="39"/>
      <c r="N32" s="39">
        <f>ROUND((L32/G32)*J32,0)</f>
        <v>12661723</v>
      </c>
      <c r="O32" s="39"/>
      <c r="P32" s="43">
        <v>-375649.8</v>
      </c>
      <c r="Q32" s="39"/>
      <c r="R32" s="39">
        <f>N32+P32</f>
        <v>12286073.199999999</v>
      </c>
      <c r="T32" s="44">
        <f>ROUND(L32/G32,5)</f>
        <v>2.7779999999999999E-2</v>
      </c>
      <c r="V32" s="45">
        <v>444850342</v>
      </c>
      <c r="X32" s="46">
        <v>2.725E-2</v>
      </c>
      <c r="Z32" s="51">
        <f>T32-X32</f>
        <v>5.2999999999999922E-4</v>
      </c>
      <c r="AB32" s="39">
        <f>ROUND(X32*V32,0)</f>
        <v>12122172</v>
      </c>
      <c r="AD32" s="43">
        <f>ROUND(V32*Z28,0)</f>
        <v>889701</v>
      </c>
      <c r="AF32" s="39">
        <f>ROUND(AB32+AD32,0)</f>
        <v>13011873</v>
      </c>
      <c r="AH32" s="43">
        <f>ROUND(AF32-R32,0)</f>
        <v>725800</v>
      </c>
      <c r="AI32" s="43"/>
    </row>
    <row r="33" spans="1:35">
      <c r="A33" s="33"/>
      <c r="B33" s="33"/>
      <c r="C33" s="40" t="s">
        <v>3</v>
      </c>
      <c r="D33" s="33"/>
      <c r="E33" s="41" t="s">
        <v>3</v>
      </c>
      <c r="G33" s="38"/>
      <c r="H33" s="38"/>
      <c r="I33" s="38"/>
      <c r="J33" s="38"/>
      <c r="L33" s="39"/>
      <c r="M33" s="39"/>
      <c r="N33" s="39"/>
      <c r="O33" s="39"/>
      <c r="P33" s="43"/>
      <c r="Q33" s="39"/>
      <c r="R33" s="39"/>
      <c r="T33" s="44"/>
      <c r="V33" s="45"/>
      <c r="X33" s="46" t="s">
        <v>3</v>
      </c>
      <c r="Z33" s="51"/>
      <c r="AB33" s="39"/>
      <c r="AD33" s="43"/>
      <c r="AF33" s="39"/>
      <c r="AH33" s="43"/>
      <c r="AI33" s="43"/>
    </row>
    <row r="34" spans="1:35">
      <c r="A34" s="33">
        <f>A32+1</f>
        <v>9</v>
      </c>
      <c r="B34" s="33"/>
      <c r="C34" s="47" t="s">
        <v>33</v>
      </c>
      <c r="D34" s="33"/>
      <c r="E34" s="41">
        <v>2019</v>
      </c>
      <c r="G34" s="38">
        <v>417316000</v>
      </c>
      <c r="H34" s="38"/>
      <c r="I34" s="38">
        <v>5445393</v>
      </c>
      <c r="J34" s="38">
        <f>G34-I34</f>
        <v>411870607</v>
      </c>
      <c r="L34" s="39">
        <v>11110428</v>
      </c>
      <c r="M34" s="39"/>
      <c r="N34" s="39">
        <f>ROUND((L34/G34)*J34,0)</f>
        <v>10965452</v>
      </c>
      <c r="O34" s="39"/>
      <c r="P34" s="43">
        <v>-943648.2</v>
      </c>
      <c r="Q34" s="39"/>
      <c r="R34" s="39">
        <f>N34+P34</f>
        <v>10021803.800000001</v>
      </c>
      <c r="T34" s="44">
        <f>ROUND(L34/G34,5)</f>
        <v>2.6620000000000001E-2</v>
      </c>
      <c r="V34" s="45">
        <v>410522501</v>
      </c>
      <c r="X34" s="46">
        <v>2.725E-2</v>
      </c>
      <c r="Z34" s="51">
        <f>T34-X34</f>
        <v>-6.2999999999999862E-4</v>
      </c>
      <c r="AB34" s="39">
        <f>ROUND(X34*V34,0)</f>
        <v>11186738</v>
      </c>
      <c r="AD34" s="43">
        <f>ROUND(V34*Z30,0)</f>
        <v>-1703668</v>
      </c>
      <c r="AF34" s="39">
        <f>ROUND(AB34+AD34,0)</f>
        <v>9483070</v>
      </c>
      <c r="AH34" s="43">
        <f>ROUND(AF34-R34,0)</f>
        <v>-538734</v>
      </c>
      <c r="AI34" s="43"/>
    </row>
    <row r="35" spans="1:35">
      <c r="A35" s="33"/>
      <c r="B35" s="33"/>
      <c r="C35" s="40" t="s">
        <v>3</v>
      </c>
      <c r="D35" s="33"/>
      <c r="E35" s="41" t="s">
        <v>3</v>
      </c>
      <c r="G35" s="38"/>
      <c r="H35" s="38"/>
      <c r="I35" s="38"/>
      <c r="J35" s="38"/>
      <c r="L35" s="39"/>
      <c r="M35" s="39"/>
      <c r="N35" s="39"/>
      <c r="O35" s="39"/>
      <c r="P35" s="43"/>
      <c r="Q35" s="39"/>
      <c r="R35" s="39"/>
      <c r="T35" s="44"/>
      <c r="V35" s="45"/>
      <c r="X35" s="46" t="s">
        <v>3</v>
      </c>
      <c r="Z35" s="51"/>
      <c r="AB35" s="39"/>
      <c r="AD35" s="43"/>
      <c r="AF35" s="39"/>
      <c r="AH35" s="43"/>
      <c r="AI35" s="43"/>
    </row>
    <row r="36" spans="1:35">
      <c r="A36" s="33">
        <f>A34+1</f>
        <v>10</v>
      </c>
      <c r="B36" s="33"/>
      <c r="C36" s="47" t="s">
        <v>34</v>
      </c>
      <c r="D36" s="33"/>
      <c r="E36" s="41">
        <v>2019</v>
      </c>
      <c r="G36" s="38">
        <v>485925000</v>
      </c>
      <c r="H36" s="38"/>
      <c r="I36" s="38">
        <v>6704462</v>
      </c>
      <c r="J36" s="38">
        <f>G36-I36</f>
        <v>479220538</v>
      </c>
      <c r="L36" s="39">
        <v>14729056</v>
      </c>
      <c r="M36" s="39"/>
      <c r="N36" s="39">
        <f>ROUND((L36/G36)*J36,0)</f>
        <v>14525835</v>
      </c>
      <c r="O36" s="39"/>
      <c r="P36" s="43">
        <v>-1441771</v>
      </c>
      <c r="Q36" s="39"/>
      <c r="R36" s="39">
        <f>N36+P36</f>
        <v>13084064</v>
      </c>
      <c r="T36" s="44">
        <f>ROUND(L36/G36,5)</f>
        <v>3.031E-2</v>
      </c>
      <c r="V36" s="45">
        <v>474564173</v>
      </c>
      <c r="X36" s="46">
        <v>2.725E-2</v>
      </c>
      <c r="Z36" s="51">
        <f>T36-X36</f>
        <v>3.0600000000000002E-3</v>
      </c>
      <c r="AB36" s="39">
        <f>ROUND(X36*V36,0)</f>
        <v>12931874</v>
      </c>
      <c r="AD36" s="43">
        <f>ROUND(V36*Z32,0)</f>
        <v>251519</v>
      </c>
      <c r="AF36" s="39">
        <f>ROUND(AB36+AD36,0)</f>
        <v>13183393</v>
      </c>
      <c r="AH36" s="43">
        <f>ROUND(AF36-R36,0)</f>
        <v>99329</v>
      </c>
      <c r="AI36" s="43"/>
    </row>
    <row r="37" spans="1:35">
      <c r="A37" s="33"/>
      <c r="B37" s="33"/>
      <c r="C37" s="40"/>
      <c r="D37" s="33"/>
      <c r="E37" s="41" t="s">
        <v>3</v>
      </c>
      <c r="G37" s="38"/>
      <c r="H37" s="38"/>
      <c r="I37" s="38"/>
      <c r="J37" s="38"/>
      <c r="L37" s="39"/>
      <c r="M37" s="39"/>
      <c r="N37" s="39"/>
      <c r="O37" s="39"/>
      <c r="P37" s="43"/>
      <c r="Q37" s="39"/>
      <c r="R37" s="39"/>
      <c r="T37" s="44"/>
      <c r="V37" s="45"/>
      <c r="X37" s="46" t="s">
        <v>3</v>
      </c>
      <c r="Z37" s="51"/>
      <c r="AB37" s="39"/>
      <c r="AD37" s="43"/>
      <c r="AF37" s="39"/>
      <c r="AH37" s="43"/>
      <c r="AI37" s="43"/>
    </row>
    <row r="38" spans="1:35">
      <c r="A38" s="33">
        <f>A36+1</f>
        <v>11</v>
      </c>
      <c r="B38" s="33"/>
      <c r="C38" s="47" t="s">
        <v>35</v>
      </c>
      <c r="D38" s="33"/>
      <c r="E38" s="41">
        <v>2019</v>
      </c>
      <c r="G38" s="38">
        <v>517016000</v>
      </c>
      <c r="H38" s="38"/>
      <c r="I38" s="38">
        <v>7354940</v>
      </c>
      <c r="J38" s="38">
        <f>G38-I38</f>
        <v>509661060</v>
      </c>
      <c r="L38" s="39">
        <v>13141582</v>
      </c>
      <c r="M38" s="39"/>
      <c r="N38" s="39">
        <f>ROUND((L38/G38)*J38,0)</f>
        <v>12954633</v>
      </c>
      <c r="O38" s="39"/>
      <c r="P38" s="43">
        <v>1522994.25</v>
      </c>
      <c r="Q38" s="39"/>
      <c r="R38" s="39">
        <f>N38+P38</f>
        <v>14477627.25</v>
      </c>
      <c r="T38" s="44">
        <f>ROUND(L38/G38,5)</f>
        <v>2.5420000000000002E-2</v>
      </c>
      <c r="V38" s="45">
        <v>501159047</v>
      </c>
      <c r="X38" s="46">
        <v>2.725E-2</v>
      </c>
      <c r="Z38" s="51">
        <f>T38-X38</f>
        <v>-1.8299999999999983E-3</v>
      </c>
      <c r="AB38" s="39">
        <f>ROUND(X38*V38,0)</f>
        <v>13656584</v>
      </c>
      <c r="AD38" s="43">
        <f>ROUND(V38*Z34,0)</f>
        <v>-315730</v>
      </c>
      <c r="AF38" s="39">
        <f>ROUND(AB38+AD38,0)</f>
        <v>13340854</v>
      </c>
      <c r="AH38" s="43">
        <f>ROUND(AF38-R38,0)</f>
        <v>-1136773</v>
      </c>
      <c r="AI38" s="43"/>
    </row>
    <row r="39" spans="1:35">
      <c r="A39" s="33"/>
      <c r="B39" s="33"/>
      <c r="C39" s="40" t="s">
        <v>3</v>
      </c>
      <c r="D39" s="33"/>
      <c r="E39" s="41" t="s">
        <v>3</v>
      </c>
      <c r="G39" s="38"/>
      <c r="H39" s="38"/>
      <c r="I39" s="38"/>
      <c r="J39" s="38"/>
      <c r="L39" s="39"/>
      <c r="M39" s="39"/>
      <c r="N39" s="39"/>
      <c r="O39" s="39"/>
      <c r="P39" s="43"/>
      <c r="Q39" s="39"/>
      <c r="R39" s="39"/>
      <c r="T39" s="44"/>
      <c r="V39" s="45"/>
      <c r="X39" s="46" t="s">
        <v>3</v>
      </c>
      <c r="Z39" s="51"/>
      <c r="AB39" s="39"/>
      <c r="AD39" s="43"/>
      <c r="AF39" s="39"/>
      <c r="AH39" s="43"/>
      <c r="AI39" s="43"/>
    </row>
    <row r="40" spans="1:35">
      <c r="A40" s="33">
        <f>A38+1</f>
        <v>12</v>
      </c>
      <c r="B40" s="33"/>
      <c r="C40" s="47" t="s">
        <v>36</v>
      </c>
      <c r="D40" s="33"/>
      <c r="E40" s="41">
        <v>2020</v>
      </c>
      <c r="G40" s="38">
        <v>520305204</v>
      </c>
      <c r="H40" s="38"/>
      <c r="I40" s="38">
        <v>7533517</v>
      </c>
      <c r="J40" s="38">
        <f>G40-I40</f>
        <v>512771687</v>
      </c>
      <c r="L40" s="39">
        <v>12282257</v>
      </c>
      <c r="M40" s="39"/>
      <c r="N40" s="39">
        <f>ROUND((L40/G40)*J40,0)</f>
        <v>12104422</v>
      </c>
      <c r="O40" s="39"/>
      <c r="P40" s="43">
        <v>2250799.75</v>
      </c>
      <c r="Q40" s="39"/>
      <c r="R40" s="39">
        <f>N40+P40</f>
        <v>14355221.75</v>
      </c>
      <c r="T40" s="44">
        <f>ROUND(L40/G40,5)</f>
        <v>2.3609999999999999E-2</v>
      </c>
      <c r="V40" s="45">
        <v>506312273</v>
      </c>
      <c r="X40" s="46">
        <v>2.725E-2</v>
      </c>
      <c r="Z40" s="51">
        <f>T40-X40</f>
        <v>-3.6400000000000009E-3</v>
      </c>
      <c r="AB40" s="39">
        <f>ROUND(X40*V40,0)</f>
        <v>13797009</v>
      </c>
      <c r="AD40" s="43">
        <f>ROUND(V40*Z36,0)</f>
        <v>1549316</v>
      </c>
      <c r="AF40" s="39">
        <f>ROUND(AB40+AD40,0)</f>
        <v>15346325</v>
      </c>
      <c r="AH40" s="43">
        <f>ROUND(AF40-R40,0)</f>
        <v>991103</v>
      </c>
      <c r="AI40" s="43"/>
    </row>
    <row r="41" spans="1:35">
      <c r="A41" s="33"/>
      <c r="B41" s="33"/>
      <c r="C41" s="47"/>
      <c r="D41" s="33"/>
      <c r="E41" s="41"/>
      <c r="G41" s="38"/>
      <c r="H41" s="38"/>
      <c r="I41" s="38"/>
      <c r="J41" s="38"/>
      <c r="L41" s="39"/>
      <c r="M41" s="39"/>
      <c r="N41" s="39"/>
      <c r="O41" s="39"/>
      <c r="P41" s="43"/>
      <c r="Q41" s="39"/>
      <c r="R41" s="39"/>
      <c r="T41" s="44"/>
      <c r="V41" s="45"/>
      <c r="X41" s="46"/>
      <c r="Z41" s="51"/>
      <c r="AB41" s="39"/>
      <c r="AD41" s="43"/>
      <c r="AF41" s="39"/>
      <c r="AH41" s="43"/>
      <c r="AI41" s="43"/>
    </row>
    <row r="42" spans="1:35">
      <c r="A42" s="33">
        <f>A40+1</f>
        <v>13</v>
      </c>
      <c r="B42" s="33"/>
      <c r="C42" s="47" t="s">
        <v>37</v>
      </c>
      <c r="D42" s="33"/>
      <c r="E42" s="41">
        <v>2020</v>
      </c>
      <c r="G42" s="38">
        <v>490482730</v>
      </c>
      <c r="H42" s="38"/>
      <c r="I42" s="38">
        <v>7105315</v>
      </c>
      <c r="J42" s="38">
        <f>G42-I42</f>
        <v>483377415</v>
      </c>
      <c r="L42" s="39">
        <v>12740938</v>
      </c>
      <c r="M42" s="39"/>
      <c r="N42" s="39">
        <f>ROUND((L42/G42)*J42,0)</f>
        <v>12556368</v>
      </c>
      <c r="O42" s="39"/>
      <c r="P42" s="43">
        <v>-93917</v>
      </c>
      <c r="Q42" s="39"/>
      <c r="R42" s="39">
        <f>N42+P42</f>
        <v>12462451</v>
      </c>
      <c r="T42" s="44">
        <f>ROUND(L42/G42,5)</f>
        <v>2.598E-2</v>
      </c>
      <c r="V42" s="45">
        <v>478918132</v>
      </c>
      <c r="X42" s="46">
        <v>2.8510000000000001E-2</v>
      </c>
      <c r="Z42" s="51">
        <f>T42-X42</f>
        <v>-2.530000000000001E-3</v>
      </c>
      <c r="AB42" s="39">
        <f>ROUND(X42*V42,0)</f>
        <v>13653956</v>
      </c>
      <c r="AD42" s="43">
        <f>ROUND(V42*Z38,0)</f>
        <v>-876420</v>
      </c>
      <c r="AF42" s="39">
        <f>ROUND(AB42+AD42,0)</f>
        <v>12777536</v>
      </c>
      <c r="AH42" s="43">
        <f>ROUND(AF42-R42,0)</f>
        <v>315085</v>
      </c>
      <c r="AI42" s="43"/>
    </row>
    <row r="43" spans="1:35">
      <c r="A43" s="33"/>
      <c r="B43" s="33"/>
      <c r="C43" s="47" t="s">
        <v>3</v>
      </c>
      <c r="D43" s="33"/>
      <c r="E43" s="41" t="s">
        <v>3</v>
      </c>
      <c r="G43" s="38"/>
      <c r="H43" s="38"/>
      <c r="I43" s="38"/>
      <c r="J43" s="38"/>
      <c r="L43" s="39"/>
      <c r="M43" s="39"/>
      <c r="N43" s="39"/>
      <c r="O43" s="39"/>
      <c r="P43" s="43"/>
      <c r="Q43" s="39"/>
      <c r="R43" s="39"/>
      <c r="T43" s="44"/>
      <c r="V43" s="45"/>
      <c r="X43" s="46"/>
      <c r="Z43" s="51"/>
      <c r="AB43" s="39"/>
      <c r="AD43" s="43"/>
      <c r="AF43" s="39"/>
      <c r="AH43" s="43"/>
      <c r="AI43" s="43"/>
    </row>
    <row r="44" spans="1:35">
      <c r="A44" s="33">
        <f>A42+1</f>
        <v>14</v>
      </c>
      <c r="B44" s="33"/>
      <c r="C44" s="47" t="s">
        <v>31</v>
      </c>
      <c r="D44" s="33"/>
      <c r="E44" s="41">
        <v>2020</v>
      </c>
      <c r="G44" s="38">
        <v>423404708</v>
      </c>
      <c r="H44" s="38"/>
      <c r="I44" s="38">
        <v>6027774</v>
      </c>
      <c r="J44" s="38">
        <v>454826970</v>
      </c>
      <c r="L44" s="39">
        <v>9507376</v>
      </c>
      <c r="M44" s="39"/>
      <c r="N44" s="39">
        <f>ROUND((L44/G44)*J44,0)</f>
        <v>10212950</v>
      </c>
      <c r="O44" s="39"/>
      <c r="P44" s="43">
        <v>1166924.1399999999</v>
      </c>
      <c r="Q44" s="39"/>
      <c r="R44" s="39">
        <f>N44+P44</f>
        <v>11379874.140000001</v>
      </c>
      <c r="T44" s="44">
        <f>ROUND(L44/G44,5)</f>
        <v>2.2450000000000001E-2</v>
      </c>
      <c r="V44" s="45">
        <v>416763193</v>
      </c>
      <c r="X44" s="46">
        <v>2.8510000000000001E-2</v>
      </c>
      <c r="Z44" s="51">
        <f>T44-X44</f>
        <v>-6.0599999999999994E-3</v>
      </c>
      <c r="AB44" s="39">
        <f>ROUND(X44*V44,0)</f>
        <v>11881919</v>
      </c>
      <c r="AD44" s="43">
        <f>ROUND(V44*Z40,0)</f>
        <v>-1517018</v>
      </c>
      <c r="AF44" s="39">
        <f>ROUND(AB44+AD44,0)</f>
        <v>10364901</v>
      </c>
      <c r="AH44" s="43">
        <f>ROUND(AF44-R44,0)</f>
        <v>-1014973</v>
      </c>
      <c r="AI44" s="43"/>
    </row>
    <row r="45" spans="1:35">
      <c r="A45" s="33"/>
      <c r="B45" s="33"/>
      <c r="C45" s="47"/>
      <c r="D45" s="33"/>
      <c r="E45" s="41"/>
      <c r="G45" s="38"/>
      <c r="H45" s="38"/>
      <c r="I45" s="38"/>
      <c r="J45" s="38"/>
      <c r="L45" s="39"/>
      <c r="M45" s="39"/>
      <c r="N45" s="39"/>
      <c r="O45" s="39"/>
      <c r="P45" s="43"/>
      <c r="Q45" s="39"/>
      <c r="R45" s="39"/>
      <c r="T45" s="44"/>
      <c r="V45" s="45"/>
      <c r="X45" s="46"/>
      <c r="Z45" s="51"/>
      <c r="AB45" s="39"/>
      <c r="AD45" s="43"/>
      <c r="AF45" s="39"/>
      <c r="AH45" s="43"/>
      <c r="AI45" s="43"/>
    </row>
    <row r="46" spans="1:35">
      <c r="A46" s="33">
        <v>15</v>
      </c>
      <c r="B46" s="33"/>
      <c r="C46" s="79" t="s">
        <v>64</v>
      </c>
      <c r="D46" s="33"/>
      <c r="E46" s="41"/>
      <c r="G46" s="38"/>
      <c r="H46" s="38"/>
      <c r="I46" s="38"/>
      <c r="J46" s="38"/>
      <c r="L46" s="39"/>
      <c r="M46" s="39"/>
      <c r="N46" s="39"/>
      <c r="O46" s="39"/>
      <c r="P46" s="43"/>
      <c r="Q46" s="39"/>
      <c r="R46" s="39"/>
      <c r="T46" s="44"/>
      <c r="V46" s="45"/>
      <c r="X46" s="46"/>
      <c r="Z46" s="51"/>
      <c r="AB46" s="39"/>
      <c r="AD46" s="43"/>
      <c r="AF46" s="39"/>
      <c r="AH46" s="43"/>
      <c r="AI46" s="43"/>
    </row>
    <row r="47" spans="1:35" ht="13.8" thickBot="1">
      <c r="A47" s="33"/>
      <c r="B47" s="33"/>
      <c r="C47" s="79"/>
      <c r="D47" s="33"/>
      <c r="E47" s="41"/>
      <c r="G47" s="52">
        <f>SUM(G22:G44)</f>
        <v>5593130642</v>
      </c>
      <c r="H47" s="53"/>
      <c r="I47" s="52">
        <f>SUM(I22:I44)</f>
        <v>78106427</v>
      </c>
      <c r="J47" s="52">
        <f>SUM(J22:J44)</f>
        <v>5552474251</v>
      </c>
      <c r="K47" s="54"/>
      <c r="L47" s="55">
        <f>SUM(L22:L44)</f>
        <v>146742579</v>
      </c>
      <c r="M47" s="56"/>
      <c r="N47" s="55">
        <f>SUM(N22:N44)</f>
        <v>145535210</v>
      </c>
      <c r="O47" s="56"/>
      <c r="P47" s="57">
        <f>SUM(P22:P44)</f>
        <v>2988120.65</v>
      </c>
      <c r="Q47" s="56"/>
      <c r="R47" s="55">
        <f>SUM(R22:R44)</f>
        <v>148523330.64999998</v>
      </c>
      <c r="S47" s="54"/>
      <c r="T47" s="58"/>
      <c r="U47" s="54"/>
      <c r="V47" s="59">
        <f>SUM(V22:V44)</f>
        <v>5481268647</v>
      </c>
      <c r="W47" s="54"/>
      <c r="X47" s="60"/>
      <c r="Y47" s="54"/>
      <c r="Z47" s="61"/>
      <c r="AA47" s="54"/>
      <c r="AB47" s="55">
        <f>SUM(AB22:AB44)</f>
        <v>150493130</v>
      </c>
      <c r="AC47" s="54"/>
      <c r="AD47" s="57">
        <f>SUM(AD22:AD44)</f>
        <v>-3204660</v>
      </c>
      <c r="AE47" s="54"/>
      <c r="AF47" s="55">
        <f>SUM(AF22:AF44)</f>
        <v>147288470</v>
      </c>
      <c r="AG47" s="54"/>
      <c r="AH47" s="57">
        <f>SUM(AH22:AH44)</f>
        <v>-1234861</v>
      </c>
      <c r="AI47" s="43"/>
    </row>
    <row r="48" spans="1:35" ht="13.8" thickTop="1">
      <c r="A48" s="33"/>
      <c r="B48" s="33"/>
      <c r="C48" s="62"/>
      <c r="D48" s="33"/>
      <c r="E48" s="41"/>
      <c r="G48" s="38"/>
      <c r="H48" s="38"/>
      <c r="I48" s="38"/>
      <c r="J48" s="38"/>
      <c r="L48" s="39"/>
      <c r="M48" s="39"/>
      <c r="N48" s="39"/>
      <c r="O48" s="39"/>
      <c r="P48" s="43"/>
      <c r="Q48" s="39"/>
      <c r="R48" s="39"/>
      <c r="T48" s="44"/>
      <c r="V48" s="45"/>
      <c r="X48" s="46"/>
      <c r="Z48" s="51"/>
      <c r="AB48" s="39"/>
      <c r="AD48" s="43"/>
      <c r="AF48" s="39"/>
      <c r="AH48" s="43"/>
      <c r="AI48" s="43"/>
    </row>
    <row r="49" spans="1:36">
      <c r="A49" s="33"/>
      <c r="B49" s="33"/>
      <c r="C49" s="62"/>
      <c r="D49" s="33"/>
      <c r="E49" s="41"/>
      <c r="G49" s="38"/>
      <c r="H49" s="38"/>
      <c r="I49" s="38"/>
      <c r="J49" s="38" t="s">
        <v>73</v>
      </c>
      <c r="L49" s="39">
        <v>6076916.6800000006</v>
      </c>
      <c r="M49" s="39"/>
      <c r="N49" s="39"/>
      <c r="O49" s="39"/>
      <c r="P49" s="43"/>
      <c r="Q49" s="39"/>
      <c r="R49" s="39"/>
      <c r="T49" s="44"/>
      <c r="V49" s="45"/>
      <c r="X49" s="46"/>
      <c r="Z49" s="51"/>
      <c r="AB49" s="39"/>
      <c r="AD49" s="43"/>
      <c r="AF49" s="39"/>
      <c r="AH49" s="43"/>
      <c r="AI49" s="43"/>
    </row>
    <row r="50" spans="1:36">
      <c r="A50" s="33"/>
      <c r="B50" s="33"/>
      <c r="C50" s="62"/>
      <c r="D50" s="33"/>
      <c r="E50" s="41"/>
      <c r="G50" s="38"/>
      <c r="H50" s="38"/>
      <c r="I50" s="38"/>
      <c r="J50" s="32" t="s">
        <v>75</v>
      </c>
      <c r="L50" s="63">
        <v>0.98499999999999999</v>
      </c>
      <c r="M50" s="39"/>
      <c r="N50" s="39"/>
      <c r="O50" s="39"/>
      <c r="P50" s="43"/>
      <c r="Q50" s="39"/>
      <c r="R50" s="39"/>
      <c r="T50" s="44"/>
      <c r="V50" s="45"/>
      <c r="X50" s="46"/>
      <c r="Z50" s="51"/>
      <c r="AB50" s="39"/>
      <c r="AD50" s="43"/>
      <c r="AF50" s="39"/>
      <c r="AH50" s="43"/>
      <c r="AI50" s="43"/>
    </row>
    <row r="51" spans="1:36">
      <c r="A51" s="33"/>
      <c r="B51" s="33"/>
      <c r="C51" s="62"/>
      <c r="D51" s="33"/>
      <c r="E51" s="41"/>
      <c r="G51" s="38"/>
      <c r="H51" s="38"/>
      <c r="I51" s="38"/>
      <c r="J51" s="38" t="s">
        <v>74</v>
      </c>
      <c r="L51" s="39">
        <f>L47-L49</f>
        <v>140665662.31999999</v>
      </c>
      <c r="M51" s="39"/>
      <c r="N51" s="39"/>
      <c r="O51" s="39"/>
      <c r="P51" s="43"/>
      <c r="Q51" s="39"/>
      <c r="R51" s="39"/>
      <c r="T51" s="44"/>
      <c r="V51" s="45"/>
      <c r="X51" s="46"/>
      <c r="Z51" s="51"/>
      <c r="AB51" s="39"/>
      <c r="AD51" s="43"/>
      <c r="AF51" s="39"/>
      <c r="AH51" s="43"/>
      <c r="AI51" s="43"/>
    </row>
    <row r="52" spans="1:36">
      <c r="A52" s="33"/>
      <c r="B52" s="33"/>
      <c r="C52" s="62"/>
      <c r="D52" s="33"/>
      <c r="E52" s="41"/>
      <c r="G52" s="38"/>
      <c r="H52" s="38"/>
      <c r="I52" s="38"/>
      <c r="J52" s="38" t="s">
        <v>76</v>
      </c>
      <c r="L52" s="63">
        <v>0.98599999999999999</v>
      </c>
      <c r="M52" s="39"/>
      <c r="N52" s="39"/>
      <c r="O52" s="39"/>
      <c r="P52" s="43"/>
      <c r="Q52" s="39"/>
      <c r="R52" s="39"/>
      <c r="T52" s="44"/>
      <c r="V52" s="45"/>
      <c r="X52" s="46"/>
      <c r="Z52" s="51"/>
      <c r="AB52" s="39"/>
      <c r="AD52" s="43"/>
      <c r="AF52" s="39"/>
      <c r="AH52" s="43"/>
      <c r="AI52" s="43"/>
    </row>
    <row r="53" spans="1:36">
      <c r="A53" s="33"/>
      <c r="B53" s="33"/>
      <c r="C53" s="62"/>
      <c r="D53" s="33"/>
      <c r="E53" s="41"/>
      <c r="G53" s="38"/>
      <c r="H53" s="38"/>
      <c r="I53" s="38"/>
      <c r="J53" s="38"/>
      <c r="L53" s="39"/>
      <c r="M53" s="39"/>
      <c r="N53" s="39"/>
      <c r="O53" s="39"/>
      <c r="P53" s="43"/>
      <c r="Q53" s="39"/>
      <c r="R53" s="39"/>
      <c r="T53" s="44"/>
      <c r="V53" s="45"/>
      <c r="X53" s="46"/>
      <c r="Z53" s="51"/>
      <c r="AB53" s="39"/>
      <c r="AD53" s="43"/>
      <c r="AF53" s="39"/>
      <c r="AH53" s="43"/>
      <c r="AI53" s="43"/>
    </row>
    <row r="54" spans="1:36">
      <c r="A54" s="33"/>
      <c r="B54" s="33"/>
      <c r="C54" s="62"/>
      <c r="D54" s="33"/>
      <c r="E54" s="41"/>
      <c r="G54" s="38"/>
      <c r="H54" s="38"/>
      <c r="I54" s="38" t="s">
        <v>77</v>
      </c>
      <c r="J54" s="38"/>
      <c r="L54" s="39">
        <f>(L49*L50)+(L51*L52)</f>
        <v>144682105.97731999</v>
      </c>
      <c r="M54" s="39"/>
      <c r="N54" s="39"/>
      <c r="O54" s="39"/>
      <c r="P54" s="43"/>
      <c r="Q54" s="39"/>
      <c r="R54" s="39"/>
      <c r="T54" s="44"/>
      <c r="V54" s="45"/>
      <c r="X54" s="46"/>
      <c r="Z54" s="51"/>
      <c r="AB54" s="39"/>
      <c r="AD54" s="43"/>
      <c r="AF54" s="39"/>
      <c r="AH54" s="43"/>
      <c r="AI54" s="43"/>
    </row>
    <row r="55" spans="1:36">
      <c r="A55" s="33"/>
      <c r="B55" s="33"/>
      <c r="C55" s="62"/>
      <c r="D55" s="33"/>
      <c r="E55" s="41"/>
      <c r="G55" s="38"/>
      <c r="H55" s="38"/>
      <c r="I55" s="38"/>
      <c r="J55" s="38"/>
      <c r="L55" s="39"/>
      <c r="M55" s="39"/>
      <c r="N55" s="39"/>
      <c r="O55" s="39"/>
      <c r="P55" s="43"/>
      <c r="Q55" s="39"/>
      <c r="R55" s="39"/>
      <c r="T55" s="44"/>
      <c r="V55" s="45"/>
      <c r="X55" s="46"/>
      <c r="Z55" s="51"/>
      <c r="AB55" s="39"/>
      <c r="AD55" s="43"/>
      <c r="AF55" s="39"/>
      <c r="AH55" s="43"/>
      <c r="AI55" s="43"/>
    </row>
    <row r="56" spans="1:36" ht="12.75" customHeight="1">
      <c r="A56" s="33"/>
      <c r="B56" s="33"/>
      <c r="C56" s="79" t="s">
        <v>55</v>
      </c>
      <c r="D56" s="33"/>
      <c r="E56" s="33"/>
      <c r="G56" s="38"/>
      <c r="H56" s="38"/>
      <c r="I56" s="38"/>
      <c r="J56" s="38"/>
      <c r="L56" s="39"/>
      <c r="M56" s="39"/>
      <c r="N56" s="39"/>
      <c r="O56" s="39"/>
      <c r="P56" s="43"/>
      <c r="Q56" s="39"/>
      <c r="R56" s="39"/>
      <c r="T56" s="44"/>
      <c r="V56" s="45"/>
      <c r="X56" s="46"/>
      <c r="AB56" s="39"/>
      <c r="AF56" s="39"/>
      <c r="AH56" s="43"/>
      <c r="AI56" s="43"/>
    </row>
    <row r="57" spans="1:36" ht="13.8" thickBot="1">
      <c r="A57" s="33">
        <f>A44+1</f>
        <v>15</v>
      </c>
      <c r="B57" s="33"/>
      <c r="C57" s="79"/>
      <c r="D57" s="33"/>
      <c r="G57" s="64">
        <f>SUM(G16:G38)</f>
        <v>5715538000</v>
      </c>
      <c r="H57" s="42"/>
      <c r="I57" s="64">
        <f t="shared" ref="I57:J57" si="1">SUM(I16:I38)</f>
        <v>80709928</v>
      </c>
      <c r="J57" s="65">
        <f t="shared" si="1"/>
        <v>5634828072</v>
      </c>
      <c r="K57" s="66"/>
      <c r="L57" s="67">
        <f>SUM(L16:L38)</f>
        <v>154287225</v>
      </c>
      <c r="M57" s="68"/>
      <c r="N57" s="67">
        <f>SUM(N16:N38)</f>
        <v>152108225</v>
      </c>
      <c r="O57" s="68"/>
      <c r="P57" s="67">
        <f>SUM(P16:P38)</f>
        <v>-38019043.240000002</v>
      </c>
      <c r="Q57" s="68"/>
      <c r="R57" s="67">
        <f>SUM(R16:R38)</f>
        <v>114089181.75999999</v>
      </c>
      <c r="S57" s="66"/>
      <c r="T57" s="69"/>
      <c r="U57" s="66"/>
      <c r="V57" s="65">
        <f>SUM(V16:V38)</f>
        <v>5631770318</v>
      </c>
      <c r="W57" s="66"/>
      <c r="X57" s="70"/>
      <c r="Y57" s="66"/>
      <c r="Z57" s="67"/>
      <c r="AA57" s="66"/>
      <c r="AB57" s="67">
        <f>SUM(AB16:AB38)</f>
        <v>138159740</v>
      </c>
      <c r="AC57" s="66"/>
      <c r="AD57" s="67">
        <f>SUM(AD16:AD38)</f>
        <v>-1839996</v>
      </c>
      <c r="AE57" s="66"/>
      <c r="AF57" s="67">
        <f>SUM(AF16:AF38)</f>
        <v>136319744</v>
      </c>
      <c r="AG57" s="66"/>
      <c r="AH57" s="67">
        <f>SUM(AH16:AH38)</f>
        <v>40591496</v>
      </c>
      <c r="AI57" s="71"/>
    </row>
    <row r="58" spans="1:36" ht="12.75" customHeight="1" thickTop="1">
      <c r="A58" s="33"/>
      <c r="B58" s="33"/>
      <c r="C58" s="72"/>
      <c r="D58" s="33"/>
      <c r="G58" s="42"/>
      <c r="H58" s="42"/>
      <c r="I58" s="42"/>
      <c r="J58" s="73"/>
      <c r="K58" s="66"/>
      <c r="L58" s="71"/>
      <c r="M58" s="68"/>
      <c r="N58" s="71"/>
      <c r="O58" s="68"/>
      <c r="P58" s="71"/>
      <c r="Q58" s="68"/>
      <c r="R58" s="71"/>
      <c r="S58" s="66"/>
      <c r="T58" s="74"/>
      <c r="U58" s="66"/>
      <c r="V58" s="73"/>
      <c r="W58" s="66"/>
      <c r="X58" s="66"/>
      <c r="Y58" s="66"/>
      <c r="Z58" s="71"/>
      <c r="AA58" s="66"/>
      <c r="AB58" s="71"/>
      <c r="AC58" s="66"/>
      <c r="AD58" s="71"/>
      <c r="AE58" s="66"/>
      <c r="AF58" s="71"/>
      <c r="AG58" s="66"/>
      <c r="AH58" s="71"/>
      <c r="AI58" s="71"/>
    </row>
    <row r="59" spans="1:36" ht="13.5" customHeight="1">
      <c r="A59" s="78"/>
      <c r="B59" s="78"/>
      <c r="C59" s="78"/>
      <c r="D59" s="78"/>
      <c r="E59" s="78"/>
      <c r="F59" s="78"/>
      <c r="G59" s="78"/>
      <c r="H59" s="78"/>
      <c r="I59" s="78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1"/>
      <c r="AJ59" s="76"/>
    </row>
    <row r="60" spans="1:36">
      <c r="A60" s="33"/>
      <c r="G60" s="42"/>
      <c r="H60" s="42"/>
      <c r="I60" s="42"/>
      <c r="J60" s="73"/>
      <c r="K60" s="66"/>
      <c r="L60" s="71"/>
      <c r="M60" s="68"/>
      <c r="N60" s="71"/>
      <c r="O60" s="68"/>
      <c r="P60" s="71"/>
      <c r="Q60" s="68"/>
      <c r="R60" s="71"/>
      <c r="S60" s="66"/>
      <c r="T60" s="74"/>
      <c r="U60" s="66"/>
      <c r="V60" s="73"/>
      <c r="W60" s="66"/>
      <c r="X60" s="66"/>
      <c r="Y60" s="66"/>
      <c r="Z60" s="71"/>
      <c r="AA60" s="66"/>
      <c r="AB60" s="71"/>
      <c r="AC60" s="66"/>
      <c r="AD60" s="71"/>
      <c r="AE60" s="66"/>
      <c r="AF60" s="71"/>
      <c r="AG60" s="66"/>
      <c r="AH60" s="71"/>
      <c r="AI60" s="71"/>
    </row>
    <row r="61" spans="1:36" ht="12.75" customHeight="1">
      <c r="G61" s="42"/>
      <c r="H61" s="42"/>
      <c r="I61" s="42"/>
      <c r="J61" s="73"/>
      <c r="K61" s="66"/>
      <c r="L61" s="71"/>
      <c r="M61" s="68"/>
      <c r="N61" s="71"/>
      <c r="O61" s="68"/>
      <c r="P61" s="71"/>
      <c r="Q61" s="68"/>
      <c r="R61" s="71"/>
      <c r="S61" s="66"/>
      <c r="T61" s="74"/>
      <c r="U61" s="66"/>
      <c r="V61" s="73"/>
      <c r="W61" s="66"/>
      <c r="X61" s="66"/>
      <c r="Y61" s="66"/>
      <c r="Z61" s="71"/>
      <c r="AA61" s="66"/>
      <c r="AB61" s="71"/>
      <c r="AC61" s="66"/>
      <c r="AD61" s="71"/>
      <c r="AE61" s="66"/>
      <c r="AF61" s="71"/>
      <c r="AG61" s="66"/>
      <c r="AH61" s="71"/>
      <c r="AI61" s="71"/>
    </row>
    <row r="66" spans="7:7">
      <c r="G66" s="77"/>
    </row>
  </sheetData>
  <mergeCells count="8">
    <mergeCell ref="A59:I59"/>
    <mergeCell ref="C56:C57"/>
    <mergeCell ref="P4:T4"/>
    <mergeCell ref="P1:T1"/>
    <mergeCell ref="P3:T3"/>
    <mergeCell ref="P2:T2"/>
    <mergeCell ref="G8:G10"/>
    <mergeCell ref="C46:C47"/>
  </mergeCells>
  <phoneticPr fontId="4" type="noConversion"/>
  <pageMargins left="0.5" right="0" top="1.25" bottom="1" header="0.5" footer="0.5"/>
  <pageSetup scale="43" orientation="landscape" r:id="rId1"/>
  <headerFooter alignWithMargins="0"/>
  <rowBreaks count="1" manualBreakCount="1">
    <brk id="6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35A8D66889804D93A541DC7FCD6740" ma:contentTypeVersion="1" ma:contentTypeDescription="Create a new document." ma:contentTypeScope="" ma:versionID="efd721c7cda02a20df6329f4e8d3d67f">
  <xsd:schema xmlns:xsd="http://www.w3.org/2001/XMLSchema" xmlns:xs="http://www.w3.org/2001/XMLSchema" xmlns:p="http://schemas.microsoft.com/office/2006/metadata/properties" xmlns:ns2="a1040523-5304-4b09-b6d4-64a124c994e2" targetNamespace="http://schemas.microsoft.com/office/2006/metadata/properties" ma:root="true" ma:fieldsID="600ce198b5c5104e6f0363384ebebfc8" ns2:_="">
    <xsd:import namespace="a1040523-5304-4b09-b6d4-64a124c994e2"/>
    <xsd:element name="properties">
      <xsd:complexType>
        <xsd:sequence>
          <xsd:element name="documentManagement">
            <xsd:complexType>
              <xsd:all>
                <xsd:element ref="ns2:Operating_x0020_Compan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040523-5304-4b09-b6d4-64a124c994e2" elementFormDefault="qualified">
    <xsd:import namespace="http://schemas.microsoft.com/office/2006/documentManagement/types"/>
    <xsd:import namespace="http://schemas.microsoft.com/office/infopath/2007/PartnerControls"/>
    <xsd:element name="Operating_x0020_Company" ma:index="8" ma:displayName="Operating Company" ma:default="AEP Ohio" ma:format="Dropdown" ma:internalName="Operating_x0020_Company">
      <xsd:simpleType>
        <xsd:restriction base="dms:Choice">
          <xsd:enumeration value="AEP Ohio"/>
          <xsd:enumeration value="AEP Texas"/>
          <xsd:enumeration value="Appalachian Power - Tennessee"/>
          <xsd:enumeration value="Appalachian Power - Virginia"/>
          <xsd:enumeration value="Appalachian Power - West Virginia"/>
          <xsd:enumeration value="ETT"/>
          <xsd:enumeration value="FERC"/>
          <xsd:enumeration value="Indiana &amp; Michigan Power - Indiana"/>
          <xsd:enumeration value="Indiana &amp; Michigan Power - Michigan"/>
          <xsd:enumeration value="Kentucky Power"/>
          <xsd:enumeration value="PSO"/>
          <xsd:enumeration value="SWEPCO - Arkansas"/>
          <xsd:enumeration value="SWEPCO - Louisiana"/>
          <xsd:enumeration value="SWEPCO - Texa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rating_x0020_Company xmlns="a1040523-5304-4b09-b6d4-64a124c994e2">Kentucky Power</Operating_x0020_Company>
  </documentManagement>
</p:properties>
</file>

<file path=customXml/itemProps1.xml><?xml version="1.0" encoding="utf-8"?>
<ds:datastoreItem xmlns:ds="http://schemas.openxmlformats.org/officeDocument/2006/customXml" ds:itemID="{F4FD7196-752C-45A4-B6DD-B5A560B8FC27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A3D2D127-6809-4BCB-B6C0-E09044220428}"/>
</file>

<file path=customXml/itemProps3.xml><?xml version="1.0" encoding="utf-8"?>
<ds:datastoreItem xmlns:ds="http://schemas.openxmlformats.org/officeDocument/2006/customXml" ds:itemID="{1D2F234F-5EA5-4E72-A815-C8F50F87E815}"/>
</file>

<file path=customXml/itemProps4.xml><?xml version="1.0" encoding="utf-8"?>
<ds:datastoreItem xmlns:ds="http://schemas.openxmlformats.org/officeDocument/2006/customXml" ds:itemID="{4B5B6C1E-BC8B-49BD-BBA6-BDED610DC1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Fuel Over Under Adjustment</vt:lpstr>
      <vt:lpstr>Fuel Over Under Workpaper 2020</vt:lpstr>
    </vt:vector>
  </TitlesOfParts>
  <Company>AEP-IT-CPS-6/18/2-(Audinet-835-3050)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AEP</dc:creator>
  <cp:keywords/>
  <cp:lastModifiedBy>s012197</cp:lastModifiedBy>
  <cp:lastPrinted>2016-12-28T14:39:38Z</cp:lastPrinted>
  <dcterms:created xsi:type="dcterms:W3CDTF">2004-07-27T12:20:53Z</dcterms:created>
  <dcterms:modified xsi:type="dcterms:W3CDTF">2020-07-26T20:51:40Z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f284526f-6260-4479-b6de-1b40ba762b7c</vt:lpwstr>
  </property>
  <property fmtid="{D5CDD505-2E9C-101B-9397-08002B2CF9AE}" pid="3" name="bjSaver">
    <vt:lpwstr>De6/+vo2Urpndzy1x+9pdPyTFYon/gmW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  <property fmtid="{D5CDD505-2E9C-101B-9397-08002B2CF9AE}" pid="7" name="ContentTypeId">
    <vt:lpwstr>0x0101002135A8D66889804D93A541DC7FCD6740</vt:lpwstr>
  </property>
</Properties>
</file>