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360" yWindow="168" windowWidth="7440" windowHeight="9408"/>
  </bookViews>
  <sheets>
    <sheet name="MCC Study" sheetId="4" r:id="rId1"/>
  </sheets>
  <definedNames>
    <definedName name="_xlnm.Print_Area" localSheetId="0">'MCC Study'!$A$1:$K$58</definedName>
  </definedNames>
  <calcPr calcId="162913" iterate="1"/>
</workbook>
</file>

<file path=xl/calcChain.xml><?xml version="1.0" encoding="utf-8"?>
<calcChain xmlns="http://schemas.openxmlformats.org/spreadsheetml/2006/main">
  <c r="B53" i="4" l="1"/>
  <c r="K48" i="4" l="1"/>
  <c r="J48" i="4"/>
  <c r="J45" i="4"/>
  <c r="J40" i="4"/>
  <c r="J15" i="4"/>
  <c r="J36" i="4" s="1"/>
  <c r="K24" i="4" l="1"/>
  <c r="K15" i="4"/>
  <c r="K34" i="4"/>
  <c r="K29" i="4"/>
  <c r="I8" i="4"/>
  <c r="I15" i="4" s="1"/>
  <c r="H15" i="4"/>
  <c r="G15" i="4"/>
  <c r="F15" i="4"/>
  <c r="E8" i="4"/>
  <c r="E15" i="4" s="1"/>
  <c r="D8" i="4"/>
  <c r="D15" i="4" s="1"/>
  <c r="J46" i="4"/>
  <c r="J41" i="4"/>
  <c r="I34" i="4"/>
  <c r="H34" i="4"/>
  <c r="G34" i="4"/>
  <c r="F34" i="4"/>
  <c r="E34" i="4"/>
  <c r="D34" i="4"/>
  <c r="J33" i="4"/>
  <c r="J32" i="4"/>
  <c r="I29" i="4"/>
  <c r="H29" i="4"/>
  <c r="G29" i="4"/>
  <c r="F29" i="4"/>
  <c r="E29" i="4"/>
  <c r="D29" i="4"/>
  <c r="J28" i="4"/>
  <c r="J27" i="4"/>
  <c r="I24" i="4"/>
  <c r="H24" i="4"/>
  <c r="G24" i="4"/>
  <c r="F24" i="4"/>
  <c r="E24" i="4"/>
  <c r="D24" i="4"/>
  <c r="J23" i="4"/>
  <c r="J22" i="4"/>
  <c r="J21" i="4"/>
  <c r="J20" i="4"/>
  <c r="J19" i="4"/>
  <c r="J18" i="4"/>
  <c r="J14" i="4"/>
  <c r="J13" i="4"/>
  <c r="J12" i="4"/>
  <c r="J11" i="4"/>
  <c r="J10" i="4"/>
  <c r="J9" i="4"/>
  <c r="J34" i="4" l="1"/>
  <c r="J24" i="4"/>
  <c r="J29" i="4"/>
  <c r="J8" i="4"/>
  <c r="B55" i="4" l="1"/>
  <c r="B56" i="4" s="1"/>
  <c r="B58" i="4" s="1"/>
</calcChain>
</file>

<file path=xl/sharedStrings.xml><?xml version="1.0" encoding="utf-8"?>
<sst xmlns="http://schemas.openxmlformats.org/spreadsheetml/2006/main" count="58" uniqueCount="52">
  <si>
    <t>Account</t>
  </si>
  <si>
    <t>Poles, Towers &amp; Fixtures</t>
  </si>
  <si>
    <t>Description</t>
  </si>
  <si>
    <t>Qty</t>
  </si>
  <si>
    <t>Material Cost</t>
  </si>
  <si>
    <t>Std Labor Cost</t>
  </si>
  <si>
    <t>Admin Overhd</t>
  </si>
  <si>
    <t>Transpt Overhd</t>
  </si>
  <si>
    <t>Material Overhd</t>
  </si>
  <si>
    <t>Labor Overhd</t>
  </si>
  <si>
    <t>Total</t>
  </si>
  <si>
    <t>ANC,Expanding,8in,72in,Sg Eye 5/8in</t>
  </si>
  <si>
    <t>GYD,Marker-Plastic-Yellow</t>
  </si>
  <si>
    <t>GYF,3/8,Down,78in Pole mt,EyePlate</t>
  </si>
  <si>
    <t>GYW,3/8 in. EHS (15,400 lbs)</t>
  </si>
  <si>
    <t>Total Company Direct Charges A/C</t>
  </si>
  <si>
    <t>% of Total Cost</t>
  </si>
  <si>
    <t xml:space="preserve">OH Conductor &amp; Devices </t>
  </si>
  <si>
    <t>CON,#2 AWG,Alum Alloy,One,Bare</t>
  </si>
  <si>
    <t>DEC,#4 - #2/0 AA,AL,AS</t>
  </si>
  <si>
    <t>DEG,#2,Primary Neutral Al</t>
  </si>
  <si>
    <t>GND,Extend Gnd To Guy/Eq,#4</t>
  </si>
  <si>
    <t>Transformer Devices</t>
  </si>
  <si>
    <t>Services</t>
  </si>
  <si>
    <t>SVC,#2 AWG,Trip,All Alum,Res</t>
  </si>
  <si>
    <t>SVW,#2 AWG,Trip,All Alum,Res</t>
  </si>
  <si>
    <t>CONSTRUCTION</t>
  </si>
  <si>
    <t>MAINTENANCE</t>
  </si>
  <si>
    <t>Overhead Line Expense</t>
  </si>
  <si>
    <t>Meter Expense</t>
  </si>
  <si>
    <t>MTR-Type 0A006 Class200,240v RF</t>
  </si>
  <si>
    <t>Total Work Request Charges</t>
  </si>
  <si>
    <t>BKT,Arrestor/CO 12in (1Ph),Fbrgls</t>
  </si>
  <si>
    <t>Pole,40ft,Class 4</t>
  </si>
  <si>
    <t>INS,15kV,Deadend,Polymer</t>
  </si>
  <si>
    <t>XCO,15kV,100 Amp,10kA</t>
  </si>
  <si>
    <t>XFR,15KVA,7.2/12.4kVY,120/240,1BG</t>
  </si>
  <si>
    <t>Avg Serv Life (yrs)</t>
  </si>
  <si>
    <t>avg</t>
  </si>
  <si>
    <t>Weighted Avg Accounting Life</t>
  </si>
  <si>
    <t>Marginal Cost Per Month to Connect a Residential Customer</t>
  </si>
  <si>
    <t>Total Capital Cost</t>
  </si>
  <si>
    <t>Monthly Capital Recovery $</t>
  </si>
  <si>
    <t>Total Basic Service Charge $/month</t>
  </si>
  <si>
    <t xml:space="preserve">PreCap </t>
  </si>
  <si>
    <t>Kentucky Power MCAC (Customer Hookup Cost): 7.2kV</t>
  </si>
  <si>
    <t>EQL,1 Ph,#4, CU Sol,#4,CU Sld, Xfr</t>
  </si>
  <si>
    <t>SAA,3 inch,Clevis</t>
  </si>
  <si>
    <t>GND,Cu Rod Adr,#4</t>
  </si>
  <si>
    <t>Kentucky Power 2020</t>
  </si>
  <si>
    <t>Levelized 33 Year Carrying Charge</t>
  </si>
  <si>
    <t>Exhibit AEV - 2  Marginal Customer Connection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</si>
</sst>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6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 applyFill="1" applyBorder="1"/>
    <xf numFmtId="164" fontId="2" fillId="0" borderId="0" xfId="0" applyNumberFormat="1" applyFont="1" applyFill="1"/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/>
    <xf numFmtId="10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1" fillId="0" borderId="0" xfId="2" applyNumberFormat="1" applyFont="1" applyFill="1"/>
    <xf numFmtId="164" fontId="2" fillId="0" borderId="0" xfId="0" applyNumberFormat="1" applyFont="1" applyFill="1" applyBorder="1"/>
    <xf numFmtId="44" fontId="0" fillId="0" borderId="0" xfId="2" applyFont="1" applyFill="1"/>
    <xf numFmtId="0" fontId="2" fillId="0" borderId="1" xfId="0" applyFont="1" applyFill="1" applyBorder="1"/>
    <xf numFmtId="165" fontId="5" fillId="0" borderId="2" xfId="1" applyNumberFormat="1" applyFont="1" applyFill="1" applyBorder="1"/>
    <xf numFmtId="0" fontId="2" fillId="0" borderId="1" xfId="0" applyFont="1" applyFill="1" applyBorder="1" applyAlignment="1">
      <alignment wrapText="1"/>
    </xf>
    <xf numFmtId="164" fontId="0" fillId="0" borderId="2" xfId="0" applyNumberFormat="1" applyFill="1" applyBorder="1"/>
    <xf numFmtId="0" fontId="0" fillId="0" borderId="1" xfId="0" applyFill="1" applyBorder="1"/>
    <xf numFmtId="0" fontId="3" fillId="0" borderId="3" xfId="0" applyFont="1" applyFill="1" applyBorder="1" applyAlignment="1">
      <alignment wrapText="1"/>
    </xf>
    <xf numFmtId="164" fontId="4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2" xfId="3" applyNumberFormat="1" applyFont="1" applyFill="1" applyBorder="1"/>
    <xf numFmtId="165" fontId="0" fillId="0" borderId="0" xfId="1" applyNumberFormat="1" applyFont="1" applyFill="1"/>
    <xf numFmtId="166" fontId="0" fillId="0" borderId="2" xfId="0" applyNumberFormat="1" applyFill="1" applyBorder="1"/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5" zoomScaleNormal="85" workbookViewId="0">
      <selection activeCell="G30" sqref="G30"/>
    </sheetView>
  </sheetViews>
  <sheetFormatPr defaultColWidth="9" defaultRowHeight="15.6" x14ac:dyDescent="0.3"/>
  <cols>
    <col min="1" max="1" width="30.6640625" style="5" customWidth="1"/>
    <col min="2" max="2" width="34.109375" style="5" customWidth="1"/>
    <col min="3" max="3" width="9" style="5"/>
    <col min="4" max="4" width="12.77734375" style="5" customWidth="1"/>
    <col min="5" max="5" width="13.77734375" style="5" bestFit="1" customWidth="1"/>
    <col min="6" max="6" width="13.88671875" style="5" bestFit="1" customWidth="1"/>
    <col min="7" max="7" width="14.88671875" style="3" bestFit="1" customWidth="1"/>
    <col min="8" max="8" width="15.21875" style="5" bestFit="1" customWidth="1"/>
    <col min="9" max="9" width="13.109375" style="5" bestFit="1" customWidth="1"/>
    <col min="10" max="10" width="9.6640625" style="5" customWidth="1"/>
    <col min="11" max="11" width="19" style="5" customWidth="1"/>
    <col min="12" max="12" width="16.77734375" style="4" hidden="1" customWidth="1"/>
    <col min="13" max="16384" width="9" style="5"/>
  </cols>
  <sheetData>
    <row r="1" spans="1:12" ht="18" x14ac:dyDescent="0.35">
      <c r="A1" s="9" t="s">
        <v>51</v>
      </c>
    </row>
    <row r="2" spans="1:12" ht="18" x14ac:dyDescent="0.35">
      <c r="A2" s="9" t="s">
        <v>49</v>
      </c>
    </row>
    <row r="4" spans="1:12" x14ac:dyDescent="0.3">
      <c r="A4" s="32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24" customFormat="1" ht="31.2" x14ac:dyDescent="0.3">
      <c r="A5" s="24" t="s">
        <v>0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10" t="s">
        <v>7</v>
      </c>
      <c r="H5" s="24" t="s">
        <v>8</v>
      </c>
      <c r="I5" s="24" t="s">
        <v>9</v>
      </c>
      <c r="J5" s="24" t="s">
        <v>10</v>
      </c>
      <c r="K5" s="24" t="s">
        <v>16</v>
      </c>
      <c r="L5" s="11" t="s">
        <v>37</v>
      </c>
    </row>
    <row r="6" spans="1:12" s="25" customFormat="1" x14ac:dyDescent="0.3">
      <c r="A6" s="24" t="s">
        <v>26</v>
      </c>
      <c r="G6" s="12"/>
      <c r="L6" s="24"/>
    </row>
    <row r="7" spans="1:12" x14ac:dyDescent="0.3">
      <c r="A7" s="4">
        <v>3640000</v>
      </c>
      <c r="B7" s="4" t="s">
        <v>1</v>
      </c>
      <c r="H7" s="3"/>
    </row>
    <row r="8" spans="1:12" x14ac:dyDescent="0.3">
      <c r="B8" s="5" t="s">
        <v>11</v>
      </c>
      <c r="C8" s="5">
        <v>2</v>
      </c>
      <c r="D8" s="13">
        <f>2*17.68</f>
        <v>35.36</v>
      </c>
      <c r="E8" s="6">
        <f>2*40.32</f>
        <v>80.64</v>
      </c>
      <c r="F8" s="6">
        <v>42.54</v>
      </c>
      <c r="G8" s="1">
        <v>54.17</v>
      </c>
      <c r="H8" s="1">
        <v>6.83</v>
      </c>
      <c r="I8" s="6">
        <f>2*96.77</f>
        <v>193.54</v>
      </c>
      <c r="J8" s="2">
        <f xml:space="preserve"> SUM(D8:I8)</f>
        <v>413.08</v>
      </c>
    </row>
    <row r="9" spans="1:12" x14ac:dyDescent="0.3">
      <c r="B9" s="5" t="s">
        <v>32</v>
      </c>
      <c r="C9" s="5">
        <v>1</v>
      </c>
      <c r="D9" s="13">
        <v>28.28</v>
      </c>
      <c r="E9" s="6">
        <v>7.2</v>
      </c>
      <c r="F9" s="6">
        <v>10.08</v>
      </c>
      <c r="G9" s="1">
        <v>4.84</v>
      </c>
      <c r="H9" s="1">
        <v>5.46</v>
      </c>
      <c r="I9" s="6">
        <v>17.28</v>
      </c>
      <c r="J9" s="2">
        <f xml:space="preserve"> SUM(D9:I9)</f>
        <v>73.140000000000015</v>
      </c>
    </row>
    <row r="10" spans="1:12" x14ac:dyDescent="0.3">
      <c r="B10" s="5" t="s">
        <v>12</v>
      </c>
      <c r="C10" s="5">
        <v>2</v>
      </c>
      <c r="D10" s="13">
        <v>4.41</v>
      </c>
      <c r="E10" s="6">
        <v>8.64</v>
      </c>
      <c r="F10" s="6">
        <v>4.71</v>
      </c>
      <c r="G10" s="1">
        <v>5.8</v>
      </c>
      <c r="H10" s="1">
        <v>0.85</v>
      </c>
      <c r="I10" s="6">
        <v>20.74</v>
      </c>
      <c r="J10" s="2">
        <f t="shared" ref="J10:J14" si="0" xml:space="preserve"> SUM(D10:I10)</f>
        <v>45.150000000000006</v>
      </c>
    </row>
    <row r="11" spans="1:12" x14ac:dyDescent="0.3">
      <c r="B11" s="5" t="s">
        <v>13</v>
      </c>
      <c r="C11" s="5">
        <v>1</v>
      </c>
      <c r="D11" s="13">
        <v>42.42</v>
      </c>
      <c r="E11" s="6">
        <v>17.28</v>
      </c>
      <c r="F11" s="6">
        <v>17.829999999999998</v>
      </c>
      <c r="G11" s="1">
        <v>11.61</v>
      </c>
      <c r="H11" s="1">
        <v>8.19</v>
      </c>
      <c r="I11" s="6">
        <v>41.47</v>
      </c>
      <c r="J11" s="2">
        <f t="shared" si="0"/>
        <v>138.80000000000001</v>
      </c>
    </row>
    <row r="12" spans="1:12" x14ac:dyDescent="0.3">
      <c r="B12" s="5" t="s">
        <v>14</v>
      </c>
      <c r="C12" s="5">
        <v>80</v>
      </c>
      <c r="D12" s="13">
        <v>20.66</v>
      </c>
      <c r="E12" s="6">
        <v>0</v>
      </c>
      <c r="F12" s="6">
        <v>5.17</v>
      </c>
      <c r="G12" s="1">
        <v>0</v>
      </c>
      <c r="H12" s="1">
        <v>3.99</v>
      </c>
      <c r="I12" s="6">
        <v>0</v>
      </c>
      <c r="J12" s="2">
        <f t="shared" si="0"/>
        <v>29.82</v>
      </c>
    </row>
    <row r="13" spans="1:12" x14ac:dyDescent="0.3">
      <c r="B13" s="5" t="s">
        <v>33</v>
      </c>
      <c r="C13" s="5">
        <v>1</v>
      </c>
      <c r="D13" s="13">
        <v>234.38</v>
      </c>
      <c r="E13" s="6">
        <v>97.92</v>
      </c>
      <c r="F13" s="6">
        <v>99.52</v>
      </c>
      <c r="G13" s="1">
        <v>65.78</v>
      </c>
      <c r="H13" s="1">
        <v>45.24</v>
      </c>
      <c r="I13" s="6">
        <v>235.01</v>
      </c>
      <c r="J13" s="2">
        <f t="shared" si="0"/>
        <v>777.85</v>
      </c>
    </row>
    <row r="14" spans="1:12" x14ac:dyDescent="0.3">
      <c r="B14" s="5" t="s">
        <v>47</v>
      </c>
      <c r="C14" s="5">
        <v>1</v>
      </c>
      <c r="D14" s="13">
        <v>5.27</v>
      </c>
      <c r="E14" s="6">
        <v>6.48</v>
      </c>
      <c r="F14" s="6">
        <v>4.03</v>
      </c>
      <c r="G14" s="1">
        <v>4.3499999999999996</v>
      </c>
      <c r="H14" s="6">
        <v>1.02</v>
      </c>
      <c r="I14" s="6">
        <v>15.55</v>
      </c>
      <c r="J14" s="2">
        <f t="shared" si="0"/>
        <v>36.700000000000003</v>
      </c>
    </row>
    <row r="15" spans="1:12" x14ac:dyDescent="0.3">
      <c r="A15" s="29" t="s">
        <v>15</v>
      </c>
      <c r="B15" s="29"/>
      <c r="D15" s="6">
        <f t="shared" ref="D15:I15" si="1">SUM(D8:D14)</f>
        <v>370.78</v>
      </c>
      <c r="E15" s="6">
        <f t="shared" si="1"/>
        <v>218.16</v>
      </c>
      <c r="F15" s="6">
        <f t="shared" si="1"/>
        <v>183.88</v>
      </c>
      <c r="G15" s="1">
        <f t="shared" si="1"/>
        <v>146.54999999999998</v>
      </c>
      <c r="H15" s="6">
        <f t="shared" si="1"/>
        <v>71.58</v>
      </c>
      <c r="I15" s="6">
        <f t="shared" si="1"/>
        <v>523.58999999999992</v>
      </c>
      <c r="J15" s="2">
        <f xml:space="preserve"> SUM(D15:I15)</f>
        <v>1514.54</v>
      </c>
      <c r="K15" s="7">
        <f>J15/J$36</f>
        <v>0.5199173372147311</v>
      </c>
      <c r="L15" s="4">
        <v>31</v>
      </c>
    </row>
    <row r="17" spans="1:12" x14ac:dyDescent="0.3">
      <c r="A17" s="4">
        <v>3650000</v>
      </c>
      <c r="B17" s="4" t="s">
        <v>17</v>
      </c>
    </row>
    <row r="18" spans="1:12" x14ac:dyDescent="0.3">
      <c r="B18" s="5" t="s">
        <v>18</v>
      </c>
      <c r="C18" s="3">
        <v>400</v>
      </c>
      <c r="D18" s="1">
        <v>55.44</v>
      </c>
      <c r="E18" s="6">
        <v>54</v>
      </c>
      <c r="F18" s="6">
        <v>36.43</v>
      </c>
      <c r="G18" s="1">
        <v>36.28</v>
      </c>
      <c r="H18" s="6">
        <v>10.7</v>
      </c>
      <c r="I18" s="6">
        <v>129.6</v>
      </c>
      <c r="J18" s="2">
        <f t="shared" ref="J18:J23" si="2">SUM(D18:I18)</f>
        <v>322.45</v>
      </c>
    </row>
    <row r="19" spans="1:12" s="3" customFormat="1" x14ac:dyDescent="0.3">
      <c r="B19" s="3" t="s">
        <v>19</v>
      </c>
      <c r="C19" s="3">
        <v>2</v>
      </c>
      <c r="D19" s="1">
        <v>13.55</v>
      </c>
      <c r="E19" s="1">
        <v>24.48</v>
      </c>
      <c r="F19" s="1">
        <v>13.62</v>
      </c>
      <c r="G19" s="1">
        <v>16.45</v>
      </c>
      <c r="H19" s="1">
        <v>2.61</v>
      </c>
      <c r="I19" s="1">
        <v>58.75</v>
      </c>
      <c r="J19" s="14">
        <f t="shared" si="2"/>
        <v>129.45999999999998</v>
      </c>
      <c r="L19" s="8"/>
    </row>
    <row r="20" spans="1:12" x14ac:dyDescent="0.3">
      <c r="B20" s="5" t="s">
        <v>20</v>
      </c>
      <c r="C20" s="3">
        <v>2</v>
      </c>
      <c r="D20" s="1">
        <v>2.23</v>
      </c>
      <c r="E20" s="6">
        <v>5.76</v>
      </c>
      <c r="F20" s="6">
        <v>2.96</v>
      </c>
      <c r="G20" s="1">
        <v>3.87</v>
      </c>
      <c r="H20" s="6">
        <v>0.43</v>
      </c>
      <c r="I20" s="6">
        <v>13.82</v>
      </c>
      <c r="J20" s="2">
        <f t="shared" si="2"/>
        <v>29.07</v>
      </c>
    </row>
    <row r="21" spans="1:12" x14ac:dyDescent="0.3">
      <c r="B21" s="5" t="s">
        <v>48</v>
      </c>
      <c r="C21" s="3">
        <v>1</v>
      </c>
      <c r="D21" s="1">
        <v>29.34</v>
      </c>
      <c r="E21" s="6">
        <v>51.84</v>
      </c>
      <c r="F21" s="6">
        <v>29</v>
      </c>
      <c r="G21" s="1">
        <v>34.83</v>
      </c>
      <c r="H21" s="6">
        <v>5.66</v>
      </c>
      <c r="I21" s="6">
        <v>124.42</v>
      </c>
      <c r="J21" s="2">
        <f t="shared" si="2"/>
        <v>275.08999999999997</v>
      </c>
    </row>
    <row r="22" spans="1:12" x14ac:dyDescent="0.3">
      <c r="B22" s="5" t="s">
        <v>21</v>
      </c>
      <c r="C22" s="5">
        <v>1</v>
      </c>
      <c r="D22" s="6">
        <v>14.88</v>
      </c>
      <c r="E22" s="6">
        <v>5.76</v>
      </c>
      <c r="F22" s="6">
        <v>6.13</v>
      </c>
      <c r="G22" s="1">
        <v>3.87</v>
      </c>
      <c r="H22" s="6">
        <v>2.87</v>
      </c>
      <c r="I22" s="6">
        <v>13.82</v>
      </c>
      <c r="J22" s="2">
        <f t="shared" si="2"/>
        <v>47.33</v>
      </c>
    </row>
    <row r="23" spans="1:12" x14ac:dyDescent="0.3">
      <c r="B23" s="5" t="s">
        <v>34</v>
      </c>
      <c r="C23" s="5">
        <v>2</v>
      </c>
      <c r="D23" s="6">
        <v>16.82</v>
      </c>
      <c r="E23" s="6">
        <v>0</v>
      </c>
      <c r="F23" s="6">
        <v>4.21</v>
      </c>
      <c r="G23" s="1">
        <v>0</v>
      </c>
      <c r="H23" s="6">
        <v>3.25</v>
      </c>
      <c r="I23" s="6">
        <v>0</v>
      </c>
      <c r="J23" s="2">
        <f t="shared" si="2"/>
        <v>24.28</v>
      </c>
    </row>
    <row r="24" spans="1:12" x14ac:dyDescent="0.3">
      <c r="A24" s="29" t="s">
        <v>15</v>
      </c>
      <c r="B24" s="29"/>
      <c r="D24" s="6">
        <f t="shared" ref="D24:I24" si="3" xml:space="preserve"> SUM(D18:D23)</f>
        <v>132.26</v>
      </c>
      <c r="E24" s="6">
        <f t="shared" si="3"/>
        <v>141.84</v>
      </c>
      <c r="F24" s="6">
        <f t="shared" si="3"/>
        <v>92.34999999999998</v>
      </c>
      <c r="G24" s="1">
        <f t="shared" si="3"/>
        <v>95.300000000000011</v>
      </c>
      <c r="H24" s="6">
        <f t="shared" si="3"/>
        <v>25.52</v>
      </c>
      <c r="I24" s="6">
        <f t="shared" si="3"/>
        <v>340.40999999999997</v>
      </c>
      <c r="J24" s="2">
        <f>SUM(D24:I24)</f>
        <v>827.68</v>
      </c>
      <c r="K24" s="7">
        <f>J24/J$36</f>
        <v>0.28412929448273971</v>
      </c>
      <c r="L24" s="4">
        <v>40</v>
      </c>
    </row>
    <row r="26" spans="1:12" x14ac:dyDescent="0.3">
      <c r="A26" s="4">
        <v>3680000</v>
      </c>
      <c r="B26" s="4" t="s">
        <v>22</v>
      </c>
    </row>
    <row r="27" spans="1:12" x14ac:dyDescent="0.3">
      <c r="B27" s="5" t="s">
        <v>46</v>
      </c>
      <c r="C27" s="5">
        <v>1</v>
      </c>
      <c r="D27" s="6">
        <v>21.8</v>
      </c>
      <c r="E27" s="6">
        <v>28.08</v>
      </c>
      <c r="F27" s="6">
        <v>17.18</v>
      </c>
      <c r="G27" s="1">
        <v>18.86</v>
      </c>
      <c r="H27" s="6">
        <v>4.21</v>
      </c>
      <c r="I27" s="6">
        <v>67.39</v>
      </c>
      <c r="J27" s="2">
        <f>SUM(D27:I27)</f>
        <v>157.51999999999998</v>
      </c>
    </row>
    <row r="28" spans="1:12" x14ac:dyDescent="0.3">
      <c r="B28" s="5" t="s">
        <v>35</v>
      </c>
      <c r="C28" s="5">
        <v>1</v>
      </c>
      <c r="D28" s="6">
        <v>82.61</v>
      </c>
      <c r="E28" s="6">
        <v>11.52</v>
      </c>
      <c r="F28" s="6">
        <v>25.47</v>
      </c>
      <c r="G28" s="1">
        <v>7.74</v>
      </c>
      <c r="H28" s="6">
        <v>15.94</v>
      </c>
      <c r="I28" s="6">
        <v>27.65</v>
      </c>
      <c r="J28" s="2">
        <f>SUM(D28:I28)</f>
        <v>170.93</v>
      </c>
    </row>
    <row r="29" spans="1:12" x14ac:dyDescent="0.3">
      <c r="A29" s="29" t="s">
        <v>15</v>
      </c>
      <c r="B29" s="29"/>
      <c r="D29" s="6">
        <f t="shared" ref="D29:J29" si="4">SUM(D27:D28)</f>
        <v>104.41</v>
      </c>
      <c r="E29" s="6">
        <f t="shared" si="4"/>
        <v>39.599999999999994</v>
      </c>
      <c r="F29" s="6">
        <f t="shared" si="4"/>
        <v>42.65</v>
      </c>
      <c r="G29" s="6">
        <f t="shared" si="4"/>
        <v>26.6</v>
      </c>
      <c r="H29" s="6">
        <f t="shared" si="4"/>
        <v>20.149999999999999</v>
      </c>
      <c r="I29" s="6">
        <f t="shared" si="4"/>
        <v>95.039999999999992</v>
      </c>
      <c r="J29" s="2">
        <f t="shared" si="4"/>
        <v>328.45</v>
      </c>
      <c r="K29" s="7">
        <f>J29/J$36</f>
        <v>0.112751627166122</v>
      </c>
      <c r="L29" s="4">
        <v>32</v>
      </c>
    </row>
    <row r="31" spans="1:12" x14ac:dyDescent="0.3">
      <c r="A31" s="4">
        <v>3690000</v>
      </c>
      <c r="B31" s="4" t="s">
        <v>23</v>
      </c>
    </row>
    <row r="32" spans="1:12" x14ac:dyDescent="0.3">
      <c r="B32" s="5" t="s">
        <v>24</v>
      </c>
      <c r="C32" s="5">
        <v>1</v>
      </c>
      <c r="D32" s="6">
        <v>6.75</v>
      </c>
      <c r="E32" s="6">
        <v>37.44</v>
      </c>
      <c r="F32" s="6">
        <v>17.34</v>
      </c>
      <c r="G32" s="1">
        <v>25.15</v>
      </c>
      <c r="H32" s="1">
        <v>1.3</v>
      </c>
      <c r="I32" s="1">
        <v>89.86</v>
      </c>
      <c r="J32" s="2">
        <f>SUM(D32:I32)</f>
        <v>177.84</v>
      </c>
    </row>
    <row r="33" spans="1:13" x14ac:dyDescent="0.3">
      <c r="B33" s="5" t="s">
        <v>25</v>
      </c>
      <c r="C33" s="5">
        <v>80</v>
      </c>
      <c r="D33" s="6">
        <v>44.72</v>
      </c>
      <c r="E33" s="6">
        <v>0</v>
      </c>
      <c r="F33" s="6">
        <v>11.18</v>
      </c>
      <c r="G33" s="1">
        <v>0</v>
      </c>
      <c r="H33" s="1">
        <v>8.6300000000000008</v>
      </c>
      <c r="I33" s="1">
        <v>0</v>
      </c>
      <c r="J33" s="2">
        <f>SUM(D33:I33)</f>
        <v>64.53</v>
      </c>
    </row>
    <row r="34" spans="1:13" x14ac:dyDescent="0.3">
      <c r="A34" s="29" t="s">
        <v>15</v>
      </c>
      <c r="B34" s="29"/>
      <c r="D34" s="6">
        <f>SUM(D32:D33)</f>
        <v>51.47</v>
      </c>
      <c r="E34" s="6">
        <f t="shared" ref="E34:I34" si="5">SUM(E32:E33)</f>
        <v>37.44</v>
      </c>
      <c r="F34" s="6">
        <f t="shared" si="5"/>
        <v>28.52</v>
      </c>
      <c r="G34" s="6">
        <f t="shared" si="5"/>
        <v>25.15</v>
      </c>
      <c r="H34" s="6">
        <f t="shared" si="5"/>
        <v>9.9300000000000015</v>
      </c>
      <c r="I34" s="6">
        <f t="shared" si="5"/>
        <v>89.86</v>
      </c>
      <c r="J34" s="2">
        <f>SUM(J32:J33)</f>
        <v>242.37</v>
      </c>
      <c r="K34" s="7">
        <f>J34/J$36</f>
        <v>8.3201741136407339E-2</v>
      </c>
      <c r="L34" s="4">
        <v>33</v>
      </c>
    </row>
    <row r="35" spans="1:13" x14ac:dyDescent="0.3">
      <c r="K35" s="5" t="s">
        <v>38</v>
      </c>
    </row>
    <row r="36" spans="1:13" x14ac:dyDescent="0.3">
      <c r="J36" s="6">
        <f>J15+J24+J29+J34</f>
        <v>2913.0399999999995</v>
      </c>
    </row>
    <row r="37" spans="1:13" x14ac:dyDescent="0.3">
      <c r="A37" s="4" t="s">
        <v>27</v>
      </c>
      <c r="B37" s="4"/>
    </row>
    <row r="38" spans="1:13" x14ac:dyDescent="0.3">
      <c r="A38" s="4">
        <v>5830000</v>
      </c>
      <c r="B38" s="4" t="s">
        <v>28</v>
      </c>
    </row>
    <row r="39" spans="1:13" x14ac:dyDescent="0.3">
      <c r="D39" s="11" t="s">
        <v>44</v>
      </c>
      <c r="E39" s="6"/>
      <c r="F39" s="6"/>
      <c r="G39" s="1"/>
      <c r="H39" s="6"/>
      <c r="I39" s="6"/>
      <c r="J39" s="2"/>
      <c r="K39" s="7"/>
    </row>
    <row r="40" spans="1:13" x14ac:dyDescent="0.3">
      <c r="B40" s="5" t="s">
        <v>36</v>
      </c>
      <c r="C40" s="5">
        <v>1</v>
      </c>
      <c r="D40" s="6">
        <v>556</v>
      </c>
      <c r="E40" s="6">
        <v>53.28</v>
      </c>
      <c r="F40" s="6">
        <v>161.27000000000001</v>
      </c>
      <c r="G40" s="1">
        <v>35.79</v>
      </c>
      <c r="H40" s="6">
        <v>107.31</v>
      </c>
      <c r="I40" s="6">
        <v>127.87</v>
      </c>
      <c r="J40" s="2">
        <f>SUM(D40:I40)</f>
        <v>1041.52</v>
      </c>
      <c r="K40" s="7"/>
    </row>
    <row r="41" spans="1:13" x14ac:dyDescent="0.3">
      <c r="D41" s="6"/>
      <c r="E41" s="6"/>
      <c r="F41" s="6"/>
      <c r="G41" s="1"/>
      <c r="H41" s="6"/>
      <c r="I41" s="6"/>
      <c r="J41" s="2">
        <f>J40+J39</f>
        <v>1041.52</v>
      </c>
      <c r="K41" s="7"/>
    </row>
    <row r="42" spans="1:13" x14ac:dyDescent="0.3">
      <c r="A42" s="29" t="s">
        <v>15</v>
      </c>
      <c r="B42" s="29"/>
      <c r="D42" s="6"/>
      <c r="E42" s="6"/>
      <c r="F42" s="6"/>
      <c r="G42" s="1"/>
      <c r="H42" s="6"/>
      <c r="I42" s="6"/>
    </row>
    <row r="44" spans="1:13" x14ac:dyDescent="0.3">
      <c r="A44" s="4">
        <v>5860000</v>
      </c>
      <c r="B44" s="4" t="s">
        <v>29</v>
      </c>
      <c r="D44" s="11" t="s">
        <v>44</v>
      </c>
    </row>
    <row r="45" spans="1:13" x14ac:dyDescent="0.3">
      <c r="B45" s="5" t="s">
        <v>30</v>
      </c>
      <c r="C45" s="5">
        <v>1</v>
      </c>
      <c r="D45" s="6">
        <v>39.18</v>
      </c>
      <c r="E45" s="6">
        <v>5.04</v>
      </c>
      <c r="F45" s="6">
        <v>11.9</v>
      </c>
      <c r="G45" s="1">
        <v>3.39</v>
      </c>
      <c r="H45" s="1">
        <v>7.56</v>
      </c>
      <c r="I45" s="1">
        <v>12.1</v>
      </c>
      <c r="J45" s="2">
        <f>SUM(D45:I45)</f>
        <v>79.169999999999987</v>
      </c>
    </row>
    <row r="46" spans="1:13" x14ac:dyDescent="0.3">
      <c r="A46" s="29" t="s">
        <v>15</v>
      </c>
      <c r="B46" s="29"/>
      <c r="D46" s="6"/>
      <c r="E46" s="6"/>
      <c r="F46" s="6"/>
      <c r="G46" s="1"/>
      <c r="H46" s="6"/>
      <c r="I46" s="6"/>
      <c r="J46" s="2">
        <f>J45</f>
        <v>79.169999999999987</v>
      </c>
      <c r="K46" s="7"/>
      <c r="M46" s="15"/>
    </row>
    <row r="48" spans="1:13" x14ac:dyDescent="0.3">
      <c r="A48" s="29" t="s">
        <v>31</v>
      </c>
      <c r="B48" s="29"/>
      <c r="J48" s="2">
        <f>SUM(J15,J24,J29,J34,J41,J46)</f>
        <v>4033.7299999999996</v>
      </c>
      <c r="K48" s="6">
        <f>J48-J29</f>
        <v>3705.2799999999997</v>
      </c>
    </row>
    <row r="49" spans="1:10" x14ac:dyDescent="0.3">
      <c r="A49" s="23"/>
      <c r="B49" s="23"/>
      <c r="J49" s="2"/>
    </row>
    <row r="50" spans="1:10" x14ac:dyDescent="0.3">
      <c r="A50" s="23"/>
      <c r="B50" s="23"/>
      <c r="J50" s="2"/>
    </row>
    <row r="51" spans="1:10" ht="16.2" thickBot="1" x14ac:dyDescent="0.35">
      <c r="A51" s="23"/>
      <c r="B51" s="23"/>
      <c r="J51" s="2"/>
    </row>
    <row r="52" spans="1:10" ht="16.2" thickBot="1" x14ac:dyDescent="0.35">
      <c r="A52" s="30" t="s">
        <v>40</v>
      </c>
      <c r="B52" s="31"/>
      <c r="J52" s="6"/>
    </row>
    <row r="53" spans="1:10" hidden="1" x14ac:dyDescent="0.3">
      <c r="A53" s="16" t="s">
        <v>39</v>
      </c>
      <c r="B53" s="17">
        <f>((K15*L15)+(K24*L24)+(K29*L29)+(K34*L34))-1</f>
        <v>32.836318759783595</v>
      </c>
      <c r="J53" s="6"/>
    </row>
    <row r="54" spans="1:10" ht="31.2" x14ac:dyDescent="0.3">
      <c r="A54" s="18" t="s">
        <v>50</v>
      </c>
      <c r="B54" s="26">
        <v>0.10680000000000001</v>
      </c>
    </row>
    <row r="55" spans="1:10" x14ac:dyDescent="0.3">
      <c r="A55" s="16" t="s">
        <v>41</v>
      </c>
      <c r="B55" s="28">
        <f>J48</f>
        <v>4033.7299999999996</v>
      </c>
    </row>
    <row r="56" spans="1:10" x14ac:dyDescent="0.3">
      <c r="A56" s="16" t="s">
        <v>42</v>
      </c>
      <c r="B56" s="19">
        <f>(B55*B54)/12</f>
        <v>35.900196999999999</v>
      </c>
    </row>
    <row r="57" spans="1:10" ht="12.75" customHeight="1" x14ac:dyDescent="0.3">
      <c r="A57" s="20"/>
      <c r="B57" s="19"/>
    </row>
    <row r="58" spans="1:10" ht="37.200000000000003" thickBot="1" x14ac:dyDescent="0.45">
      <c r="A58" s="21" t="s">
        <v>43</v>
      </c>
      <c r="B58" s="22">
        <f>B56</f>
        <v>35.900196999999999</v>
      </c>
    </row>
    <row r="59" spans="1:10" ht="7.5" customHeight="1" x14ac:dyDescent="0.3"/>
    <row r="60" spans="1:10" x14ac:dyDescent="0.3">
      <c r="C60" s="27"/>
    </row>
    <row r="61" spans="1:10" x14ac:dyDescent="0.3">
      <c r="B61" s="15"/>
    </row>
    <row r="62" spans="1:10" x14ac:dyDescent="0.3">
      <c r="A62" s="6"/>
      <c r="B62" s="15"/>
    </row>
  </sheetData>
  <mergeCells count="9">
    <mergeCell ref="A46:B46"/>
    <mergeCell ref="A48:B48"/>
    <mergeCell ref="A52:B52"/>
    <mergeCell ref="A4:K4"/>
    <mergeCell ref="A15:B15"/>
    <mergeCell ref="A24:B24"/>
    <mergeCell ref="A29:B29"/>
    <mergeCell ref="A34:B34"/>
    <mergeCell ref="A42:B42"/>
  </mergeCell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25CD3CCF-0134-45A6-A5CA-96010699DEF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ADF9117-CD4C-4B98-89B5-6189D76EED33}"/>
</file>

<file path=customXml/itemProps3.xml><?xml version="1.0" encoding="utf-8"?>
<ds:datastoreItem xmlns:ds="http://schemas.openxmlformats.org/officeDocument/2006/customXml" ds:itemID="{04E14CD1-773D-41B4-AED6-6002E8454D51}"/>
</file>

<file path=customXml/itemProps4.xml><?xml version="1.0" encoding="utf-8"?>
<ds:datastoreItem xmlns:ds="http://schemas.openxmlformats.org/officeDocument/2006/customXml" ds:itemID="{6B69EBC4-C70F-46FA-B796-8E74B033E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MCC Study</vt:lpstr>
      <vt:lpstr>'MCC Study'!Print_Area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keywords/>
  <cp:lastModifiedBy>s012197</cp:lastModifiedBy>
  <cp:lastPrinted>2020-06-11T23:22:01Z</cp:lastPrinted>
  <dcterms:created xsi:type="dcterms:W3CDTF">2014-02-03T15:43:26Z</dcterms:created>
  <dcterms:modified xsi:type="dcterms:W3CDTF">2020-07-27T12:32:46Z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eda64af3-7320-42cb-b7a9-11a88c253c4e</vt:lpwstr>
  </property>
  <property fmtid="{D5CDD505-2E9C-101B-9397-08002B2CF9AE}" pid="3" name="bjSaver">
    <vt:lpwstr>vqxpHazv047fYlp0rm/dizyCQwcZL4Ss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ContentTypeId">
    <vt:lpwstr>0x0101002135A8D66889804D93A541DC7FCD6740</vt:lpwstr>
  </property>
</Properties>
</file>