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ternal\01_Regulatory Services\02_Cases\2020 Cases\01 2020-00174 Base Rate Case\07_Discovery\NMS Discovery Post January Order\Set 4 (PHDR)\As Filed\"/>
    </mc:Choice>
  </mc:AlternateContent>
  <bookViews>
    <workbookView xWindow="0" yWindow="0" windowWidth="28800" windowHeight="12300"/>
  </bookViews>
  <sheets>
    <sheet name=" Feb 10 Ice Storm_Dist 50%" sheetId="4" r:id="rId1"/>
    <sheet name="Feb 10 Ice Storm_Distr_75%" sheetId="1" r:id="rId2"/>
    <sheet name="Minor Storm_since Feb 1" sheetId="6" r:id="rId3"/>
  </sheets>
  <definedNames>
    <definedName name="_xlnm.Print_Area" localSheetId="0">' Feb 10 Ice Storm_Dist 50%'!$B$2:$Q$110</definedName>
    <definedName name="_xlnm.Print_Area" localSheetId="1">'Feb 10 Ice Storm_Distr_75%'!$B$2:$Q$110</definedName>
    <definedName name="_xlnm.Print_Area" localSheetId="2">'Minor Storm_since Feb 1'!$B$2:$R$110</definedName>
    <definedName name="_xlnm.Print_Titles" localSheetId="0">' Feb 10 Ice Storm_Dist 50%'!$2:$8</definedName>
    <definedName name="_xlnm.Print_Titles" localSheetId="1">'Feb 10 Ice Storm_Distr_75%'!$2:$8</definedName>
    <definedName name="_xlnm.Print_Titles" localSheetId="2">'Minor Storm_since Feb 1'!$2:$8</definedName>
    <definedName name="TotalOTHours" localSheetId="0">' Feb 10 Ice Storm_Dist 50%'!$Q$13</definedName>
    <definedName name="TotalOTHours" localSheetId="1">'Feb 10 Ice Storm_Distr_75%'!$Q$13</definedName>
    <definedName name="TotalOTHours" localSheetId="2">'Minor Storm_since Feb 1'!$R$13</definedName>
    <definedName name="TotalOTHour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4" l="1"/>
  <c r="F37" i="1"/>
  <c r="L16" i="6" l="1"/>
  <c r="L17" i="6"/>
  <c r="L18" i="6"/>
  <c r="L19" i="6"/>
  <c r="L20" i="6"/>
  <c r="L15" i="6"/>
  <c r="L13" i="6"/>
  <c r="L12" i="6"/>
  <c r="L9" i="6"/>
  <c r="L10" i="6"/>
  <c r="H37" i="6"/>
  <c r="L91" i="6"/>
  <c r="L90" i="6"/>
  <c r="L94" i="6" s="1"/>
  <c r="L87" i="6"/>
  <c r="M75" i="6"/>
  <c r="N72" i="6"/>
  <c r="L72" i="6"/>
  <c r="K72" i="6"/>
  <c r="I72" i="6"/>
  <c r="H72" i="6"/>
  <c r="L71" i="6"/>
  <c r="K71" i="6"/>
  <c r="R69" i="6"/>
  <c r="Q69" i="6"/>
  <c r="P69" i="6"/>
  <c r="O69" i="6"/>
  <c r="O72" i="6" s="1"/>
  <c r="N69" i="6"/>
  <c r="J69" i="6"/>
  <c r="R68" i="6"/>
  <c r="Q68" i="6"/>
  <c r="P68" i="6"/>
  <c r="O68" i="6"/>
  <c r="N68" i="6"/>
  <c r="J68" i="6"/>
  <c r="I68" i="6"/>
  <c r="I71" i="6" s="1"/>
  <c r="H68" i="6"/>
  <c r="Z66" i="6"/>
  <c r="R66" i="6"/>
  <c r="R72" i="6" s="1"/>
  <c r="Q66" i="6"/>
  <c r="O66" i="6"/>
  <c r="N66" i="6"/>
  <c r="J66" i="6"/>
  <c r="J72" i="6" s="1"/>
  <c r="R65" i="6"/>
  <c r="P65" i="6" s="1"/>
  <c r="Q65" i="6"/>
  <c r="J65" i="6"/>
  <c r="R63" i="6"/>
  <c r="Q63" i="6"/>
  <c r="Q72" i="6" s="1"/>
  <c r="P63" i="6"/>
  <c r="O63" i="6"/>
  <c r="N63" i="6"/>
  <c r="J63" i="6"/>
  <c r="R62" i="6"/>
  <c r="R71" i="6" s="1"/>
  <c r="Q62" i="6"/>
  <c r="Q71" i="6" s="1"/>
  <c r="P62" i="6"/>
  <c r="O62" i="6"/>
  <c r="O71" i="6" s="1"/>
  <c r="N62" i="6"/>
  <c r="N71" i="6" s="1"/>
  <c r="J62" i="6"/>
  <c r="J71" i="6" s="1"/>
  <c r="I62" i="6"/>
  <c r="H62" i="6"/>
  <c r="H71" i="6" s="1"/>
  <c r="R55" i="6"/>
  <c r="L55" i="6"/>
  <c r="K53" i="6"/>
  <c r="J53" i="6"/>
  <c r="I53" i="6"/>
  <c r="H53" i="6"/>
  <c r="L53" i="6" s="1"/>
  <c r="Q52" i="6"/>
  <c r="P52" i="6"/>
  <c r="O52" i="6"/>
  <c r="R52" i="6" s="1"/>
  <c r="N52" i="6"/>
  <c r="L52" i="6"/>
  <c r="Q49" i="6"/>
  <c r="P49" i="6"/>
  <c r="O49" i="6"/>
  <c r="N49" i="6"/>
  <c r="R49" i="6" s="1"/>
  <c r="L49" i="6"/>
  <c r="Q47" i="6"/>
  <c r="P47" i="6"/>
  <c r="O47" i="6"/>
  <c r="R47" i="6" s="1"/>
  <c r="N47" i="6"/>
  <c r="L47" i="6"/>
  <c r="Q45" i="6"/>
  <c r="P45" i="6"/>
  <c r="O45" i="6"/>
  <c r="N45" i="6"/>
  <c r="R45" i="6" s="1"/>
  <c r="L45" i="6"/>
  <c r="Q43" i="6"/>
  <c r="P43" i="6"/>
  <c r="N43" i="6"/>
  <c r="I43" i="6"/>
  <c r="O43" i="6" s="1"/>
  <c r="R43" i="6" s="1"/>
  <c r="Q41" i="6"/>
  <c r="P41" i="6"/>
  <c r="O41" i="6"/>
  <c r="N41" i="6"/>
  <c r="R41" i="6" s="1"/>
  <c r="L41" i="6"/>
  <c r="Q40" i="6"/>
  <c r="P40" i="6"/>
  <c r="O40" i="6"/>
  <c r="N40" i="6"/>
  <c r="L40" i="6"/>
  <c r="Q39" i="6"/>
  <c r="P39" i="6"/>
  <c r="O39" i="6"/>
  <c r="N39" i="6"/>
  <c r="R39" i="6" s="1"/>
  <c r="L39" i="6"/>
  <c r="Q38" i="6"/>
  <c r="P38" i="6"/>
  <c r="O38" i="6"/>
  <c r="N38" i="6"/>
  <c r="L38" i="6"/>
  <c r="Q37" i="6"/>
  <c r="P37" i="6"/>
  <c r="O37" i="6"/>
  <c r="N37" i="6"/>
  <c r="R37" i="6" s="1"/>
  <c r="L37" i="6"/>
  <c r="Q36" i="6"/>
  <c r="R36" i="6" s="1"/>
  <c r="P36" i="6"/>
  <c r="O36" i="6"/>
  <c r="N36" i="6"/>
  <c r="L36" i="6"/>
  <c r="Q34" i="6"/>
  <c r="P34" i="6"/>
  <c r="O34" i="6"/>
  <c r="O53" i="6" s="1"/>
  <c r="N34" i="6"/>
  <c r="L34" i="6"/>
  <c r="Q33" i="6"/>
  <c r="R33" i="6" s="1"/>
  <c r="P33" i="6"/>
  <c r="P53" i="6" s="1"/>
  <c r="O33" i="6"/>
  <c r="N33" i="6"/>
  <c r="L33" i="6"/>
  <c r="K31" i="6"/>
  <c r="Q30" i="6"/>
  <c r="J30" i="6"/>
  <c r="P30" i="6" s="1"/>
  <c r="I30" i="6"/>
  <c r="O30" i="6" s="1"/>
  <c r="H30" i="6"/>
  <c r="N30" i="6" s="1"/>
  <c r="Q29" i="6"/>
  <c r="J29" i="6"/>
  <c r="P29" i="6" s="1"/>
  <c r="I29" i="6"/>
  <c r="O29" i="6" s="1"/>
  <c r="H29" i="6"/>
  <c r="N29" i="6" s="1"/>
  <c r="R28" i="6"/>
  <c r="J28" i="6"/>
  <c r="I28" i="6"/>
  <c r="H28" i="6"/>
  <c r="Q27" i="6"/>
  <c r="J27" i="6"/>
  <c r="P27" i="6" s="1"/>
  <c r="I27" i="6"/>
  <c r="O27" i="6" s="1"/>
  <c r="H27" i="6"/>
  <c r="N27" i="6" s="1"/>
  <c r="R26" i="6"/>
  <c r="J26" i="6"/>
  <c r="I26" i="6"/>
  <c r="H26" i="6"/>
  <c r="Q24" i="6"/>
  <c r="K24" i="6"/>
  <c r="Z23" i="6"/>
  <c r="R23" i="6" s="1"/>
  <c r="U23" i="6"/>
  <c r="J24" i="6"/>
  <c r="I24" i="6"/>
  <c r="H24" i="6"/>
  <c r="Q21" i="6"/>
  <c r="K21" i="6"/>
  <c r="Z20" i="6"/>
  <c r="R20" i="6"/>
  <c r="Q19" i="6"/>
  <c r="P19" i="6"/>
  <c r="O19" i="6"/>
  <c r="N19" i="6"/>
  <c r="R18" i="6"/>
  <c r="R17" i="6"/>
  <c r="Q16" i="6"/>
  <c r="P16" i="6"/>
  <c r="O16" i="6"/>
  <c r="H21" i="6"/>
  <c r="R15" i="6"/>
  <c r="P13" i="6"/>
  <c r="O13" i="6"/>
  <c r="N13" i="6"/>
  <c r="R13" i="6" s="1"/>
  <c r="U12" i="6"/>
  <c r="Q12" i="6"/>
  <c r="P12" i="6"/>
  <c r="N12" i="6"/>
  <c r="J21" i="6"/>
  <c r="O12" i="6"/>
  <c r="P10" i="6"/>
  <c r="O10" i="6"/>
  <c r="N10" i="6"/>
  <c r="R9" i="6"/>
  <c r="I31" i="6" l="1"/>
  <c r="J31" i="6"/>
  <c r="L24" i="6"/>
  <c r="O31" i="6"/>
  <c r="P31" i="6"/>
  <c r="Q31" i="6"/>
  <c r="K58" i="6"/>
  <c r="K75" i="6" s="1"/>
  <c r="H31" i="6"/>
  <c r="L31" i="6" s="1"/>
  <c r="R29" i="6"/>
  <c r="J58" i="6"/>
  <c r="J75" i="6" s="1"/>
  <c r="J96" i="6" s="1"/>
  <c r="J98" i="6" s="1"/>
  <c r="R19" i="6"/>
  <c r="R10" i="6"/>
  <c r="P21" i="6"/>
  <c r="R40" i="6"/>
  <c r="R38" i="6"/>
  <c r="N53" i="6"/>
  <c r="P23" i="6"/>
  <c r="P24" i="6" s="1"/>
  <c r="O23" i="6"/>
  <c r="O24" i="6" s="1"/>
  <c r="N23" i="6"/>
  <c r="N24" i="6" s="1"/>
  <c r="R30" i="6"/>
  <c r="R12" i="6"/>
  <c r="O21" i="6"/>
  <c r="P71" i="6"/>
  <c r="H58" i="6"/>
  <c r="N31" i="6"/>
  <c r="R27" i="6"/>
  <c r="N16" i="6"/>
  <c r="R16" i="6" s="1"/>
  <c r="L43" i="6"/>
  <c r="I21" i="6"/>
  <c r="I58" i="6" s="1"/>
  <c r="I75" i="6" s="1"/>
  <c r="I96" i="6" s="1"/>
  <c r="I98" i="6" s="1"/>
  <c r="P66" i="6"/>
  <c r="P72" i="6" s="1"/>
  <c r="R34" i="6"/>
  <c r="Q53" i="6"/>
  <c r="K91" i="4"/>
  <c r="K87" i="4"/>
  <c r="K90" i="4" s="1"/>
  <c r="K94" i="4" s="1"/>
  <c r="L75" i="4"/>
  <c r="K72" i="4"/>
  <c r="J72" i="4"/>
  <c r="H72" i="4"/>
  <c r="G72" i="4"/>
  <c r="P71" i="4"/>
  <c r="K71" i="4"/>
  <c r="J71" i="4"/>
  <c r="Q69" i="4"/>
  <c r="P69" i="4"/>
  <c r="N69" i="4"/>
  <c r="M69" i="4"/>
  <c r="I69" i="4"/>
  <c r="O69" i="4" s="1"/>
  <c r="Q68" i="4"/>
  <c r="O68" i="4" s="1"/>
  <c r="P68" i="4"/>
  <c r="I68" i="4"/>
  <c r="H68" i="4"/>
  <c r="G68" i="4"/>
  <c r="Y66" i="4"/>
  <c r="Q66" i="4"/>
  <c r="P66" i="4"/>
  <c r="N66" i="4"/>
  <c r="M66" i="4"/>
  <c r="I66" i="4"/>
  <c r="O66" i="4" s="1"/>
  <c r="Q65" i="4"/>
  <c r="P65" i="4"/>
  <c r="O65" i="4"/>
  <c r="I65" i="4"/>
  <c r="Q63" i="4"/>
  <c r="Q72" i="4" s="1"/>
  <c r="P63" i="4"/>
  <c r="P72" i="4" s="1"/>
  <c r="N63" i="4"/>
  <c r="N72" i="4" s="1"/>
  <c r="M63" i="4"/>
  <c r="I63" i="4"/>
  <c r="Q62" i="4"/>
  <c r="O62" i="4" s="1"/>
  <c r="P62" i="4"/>
  <c r="I62" i="4"/>
  <c r="H62" i="4"/>
  <c r="G62" i="4"/>
  <c r="Q55" i="4"/>
  <c r="K55" i="4"/>
  <c r="P53" i="4"/>
  <c r="N53" i="4"/>
  <c r="J53" i="4"/>
  <c r="I53" i="4"/>
  <c r="H53" i="4"/>
  <c r="G53" i="4"/>
  <c r="K53" i="4" s="1"/>
  <c r="P52" i="4"/>
  <c r="O52" i="4"/>
  <c r="N52" i="4"/>
  <c r="M52" i="4"/>
  <c r="Q52" i="4" s="1"/>
  <c r="K52" i="4"/>
  <c r="P49" i="4"/>
  <c r="O49" i="4"/>
  <c r="N49" i="4"/>
  <c r="M49" i="4"/>
  <c r="Q49" i="4" s="1"/>
  <c r="K49" i="4"/>
  <c r="P47" i="4"/>
  <c r="O47" i="4"/>
  <c r="N47" i="4"/>
  <c r="M47" i="4"/>
  <c r="Q47" i="4" s="1"/>
  <c r="K47" i="4"/>
  <c r="P45" i="4"/>
  <c r="O45" i="4"/>
  <c r="N45" i="4"/>
  <c r="M45" i="4"/>
  <c r="Q45" i="4" s="1"/>
  <c r="K45" i="4"/>
  <c r="P43" i="4"/>
  <c r="O43" i="4"/>
  <c r="N43" i="4"/>
  <c r="M43" i="4"/>
  <c r="Q43" i="4" s="1"/>
  <c r="K43" i="4"/>
  <c r="H43" i="4"/>
  <c r="P41" i="4"/>
  <c r="O41" i="4"/>
  <c r="N41" i="4"/>
  <c r="M41" i="4"/>
  <c r="Q41" i="4" s="1"/>
  <c r="K41" i="4"/>
  <c r="P40" i="4"/>
  <c r="O40" i="4"/>
  <c r="N40" i="4"/>
  <c r="M40" i="4"/>
  <c r="Q40" i="4" s="1"/>
  <c r="K40" i="4"/>
  <c r="P39" i="4"/>
  <c r="O39" i="4"/>
  <c r="N39" i="4"/>
  <c r="M39" i="4"/>
  <c r="Q39" i="4" s="1"/>
  <c r="K39" i="4"/>
  <c r="P38" i="4"/>
  <c r="O38" i="4"/>
  <c r="N38" i="4"/>
  <c r="M38" i="4"/>
  <c r="Q38" i="4" s="1"/>
  <c r="K38" i="4"/>
  <c r="P37" i="4"/>
  <c r="O37" i="4"/>
  <c r="N37" i="4"/>
  <c r="M37" i="4"/>
  <c r="Q37" i="4" s="1"/>
  <c r="K37" i="4"/>
  <c r="P36" i="4"/>
  <c r="O36" i="4"/>
  <c r="N36" i="4"/>
  <c r="M36" i="4"/>
  <c r="Q36" i="4" s="1"/>
  <c r="K36" i="4"/>
  <c r="P34" i="4"/>
  <c r="O34" i="4"/>
  <c r="N34" i="4"/>
  <c r="M34" i="4"/>
  <c r="Q34" i="4" s="1"/>
  <c r="K34" i="4"/>
  <c r="P33" i="4"/>
  <c r="O33" i="4"/>
  <c r="O53" i="4" s="1"/>
  <c r="N33" i="4"/>
  <c r="M33" i="4"/>
  <c r="M53" i="4" s="1"/>
  <c r="Q53" i="4" s="1"/>
  <c r="K33" i="4"/>
  <c r="J31" i="4"/>
  <c r="H31" i="4"/>
  <c r="P30" i="4"/>
  <c r="I30" i="4"/>
  <c r="O30" i="4" s="1"/>
  <c r="H30" i="4"/>
  <c r="N30" i="4" s="1"/>
  <c r="G30" i="4"/>
  <c r="M30" i="4" s="1"/>
  <c r="P29" i="4"/>
  <c r="I29" i="4"/>
  <c r="O29" i="4" s="1"/>
  <c r="H29" i="4"/>
  <c r="N29" i="4" s="1"/>
  <c r="G29" i="4"/>
  <c r="M29" i="4" s="1"/>
  <c r="Q29" i="4" s="1"/>
  <c r="Q28" i="4"/>
  <c r="I28" i="4"/>
  <c r="I31" i="4" s="1"/>
  <c r="H28" i="4"/>
  <c r="G28" i="4"/>
  <c r="P27" i="4"/>
  <c r="I27" i="4"/>
  <c r="O27" i="4" s="1"/>
  <c r="H27" i="4"/>
  <c r="N27" i="4" s="1"/>
  <c r="G27" i="4"/>
  <c r="Q26" i="4"/>
  <c r="I26" i="4"/>
  <c r="H26" i="4"/>
  <c r="G26" i="4"/>
  <c r="P24" i="4"/>
  <c r="J24" i="4"/>
  <c r="G24" i="4"/>
  <c r="I23" i="4"/>
  <c r="I24" i="4" s="1"/>
  <c r="H23" i="4"/>
  <c r="H24" i="4" s="1"/>
  <c r="G23" i="4"/>
  <c r="J21" i="4"/>
  <c r="J58" i="4" s="1"/>
  <c r="Y20" i="4"/>
  <c r="Y23" i="4" s="1"/>
  <c r="Q23" i="4" s="1"/>
  <c r="Q20" i="4"/>
  <c r="I20" i="4"/>
  <c r="H20" i="4"/>
  <c r="G20" i="4"/>
  <c r="P19" i="4"/>
  <c r="O19" i="4"/>
  <c r="N19" i="4"/>
  <c r="M19" i="4"/>
  <c r="Q19" i="4" s="1"/>
  <c r="K19" i="4"/>
  <c r="Q18" i="4"/>
  <c r="I18" i="4"/>
  <c r="H18" i="4"/>
  <c r="G18" i="4"/>
  <c r="Q17" i="4"/>
  <c r="I17" i="4"/>
  <c r="H17" i="4"/>
  <c r="G17" i="4"/>
  <c r="P16" i="4"/>
  <c r="N16" i="4"/>
  <c r="I16" i="4"/>
  <c r="O16" i="4" s="1"/>
  <c r="H16" i="4"/>
  <c r="G16" i="4"/>
  <c r="M16" i="4" s="1"/>
  <c r="Q16" i="4" s="1"/>
  <c r="Q15" i="4"/>
  <c r="I15" i="4"/>
  <c r="H15" i="4"/>
  <c r="G15" i="4"/>
  <c r="O13" i="4"/>
  <c r="M13" i="4"/>
  <c r="I13" i="4"/>
  <c r="H13" i="4"/>
  <c r="N13" i="4" s="1"/>
  <c r="G13" i="4"/>
  <c r="T12" i="4"/>
  <c r="P12" i="4"/>
  <c r="P21" i="4" s="1"/>
  <c r="I12" i="4"/>
  <c r="O12" i="4" s="1"/>
  <c r="O21" i="4" s="1"/>
  <c r="H12" i="4"/>
  <c r="N12" i="4" s="1"/>
  <c r="G12" i="4"/>
  <c r="M12" i="4" s="1"/>
  <c r="I10" i="4"/>
  <c r="O10" i="4" s="1"/>
  <c r="H10" i="4"/>
  <c r="N10" i="4" s="1"/>
  <c r="G10" i="4"/>
  <c r="M10" i="4" s="1"/>
  <c r="Q9" i="4"/>
  <c r="I9" i="4"/>
  <c r="H9" i="4"/>
  <c r="G9" i="4"/>
  <c r="R31" i="6" l="1"/>
  <c r="R24" i="6"/>
  <c r="P58" i="6"/>
  <c r="P75" i="6" s="1"/>
  <c r="L21" i="6"/>
  <c r="N21" i="6"/>
  <c r="N58" i="6" s="1"/>
  <c r="R53" i="6"/>
  <c r="L58" i="6"/>
  <c r="L75" i="6" s="1"/>
  <c r="H75" i="6"/>
  <c r="H96" i="6" s="1"/>
  <c r="H98" i="6" s="1"/>
  <c r="Q58" i="6"/>
  <c r="Q75" i="6" s="1"/>
  <c r="O58" i="6"/>
  <c r="O75" i="6" s="1"/>
  <c r="R21" i="6"/>
  <c r="G71" i="4"/>
  <c r="I71" i="4"/>
  <c r="N21" i="4"/>
  <c r="H21" i="4"/>
  <c r="G31" i="4"/>
  <c r="K31" i="4" s="1"/>
  <c r="Q30" i="4"/>
  <c r="Q10" i="4"/>
  <c r="J75" i="4"/>
  <c r="I72" i="4"/>
  <c r="H71" i="4"/>
  <c r="G21" i="4"/>
  <c r="G58" i="4" s="1"/>
  <c r="M72" i="4"/>
  <c r="N31" i="4"/>
  <c r="O31" i="4"/>
  <c r="M27" i="4"/>
  <c r="Q27" i="4" s="1"/>
  <c r="P31" i="4"/>
  <c r="H58" i="4"/>
  <c r="P58" i="4"/>
  <c r="P75" i="4" s="1"/>
  <c r="O23" i="4"/>
  <c r="O24" i="4" s="1"/>
  <c r="O58" i="4" s="1"/>
  <c r="O75" i="4" s="1"/>
  <c r="M23" i="4"/>
  <c r="M24" i="4" s="1"/>
  <c r="N23" i="4"/>
  <c r="N24" i="4" s="1"/>
  <c r="N58" i="4" s="1"/>
  <c r="Q12" i="4"/>
  <c r="Q21" i="4" s="1"/>
  <c r="M21" i="4"/>
  <c r="Q13" i="4"/>
  <c r="K24" i="4"/>
  <c r="O71" i="4"/>
  <c r="I21" i="4"/>
  <c r="I58" i="4" s="1"/>
  <c r="I75" i="4" s="1"/>
  <c r="I96" i="4" s="1"/>
  <c r="I98" i="4" s="1"/>
  <c r="O63" i="4"/>
  <c r="O72" i="4" s="1"/>
  <c r="Q71" i="4"/>
  <c r="Q33" i="4"/>
  <c r="M31" i="4"/>
  <c r="Q31" i="4" s="1"/>
  <c r="M62" i="4"/>
  <c r="N62" i="4"/>
  <c r="M68" i="4"/>
  <c r="N68" i="4"/>
  <c r="K91" i="1"/>
  <c r="K87" i="1"/>
  <c r="K90" i="1" s="1"/>
  <c r="K94" i="1" s="1"/>
  <c r="L75" i="1"/>
  <c r="K72" i="1"/>
  <c r="J72" i="1"/>
  <c r="H72" i="1"/>
  <c r="G72" i="1"/>
  <c r="K71" i="1"/>
  <c r="J71" i="1"/>
  <c r="H71" i="1"/>
  <c r="Q69" i="1"/>
  <c r="P69" i="1"/>
  <c r="N69" i="1"/>
  <c r="M69" i="1"/>
  <c r="I69" i="1"/>
  <c r="O69" i="1" s="1"/>
  <c r="Q68" i="1"/>
  <c r="P68" i="1"/>
  <c r="O68" i="1"/>
  <c r="N68" i="1"/>
  <c r="M68" i="1"/>
  <c r="I68" i="1"/>
  <c r="H68" i="1"/>
  <c r="G68" i="1"/>
  <c r="Y66" i="1"/>
  <c r="Q66" i="1"/>
  <c r="P66" i="1"/>
  <c r="N66" i="1"/>
  <c r="M66" i="1"/>
  <c r="I66" i="1"/>
  <c r="O66" i="1" s="1"/>
  <c r="Q65" i="1"/>
  <c r="Q71" i="1" s="1"/>
  <c r="P65" i="1"/>
  <c r="O65" i="1"/>
  <c r="I65" i="1"/>
  <c r="Q63" i="1"/>
  <c r="P63" i="1"/>
  <c r="P72" i="1" s="1"/>
  <c r="N63" i="1"/>
  <c r="M63" i="1"/>
  <c r="M72" i="1" s="1"/>
  <c r="I63" i="1"/>
  <c r="O63" i="1" s="1"/>
  <c r="Q62" i="1"/>
  <c r="P62" i="1"/>
  <c r="O62" i="1"/>
  <c r="N62" i="1"/>
  <c r="N71" i="1" s="1"/>
  <c r="M62" i="1"/>
  <c r="M71" i="1" s="1"/>
  <c r="I62" i="1"/>
  <c r="H62" i="1"/>
  <c r="G62" i="1"/>
  <c r="G71" i="1" s="1"/>
  <c r="Q55" i="1"/>
  <c r="K55" i="1"/>
  <c r="J53" i="1"/>
  <c r="I53" i="1"/>
  <c r="H53" i="1"/>
  <c r="K53" i="1" s="1"/>
  <c r="G53" i="1"/>
  <c r="P52" i="1"/>
  <c r="O52" i="1"/>
  <c r="Q52" i="1" s="1"/>
  <c r="N52" i="1"/>
  <c r="M52" i="1"/>
  <c r="K52" i="1"/>
  <c r="P49" i="1"/>
  <c r="O49" i="1"/>
  <c r="N49" i="1"/>
  <c r="M49" i="1"/>
  <c r="Q49" i="1" s="1"/>
  <c r="K49" i="1"/>
  <c r="P47" i="1"/>
  <c r="O47" i="1"/>
  <c r="Q47" i="1" s="1"/>
  <c r="N47" i="1"/>
  <c r="M47" i="1"/>
  <c r="K47" i="1"/>
  <c r="P45" i="1"/>
  <c r="O45" i="1"/>
  <c r="N45" i="1"/>
  <c r="M45" i="1"/>
  <c r="Q45" i="1" s="1"/>
  <c r="K45" i="1"/>
  <c r="P43" i="1"/>
  <c r="O43" i="1"/>
  <c r="M43" i="1"/>
  <c r="K43" i="1"/>
  <c r="H43" i="1"/>
  <c r="N43" i="1" s="1"/>
  <c r="Q43" i="1" s="1"/>
  <c r="P41" i="1"/>
  <c r="O41" i="1"/>
  <c r="N41" i="1"/>
  <c r="Q41" i="1" s="1"/>
  <c r="M41" i="1"/>
  <c r="K41" i="1"/>
  <c r="P40" i="1"/>
  <c r="Q40" i="1" s="1"/>
  <c r="O40" i="1"/>
  <c r="N40" i="1"/>
  <c r="M40" i="1"/>
  <c r="K40" i="1"/>
  <c r="P39" i="1"/>
  <c r="O39" i="1"/>
  <c r="N39" i="1"/>
  <c r="Q39" i="1" s="1"/>
  <c r="M39" i="1"/>
  <c r="K39" i="1"/>
  <c r="P38" i="1"/>
  <c r="Q38" i="1" s="1"/>
  <c r="O38" i="1"/>
  <c r="N38" i="1"/>
  <c r="M38" i="1"/>
  <c r="K38" i="1"/>
  <c r="P37" i="1"/>
  <c r="O37" i="1"/>
  <c r="N37" i="1"/>
  <c r="Q37" i="1" s="1"/>
  <c r="M37" i="1"/>
  <c r="K37" i="1"/>
  <c r="P36" i="1"/>
  <c r="Q36" i="1" s="1"/>
  <c r="O36" i="1"/>
  <c r="N36" i="1"/>
  <c r="M36" i="1"/>
  <c r="K36" i="1"/>
  <c r="P34" i="1"/>
  <c r="O34" i="1"/>
  <c r="N34" i="1"/>
  <c r="Q34" i="1" s="1"/>
  <c r="M34" i="1"/>
  <c r="K34" i="1"/>
  <c r="P33" i="1"/>
  <c r="Q33" i="1" s="1"/>
  <c r="O33" i="1"/>
  <c r="O53" i="1" s="1"/>
  <c r="N33" i="1"/>
  <c r="M33" i="1"/>
  <c r="M53" i="1" s="1"/>
  <c r="K33" i="1"/>
  <c r="J31" i="1"/>
  <c r="P30" i="1"/>
  <c r="I30" i="1"/>
  <c r="O30" i="1" s="1"/>
  <c r="H30" i="1"/>
  <c r="N30" i="1" s="1"/>
  <c r="G30" i="1"/>
  <c r="M30" i="1" s="1"/>
  <c r="P29" i="1"/>
  <c r="I29" i="1"/>
  <c r="O29" i="1" s="1"/>
  <c r="H29" i="1"/>
  <c r="N29" i="1" s="1"/>
  <c r="G29" i="1"/>
  <c r="M29" i="1" s="1"/>
  <c r="Q28" i="1"/>
  <c r="I28" i="1"/>
  <c r="H28" i="1"/>
  <c r="G28" i="1"/>
  <c r="P27" i="1"/>
  <c r="I27" i="1"/>
  <c r="O27" i="1" s="1"/>
  <c r="H27" i="1"/>
  <c r="N27" i="1" s="1"/>
  <c r="G27" i="1"/>
  <c r="M27" i="1" s="1"/>
  <c r="Q26" i="1"/>
  <c r="I26" i="1"/>
  <c r="H26" i="1"/>
  <c r="G26" i="1"/>
  <c r="P24" i="1"/>
  <c r="J24" i="1"/>
  <c r="T23" i="1"/>
  <c r="I23" i="1"/>
  <c r="I24" i="1" s="1"/>
  <c r="H23" i="1"/>
  <c r="H24" i="1" s="1"/>
  <c r="G23" i="1"/>
  <c r="G24" i="1" s="1"/>
  <c r="J21" i="1"/>
  <c r="Y20" i="1"/>
  <c r="Y23" i="1" s="1"/>
  <c r="Q23" i="1" s="1"/>
  <c r="Q20" i="1"/>
  <c r="I20" i="1"/>
  <c r="H20" i="1"/>
  <c r="G20" i="1"/>
  <c r="P19" i="1"/>
  <c r="O19" i="1"/>
  <c r="N19" i="1"/>
  <c r="Q19" i="1" s="1"/>
  <c r="M19" i="1"/>
  <c r="K19" i="1"/>
  <c r="Q18" i="1"/>
  <c r="I18" i="1"/>
  <c r="H18" i="1"/>
  <c r="G18" i="1"/>
  <c r="Q17" i="1"/>
  <c r="I17" i="1"/>
  <c r="H17" i="1"/>
  <c r="G17" i="1"/>
  <c r="P16" i="1"/>
  <c r="I16" i="1"/>
  <c r="O16" i="1" s="1"/>
  <c r="H16" i="1"/>
  <c r="N16" i="1" s="1"/>
  <c r="G16" i="1"/>
  <c r="M16" i="1" s="1"/>
  <c r="Q16" i="1" s="1"/>
  <c r="Q15" i="1"/>
  <c r="I15" i="1"/>
  <c r="H15" i="1"/>
  <c r="G15" i="1"/>
  <c r="I13" i="1"/>
  <c r="O13" i="1" s="1"/>
  <c r="H13" i="1"/>
  <c r="N13" i="1" s="1"/>
  <c r="G13" i="1"/>
  <c r="M13" i="1" s="1"/>
  <c r="T12" i="1"/>
  <c r="P12" i="1"/>
  <c r="P21" i="1" s="1"/>
  <c r="N12" i="1"/>
  <c r="N21" i="1" s="1"/>
  <c r="I12" i="1"/>
  <c r="O12" i="1" s="1"/>
  <c r="H12" i="1"/>
  <c r="G12" i="1"/>
  <c r="M12" i="1" s="1"/>
  <c r="M21" i="1" s="1"/>
  <c r="I10" i="1"/>
  <c r="O10" i="1" s="1"/>
  <c r="H10" i="1"/>
  <c r="N10" i="1" s="1"/>
  <c r="G10" i="1"/>
  <c r="M10" i="1" s="1"/>
  <c r="Q10" i="1" s="1"/>
  <c r="Q9" i="1"/>
  <c r="I9" i="1"/>
  <c r="H9" i="1"/>
  <c r="G9" i="1"/>
  <c r="G31" i="1" l="1"/>
  <c r="H31" i="1"/>
  <c r="K31" i="1" s="1"/>
  <c r="N75" i="6"/>
  <c r="R58" i="6"/>
  <c r="R75" i="6" s="1"/>
  <c r="P71" i="1"/>
  <c r="I72" i="1"/>
  <c r="Q13" i="1"/>
  <c r="H21" i="1"/>
  <c r="N72" i="1"/>
  <c r="G21" i="1"/>
  <c r="G58" i="1" s="1"/>
  <c r="Q72" i="1"/>
  <c r="O71" i="1"/>
  <c r="I71" i="1"/>
  <c r="K24" i="1"/>
  <c r="J58" i="1"/>
  <c r="J75" i="1" s="1"/>
  <c r="H58" i="1"/>
  <c r="H75" i="1" s="1"/>
  <c r="H96" i="1" s="1"/>
  <c r="H98" i="1" s="1"/>
  <c r="N31" i="1"/>
  <c r="P31" i="1"/>
  <c r="I31" i="1"/>
  <c r="H75" i="4"/>
  <c r="H96" i="4" s="1"/>
  <c r="H98" i="4" s="1"/>
  <c r="M58" i="4"/>
  <c r="Q58" i="4" s="1"/>
  <c r="Q75" i="4" s="1"/>
  <c r="N71" i="4"/>
  <c r="M71" i="4"/>
  <c r="K21" i="4"/>
  <c r="N75" i="4"/>
  <c r="K58" i="4"/>
  <c r="K75" i="4" s="1"/>
  <c r="G75" i="4"/>
  <c r="G96" i="4" s="1"/>
  <c r="G98" i="4" s="1"/>
  <c r="Q24" i="4"/>
  <c r="O72" i="1"/>
  <c r="Q12" i="1"/>
  <c r="Q21" i="1" s="1"/>
  <c r="O21" i="1"/>
  <c r="P58" i="1"/>
  <c r="P75" i="1" s="1"/>
  <c r="Q30" i="1"/>
  <c r="M31" i="1"/>
  <c r="Q27" i="1"/>
  <c r="O31" i="1"/>
  <c r="Q29" i="1"/>
  <c r="O23" i="1"/>
  <c r="O24" i="1" s="1"/>
  <c r="N23" i="1"/>
  <c r="N24" i="1" s="1"/>
  <c r="M23" i="1"/>
  <c r="M24" i="1" s="1"/>
  <c r="Q24" i="1" s="1"/>
  <c r="N53" i="1"/>
  <c r="Q53" i="1" s="1"/>
  <c r="I21" i="1"/>
  <c r="I58" i="1" s="1"/>
  <c r="I75" i="1" s="1"/>
  <c r="I96" i="1" s="1"/>
  <c r="I98" i="1" s="1"/>
  <c r="P53" i="1"/>
  <c r="N58" i="1" l="1"/>
  <c r="N75" i="1" s="1"/>
  <c r="M75" i="4"/>
  <c r="Q31" i="1"/>
  <c r="O58" i="1"/>
  <c r="O75" i="1" s="1"/>
  <c r="K21" i="1"/>
  <c r="G75" i="1"/>
  <c r="G96" i="1" s="1"/>
  <c r="G98" i="1" s="1"/>
  <c r="K58" i="1"/>
  <c r="K75" i="1" s="1"/>
  <c r="M58" i="1"/>
  <c r="Q58" i="1" l="1"/>
  <c r="Q75" i="1" s="1"/>
  <c r="M75" i="1"/>
</calcChain>
</file>

<file path=xl/comments1.xml><?xml version="1.0" encoding="utf-8"?>
<comments xmlns="http://schemas.openxmlformats.org/spreadsheetml/2006/main">
  <authors>
    <author>Lloyd E. Keyser</author>
  </authors>
  <commentList>
    <comment ref="Y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66"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2.xml><?xml version="1.0" encoding="utf-8"?>
<comments xmlns="http://schemas.openxmlformats.org/spreadsheetml/2006/main">
  <authors>
    <author>Lloyd E. Keyser</author>
  </authors>
  <commentList>
    <comment ref="Y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66"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3.xml><?xml version="1.0" encoding="utf-8"?>
<comments xmlns="http://schemas.openxmlformats.org/spreadsheetml/2006/main">
  <authors>
    <author>Lloyd E. Keyser</author>
  </authors>
  <commentList>
    <comment ref="Z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Z66"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sharedStrings.xml><?xml version="1.0" encoding="utf-8"?>
<sst xmlns="http://schemas.openxmlformats.org/spreadsheetml/2006/main" count="366" uniqueCount="97">
  <si>
    <t>Kentucky Power</t>
  </si>
  <si>
    <t>02/10/2021 Ice Storm INCREMENTAL COST</t>
  </si>
  <si>
    <t>Major Event Cost Recap</t>
  </si>
  <si>
    <t>Ice Storm: 02/10/2021</t>
  </si>
  <si>
    <t>A</t>
  </si>
  <si>
    <t>B</t>
  </si>
  <si>
    <t>C</t>
  </si>
  <si>
    <t>D</t>
  </si>
  <si>
    <t>A+B+C+D</t>
  </si>
  <si>
    <t>Detailed Restoration Costs</t>
  </si>
  <si>
    <t>Capitalized</t>
  </si>
  <si>
    <t>Accumulated</t>
  </si>
  <si>
    <t>Expensed</t>
  </si>
  <si>
    <t>Unallocated</t>
  </si>
  <si>
    <t>Total Cost</t>
  </si>
  <si>
    <t>Depreciation</t>
  </si>
  <si>
    <t>(Capital)</t>
  </si>
  <si>
    <t>(Removal)</t>
  </si>
  <si>
    <t>(O&amp;M)</t>
  </si>
  <si>
    <t>to Restore</t>
  </si>
  <si>
    <t>In House Costs</t>
  </si>
  <si>
    <t>Regular Time</t>
  </si>
  <si>
    <t>Dollars</t>
  </si>
  <si>
    <t>Salary &amp; Wages</t>
  </si>
  <si>
    <t>Hours</t>
  </si>
  <si>
    <t>Overtime</t>
  </si>
  <si>
    <t>Incremental Fleet Calculation:</t>
  </si>
  <si>
    <t>Salary &amp; Wage</t>
  </si>
  <si>
    <t>ST Fringes</t>
  </si>
  <si>
    <t>Overheads</t>
  </si>
  <si>
    <t>OT Fringes</t>
  </si>
  <si>
    <t>2009 Storms 8 &amp; 9 - Total Fleet Cost</t>
  </si>
  <si>
    <t>Other Labor Fringes</t>
  </si>
  <si>
    <t>Incentives</t>
  </si>
  <si>
    <t>Construction/Retirement</t>
  </si>
  <si>
    <t>2009 Storms 8 &amp; 9 - Calculated Incremental Fleet Cost</t>
  </si>
  <si>
    <t>All Other Overheads</t>
  </si>
  <si>
    <t>Total Salary &amp; Wages</t>
  </si>
  <si>
    <t>Historical % Of Incremental to Total</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</si>
  <si>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</si>
  <si>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</si>
  <si>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</si>
  <si>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</si>
  <si>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</si>
  <si>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</si>
  <si>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</si>
  <si>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</si>
  <si>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</si>
  <si>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</si>
  <si>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</si>
  <si>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</si>
  <si>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</si>
  <si>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</si>
  <si>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</si>
  <si>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</si>
  <si>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</si>
  <si>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</si>
  <si>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</si>
  <si>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</si>
  <si>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</si>
  <si>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Transformer</t>
  </si>
  <si>
    <t>Insulator</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</si>
  <si>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</si>
  <si>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</si>
  <si>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</si>
  <si>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</si>
  <si>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</si>
  <si>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</si>
  <si>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</si>
  <si>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</si>
  <si>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</si>
  <si>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</si>
  <si>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</si>
  <si>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D.H. Elliot</t>
  </si>
  <si>
    <t>Forestry Contractors</t>
  </si>
  <si>
    <t>see comment R62 for previous calc of Asplundh incremental O&amp;M</t>
  </si>
  <si>
    <t>Other Contractors</t>
  </si>
  <si>
    <t>TOTAL OUTSIDE CONTRACTED SERVICES</t>
  </si>
  <si>
    <t>.</t>
  </si>
  <si>
    <t>Total Restoration Costs</t>
  </si>
  <si>
    <t>Estimate total</t>
  </si>
  <si>
    <t>Less: Accrual not yet reversed</t>
  </si>
  <si>
    <t xml:space="preserve">Total </t>
  </si>
  <si>
    <t>Less: Forestry (all O&amp;M)</t>
  </si>
  <si>
    <t>Less: Materials (all Captial)</t>
  </si>
  <si>
    <t>Total  for Splits</t>
  </si>
  <si>
    <t>Other Bud Cat</t>
  </si>
  <si>
    <t>Estimated totals</t>
  </si>
  <si>
    <t>Less: Above items</t>
  </si>
  <si>
    <t>Total for Splits</t>
  </si>
  <si>
    <t>% Split</t>
  </si>
  <si>
    <t>Capital</t>
  </si>
  <si>
    <t>Removal</t>
  </si>
  <si>
    <t>O&amp;M</t>
  </si>
  <si>
    <t>Minor Storm</t>
  </si>
  <si>
    <r>
      <rPr>
        <b/>
        <sz val="14"/>
        <rFont val="Tahoma"/>
        <family val="2"/>
      </rPr>
      <t>ESTIMATED</t>
    </r>
    <r>
      <rPr>
        <sz val="10"/>
        <rFont val="Tahoma"/>
        <family val="2"/>
      </rPr>
      <t xml:space="preserve"> </t>
    </r>
    <r>
      <rPr>
        <b/>
        <sz val="10"/>
        <rFont val="Tahoma"/>
        <family val="2"/>
      </rPr>
      <t>02/10/2021 Ice Storm TOTAL COST</t>
    </r>
  </si>
  <si>
    <t>Qty.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</si>
</sst>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164" formatCode="#,##0.0_);\(#,##0.0\)"/>
    <numFmt numFmtId="165" formatCode="#,##0.0_);[Red]\(#,##0.0\)"/>
    <numFmt numFmtId="166" formatCode="&quot;$&quot;#,##0"/>
    <numFmt numFmtId="167" formatCode="0.00000%"/>
    <numFmt numFmtId="168" formatCode="&quot;$&quot;#,##0.00"/>
    <numFmt numFmtId="169" formatCode="&quot;$&quot;#,##0.0000"/>
    <numFmt numFmtId="170" formatCode="0.000000000000000%"/>
    <numFmt numFmtId="171" formatCode="0.000%"/>
    <numFmt numFmtId="172" formatCode="0.0000%"/>
    <numFmt numFmtId="173" formatCode="0.000000%"/>
  </numFmts>
  <fonts count="20" x14ac:knownFonts="1">
    <font>
      <sz val="11"/>
      <color theme="1"/>
      <name val="Calibri"/>
      <family val="2"/>
      <scheme val="minor"/>
    </font>
    <font>
      <sz val="11"/>
      <color theme="1"/>
      <name val="Calibri"/>
      <family val="2"/>
      <scheme val="minor"/>
    </font>
    <font>
      <sz val="10"/>
      <name val="Tahoma"/>
      <family val="2"/>
    </font>
    <font>
      <b/>
      <sz val="10"/>
      <name val="Tahoma"/>
      <family val="2"/>
    </font>
    <font>
      <sz val="10"/>
      <color theme="0"/>
      <name val="Tahoma"/>
      <family val="2"/>
    </font>
    <font>
      <b/>
      <sz val="16"/>
      <name val="Tahoma"/>
      <family val="2"/>
    </font>
    <font>
      <b/>
      <sz val="12"/>
      <name val="Tahoma"/>
      <family val="2"/>
    </font>
    <font>
      <b/>
      <i/>
      <sz val="8"/>
      <name val="Tahoma"/>
      <family val="2"/>
    </font>
    <font>
      <b/>
      <sz val="11"/>
      <name val="Tahoma"/>
      <family val="2"/>
    </font>
    <font>
      <b/>
      <i/>
      <sz val="10"/>
      <color theme="0"/>
      <name val="Tahoma"/>
      <family val="2"/>
    </font>
    <font>
      <b/>
      <sz val="10"/>
      <color theme="0"/>
      <name val="Tahoma"/>
      <family val="2"/>
    </font>
    <font>
      <b/>
      <i/>
      <sz val="10"/>
      <name val="Tahoma"/>
      <family val="2"/>
    </font>
    <font>
      <sz val="10"/>
      <color rgb="FFFF0000"/>
      <name val="Tahoma"/>
      <family val="2"/>
    </font>
    <font>
      <b/>
      <i/>
      <sz val="10"/>
      <color rgb="FFFF0000"/>
      <name val="Tahoma"/>
      <family val="2"/>
    </font>
    <font>
      <i/>
      <sz val="8"/>
      <name val="Tahoma"/>
      <family val="2"/>
    </font>
    <font>
      <strike/>
      <sz val="10"/>
      <name val="Tahoma"/>
      <family val="2"/>
    </font>
    <font>
      <b/>
      <sz val="8"/>
      <color indexed="81"/>
      <name val="Tahoma"/>
      <family val="2"/>
    </font>
    <font>
      <sz val="8"/>
      <color indexed="81"/>
      <name val="Tahoma"/>
      <family val="2"/>
    </font>
    <font>
      <u/>
      <sz val="8"/>
      <color indexed="81"/>
      <name val="Tahoma"/>
      <family val="2"/>
    </font>
    <font>
      <b/>
      <sz val="14"/>
      <name val="Tahoma"/>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20">
    <border>
      <left/>
      <right/>
      <top/>
      <bottom/>
      <diagonal/>
    </border>
    <border>
      <left/>
      <right/>
      <top/>
      <bottom style="medium">
        <color indexed="64"/>
      </bottom>
      <diagonal/>
    </border>
    <border>
      <left/>
      <right/>
      <top/>
      <bottom style="mediumDashDot">
        <color auto="1"/>
      </bottom>
      <diagonal/>
    </border>
    <border>
      <left/>
      <right/>
      <top style="mediumDashDotDot">
        <color indexed="64"/>
      </top>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4">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cellStyleXfs>
  <cellXfs count="111">
    <xf numFmtId="0" fontId="0" fillId="0" borderId="0" xfId="0"/>
    <xf numFmtId="0" fontId="2" fillId="0" borderId="0" xfId="2" applyProtection="1"/>
    <xf numFmtId="0" fontId="3" fillId="0" borderId="0" xfId="2" applyFont="1" applyProtection="1"/>
    <xf numFmtId="0" fontId="4" fillId="0" borderId="0" xfId="2" applyFont="1" applyFill="1" applyBorder="1" applyProtection="1"/>
    <xf numFmtId="0" fontId="5" fillId="0" borderId="0" xfId="2" applyFont="1" applyProtection="1"/>
    <xf numFmtId="0" fontId="2" fillId="2" borderId="0" xfId="2" applyFill="1" applyProtection="1"/>
    <xf numFmtId="0" fontId="3" fillId="0" borderId="0" xfId="2" applyFont="1" applyFill="1" applyBorder="1" applyAlignment="1" applyProtection="1">
      <alignment horizontal="center"/>
    </xf>
    <xf numFmtId="0" fontId="3" fillId="0" borderId="0" xfId="2" applyFont="1" applyAlignment="1" applyProtection="1">
      <alignment horizontal="center"/>
    </xf>
    <xf numFmtId="0" fontId="6" fillId="0" borderId="0" xfId="2" applyFont="1" applyProtection="1"/>
    <xf numFmtId="0" fontId="7" fillId="0" borderId="0" xfId="2" applyFont="1" applyFill="1" applyAlignment="1" applyProtection="1">
      <alignment horizontal="right"/>
    </xf>
    <xf numFmtId="0" fontId="2" fillId="0" borderId="0" xfId="2" applyFill="1" applyProtection="1"/>
    <xf numFmtId="0" fontId="3" fillId="0" borderId="1" xfId="2" applyFont="1" applyBorder="1" applyAlignment="1" applyProtection="1">
      <alignment horizontal="center"/>
    </xf>
    <xf numFmtId="0" fontId="3" fillId="0" borderId="0" xfId="2" applyFont="1" applyBorder="1" applyAlignment="1" applyProtection="1">
      <alignment horizontal="center"/>
    </xf>
    <xf numFmtId="0" fontId="3" fillId="2" borderId="0" xfId="2" applyFont="1" applyFill="1" applyAlignment="1" applyProtection="1">
      <alignment horizontal="center"/>
    </xf>
    <xf numFmtId="0" fontId="3" fillId="0" borderId="0" xfId="2" applyFont="1" applyFill="1" applyAlignment="1" applyProtection="1">
      <alignment horizontal="center"/>
    </xf>
    <xf numFmtId="0" fontId="8" fillId="0" borderId="0" xfId="2" applyFont="1" applyProtection="1"/>
    <xf numFmtId="0" fontId="2" fillId="0" borderId="0" xfId="2" applyFill="1" applyAlignment="1" applyProtection="1">
      <alignment horizontal="right"/>
    </xf>
    <xf numFmtId="42" fontId="2" fillId="0" borderId="2" xfId="2" applyNumberFormat="1" applyFill="1" applyBorder="1" applyProtection="1"/>
    <xf numFmtId="42" fontId="2" fillId="0" borderId="0" xfId="2" applyNumberFormat="1" applyProtection="1"/>
    <xf numFmtId="42" fontId="2" fillId="0" borderId="0" xfId="2" applyNumberFormat="1" applyFill="1" applyProtection="1"/>
    <xf numFmtId="164" fontId="2" fillId="0" borderId="0" xfId="2" applyNumberFormat="1" applyFill="1" applyProtection="1"/>
    <xf numFmtId="165" fontId="2" fillId="0" borderId="3" xfId="2" applyNumberFormat="1" applyBorder="1" applyProtection="1"/>
    <xf numFmtId="165" fontId="2" fillId="0" borderId="3" xfId="2" applyNumberFormat="1" applyFill="1" applyBorder="1" applyProtection="1"/>
    <xf numFmtId="165" fontId="2" fillId="0" borderId="0" xfId="2" applyNumberFormat="1" applyBorder="1" applyProtection="1"/>
    <xf numFmtId="42" fontId="4" fillId="0" borderId="0" xfId="2" applyNumberFormat="1" applyFont="1" applyProtection="1"/>
    <xf numFmtId="165" fontId="4" fillId="0" borderId="0" xfId="2" applyNumberFormat="1" applyFont="1" applyBorder="1" applyProtection="1"/>
    <xf numFmtId="0" fontId="4" fillId="0" borderId="0" xfId="2" applyFont="1" applyProtection="1"/>
    <xf numFmtId="0" fontId="9" fillId="0" borderId="0" xfId="2" applyFont="1" applyFill="1" applyBorder="1" applyAlignment="1" applyProtection="1">
      <alignment horizontal="center"/>
    </xf>
    <xf numFmtId="44" fontId="2" fillId="0" borderId="0" xfId="2" applyNumberFormat="1" applyProtection="1"/>
    <xf numFmtId="166" fontId="4" fillId="0" borderId="0" xfId="2" applyNumberFormat="1" applyFont="1" applyFill="1" applyBorder="1" applyAlignment="1" applyProtection="1">
      <alignment horizontal="center"/>
    </xf>
    <xf numFmtId="42" fontId="2" fillId="0" borderId="4" xfId="2" applyNumberFormat="1" applyFill="1" applyBorder="1" applyProtection="1"/>
    <xf numFmtId="42" fontId="2" fillId="0" borderId="4" xfId="2" applyNumberFormat="1" applyBorder="1" applyProtection="1"/>
    <xf numFmtId="42" fontId="3" fillId="0" borderId="0" xfId="2" applyNumberFormat="1" applyFont="1" applyFill="1" applyProtection="1"/>
    <xf numFmtId="42" fontId="3" fillId="0" borderId="0" xfId="2" applyNumberFormat="1" applyFont="1" applyProtection="1"/>
    <xf numFmtId="42" fontId="3" fillId="0" borderId="5" xfId="2" applyNumberFormat="1" applyFont="1" applyFill="1" applyBorder="1" applyProtection="1"/>
    <xf numFmtId="42" fontId="3" fillId="0" borderId="5" xfId="2" applyNumberFormat="1" applyFont="1" applyBorder="1" applyProtection="1"/>
    <xf numFmtId="42" fontId="3" fillId="0" borderId="0" xfId="2" applyNumberFormat="1" applyFont="1" applyBorder="1" applyProtection="1"/>
    <xf numFmtId="42" fontId="10" fillId="0" borderId="0" xfId="2" applyNumberFormat="1" applyFont="1" applyBorder="1" applyProtection="1"/>
    <xf numFmtId="0" fontId="2" fillId="0" borderId="0" xfId="2" applyNumberFormat="1" applyFill="1" applyProtection="1"/>
    <xf numFmtId="42" fontId="2" fillId="0" borderId="0" xfId="2" applyNumberFormat="1" applyFill="1" applyBorder="1" applyProtection="1"/>
    <xf numFmtId="42" fontId="4" fillId="0" borderId="0" xfId="2" applyNumberFormat="1" applyFont="1" applyFill="1" applyBorder="1" applyProtection="1"/>
    <xf numFmtId="167" fontId="10" fillId="0" borderId="0" xfId="2" applyNumberFormat="1" applyFont="1" applyFill="1" applyBorder="1" applyAlignment="1" applyProtection="1">
      <alignment horizontal="center"/>
    </xf>
    <xf numFmtId="42" fontId="10" fillId="0" borderId="0" xfId="2" applyNumberFormat="1" applyFont="1" applyProtection="1"/>
    <xf numFmtId="0" fontId="2" fillId="0" borderId="0" xfId="2" applyAlignment="1" applyProtection="1">
      <alignment horizontal="right"/>
    </xf>
    <xf numFmtId="42" fontId="2" fillId="0" borderId="0" xfId="2" applyNumberFormat="1" applyBorder="1" applyProtection="1"/>
    <xf numFmtId="42" fontId="2" fillId="0" borderId="1" xfId="2" applyNumberFormat="1" applyFont="1" applyBorder="1" applyProtection="1"/>
    <xf numFmtId="42" fontId="2" fillId="0" borderId="0" xfId="2" applyNumberFormat="1" applyFont="1" applyBorder="1" applyProtection="1"/>
    <xf numFmtId="42" fontId="3" fillId="0" borderId="6" xfId="2" applyNumberFormat="1" applyFont="1" applyBorder="1" applyProtection="1"/>
    <xf numFmtId="0" fontId="3" fillId="2" borderId="6" xfId="2" applyFont="1" applyFill="1" applyBorder="1" applyProtection="1"/>
    <xf numFmtId="165" fontId="2" fillId="0" borderId="0" xfId="2" applyNumberFormat="1" applyFill="1" applyBorder="1" applyProtection="1"/>
    <xf numFmtId="165" fontId="2" fillId="0" borderId="0" xfId="2" applyNumberFormat="1" applyFill="1" applyProtection="1"/>
    <xf numFmtId="165" fontId="2" fillId="0" borderId="0" xfId="2" applyNumberFormat="1" applyProtection="1"/>
    <xf numFmtId="0" fontId="2" fillId="0" borderId="0" xfId="2" applyBorder="1" applyProtection="1"/>
    <xf numFmtId="0" fontId="3" fillId="0" borderId="6" xfId="2" applyNumberFormat="1" applyFont="1" applyBorder="1" applyProtection="1"/>
    <xf numFmtId="164" fontId="3" fillId="0" borderId="0" xfId="2" applyNumberFormat="1" applyFont="1" applyBorder="1" applyProtection="1"/>
    <xf numFmtId="42" fontId="3" fillId="0" borderId="7" xfId="2" applyNumberFormat="1" applyFont="1" applyBorder="1" applyProtection="1"/>
    <xf numFmtId="42" fontId="3" fillId="2" borderId="7" xfId="2" applyNumberFormat="1" applyFont="1" applyFill="1" applyBorder="1" applyProtection="1"/>
    <xf numFmtId="42" fontId="3" fillId="0" borderId="7" xfId="2" applyNumberFormat="1" applyFont="1" applyFill="1" applyBorder="1" applyProtection="1"/>
    <xf numFmtId="166" fontId="2" fillId="0" borderId="0" xfId="2" applyNumberFormat="1" applyFill="1" applyAlignment="1" applyProtection="1">
      <alignment horizontal="right"/>
    </xf>
    <xf numFmtId="0" fontId="11" fillId="0" borderId="0" xfId="2" applyFont="1" applyFill="1" applyProtection="1"/>
    <xf numFmtId="168" fontId="11" fillId="0" borderId="0" xfId="2" applyNumberFormat="1" applyFont="1" applyFill="1" applyProtection="1"/>
    <xf numFmtId="169" fontId="2" fillId="0" borderId="0" xfId="2" applyNumberFormat="1" applyFill="1" applyAlignment="1" applyProtection="1">
      <alignment horizontal="right"/>
    </xf>
    <xf numFmtId="0" fontId="12" fillId="0" borderId="0" xfId="2" applyFont="1" applyProtection="1"/>
    <xf numFmtId="0" fontId="13" fillId="0" borderId="0" xfId="2" applyFont="1" applyFill="1" applyProtection="1"/>
    <xf numFmtId="170" fontId="2" fillId="0" borderId="0" xfId="2" applyNumberFormat="1" applyProtection="1"/>
    <xf numFmtId="0" fontId="2" fillId="0" borderId="8" xfId="2" applyBorder="1" applyProtection="1"/>
    <xf numFmtId="0" fontId="2" fillId="0" borderId="9" xfId="2" applyBorder="1" applyProtection="1"/>
    <xf numFmtId="10" fontId="2" fillId="0" borderId="9" xfId="2" applyNumberFormat="1" applyBorder="1" applyProtection="1"/>
    <xf numFmtId="38" fontId="2" fillId="0" borderId="10" xfId="2" applyNumberFormat="1" applyBorder="1" applyProtection="1"/>
    <xf numFmtId="171" fontId="12" fillId="0" borderId="0" xfId="2" applyNumberFormat="1" applyFont="1" applyProtection="1"/>
    <xf numFmtId="44" fontId="4" fillId="0" borderId="0" xfId="1" applyFont="1" applyProtection="1"/>
    <xf numFmtId="44" fontId="4" fillId="0" borderId="0" xfId="2" applyNumberFormat="1" applyFont="1" applyProtection="1"/>
    <xf numFmtId="0" fontId="2" fillId="0" borderId="11" xfId="2" applyBorder="1" applyProtection="1"/>
    <xf numFmtId="0" fontId="2" fillId="0" borderId="12" xfId="2" applyBorder="1" applyProtection="1"/>
    <xf numFmtId="0" fontId="12" fillId="0" borderId="0" xfId="2" quotePrefix="1" applyFont="1" applyFill="1" applyBorder="1" applyAlignment="1" applyProtection="1">
      <alignment horizontal="center"/>
    </xf>
    <xf numFmtId="0" fontId="3" fillId="0" borderId="11" xfId="2" applyFont="1" applyBorder="1" applyProtection="1"/>
    <xf numFmtId="38" fontId="2" fillId="0" borderId="12" xfId="2" applyNumberFormat="1" applyBorder="1" applyProtection="1"/>
    <xf numFmtId="38" fontId="12" fillId="0" borderId="0" xfId="2" applyNumberFormat="1" applyFont="1" applyFill="1" applyBorder="1" applyProtection="1"/>
    <xf numFmtId="38" fontId="2" fillId="0" borderId="13" xfId="2" applyNumberFormat="1" applyBorder="1" applyProtection="1"/>
    <xf numFmtId="4" fontId="4" fillId="0" borderId="0" xfId="2" applyNumberFormat="1" applyFont="1" applyProtection="1"/>
    <xf numFmtId="38" fontId="2" fillId="0" borderId="0" xfId="2" applyNumberFormat="1" applyFont="1" applyProtection="1"/>
    <xf numFmtId="38" fontId="2" fillId="0" borderId="14" xfId="2" applyNumberFormat="1" applyBorder="1" applyProtection="1"/>
    <xf numFmtId="0" fontId="14" fillId="0" borderId="0" xfId="2" applyFont="1" applyBorder="1" applyAlignment="1" applyProtection="1">
      <alignment horizontal="center"/>
    </xf>
    <xf numFmtId="0" fontId="2" fillId="3" borderId="11" xfId="2" applyFill="1" applyBorder="1" applyProtection="1"/>
    <xf numFmtId="38" fontId="2" fillId="3" borderId="0" xfId="2" applyNumberFormat="1" applyFill="1" applyBorder="1" applyProtection="1"/>
    <xf numFmtId="38" fontId="2" fillId="0" borderId="0" xfId="2" applyNumberFormat="1" applyBorder="1" applyProtection="1"/>
    <xf numFmtId="38" fontId="2" fillId="0" borderId="4" xfId="2" applyNumberFormat="1" applyBorder="1" applyProtection="1"/>
    <xf numFmtId="38" fontId="2" fillId="0" borderId="15" xfId="2" applyNumberFormat="1" applyBorder="1" applyProtection="1"/>
    <xf numFmtId="0" fontId="2" fillId="0" borderId="0" xfId="2" applyFill="1" applyBorder="1" applyAlignment="1" applyProtection="1">
      <alignment horizontal="center"/>
    </xf>
    <xf numFmtId="10" fontId="2" fillId="0" borderId="16" xfId="2" applyNumberFormat="1" applyBorder="1" applyProtection="1"/>
    <xf numFmtId="38" fontId="2" fillId="0" borderId="0" xfId="2" applyNumberFormat="1" applyFill="1" applyBorder="1" applyProtection="1"/>
    <xf numFmtId="0" fontId="2" fillId="0" borderId="17" xfId="2" applyBorder="1" applyProtection="1"/>
    <xf numFmtId="0" fontId="2" fillId="0" borderId="18" xfId="2" applyBorder="1" applyProtection="1"/>
    <xf numFmtId="38" fontId="2" fillId="0" borderId="18" xfId="2" applyNumberFormat="1" applyFont="1" applyBorder="1" applyAlignment="1" applyProtection="1">
      <alignment horizontal="center"/>
    </xf>
    <xf numFmtId="38" fontId="2" fillId="0" borderId="19" xfId="2" applyNumberFormat="1" applyBorder="1" applyProtection="1"/>
    <xf numFmtId="10" fontId="4" fillId="0" borderId="0" xfId="2" applyNumberFormat="1" applyFont="1" applyProtection="1"/>
    <xf numFmtId="38" fontId="2" fillId="0" borderId="9" xfId="2" applyNumberFormat="1" applyBorder="1" applyProtection="1"/>
    <xf numFmtId="14" fontId="2" fillId="0" borderId="0" xfId="2" applyNumberFormat="1" applyFill="1" applyBorder="1" applyProtection="1"/>
    <xf numFmtId="0" fontId="2" fillId="0" borderId="0" xfId="2" applyFill="1" applyBorder="1" applyProtection="1"/>
    <xf numFmtId="38" fontId="15" fillId="0" borderId="0" xfId="2" applyNumberFormat="1" applyFont="1" applyFill="1" applyBorder="1" applyProtection="1"/>
    <xf numFmtId="0" fontId="15" fillId="0" borderId="0" xfId="2" applyFont="1" applyBorder="1" applyProtection="1"/>
    <xf numFmtId="38" fontId="15" fillId="0" borderId="0" xfId="2" applyNumberFormat="1" applyFont="1" applyBorder="1" applyProtection="1"/>
    <xf numFmtId="38" fontId="12" fillId="0" borderId="0" xfId="2" applyNumberFormat="1" applyFont="1" applyProtection="1"/>
    <xf numFmtId="172" fontId="4" fillId="0" borderId="0" xfId="2" applyNumberFormat="1" applyFont="1" applyProtection="1"/>
    <xf numFmtId="173" fontId="2" fillId="0" borderId="0" xfId="2" applyNumberFormat="1" applyFill="1" applyBorder="1" applyProtection="1"/>
    <xf numFmtId="38" fontId="2" fillId="0" borderId="0" xfId="2" applyNumberFormat="1" applyFont="1" applyFill="1" applyBorder="1" applyAlignment="1" applyProtection="1">
      <alignment horizontal="center"/>
    </xf>
    <xf numFmtId="42" fontId="2" fillId="0" borderId="0" xfId="2" applyNumberFormat="1" applyFont="1" applyFill="1" applyBorder="1" applyProtection="1"/>
    <xf numFmtId="44" fontId="11" fillId="0" borderId="0" xfId="2" applyNumberFormat="1" applyFont="1" applyFill="1" applyProtection="1"/>
    <xf numFmtId="173" fontId="2" fillId="0" borderId="16" xfId="2" applyNumberFormat="1" applyBorder="1" applyProtection="1"/>
    <xf numFmtId="3" fontId="2" fillId="0" borderId="0" xfId="2" applyNumberFormat="1" applyProtection="1"/>
    <xf numFmtId="0" fontId="3" fillId="0" borderId="1" xfId="2" applyFont="1" applyFill="1" applyBorder="1" applyAlignment="1" applyProtection="1">
      <alignment horizontal="center"/>
    </xf>
  </cellXfs>
  <cellStyles count="4">
    <cellStyle name="Currency" xfId="1" builtinId="4"/>
    <cellStyle name="Currency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Y111"/>
  <sheetViews>
    <sheetView tabSelected="1" zoomScaleNormal="100" workbookViewId="0">
      <selection activeCell="U3" sqref="U3"/>
    </sheetView>
  </sheetViews>
  <sheetFormatPr defaultColWidth="9.140625" defaultRowHeight="12.75" x14ac:dyDescent="0.2"/>
  <cols>
    <col min="1" max="1" width="0.85546875" style="1" customWidth="1"/>
    <col min="2" max="2" width="22.140625" style="1" customWidth="1"/>
    <col min="3" max="3" width="0.85546875" style="1" customWidth="1"/>
    <col min="4" max="4" width="36.140625" style="1" customWidth="1"/>
    <col min="5" max="5" width="22" style="1" bestFit="1" customWidth="1"/>
    <col min="6" max="6" width="15.42578125" style="1" customWidth="1"/>
    <col min="7" max="7" width="22.5703125" style="1" customWidth="1"/>
    <col min="8" max="8" width="20" style="1" customWidth="1"/>
    <col min="9" max="9" width="16.140625" style="1" customWidth="1"/>
    <col min="10" max="10" width="14.7109375" style="1" customWidth="1"/>
    <col min="11" max="11" width="16.85546875" style="1" customWidth="1"/>
    <col min="12" max="12" width="1.7109375" style="1" hidden="1" customWidth="1"/>
    <col min="13" max="13" width="14.7109375" style="1" hidden="1" customWidth="1"/>
    <col min="14" max="14" width="15.85546875" style="1" hidden="1" customWidth="1"/>
    <col min="15" max="15" width="16.85546875" style="1" hidden="1" customWidth="1"/>
    <col min="16" max="16" width="14.7109375" style="1" hidden="1" customWidth="1"/>
    <col min="17" max="17" width="16.140625" style="1" hidden="1" customWidth="1"/>
    <col min="18" max="19" width="2.5703125" style="1" hidden="1" customWidth="1"/>
    <col min="20" max="23" width="16.140625" style="1" customWidth="1"/>
    <col min="24" max="24" width="2.7109375" style="1" customWidth="1"/>
    <col min="25" max="25" width="47" style="3" hidden="1" customWidth="1"/>
    <col min="26" max="16384" width="9.140625" style="1"/>
  </cols>
  <sheetData>
    <row r="1" spans="2:25" ht="15" x14ac:dyDescent="0.25">
      <c r="E1" s="2"/>
      <c r="F1" s="2"/>
      <c r="I1"/>
    </row>
    <row r="2" spans="2:25" ht="31.5" customHeight="1" thickBot="1" x14ac:dyDescent="0.3">
      <c r="B2" s="4" t="s">
        <v>0</v>
      </c>
      <c r="C2" s="2"/>
      <c r="D2" s="2"/>
      <c r="E2" s="2"/>
      <c r="F2" s="2"/>
      <c r="G2" s="110" t="s">
        <v>95</v>
      </c>
      <c r="H2" s="110"/>
      <c r="I2" s="110"/>
      <c r="J2" s="110"/>
      <c r="K2" s="110"/>
      <c r="L2" s="5"/>
      <c r="M2" s="110" t="s">
        <v>1</v>
      </c>
      <c r="N2" s="110"/>
      <c r="O2" s="110"/>
      <c r="P2" s="110"/>
      <c r="Q2" s="110"/>
      <c r="R2" s="6"/>
      <c r="S2" s="6"/>
      <c r="T2" s="6"/>
      <c r="U2" s="6"/>
      <c r="V2" s="6"/>
      <c r="W2" s="6"/>
    </row>
    <row r="3" spans="2:25" ht="19.5" x14ac:dyDescent="0.25">
      <c r="B3" s="4" t="s">
        <v>2</v>
      </c>
      <c r="C3" s="2"/>
      <c r="D3" s="2"/>
      <c r="L3" s="5"/>
    </row>
    <row r="4" spans="2:25" x14ac:dyDescent="0.2">
      <c r="B4" s="2" t="s">
        <v>3</v>
      </c>
      <c r="C4" s="2"/>
      <c r="D4" s="2"/>
      <c r="G4" s="7" t="s">
        <v>4</v>
      </c>
      <c r="H4" s="7" t="s">
        <v>5</v>
      </c>
      <c r="I4" s="7" t="s">
        <v>6</v>
      </c>
      <c r="J4" s="7" t="s">
        <v>7</v>
      </c>
      <c r="K4" s="7" t="s">
        <v>8</v>
      </c>
      <c r="L4" s="5"/>
      <c r="M4" s="7" t="s">
        <v>4</v>
      </c>
      <c r="N4" s="7" t="s">
        <v>5</v>
      </c>
      <c r="O4" s="7" t="s">
        <v>6</v>
      </c>
      <c r="P4" s="7" t="s">
        <v>7</v>
      </c>
      <c r="Q4" s="7" t="s">
        <v>8</v>
      </c>
      <c r="R4" s="7"/>
      <c r="S4" s="7"/>
      <c r="T4" s="7"/>
      <c r="U4" s="7"/>
      <c r="V4" s="7"/>
      <c r="W4" s="7"/>
    </row>
    <row r="5" spans="2:25" ht="15" x14ac:dyDescent="0.2">
      <c r="B5" s="8"/>
      <c r="C5" s="2"/>
      <c r="D5" s="8" t="s">
        <v>9</v>
      </c>
      <c r="G5" s="7" t="s">
        <v>10</v>
      </c>
      <c r="H5" s="7" t="s">
        <v>11</v>
      </c>
      <c r="I5" s="7" t="s">
        <v>12</v>
      </c>
      <c r="J5" s="7" t="s">
        <v>13</v>
      </c>
      <c r="K5" s="7" t="s">
        <v>14</v>
      </c>
      <c r="L5" s="5"/>
      <c r="M5" s="7" t="s">
        <v>10</v>
      </c>
      <c r="N5" s="7" t="s">
        <v>11</v>
      </c>
      <c r="O5" s="7" t="s">
        <v>12</v>
      </c>
      <c r="P5" s="7" t="s">
        <v>13</v>
      </c>
      <c r="Q5" s="7" t="s">
        <v>14</v>
      </c>
      <c r="R5" s="7"/>
      <c r="S5" s="7"/>
      <c r="T5" s="7"/>
      <c r="U5" s="7"/>
      <c r="V5" s="7"/>
      <c r="W5" s="7"/>
    </row>
    <row r="6" spans="2:25" x14ac:dyDescent="0.2">
      <c r="D6" s="9"/>
      <c r="E6" s="10"/>
      <c r="G6" s="7"/>
      <c r="H6" s="7" t="s">
        <v>15</v>
      </c>
      <c r="I6" s="7"/>
      <c r="J6" s="7"/>
      <c r="K6" s="7"/>
      <c r="L6" s="5"/>
      <c r="M6" s="7"/>
      <c r="N6" s="7" t="s">
        <v>15</v>
      </c>
      <c r="O6" s="7"/>
      <c r="P6" s="7"/>
      <c r="Q6" s="7"/>
      <c r="R6" s="7"/>
      <c r="S6" s="7"/>
      <c r="T6" s="7"/>
      <c r="U6" s="7"/>
      <c r="V6" s="7"/>
      <c r="W6" s="7"/>
    </row>
    <row r="7" spans="2:25" ht="13.5" thickBot="1" x14ac:dyDescent="0.25">
      <c r="B7" s="2"/>
      <c r="E7" s="10"/>
      <c r="G7" s="11" t="s">
        <v>16</v>
      </c>
      <c r="H7" s="11" t="s">
        <v>17</v>
      </c>
      <c r="I7" s="11" t="s">
        <v>18</v>
      </c>
      <c r="J7" s="11"/>
      <c r="K7" s="11" t="s">
        <v>19</v>
      </c>
      <c r="L7" s="5"/>
      <c r="M7" s="11" t="s">
        <v>16</v>
      </c>
      <c r="N7" s="11" t="s">
        <v>17</v>
      </c>
      <c r="O7" s="11" t="s">
        <v>18</v>
      </c>
      <c r="P7" s="11"/>
      <c r="Q7" s="11" t="s">
        <v>19</v>
      </c>
      <c r="R7" s="12"/>
      <c r="S7" s="12"/>
      <c r="T7" s="12"/>
      <c r="U7" s="12"/>
      <c r="V7" s="12"/>
      <c r="W7" s="12"/>
    </row>
    <row r="8" spans="2:25" ht="5.0999999999999996" customHeight="1" x14ac:dyDescent="0.2">
      <c r="B8" s="2"/>
      <c r="E8" s="10"/>
      <c r="G8" s="13"/>
      <c r="H8" s="13"/>
      <c r="I8" s="13"/>
      <c r="J8" s="13"/>
      <c r="K8" s="13"/>
      <c r="L8" s="5"/>
      <c r="M8" s="13"/>
      <c r="N8" s="13"/>
      <c r="O8" s="13"/>
      <c r="P8" s="13"/>
      <c r="Q8" s="13"/>
      <c r="R8" s="14"/>
      <c r="S8" s="14"/>
      <c r="T8" s="14"/>
      <c r="U8" s="14"/>
      <c r="V8" s="14"/>
      <c r="W8" s="14"/>
    </row>
    <row r="9" spans="2:25" ht="15" thickBot="1" x14ac:dyDescent="0.25">
      <c r="B9" s="15" t="s">
        <v>20</v>
      </c>
      <c r="D9" s="1" t="s">
        <v>21</v>
      </c>
      <c r="E9" s="16" t="s">
        <v>22</v>
      </c>
      <c r="G9" s="17">
        <f>K9*$G$85</f>
        <v>194741.82</v>
      </c>
      <c r="H9" s="17">
        <f>K9*$H$85</f>
        <v>37093.68</v>
      </c>
      <c r="I9" s="17">
        <f>K9*$I$85</f>
        <v>231835.5</v>
      </c>
      <c r="J9" s="18">
        <v>0</v>
      </c>
      <c r="K9" s="19">
        <v>463671</v>
      </c>
      <c r="L9" s="5"/>
      <c r="M9" s="19">
        <v>0</v>
      </c>
      <c r="N9" s="19">
        <v>0</v>
      </c>
      <c r="O9" s="19">
        <v>0</v>
      </c>
      <c r="P9" s="18">
        <v>0</v>
      </c>
      <c r="Q9" s="18">
        <f>SUM(M9:P9)</f>
        <v>0</v>
      </c>
      <c r="R9" s="18"/>
      <c r="S9" s="18"/>
      <c r="T9" s="18"/>
      <c r="U9" s="18"/>
      <c r="V9" s="18"/>
      <c r="W9" s="18"/>
    </row>
    <row r="10" spans="2:25" x14ac:dyDescent="0.2">
      <c r="B10" s="2" t="s">
        <v>23</v>
      </c>
      <c r="E10" s="16" t="s">
        <v>24</v>
      </c>
      <c r="G10" s="20">
        <f>K10*$G$85</f>
        <v>3856.482</v>
      </c>
      <c r="H10" s="20">
        <f>K10*$H$85</f>
        <v>734.5680000000001</v>
      </c>
      <c r="I10" s="20">
        <f>K10*$I$85</f>
        <v>4591.05</v>
      </c>
      <c r="J10" s="21"/>
      <c r="K10" s="22">
        <v>9182.1</v>
      </c>
      <c r="L10" s="5"/>
      <c r="M10" s="22">
        <f>G10</f>
        <v>3856.482</v>
      </c>
      <c r="N10" s="22">
        <f>H10</f>
        <v>734.5680000000001</v>
      </c>
      <c r="O10" s="22">
        <f>I10</f>
        <v>4591.05</v>
      </c>
      <c r="P10" s="21">
        <v>0</v>
      </c>
      <c r="Q10" s="21">
        <f>SUM(M10:P10)</f>
        <v>9182.1</v>
      </c>
      <c r="R10" s="23"/>
      <c r="S10" s="23"/>
      <c r="T10" s="23"/>
      <c r="U10" s="23"/>
      <c r="V10" s="23"/>
      <c r="W10" s="23"/>
    </row>
    <row r="11" spans="2:25" x14ac:dyDescent="0.2">
      <c r="E11" s="16"/>
      <c r="G11" s="10"/>
      <c r="H11" s="10"/>
      <c r="I11" s="10"/>
      <c r="K11" s="10"/>
      <c r="L11" s="5"/>
      <c r="M11" s="10"/>
      <c r="N11" s="10"/>
      <c r="O11" s="10"/>
    </row>
    <row r="12" spans="2:25" ht="13.5" thickBot="1" x14ac:dyDescent="0.25">
      <c r="D12" s="1" t="s">
        <v>25</v>
      </c>
      <c r="E12" s="16" t="s">
        <v>22</v>
      </c>
      <c r="G12" s="17">
        <f>K12*$G$85</f>
        <v>967553.58</v>
      </c>
      <c r="H12" s="17">
        <f>K12*$H$85</f>
        <v>184295.92</v>
      </c>
      <c r="I12" s="17">
        <f>K12*$I$85</f>
        <v>1151849.5</v>
      </c>
      <c r="J12" s="18">
        <v>0</v>
      </c>
      <c r="K12" s="19">
        <v>2303699</v>
      </c>
      <c r="L12" s="5"/>
      <c r="M12" s="19">
        <f t="shared" ref="M12:P13" si="0">G12</f>
        <v>967553.58</v>
      </c>
      <c r="N12" s="19">
        <f t="shared" si="0"/>
        <v>184295.92</v>
      </c>
      <c r="O12" s="19">
        <f t="shared" si="0"/>
        <v>1151849.5</v>
      </c>
      <c r="P12" s="19">
        <f t="shared" si="0"/>
        <v>0</v>
      </c>
      <c r="Q12" s="18">
        <f>SUM(M12:P12)</f>
        <v>2303699</v>
      </c>
      <c r="R12" s="18"/>
      <c r="S12" s="18"/>
      <c r="T12" s="24">
        <f>223294-K12</f>
        <v>-2080405</v>
      </c>
      <c r="U12" s="18"/>
      <c r="V12" s="18"/>
      <c r="W12" s="18"/>
    </row>
    <row r="13" spans="2:25" x14ac:dyDescent="0.2">
      <c r="E13" s="16" t="s">
        <v>24</v>
      </c>
      <c r="G13" s="20">
        <f>K13*$G$85</f>
        <v>21829.751999999997</v>
      </c>
      <c r="H13" s="20">
        <f>K13*$H$85</f>
        <v>4158.0479999999998</v>
      </c>
      <c r="I13" s="20">
        <f>K13*$I$85</f>
        <v>25987.8</v>
      </c>
      <c r="J13" s="21"/>
      <c r="K13" s="22">
        <v>51975.6</v>
      </c>
      <c r="L13" s="5"/>
      <c r="M13" s="22">
        <f t="shared" si="0"/>
        <v>21829.751999999997</v>
      </c>
      <c r="N13" s="22">
        <f t="shared" si="0"/>
        <v>4158.0479999999998</v>
      </c>
      <c r="O13" s="22">
        <f t="shared" si="0"/>
        <v>25987.8</v>
      </c>
      <c r="P13" s="21">
        <v>0</v>
      </c>
      <c r="Q13" s="21">
        <f>SUM(M13:P13)</f>
        <v>51975.599999999991</v>
      </c>
      <c r="R13" s="23"/>
      <c r="S13" s="23"/>
      <c r="T13" s="25"/>
      <c r="U13" s="23"/>
      <c r="V13" s="23"/>
      <c r="W13" s="23"/>
    </row>
    <row r="14" spans="2:25" x14ac:dyDescent="0.2">
      <c r="E14" s="10"/>
      <c r="G14" s="10"/>
      <c r="H14" s="10"/>
      <c r="I14" s="10"/>
      <c r="K14" s="10"/>
      <c r="L14" s="5"/>
      <c r="M14" s="10"/>
      <c r="N14" s="10"/>
      <c r="O14" s="10"/>
      <c r="T14" s="26"/>
      <c r="Y14" s="27" t="s">
        <v>26</v>
      </c>
    </row>
    <row r="15" spans="2:25" x14ac:dyDescent="0.2">
      <c r="D15" s="1" t="s">
        <v>27</v>
      </c>
      <c r="E15" s="16" t="s">
        <v>28</v>
      </c>
      <c r="G15" s="19">
        <f>K15*$G$85</f>
        <v>70021.14</v>
      </c>
      <c r="H15" s="19">
        <f>K15*$H$85</f>
        <v>13337.36</v>
      </c>
      <c r="I15" s="19">
        <f t="shared" ref="I15:I18" si="1">K15*$I$85</f>
        <v>83358.5</v>
      </c>
      <c r="J15" s="18"/>
      <c r="K15" s="19">
        <v>166717</v>
      </c>
      <c r="L15" s="5"/>
      <c r="M15" s="19">
        <v>0</v>
      </c>
      <c r="N15" s="19">
        <v>0</v>
      </c>
      <c r="O15" s="19">
        <v>0</v>
      </c>
      <c r="P15" s="18">
        <v>0</v>
      </c>
      <c r="Q15" s="18">
        <f t="shared" ref="Q15:Q20" si="2">SUM(M15:P15)</f>
        <v>0</v>
      </c>
      <c r="R15" s="18"/>
      <c r="S15" s="18"/>
      <c r="T15" s="24"/>
      <c r="U15" s="18"/>
      <c r="V15" s="18"/>
      <c r="W15" s="18"/>
    </row>
    <row r="16" spans="2:25" x14ac:dyDescent="0.2">
      <c r="D16" s="1" t="s">
        <v>29</v>
      </c>
      <c r="E16" s="16" t="s">
        <v>30</v>
      </c>
      <c r="G16" s="19">
        <f>K16*$G$85</f>
        <v>109333.56</v>
      </c>
      <c r="H16" s="19">
        <f>K16*$H$85</f>
        <v>20825.439999999999</v>
      </c>
      <c r="I16" s="19">
        <f t="shared" si="1"/>
        <v>130159</v>
      </c>
      <c r="J16" s="18"/>
      <c r="K16" s="19">
        <v>260318</v>
      </c>
      <c r="L16" s="5"/>
      <c r="M16" s="19">
        <f>G16</f>
        <v>109333.56</v>
      </c>
      <c r="N16" s="19">
        <f>H16</f>
        <v>20825.439999999999</v>
      </c>
      <c r="O16" s="19">
        <f>I16</f>
        <v>130159</v>
      </c>
      <c r="P16" s="19">
        <f>J16</f>
        <v>0</v>
      </c>
      <c r="Q16" s="18">
        <f t="shared" si="2"/>
        <v>260318</v>
      </c>
      <c r="R16" s="18"/>
      <c r="S16" s="18"/>
      <c r="T16" s="24"/>
      <c r="U16" s="18"/>
      <c r="V16" s="18"/>
      <c r="W16" s="18"/>
      <c r="Y16" s="3" t="s">
        <v>31</v>
      </c>
    </row>
    <row r="17" spans="2:25" x14ac:dyDescent="0.2">
      <c r="D17" s="28"/>
      <c r="E17" s="16" t="s">
        <v>32</v>
      </c>
      <c r="G17" s="19">
        <f>K17*$G$85</f>
        <v>8202.6</v>
      </c>
      <c r="H17" s="19">
        <f>K17*$H$85</f>
        <v>1562.4</v>
      </c>
      <c r="I17" s="19">
        <f t="shared" si="1"/>
        <v>9765</v>
      </c>
      <c r="J17" s="18"/>
      <c r="K17" s="19">
        <v>19530</v>
      </c>
      <c r="L17" s="5"/>
      <c r="M17" s="19">
        <v>0</v>
      </c>
      <c r="N17" s="19">
        <v>0</v>
      </c>
      <c r="O17" s="19">
        <v>0</v>
      </c>
      <c r="P17" s="18">
        <v>0</v>
      </c>
      <c r="Q17" s="18">
        <f t="shared" si="2"/>
        <v>0</v>
      </c>
      <c r="R17" s="18"/>
      <c r="S17" s="18"/>
      <c r="T17" s="24"/>
      <c r="U17" s="18"/>
      <c r="V17" s="18"/>
      <c r="W17" s="18"/>
      <c r="Y17" s="29">
        <v>614800</v>
      </c>
    </row>
    <row r="18" spans="2:25" x14ac:dyDescent="0.2">
      <c r="E18" s="16" t="s">
        <v>33</v>
      </c>
      <c r="G18" s="19">
        <f>K18*$G$85</f>
        <v>84506.099999999991</v>
      </c>
      <c r="H18" s="19">
        <f>K18*$H$85</f>
        <v>16096.4</v>
      </c>
      <c r="I18" s="19">
        <f t="shared" si="1"/>
        <v>100602.5</v>
      </c>
      <c r="J18" s="18"/>
      <c r="K18" s="19">
        <v>201205</v>
      </c>
      <c r="L18" s="5"/>
      <c r="M18" s="19">
        <v>0</v>
      </c>
      <c r="N18" s="19">
        <v>0</v>
      </c>
      <c r="O18" s="19">
        <v>0</v>
      </c>
      <c r="P18" s="18">
        <v>0</v>
      </c>
      <c r="Q18" s="18">
        <f t="shared" si="2"/>
        <v>0</v>
      </c>
      <c r="R18" s="18"/>
      <c r="S18" s="18"/>
      <c r="T18" s="24"/>
      <c r="U18" s="18"/>
      <c r="V18" s="18"/>
      <c r="W18" s="18"/>
    </row>
    <row r="19" spans="2:25" x14ac:dyDescent="0.2">
      <c r="E19" s="16" t="s">
        <v>34</v>
      </c>
      <c r="G19" s="19">
        <v>352321</v>
      </c>
      <c r="H19" s="19">
        <v>47951</v>
      </c>
      <c r="I19" s="19"/>
      <c r="J19" s="18">
        <v>0</v>
      </c>
      <c r="K19" s="19">
        <f>G19+H19</f>
        <v>400272</v>
      </c>
      <c r="L19" s="5"/>
      <c r="M19" s="19">
        <f>G19</f>
        <v>352321</v>
      </c>
      <c r="N19" s="19">
        <f>H19</f>
        <v>47951</v>
      </c>
      <c r="O19" s="19">
        <f>I19</f>
        <v>0</v>
      </c>
      <c r="P19" s="19">
        <f>J19</f>
        <v>0</v>
      </c>
      <c r="Q19" s="18">
        <f t="shared" si="2"/>
        <v>400272</v>
      </c>
      <c r="R19" s="18"/>
      <c r="S19" s="18"/>
      <c r="T19" s="24"/>
      <c r="U19" s="18"/>
      <c r="V19" s="18"/>
      <c r="W19" s="18"/>
      <c r="Y19" s="3" t="s">
        <v>35</v>
      </c>
    </row>
    <row r="20" spans="2:25" x14ac:dyDescent="0.2">
      <c r="E20" s="16" t="s">
        <v>36</v>
      </c>
      <c r="G20" s="30">
        <f>K20*$G$85</f>
        <v>113296.68</v>
      </c>
      <c r="H20" s="30">
        <f>K20*$H$85</f>
        <v>21580.32</v>
      </c>
      <c r="I20" s="30">
        <f t="shared" ref="I20" si="3">K20*$I$85</f>
        <v>134877</v>
      </c>
      <c r="J20" s="31">
        <v>0</v>
      </c>
      <c r="K20" s="30">
        <v>269754</v>
      </c>
      <c r="L20" s="5"/>
      <c r="M20" s="19">
        <v>0</v>
      </c>
      <c r="N20" s="19">
        <v>0</v>
      </c>
      <c r="O20" s="19">
        <v>0</v>
      </c>
      <c r="P20" s="18">
        <v>0</v>
      </c>
      <c r="Q20" s="18">
        <f t="shared" si="2"/>
        <v>0</v>
      </c>
      <c r="R20" s="18"/>
      <c r="S20" s="18"/>
      <c r="T20" s="24"/>
      <c r="U20" s="18"/>
      <c r="V20" s="18"/>
      <c r="W20" s="18"/>
      <c r="Y20" s="29">
        <f>31030+1679</f>
        <v>32709</v>
      </c>
    </row>
    <row r="21" spans="2:25" x14ac:dyDescent="0.2">
      <c r="D21" s="2" t="s">
        <v>37</v>
      </c>
      <c r="E21" s="16"/>
      <c r="G21" s="32">
        <f>G9+G12+SUM(G15:G20)</f>
        <v>1899976.48</v>
      </c>
      <c r="H21" s="32">
        <f>SUM(H15:H20)+H12+H9</f>
        <v>342742.52</v>
      </c>
      <c r="I21" s="32">
        <f>SUM(I15:I20)+I12+I9</f>
        <v>1842447</v>
      </c>
      <c r="J21" s="33">
        <f>J9+J12+SUM(J15:J20)</f>
        <v>0</v>
      </c>
      <c r="K21" s="32">
        <f>SUM(G21:J21)</f>
        <v>4085166</v>
      </c>
      <c r="L21" s="5"/>
      <c r="M21" s="34">
        <f>M9+M12+SUM(M15:M20)</f>
        <v>1429208.14</v>
      </c>
      <c r="N21" s="34">
        <f>N9+N12+SUM(N15:N20)</f>
        <v>253072.36000000002</v>
      </c>
      <c r="O21" s="34">
        <f>O9+O12+SUM(O15:O20)</f>
        <v>1282008.5</v>
      </c>
      <c r="P21" s="35">
        <f>P9+P12+SUM(P15:P20)</f>
        <v>0</v>
      </c>
      <c r="Q21" s="35">
        <f>Q9+Q12+SUM(Q15:Q20)</f>
        <v>2964289</v>
      </c>
      <c r="R21" s="36"/>
      <c r="S21" s="36"/>
      <c r="T21" s="37"/>
      <c r="U21" s="36"/>
      <c r="V21" s="36"/>
      <c r="W21" s="36"/>
    </row>
    <row r="22" spans="2:25" x14ac:dyDescent="0.2">
      <c r="E22" s="16"/>
      <c r="G22" s="19"/>
      <c r="H22" s="19"/>
      <c r="I22" s="19"/>
      <c r="J22" s="18"/>
      <c r="K22" s="19"/>
      <c r="L22" s="5"/>
      <c r="M22" s="38"/>
      <c r="N22" s="19"/>
      <c r="O22" s="19"/>
      <c r="P22" s="18"/>
      <c r="Q22" s="18"/>
      <c r="R22" s="18"/>
      <c r="S22" s="18"/>
      <c r="T22" s="24"/>
      <c r="U22" s="18"/>
      <c r="V22" s="18"/>
      <c r="W22" s="18"/>
      <c r="Y22" s="3" t="s">
        <v>38</v>
      </c>
    </row>
    <row r="23" spans="2:25" x14ac:dyDescent="0.2">
      <c r="B23" s="2" t="s">
        <v>39</v>
      </c>
      <c r="E23" s="16" t="s">
        <v>40</v>
      </c>
      <c r="G23" s="30">
        <f>K23*$G$85</f>
        <v>196369.74</v>
      </c>
      <c r="H23" s="30">
        <f>K23*$H$85</f>
        <v>37403.760000000002</v>
      </c>
      <c r="I23" s="30">
        <f t="shared" ref="I23" si="4">K23*$I$85</f>
        <v>233773.5</v>
      </c>
      <c r="J23" s="31">
        <v>0</v>
      </c>
      <c r="K23" s="30">
        <v>467547</v>
      </c>
      <c r="L23" s="5"/>
      <c r="M23" s="30">
        <f>$Q$23*G$85</f>
        <v>10447.393990988938</v>
      </c>
      <c r="N23" s="30">
        <f>$Q$23*H$85</f>
        <v>1989.979807807417</v>
      </c>
      <c r="O23" s="30">
        <f>$Q$23*I$85</f>
        <v>12437.373798796356</v>
      </c>
      <c r="P23" s="30">
        <v>0</v>
      </c>
      <c r="Q23" s="30">
        <f>K23*Y23</f>
        <v>24874.747597592712</v>
      </c>
      <c r="R23" s="39"/>
      <c r="S23" s="39"/>
      <c r="T23" s="106"/>
      <c r="U23" s="39"/>
      <c r="V23" s="39"/>
      <c r="W23" s="39"/>
      <c r="Y23" s="41">
        <f>Y20/Y17</f>
        <v>5.320266753415745E-2</v>
      </c>
    </row>
    <row r="24" spans="2:25" x14ac:dyDescent="0.2">
      <c r="B24" s="2"/>
      <c r="D24" s="2" t="s">
        <v>41</v>
      </c>
      <c r="E24" s="16"/>
      <c r="G24" s="32">
        <f>SUM(G23)</f>
        <v>196369.74</v>
      </c>
      <c r="H24" s="32">
        <f>SUM(H23)</f>
        <v>37403.760000000002</v>
      </c>
      <c r="I24" s="32">
        <f>SUM(I23)</f>
        <v>233773.5</v>
      </c>
      <c r="J24" s="33">
        <f>SUM(J23)</f>
        <v>0</v>
      </c>
      <c r="K24" s="32">
        <f>SUM(G24:J24)</f>
        <v>467547</v>
      </c>
      <c r="L24" s="5"/>
      <c r="M24" s="32">
        <f>SUM(M23)</f>
        <v>10447.393990988938</v>
      </c>
      <c r="N24" s="32">
        <f>SUM(N23)</f>
        <v>1989.979807807417</v>
      </c>
      <c r="O24" s="32">
        <f>SUM(O23)</f>
        <v>12437.373798796356</v>
      </c>
      <c r="P24" s="33">
        <f>SUM(P23)</f>
        <v>0</v>
      </c>
      <c r="Q24" s="33">
        <f>SUM(M24:P24)</f>
        <v>24874.747597592708</v>
      </c>
      <c r="R24" s="33"/>
      <c r="S24" s="33"/>
      <c r="T24" s="42"/>
      <c r="U24" s="33"/>
      <c r="V24" s="33"/>
      <c r="W24" s="33"/>
    </row>
    <row r="25" spans="2:25" x14ac:dyDescent="0.2">
      <c r="B25" s="2"/>
      <c r="E25" s="10"/>
      <c r="G25" s="10"/>
      <c r="H25" s="10"/>
      <c r="I25" s="10"/>
      <c r="K25" s="10"/>
      <c r="L25" s="5"/>
      <c r="M25" s="10"/>
      <c r="N25" s="10"/>
      <c r="O25" s="10"/>
    </row>
    <row r="26" spans="2:25" hidden="1" x14ac:dyDescent="0.2">
      <c r="B26" s="2" t="s">
        <v>42</v>
      </c>
      <c r="E26" s="16" t="s">
        <v>43</v>
      </c>
      <c r="F26" s="10"/>
      <c r="G26" s="19">
        <f>K26*$G$85</f>
        <v>1936.62</v>
      </c>
      <c r="H26" s="19">
        <f>K26*$H$85</f>
        <v>368.88</v>
      </c>
      <c r="I26" s="19">
        <f t="shared" ref="I26:I28" si="5">K26*$I$85</f>
        <v>2305.5</v>
      </c>
      <c r="J26" s="18"/>
      <c r="K26" s="19">
        <v>4611</v>
      </c>
      <c r="L26" s="5"/>
      <c r="M26" s="39">
        <v>0</v>
      </c>
      <c r="N26" s="39">
        <v>0</v>
      </c>
      <c r="O26" s="39">
        <v>0</v>
      </c>
      <c r="P26" s="18">
        <v>0</v>
      </c>
      <c r="Q26" s="18">
        <f t="shared" ref="Q26:Q31" si="6">SUM(M26:P26)</f>
        <v>0</v>
      </c>
      <c r="R26" s="18"/>
      <c r="S26" s="18"/>
      <c r="T26" s="18"/>
      <c r="U26" s="18"/>
      <c r="V26" s="18"/>
      <c r="W26" s="18"/>
    </row>
    <row r="27" spans="2:25" hidden="1" x14ac:dyDescent="0.2">
      <c r="B27" s="2"/>
      <c r="E27" s="16" t="s">
        <v>44</v>
      </c>
      <c r="G27" s="19">
        <f>K27*$G$85</f>
        <v>16557.66</v>
      </c>
      <c r="H27" s="19">
        <f>K27*$H$85</f>
        <v>3153.84</v>
      </c>
      <c r="I27" s="19">
        <f t="shared" si="5"/>
        <v>19711.5</v>
      </c>
      <c r="J27" s="18"/>
      <c r="K27" s="19">
        <v>39423</v>
      </c>
      <c r="L27" s="5"/>
      <c r="M27" s="19">
        <f>G27</f>
        <v>16557.66</v>
      </c>
      <c r="N27" s="19">
        <f>H27</f>
        <v>3153.84</v>
      </c>
      <c r="O27" s="19">
        <f>I27</f>
        <v>19711.5</v>
      </c>
      <c r="P27" s="19">
        <f>J27</f>
        <v>0</v>
      </c>
      <c r="Q27" s="18">
        <f>SUM(M27:P27)</f>
        <v>39423</v>
      </c>
      <c r="R27" s="18"/>
      <c r="S27" s="18"/>
      <c r="T27" s="18"/>
      <c r="U27" s="18"/>
      <c r="V27" s="18"/>
      <c r="W27" s="18"/>
    </row>
    <row r="28" spans="2:25" hidden="1" x14ac:dyDescent="0.2">
      <c r="B28" s="2"/>
      <c r="E28" s="10" t="s">
        <v>45</v>
      </c>
      <c r="G28" s="19">
        <f>K28*$G$85</f>
        <v>0</v>
      </c>
      <c r="H28" s="19">
        <f>K28*$H$85</f>
        <v>0</v>
      </c>
      <c r="I28" s="19">
        <f t="shared" si="5"/>
        <v>0</v>
      </c>
      <c r="J28" s="18"/>
      <c r="K28" s="19"/>
      <c r="L28" s="5"/>
      <c r="M28" s="19">
        <v>0</v>
      </c>
      <c r="N28" s="19">
        <v>0</v>
      </c>
      <c r="O28" s="19">
        <v>0</v>
      </c>
      <c r="P28" s="18">
        <v>0</v>
      </c>
      <c r="Q28" s="18">
        <f t="shared" si="6"/>
        <v>0</v>
      </c>
      <c r="R28" s="18"/>
      <c r="S28" s="18"/>
      <c r="T28" s="18"/>
      <c r="U28" s="18"/>
      <c r="V28" s="18"/>
      <c r="W28" s="18"/>
    </row>
    <row r="29" spans="2:25" hidden="1" x14ac:dyDescent="0.2">
      <c r="B29" s="2"/>
      <c r="E29" s="16" t="s">
        <v>46</v>
      </c>
      <c r="G29" s="19">
        <f>K29*$G$85</f>
        <v>4830000</v>
      </c>
      <c r="H29" s="19">
        <f>K29*$H$85</f>
        <v>920000</v>
      </c>
      <c r="I29" s="19">
        <f>K29*$I$85</f>
        <v>5750000</v>
      </c>
      <c r="J29" s="18"/>
      <c r="K29" s="19">
        <v>11500000</v>
      </c>
      <c r="L29" s="5"/>
      <c r="M29" s="19">
        <f t="shared" ref="M29:O30" si="7">G29</f>
        <v>4830000</v>
      </c>
      <c r="N29" s="19">
        <f t="shared" si="7"/>
        <v>920000</v>
      </c>
      <c r="O29" s="19">
        <f t="shared" si="7"/>
        <v>5750000</v>
      </c>
      <c r="P29" s="19">
        <f>J29</f>
        <v>0</v>
      </c>
      <c r="Q29" s="18">
        <f>SUM(M29:P29)</f>
        <v>11500000</v>
      </c>
      <c r="R29" s="18"/>
      <c r="S29" s="18"/>
      <c r="T29" s="18"/>
      <c r="U29" s="18"/>
      <c r="V29" s="18"/>
      <c r="W29" s="18"/>
    </row>
    <row r="30" spans="2:25" hidden="1" x14ac:dyDescent="0.2">
      <c r="B30" s="2"/>
      <c r="E30" s="43" t="s">
        <v>47</v>
      </c>
      <c r="G30" s="30">
        <f>K30*$G$85</f>
        <v>402360</v>
      </c>
      <c r="H30" s="30">
        <f>K30*$H$85</f>
        <v>76640</v>
      </c>
      <c r="I30" s="30">
        <f t="shared" ref="I30" si="8">K30*$I$85</f>
        <v>479000</v>
      </c>
      <c r="J30" s="31"/>
      <c r="K30" s="30">
        <v>958000</v>
      </c>
      <c r="L30" s="5"/>
      <c r="M30" s="30">
        <f t="shared" si="7"/>
        <v>402360</v>
      </c>
      <c r="N30" s="30">
        <f t="shared" si="7"/>
        <v>76640</v>
      </c>
      <c r="O30" s="30">
        <f t="shared" si="7"/>
        <v>479000</v>
      </c>
      <c r="P30" s="30">
        <f>J30</f>
        <v>0</v>
      </c>
      <c r="Q30" s="31">
        <f t="shared" si="6"/>
        <v>958000</v>
      </c>
      <c r="R30" s="44"/>
      <c r="S30" s="44"/>
      <c r="T30" s="44"/>
      <c r="U30" s="44"/>
      <c r="V30" s="44"/>
      <c r="W30" s="44"/>
    </row>
    <row r="31" spans="2:25" hidden="1" x14ac:dyDescent="0.2">
      <c r="B31" s="2"/>
      <c r="D31" s="2" t="s">
        <v>48</v>
      </c>
      <c r="G31" s="33">
        <f>SUM(G26:G30)</f>
        <v>5250854.28</v>
      </c>
      <c r="H31" s="33">
        <f>SUM(H26:H30)</f>
        <v>1000162.72</v>
      </c>
      <c r="I31" s="33">
        <f>SUM(I26:I30)</f>
        <v>6251017</v>
      </c>
      <c r="J31" s="33">
        <f>SUM(J26:J30)</f>
        <v>0</v>
      </c>
      <c r="K31" s="32">
        <f>SUM(G31:J31)</f>
        <v>12502034</v>
      </c>
      <c r="L31" s="5"/>
      <c r="M31" s="32">
        <f>SUM(M26:M30)</f>
        <v>5248917.66</v>
      </c>
      <c r="N31" s="32">
        <f>SUM(N26:N30)</f>
        <v>999793.84</v>
      </c>
      <c r="O31" s="32">
        <f>SUM(O26:O30)</f>
        <v>6248711.5</v>
      </c>
      <c r="P31" s="33">
        <f>SUM(P26:P30)</f>
        <v>0</v>
      </c>
      <c r="Q31" s="33">
        <f t="shared" si="6"/>
        <v>12497423</v>
      </c>
      <c r="R31" s="33"/>
      <c r="S31" s="33"/>
      <c r="T31" s="33"/>
      <c r="U31" s="33"/>
      <c r="V31" s="33"/>
      <c r="W31" s="33"/>
    </row>
    <row r="32" spans="2:25" x14ac:dyDescent="0.2">
      <c r="B32" s="2"/>
      <c r="F32" s="1" t="s">
        <v>96</v>
      </c>
      <c r="K32" s="10"/>
      <c r="L32" s="5"/>
    </row>
    <row r="33" spans="2:23" x14ac:dyDescent="0.2">
      <c r="B33" s="2" t="s">
        <v>49</v>
      </c>
      <c r="D33" s="2" t="s">
        <v>50</v>
      </c>
      <c r="E33" s="1" t="s">
        <v>51</v>
      </c>
      <c r="F33" s="109">
        <v>722</v>
      </c>
      <c r="G33" s="19">
        <v>179889</v>
      </c>
      <c r="H33" s="19">
        <v>0</v>
      </c>
      <c r="I33" s="19">
        <v>0</v>
      </c>
      <c r="J33" s="19">
        <v>0</v>
      </c>
      <c r="K33" s="19">
        <f>SUM(G33:J33)</f>
        <v>179889</v>
      </c>
      <c r="L33" s="5"/>
      <c r="M33" s="18">
        <f t="shared" ref="M33:P34" si="9">G33</f>
        <v>179889</v>
      </c>
      <c r="N33" s="18">
        <f t="shared" si="9"/>
        <v>0</v>
      </c>
      <c r="O33" s="18">
        <f t="shared" si="9"/>
        <v>0</v>
      </c>
      <c r="P33" s="18">
        <f t="shared" si="9"/>
        <v>0</v>
      </c>
      <c r="Q33" s="18">
        <f>SUM(M33:P33)</f>
        <v>179889</v>
      </c>
      <c r="R33" s="18"/>
      <c r="S33" s="18"/>
      <c r="T33" s="18"/>
      <c r="U33" s="18"/>
      <c r="V33" s="18"/>
      <c r="W33" s="18"/>
    </row>
    <row r="34" spans="2:23" x14ac:dyDescent="0.2">
      <c r="B34" s="2" t="s">
        <v>52</v>
      </c>
      <c r="D34" s="2" t="s">
        <v>53</v>
      </c>
      <c r="E34" s="1" t="s">
        <v>54</v>
      </c>
      <c r="F34" s="109"/>
      <c r="G34" s="19"/>
      <c r="H34" s="19">
        <v>0</v>
      </c>
      <c r="I34" s="19">
        <v>0</v>
      </c>
      <c r="J34" s="19">
        <v>0</v>
      </c>
      <c r="K34" s="19">
        <f>SUM(G34:J34)</f>
        <v>0</v>
      </c>
      <c r="L34" s="5"/>
      <c r="M34" s="18">
        <f t="shared" si="9"/>
        <v>0</v>
      </c>
      <c r="N34" s="18">
        <f t="shared" si="9"/>
        <v>0</v>
      </c>
      <c r="O34" s="18">
        <f t="shared" si="9"/>
        <v>0</v>
      </c>
      <c r="P34" s="18">
        <f t="shared" si="9"/>
        <v>0</v>
      </c>
      <c r="Q34" s="18">
        <f>SUM(M34:P34)</f>
        <v>0</v>
      </c>
      <c r="R34" s="18"/>
      <c r="S34" s="18"/>
      <c r="T34" s="18"/>
      <c r="U34" s="18"/>
      <c r="V34" s="18"/>
      <c r="W34" s="18"/>
    </row>
    <row r="35" spans="2:23" x14ac:dyDescent="0.2">
      <c r="D35" s="2"/>
      <c r="F35" s="109"/>
      <c r="G35" s="10"/>
      <c r="H35" s="10"/>
      <c r="I35" s="10"/>
      <c r="J35" s="10"/>
      <c r="K35" s="10"/>
      <c r="L35" s="5"/>
      <c r="Q35" s="18"/>
      <c r="R35" s="18"/>
      <c r="S35" s="18"/>
      <c r="T35" s="18"/>
      <c r="U35" s="18"/>
      <c r="V35" s="18"/>
      <c r="W35" s="18"/>
    </row>
    <row r="36" spans="2:23" x14ac:dyDescent="0.2">
      <c r="D36" s="2" t="s">
        <v>55</v>
      </c>
      <c r="E36" s="1" t="s">
        <v>56</v>
      </c>
      <c r="F36" s="109">
        <v>884223</v>
      </c>
      <c r="G36" s="19">
        <v>226014</v>
      </c>
      <c r="H36" s="19"/>
      <c r="I36" s="19">
        <v>0</v>
      </c>
      <c r="J36" s="19">
        <v>0</v>
      </c>
      <c r="K36" s="19">
        <f t="shared" ref="K36:K41" si="10">SUM(G36:J36)</f>
        <v>226014</v>
      </c>
      <c r="L36" s="5"/>
      <c r="M36" s="18">
        <f t="shared" ref="M36:P41" si="11">G36</f>
        <v>226014</v>
      </c>
      <c r="N36" s="18">
        <f t="shared" si="11"/>
        <v>0</v>
      </c>
      <c r="O36" s="18">
        <f t="shared" si="11"/>
        <v>0</v>
      </c>
      <c r="P36" s="18">
        <f t="shared" si="11"/>
        <v>0</v>
      </c>
      <c r="Q36" s="18">
        <f t="shared" ref="Q36:Q41" si="12">SUM(M36:P36)</f>
        <v>226014</v>
      </c>
      <c r="R36" s="18"/>
      <c r="S36" s="18"/>
      <c r="T36" s="18"/>
      <c r="U36" s="18"/>
      <c r="V36" s="18"/>
      <c r="W36" s="18"/>
    </row>
    <row r="37" spans="2:23" x14ac:dyDescent="0.2">
      <c r="D37" s="2" t="s">
        <v>57</v>
      </c>
      <c r="E37" s="1" t="s">
        <v>58</v>
      </c>
      <c r="F37" s="109">
        <f>864+186</f>
        <v>1050</v>
      </c>
      <c r="G37" s="19">
        <v>59891</v>
      </c>
      <c r="H37" s="19">
        <v>0</v>
      </c>
      <c r="I37" s="19">
        <v>0</v>
      </c>
      <c r="J37" s="19">
        <v>0</v>
      </c>
      <c r="K37" s="19">
        <f t="shared" si="10"/>
        <v>59891</v>
      </c>
      <c r="L37" s="5"/>
      <c r="M37" s="18">
        <f t="shared" si="11"/>
        <v>59891</v>
      </c>
      <c r="N37" s="18">
        <f t="shared" si="11"/>
        <v>0</v>
      </c>
      <c r="O37" s="18">
        <f t="shared" si="11"/>
        <v>0</v>
      </c>
      <c r="P37" s="18">
        <f t="shared" si="11"/>
        <v>0</v>
      </c>
      <c r="Q37" s="18">
        <f t="shared" si="12"/>
        <v>59891</v>
      </c>
      <c r="R37" s="18"/>
      <c r="S37" s="18"/>
      <c r="T37" s="18"/>
      <c r="U37" s="18"/>
      <c r="V37" s="18"/>
      <c r="W37" s="18"/>
    </row>
    <row r="38" spans="2:23" x14ac:dyDescent="0.2">
      <c r="D38" s="2"/>
      <c r="E38" s="1" t="s">
        <v>59</v>
      </c>
      <c r="F38" s="109">
        <v>33359</v>
      </c>
      <c r="G38" s="19">
        <v>111530</v>
      </c>
      <c r="H38" s="19">
        <v>0</v>
      </c>
      <c r="I38" s="19">
        <v>0</v>
      </c>
      <c r="J38" s="19">
        <v>0</v>
      </c>
      <c r="K38" s="19">
        <f t="shared" si="10"/>
        <v>111530</v>
      </c>
      <c r="L38" s="5"/>
      <c r="M38" s="18">
        <f t="shared" si="11"/>
        <v>111530</v>
      </c>
      <c r="N38" s="18">
        <f t="shared" si="11"/>
        <v>0</v>
      </c>
      <c r="O38" s="18">
        <f t="shared" si="11"/>
        <v>0</v>
      </c>
      <c r="P38" s="18">
        <f t="shared" si="11"/>
        <v>0</v>
      </c>
      <c r="Q38" s="18">
        <f t="shared" si="12"/>
        <v>111530</v>
      </c>
      <c r="R38" s="18"/>
      <c r="S38" s="18"/>
      <c r="T38" s="18"/>
      <c r="U38" s="18"/>
      <c r="V38" s="18"/>
      <c r="W38" s="18"/>
    </row>
    <row r="39" spans="2:23" x14ac:dyDescent="0.2">
      <c r="D39" s="2"/>
      <c r="E39" s="1" t="s">
        <v>60</v>
      </c>
      <c r="F39" s="109">
        <v>377</v>
      </c>
      <c r="G39" s="19">
        <v>308895</v>
      </c>
      <c r="H39" s="19">
        <v>0</v>
      </c>
      <c r="I39" s="19"/>
      <c r="J39" s="19">
        <v>0</v>
      </c>
      <c r="K39" s="19">
        <f t="shared" si="10"/>
        <v>308895</v>
      </c>
      <c r="L39" s="5"/>
      <c r="M39" s="18">
        <f t="shared" si="11"/>
        <v>308895</v>
      </c>
      <c r="N39" s="18">
        <f t="shared" si="11"/>
        <v>0</v>
      </c>
      <c r="O39" s="18">
        <f t="shared" si="11"/>
        <v>0</v>
      </c>
      <c r="P39" s="18">
        <f t="shared" si="11"/>
        <v>0</v>
      </c>
      <c r="Q39" s="18">
        <f t="shared" si="12"/>
        <v>308895</v>
      </c>
      <c r="R39" s="18"/>
      <c r="S39" s="18"/>
      <c r="T39" s="18"/>
      <c r="U39" s="18"/>
      <c r="V39" s="18"/>
      <c r="W39" s="18"/>
    </row>
    <row r="40" spans="2:23" x14ac:dyDescent="0.2">
      <c r="D40" s="2"/>
      <c r="E40" s="1" t="s">
        <v>61</v>
      </c>
      <c r="F40" s="109">
        <v>10048</v>
      </c>
      <c r="G40" s="19">
        <v>54065</v>
      </c>
      <c r="H40" s="19">
        <v>0</v>
      </c>
      <c r="I40" s="19"/>
      <c r="J40" s="19">
        <v>0</v>
      </c>
      <c r="K40" s="19">
        <f t="shared" si="10"/>
        <v>54065</v>
      </c>
      <c r="L40" s="5"/>
      <c r="M40" s="18">
        <f t="shared" si="11"/>
        <v>54065</v>
      </c>
      <c r="N40" s="18">
        <f t="shared" si="11"/>
        <v>0</v>
      </c>
      <c r="O40" s="18">
        <f t="shared" si="11"/>
        <v>0</v>
      </c>
      <c r="P40" s="18">
        <f t="shared" si="11"/>
        <v>0</v>
      </c>
      <c r="Q40" s="18">
        <f t="shared" si="12"/>
        <v>54065</v>
      </c>
      <c r="R40" s="18"/>
      <c r="S40" s="18"/>
      <c r="T40" s="18"/>
      <c r="U40" s="18"/>
      <c r="V40" s="18"/>
      <c r="W40" s="18"/>
    </row>
    <row r="41" spans="2:23" x14ac:dyDescent="0.2">
      <c r="D41" s="2"/>
      <c r="E41" s="1" t="s">
        <v>62</v>
      </c>
      <c r="F41" s="109">
        <v>107471</v>
      </c>
      <c r="G41" s="19">
        <v>358702</v>
      </c>
      <c r="H41" s="19">
        <v>0</v>
      </c>
      <c r="I41" s="19"/>
      <c r="J41" s="19">
        <v>0</v>
      </c>
      <c r="K41" s="19">
        <f t="shared" si="10"/>
        <v>358702</v>
      </c>
      <c r="L41" s="5"/>
      <c r="M41" s="18">
        <f t="shared" si="11"/>
        <v>358702</v>
      </c>
      <c r="N41" s="18">
        <f t="shared" si="11"/>
        <v>0</v>
      </c>
      <c r="O41" s="18">
        <f t="shared" si="11"/>
        <v>0</v>
      </c>
      <c r="P41" s="18">
        <f t="shared" si="11"/>
        <v>0</v>
      </c>
      <c r="Q41" s="18">
        <f t="shared" si="12"/>
        <v>358702</v>
      </c>
      <c r="R41" s="18"/>
      <c r="S41" s="18"/>
      <c r="T41" s="18"/>
      <c r="U41" s="18"/>
      <c r="V41" s="18"/>
      <c r="W41" s="18"/>
    </row>
    <row r="42" spans="2:23" x14ac:dyDescent="0.2">
      <c r="D42" s="2"/>
      <c r="G42" s="10"/>
      <c r="H42" s="10"/>
      <c r="I42" s="10"/>
      <c r="J42" s="10"/>
      <c r="K42" s="10"/>
      <c r="L42" s="5"/>
      <c r="Q42" s="18"/>
      <c r="R42" s="18"/>
      <c r="S42" s="18"/>
      <c r="T42" s="18"/>
      <c r="U42" s="18"/>
      <c r="V42" s="18"/>
      <c r="W42" s="18"/>
    </row>
    <row r="43" spans="2:23" x14ac:dyDescent="0.2">
      <c r="D43" s="2" t="s">
        <v>63</v>
      </c>
      <c r="G43" s="19"/>
      <c r="H43" s="19">
        <f>H11</f>
        <v>0</v>
      </c>
      <c r="I43" s="19">
        <v>0</v>
      </c>
      <c r="J43" s="19">
        <v>0</v>
      </c>
      <c r="K43" s="19">
        <f>SUM(G43:J43)</f>
        <v>0</v>
      </c>
      <c r="L43" s="5"/>
      <c r="M43" s="18">
        <f>G43</f>
        <v>0</v>
      </c>
      <c r="N43" s="18">
        <f>H43</f>
        <v>0</v>
      </c>
      <c r="O43" s="18">
        <f>I43</f>
        <v>0</v>
      </c>
      <c r="P43" s="18">
        <f>J43</f>
        <v>0</v>
      </c>
      <c r="Q43" s="18">
        <f>SUM(M43:P43)</f>
        <v>0</v>
      </c>
      <c r="R43" s="18"/>
      <c r="S43" s="18"/>
      <c r="T43" s="18"/>
      <c r="U43" s="18"/>
      <c r="V43" s="18"/>
      <c r="W43" s="18"/>
    </row>
    <row r="44" spans="2:23" x14ac:dyDescent="0.2">
      <c r="D44" s="2"/>
      <c r="G44" s="10"/>
      <c r="H44" s="10"/>
      <c r="I44" s="10"/>
      <c r="J44" s="10"/>
      <c r="L44" s="5"/>
    </row>
    <row r="45" spans="2:23" x14ac:dyDescent="0.2">
      <c r="D45" s="2" t="s">
        <v>64</v>
      </c>
      <c r="G45" s="19"/>
      <c r="H45" s="19"/>
      <c r="I45" s="19">
        <v>0</v>
      </c>
      <c r="J45" s="19">
        <v>0</v>
      </c>
      <c r="K45" s="18">
        <f>SUM(G45:J45)</f>
        <v>0</v>
      </c>
      <c r="L45" s="5"/>
      <c r="M45" s="18">
        <f>G45</f>
        <v>0</v>
      </c>
      <c r="N45" s="18">
        <f>H45</f>
        <v>0</v>
      </c>
      <c r="O45" s="18">
        <f>I45</f>
        <v>0</v>
      </c>
      <c r="P45" s="18">
        <f>J45</f>
        <v>0</v>
      </c>
      <c r="Q45" s="18">
        <f>SUM(M45:P45)</f>
        <v>0</v>
      </c>
      <c r="R45" s="18"/>
      <c r="S45" s="18"/>
      <c r="T45" s="18"/>
      <c r="U45" s="18"/>
      <c r="V45" s="18"/>
      <c r="W45" s="18"/>
    </row>
    <row r="46" spans="2:23" x14ac:dyDescent="0.2">
      <c r="D46" s="2"/>
      <c r="G46" s="10"/>
      <c r="H46" s="10"/>
      <c r="I46" s="10"/>
      <c r="J46" s="10"/>
      <c r="L46" s="5"/>
    </row>
    <row r="47" spans="2:23" x14ac:dyDescent="0.2">
      <c r="D47" s="2" t="s">
        <v>65</v>
      </c>
      <c r="G47" s="19"/>
      <c r="H47" s="19"/>
      <c r="I47" s="19">
        <v>0</v>
      </c>
      <c r="J47" s="19">
        <v>0</v>
      </c>
      <c r="K47" s="18">
        <f>SUM(G47:J47)</f>
        <v>0</v>
      </c>
      <c r="L47" s="5"/>
      <c r="M47" s="18">
        <f>G47</f>
        <v>0</v>
      </c>
      <c r="N47" s="18">
        <f>H47</f>
        <v>0</v>
      </c>
      <c r="O47" s="18">
        <f>I47</f>
        <v>0</v>
      </c>
      <c r="P47" s="18">
        <f>J47</f>
        <v>0</v>
      </c>
      <c r="Q47" s="18">
        <f>SUM(M47:P47)</f>
        <v>0</v>
      </c>
      <c r="R47" s="18"/>
      <c r="S47" s="18"/>
      <c r="T47" s="18"/>
      <c r="U47" s="18"/>
      <c r="V47" s="18"/>
      <c r="W47" s="18"/>
    </row>
    <row r="48" spans="2:23" x14ac:dyDescent="0.2">
      <c r="D48" s="2"/>
      <c r="G48" s="10"/>
      <c r="H48" s="10"/>
      <c r="I48" s="10"/>
      <c r="J48" s="10"/>
      <c r="L48" s="5"/>
    </row>
    <row r="49" spans="2:23" x14ac:dyDescent="0.2">
      <c r="D49" s="2" t="s">
        <v>66</v>
      </c>
      <c r="G49" s="19"/>
      <c r="H49" s="19">
        <v>0</v>
      </c>
      <c r="I49" s="19">
        <v>0</v>
      </c>
      <c r="J49" s="19">
        <v>0</v>
      </c>
      <c r="K49" s="18">
        <f>SUM(G49:J49)</f>
        <v>0</v>
      </c>
      <c r="L49" s="5"/>
      <c r="M49" s="18">
        <f>G49</f>
        <v>0</v>
      </c>
      <c r="N49" s="18">
        <f>H49</f>
        <v>0</v>
      </c>
      <c r="O49" s="18">
        <f>I49</f>
        <v>0</v>
      </c>
      <c r="P49" s="18">
        <f>J49</f>
        <v>0</v>
      </c>
      <c r="Q49" s="18">
        <f>SUM(M49:P49)</f>
        <v>0</v>
      </c>
      <c r="R49" s="18"/>
      <c r="S49" s="18"/>
      <c r="T49" s="18"/>
      <c r="U49" s="18"/>
      <c r="V49" s="18"/>
      <c r="W49" s="18"/>
    </row>
    <row r="50" spans="2:23" x14ac:dyDescent="0.2">
      <c r="D50" s="2" t="s">
        <v>67</v>
      </c>
      <c r="G50" s="10"/>
      <c r="H50" s="10"/>
      <c r="I50" s="10"/>
      <c r="J50" s="10"/>
      <c r="L50" s="5"/>
    </row>
    <row r="51" spans="2:23" x14ac:dyDescent="0.2">
      <c r="D51" s="2"/>
      <c r="G51" s="10"/>
      <c r="H51" s="10"/>
      <c r="I51" s="10"/>
      <c r="J51" s="10"/>
      <c r="L51" s="5"/>
    </row>
    <row r="52" spans="2:23" x14ac:dyDescent="0.2">
      <c r="B52" s="2"/>
      <c r="D52" s="2" t="s">
        <v>62</v>
      </c>
      <c r="G52" s="30"/>
      <c r="H52" s="30">
        <v>0</v>
      </c>
      <c r="I52" s="30">
        <v>0</v>
      </c>
      <c r="J52" s="30">
        <v>0</v>
      </c>
      <c r="K52" s="30">
        <f>SUM(G52:J52)</f>
        <v>0</v>
      </c>
      <c r="L52" s="5"/>
      <c r="M52" s="31">
        <f>G52</f>
        <v>0</v>
      </c>
      <c r="N52" s="31">
        <f>H52</f>
        <v>0</v>
      </c>
      <c r="O52" s="31">
        <f>I52</f>
        <v>0</v>
      </c>
      <c r="P52" s="31">
        <f>J52</f>
        <v>0</v>
      </c>
      <c r="Q52" s="31">
        <f>SUM(M52:P52)</f>
        <v>0</v>
      </c>
      <c r="R52" s="44"/>
      <c r="S52" s="44"/>
      <c r="T52" s="44"/>
      <c r="U52" s="44"/>
      <c r="V52" s="44"/>
      <c r="W52" s="44"/>
    </row>
    <row r="53" spans="2:23" x14ac:dyDescent="0.2">
      <c r="D53" s="2" t="s">
        <v>68</v>
      </c>
      <c r="G53" s="33">
        <f>SUM(G33:G52)</f>
        <v>1298986</v>
      </c>
      <c r="H53" s="33">
        <f>SUM(H33:H52)</f>
        <v>0</v>
      </c>
      <c r="I53" s="33">
        <f>SUM(I33:I52)</f>
        <v>0</v>
      </c>
      <c r="J53" s="33">
        <f>SUM(J33:J52)</f>
        <v>0</v>
      </c>
      <c r="K53" s="33">
        <f>SUM(G53:J53)</f>
        <v>1298986</v>
      </c>
      <c r="L53" s="5"/>
      <c r="M53" s="33">
        <f>SUM(M33:M52)</f>
        <v>1298986</v>
      </c>
      <c r="N53" s="33">
        <f>SUM(N33:N52)</f>
        <v>0</v>
      </c>
      <c r="O53" s="33">
        <f>SUM(O33:O52)</f>
        <v>0</v>
      </c>
      <c r="P53" s="33">
        <f>SUM(P33:P52)</f>
        <v>0</v>
      </c>
      <c r="Q53" s="33">
        <f>SUM(M53:P53)</f>
        <v>1298986</v>
      </c>
      <c r="R53" s="33"/>
      <c r="S53" s="33"/>
      <c r="T53" s="33"/>
      <c r="U53" s="33"/>
      <c r="V53" s="33"/>
      <c r="W53" s="33"/>
    </row>
    <row r="54" spans="2:23" x14ac:dyDescent="0.2">
      <c r="B54" s="2"/>
      <c r="G54" s="18"/>
      <c r="L54" s="5"/>
    </row>
    <row r="55" spans="2:23" hidden="1" x14ac:dyDescent="0.2">
      <c r="B55" s="2" t="s">
        <v>69</v>
      </c>
      <c r="G55" s="18">
        <v>0</v>
      </c>
      <c r="H55" s="18">
        <v>0</v>
      </c>
      <c r="I55" s="18">
        <v>0</v>
      </c>
      <c r="J55" s="18">
        <v>0</v>
      </c>
      <c r="K55" s="18">
        <f>SUM(G55:J55)</f>
        <v>0</v>
      </c>
      <c r="L55" s="5"/>
      <c r="M55" s="18">
        <v>0</v>
      </c>
      <c r="N55" s="18">
        <v>0</v>
      </c>
      <c r="O55" s="18">
        <v>0</v>
      </c>
      <c r="P55" s="18">
        <v>0</v>
      </c>
      <c r="Q55" s="18">
        <f>SUM(M55:P55)</f>
        <v>0</v>
      </c>
      <c r="R55" s="18"/>
      <c r="S55" s="18"/>
      <c r="T55" s="18"/>
      <c r="U55" s="18"/>
      <c r="V55" s="18"/>
      <c r="W55" s="18"/>
    </row>
    <row r="56" spans="2:23" hidden="1" x14ac:dyDescent="0.2">
      <c r="B56" s="2" t="s">
        <v>70</v>
      </c>
      <c r="D56" s="18"/>
      <c r="L56" s="5"/>
    </row>
    <row r="57" spans="2:23" ht="13.5" hidden="1" thickBot="1" x14ac:dyDescent="0.25">
      <c r="K57" s="18"/>
      <c r="L57" s="5"/>
      <c r="Q57" s="45"/>
      <c r="R57" s="46"/>
      <c r="S57" s="46"/>
      <c r="T57" s="46"/>
      <c r="U57" s="46"/>
      <c r="V57" s="46"/>
      <c r="W57" s="46"/>
    </row>
    <row r="58" spans="2:23" hidden="1" x14ac:dyDescent="0.2">
      <c r="B58" s="2" t="s">
        <v>71</v>
      </c>
      <c r="E58" s="18"/>
      <c r="G58" s="47">
        <f>G21+G24+G31+G53+G55</f>
        <v>8646186.5</v>
      </c>
      <c r="H58" s="47">
        <f>H21+H24+H31+H53+H55</f>
        <v>1380309</v>
      </c>
      <c r="I58" s="47">
        <f>I21+I24+I31+I53+I55</f>
        <v>8327237.5</v>
      </c>
      <c r="J58" s="47">
        <f>J21+J24+J31+J53+J55</f>
        <v>0</v>
      </c>
      <c r="K58" s="47">
        <f>SUM(G58:J58)</f>
        <v>18353733</v>
      </c>
      <c r="L58" s="48"/>
      <c r="M58" s="47">
        <f>M21+M24+M31+M53+M55</f>
        <v>7987559.1939909887</v>
      </c>
      <c r="N58" s="47">
        <f>N21+N24+N31+N53+N55</f>
        <v>1254856.1798078073</v>
      </c>
      <c r="O58" s="47">
        <f>O21+O24+O31+O53+O55</f>
        <v>7543157.3737987969</v>
      </c>
      <c r="P58" s="47">
        <f>P21+P24+P31+P53+P55</f>
        <v>0</v>
      </c>
      <c r="Q58" s="47">
        <f>SUM(M58:P58)</f>
        <v>16785572.74759759</v>
      </c>
      <c r="R58" s="36"/>
      <c r="S58" s="36"/>
      <c r="T58" s="36"/>
      <c r="U58" s="36"/>
      <c r="V58" s="36"/>
      <c r="W58" s="36"/>
    </row>
    <row r="59" spans="2:23" hidden="1" x14ac:dyDescent="0.2">
      <c r="L59" s="5"/>
    </row>
    <row r="60" spans="2:23" hidden="1" x14ac:dyDescent="0.2">
      <c r="L60" s="5"/>
    </row>
    <row r="61" spans="2:23" ht="14.25" hidden="1" x14ac:dyDescent="0.2">
      <c r="B61" s="15" t="s">
        <v>72</v>
      </c>
      <c r="K61" s="10"/>
      <c r="L61" s="5"/>
    </row>
    <row r="62" spans="2:23" hidden="1" x14ac:dyDescent="0.2">
      <c r="D62" s="10" t="s">
        <v>73</v>
      </c>
      <c r="E62" s="43" t="s">
        <v>22</v>
      </c>
      <c r="G62" s="19">
        <f>K62*$G$85</f>
        <v>770700</v>
      </c>
      <c r="H62" s="19">
        <f>K62*$H$85</f>
        <v>146800</v>
      </c>
      <c r="I62" s="19">
        <f>K62*$I$85</f>
        <v>917500</v>
      </c>
      <c r="J62" s="19">
        <v>0</v>
      </c>
      <c r="K62" s="19">
        <v>1835000</v>
      </c>
      <c r="L62" s="5"/>
      <c r="M62" s="18">
        <f>$G$85*Q62</f>
        <v>494022.14400000009</v>
      </c>
      <c r="N62" s="18">
        <f>$H$85*Q62</f>
        <v>94099.45600000002</v>
      </c>
      <c r="O62" s="18">
        <f>$I$85*Q62</f>
        <v>588121.60000000009</v>
      </c>
      <c r="P62" s="19">
        <f t="shared" ref="P62:Q63" si="13">J62</f>
        <v>0</v>
      </c>
      <c r="Q62" s="19">
        <f>K62-((((51*124.2)*8)*13))</f>
        <v>1176243.2000000002</v>
      </c>
      <c r="R62" s="19"/>
      <c r="S62" s="19"/>
      <c r="T62" s="19"/>
      <c r="U62" s="19"/>
      <c r="V62" s="19"/>
      <c r="W62" s="19"/>
    </row>
    <row r="63" spans="2:23" ht="12.75" hidden="1" customHeight="1" x14ac:dyDescent="0.2">
      <c r="D63" s="10"/>
      <c r="E63" s="43" t="s">
        <v>24</v>
      </c>
      <c r="G63" s="18">
        <v>0</v>
      </c>
      <c r="H63" s="18">
        <v>0</v>
      </c>
      <c r="I63" s="18">
        <f>K63*$I$85</f>
        <v>0</v>
      </c>
      <c r="J63" s="49">
        <v>0</v>
      </c>
      <c r="K63" s="50"/>
      <c r="L63" s="5"/>
      <c r="M63" s="51">
        <f>G63</f>
        <v>0</v>
      </c>
      <c r="N63" s="51">
        <f>H63</f>
        <v>0</v>
      </c>
      <c r="O63" s="51">
        <f>I63</f>
        <v>0</v>
      </c>
      <c r="P63" s="50">
        <f t="shared" si="13"/>
        <v>0</v>
      </c>
      <c r="Q63" s="51">
        <f t="shared" si="13"/>
        <v>0</v>
      </c>
      <c r="R63" s="51"/>
      <c r="S63" s="51"/>
      <c r="T63" s="51"/>
      <c r="U63" s="51"/>
      <c r="V63" s="51"/>
      <c r="W63" s="51"/>
    </row>
    <row r="64" spans="2:23" ht="12.75" hidden="1" customHeight="1" x14ac:dyDescent="0.2">
      <c r="D64" s="10"/>
      <c r="E64" s="43"/>
      <c r="G64" s="18"/>
      <c r="H64" s="18"/>
      <c r="I64" s="18"/>
      <c r="J64" s="10"/>
      <c r="K64" s="10"/>
      <c r="L64" s="5"/>
      <c r="P64" s="10"/>
    </row>
    <row r="65" spans="1:25" hidden="1" x14ac:dyDescent="0.2">
      <c r="D65" s="10" t="s">
        <v>74</v>
      </c>
      <c r="E65" s="43" t="s">
        <v>22</v>
      </c>
      <c r="G65" s="18">
        <v>0</v>
      </c>
      <c r="H65" s="18">
        <v>0</v>
      </c>
      <c r="I65" s="18">
        <f>K65</f>
        <v>4250000</v>
      </c>
      <c r="J65" s="19">
        <v>0</v>
      </c>
      <c r="K65" s="19">
        <v>4250000</v>
      </c>
      <c r="L65" s="5"/>
      <c r="M65" s="18"/>
      <c r="N65" s="18"/>
      <c r="O65" s="18">
        <f>Q65</f>
        <v>4250000</v>
      </c>
      <c r="P65" s="19">
        <f t="shared" ref="P65" si="14">J65</f>
        <v>0</v>
      </c>
      <c r="Q65" s="19">
        <f>K65</f>
        <v>4250000</v>
      </c>
      <c r="R65" s="19"/>
      <c r="S65" s="19"/>
      <c r="T65" s="19"/>
      <c r="U65" s="19"/>
      <c r="V65" s="19"/>
      <c r="W65" s="19"/>
      <c r="Y65" s="3" t="s">
        <v>75</v>
      </c>
    </row>
    <row r="66" spans="1:25" hidden="1" x14ac:dyDescent="0.2">
      <c r="D66" s="10"/>
      <c r="E66" s="43" t="s">
        <v>24</v>
      </c>
      <c r="G66" s="51">
        <v>0</v>
      </c>
      <c r="H66" s="51">
        <v>0</v>
      </c>
      <c r="I66" s="51">
        <f>K66</f>
        <v>0</v>
      </c>
      <c r="J66" s="50">
        <v>0</v>
      </c>
      <c r="K66" s="50"/>
      <c r="L66" s="5"/>
      <c r="M66" s="51">
        <f>G66</f>
        <v>0</v>
      </c>
      <c r="N66" s="51">
        <f>H66</f>
        <v>0</v>
      </c>
      <c r="O66" s="51">
        <f>I66</f>
        <v>0</v>
      </c>
      <c r="P66" s="50">
        <f>J66</f>
        <v>0</v>
      </c>
      <c r="Q66" s="51">
        <f>K66</f>
        <v>0</v>
      </c>
      <c r="R66" s="51"/>
      <c r="S66" s="51"/>
      <c r="T66" s="51"/>
      <c r="U66" s="51"/>
      <c r="V66" s="51"/>
      <c r="W66" s="51"/>
      <c r="Y66" s="40" t="e">
        <f>#REF!-(327*25.09*8)</f>
        <v>#REF!</v>
      </c>
    </row>
    <row r="67" spans="1:25" ht="12.75" hidden="1" customHeight="1" x14ac:dyDescent="0.2">
      <c r="D67" s="10"/>
      <c r="E67" s="43"/>
      <c r="G67" s="18"/>
      <c r="H67" s="18"/>
      <c r="I67" s="18"/>
      <c r="J67" s="10"/>
      <c r="K67" s="10"/>
      <c r="L67" s="5"/>
      <c r="P67" s="10"/>
    </row>
    <row r="68" spans="1:25" hidden="1" x14ac:dyDescent="0.2">
      <c r="D68" s="10" t="s">
        <v>76</v>
      </c>
      <c r="E68" s="43" t="s">
        <v>22</v>
      </c>
      <c r="G68" s="19">
        <f>K68*$G$85</f>
        <v>14700000</v>
      </c>
      <c r="H68" s="19">
        <f>K68*$H$85</f>
        <v>2800000</v>
      </c>
      <c r="I68" s="19">
        <f>K68*$I$85</f>
        <v>17500000</v>
      </c>
      <c r="J68" s="19">
        <v>0</v>
      </c>
      <c r="K68" s="19">
        <v>35000000</v>
      </c>
      <c r="L68" s="5"/>
      <c r="M68" s="18">
        <f>$G$85*Q68</f>
        <v>14700000</v>
      </c>
      <c r="N68" s="18">
        <f>$H$85*Q68</f>
        <v>2800000</v>
      </c>
      <c r="O68" s="18">
        <f>$I$85*Q68</f>
        <v>17500000</v>
      </c>
      <c r="P68" s="19">
        <f t="shared" ref="P68" si="15">J68</f>
        <v>0</v>
      </c>
      <c r="Q68" s="19">
        <f>K68</f>
        <v>35000000</v>
      </c>
      <c r="R68" s="19"/>
      <c r="S68" s="19"/>
      <c r="T68" s="19"/>
      <c r="U68" s="19"/>
      <c r="V68" s="19"/>
      <c r="W68" s="19"/>
    </row>
    <row r="69" spans="1:25" hidden="1" x14ac:dyDescent="0.2">
      <c r="D69" s="10"/>
      <c r="E69" s="43" t="s">
        <v>24</v>
      </c>
      <c r="G69" s="18"/>
      <c r="H69" s="18"/>
      <c r="I69" s="18">
        <f>K69*$I$85</f>
        <v>0</v>
      </c>
      <c r="J69" s="50">
        <v>0</v>
      </c>
      <c r="K69" s="50"/>
      <c r="L69" s="5"/>
      <c r="M69" s="51">
        <f>G69</f>
        <v>0</v>
      </c>
      <c r="N69" s="51">
        <f>H69</f>
        <v>0</v>
      </c>
      <c r="O69" s="51">
        <f>I69</f>
        <v>0</v>
      </c>
      <c r="P69" s="50">
        <f>J69</f>
        <v>0</v>
      </c>
      <c r="Q69" s="51">
        <f>K69</f>
        <v>0</v>
      </c>
      <c r="R69" s="51"/>
      <c r="S69" s="51"/>
      <c r="T69" s="51"/>
      <c r="U69" s="51"/>
      <c r="V69" s="51"/>
      <c r="W69" s="51"/>
    </row>
    <row r="70" spans="1:25" s="3" customFormat="1" ht="13.5" hidden="1" thickBot="1" x14ac:dyDescent="0.25">
      <c r="A70" s="1"/>
      <c r="B70" s="1"/>
      <c r="C70" s="1"/>
      <c r="D70" s="10"/>
      <c r="E70" s="1"/>
      <c r="F70" s="1"/>
      <c r="G70" s="1"/>
      <c r="H70" s="1"/>
      <c r="I70" s="1"/>
      <c r="J70" s="10"/>
      <c r="K70" s="1"/>
      <c r="L70" s="5"/>
      <c r="M70" s="1"/>
      <c r="N70" s="1"/>
      <c r="O70" s="1"/>
      <c r="P70" s="1"/>
      <c r="Q70" s="1"/>
      <c r="R70" s="1"/>
      <c r="S70" s="1"/>
      <c r="T70" s="1"/>
      <c r="U70" s="1"/>
      <c r="V70" s="1"/>
      <c r="W70" s="1"/>
      <c r="X70" s="52"/>
    </row>
    <row r="71" spans="1:25" s="3" customFormat="1" ht="13.5" hidden="1" thickBot="1" x14ac:dyDescent="0.25">
      <c r="A71" s="1"/>
      <c r="B71" s="2" t="s">
        <v>77</v>
      </c>
      <c r="C71" s="1"/>
      <c r="D71" s="1"/>
      <c r="E71" s="43" t="s">
        <v>22</v>
      </c>
      <c r="F71" s="1"/>
      <c r="G71" s="47">
        <f>G62+G65+G68</f>
        <v>15470700</v>
      </c>
      <c r="H71" s="47">
        <f t="shared" ref="H71:Q72" si="16">H62+H65+H68</f>
        <v>2946800</v>
      </c>
      <c r="I71" s="47">
        <f t="shared" si="16"/>
        <v>22667500</v>
      </c>
      <c r="J71" s="47">
        <f t="shared" si="16"/>
        <v>0</v>
      </c>
      <c r="K71" s="47">
        <f t="shared" si="16"/>
        <v>41085000</v>
      </c>
      <c r="L71" s="5"/>
      <c r="M71" s="47">
        <f>M62+M65+M68</f>
        <v>15194022.143999999</v>
      </c>
      <c r="N71" s="47">
        <f t="shared" si="16"/>
        <v>2894099.4560000002</v>
      </c>
      <c r="O71" s="47">
        <f t="shared" si="16"/>
        <v>22338121.600000001</v>
      </c>
      <c r="P71" s="47">
        <f t="shared" si="16"/>
        <v>0</v>
      </c>
      <c r="Q71" s="47">
        <f t="shared" si="16"/>
        <v>40426243.200000003</v>
      </c>
      <c r="R71" s="36"/>
      <c r="S71" s="36"/>
      <c r="T71" s="36"/>
      <c r="U71" s="36"/>
      <c r="V71" s="36"/>
      <c r="W71" s="36"/>
      <c r="X71" s="46"/>
    </row>
    <row r="72" spans="1:25" s="3" customFormat="1" hidden="1" x14ac:dyDescent="0.2">
      <c r="A72" s="1"/>
      <c r="B72" s="2"/>
      <c r="C72" s="1"/>
      <c r="D72" s="1"/>
      <c r="E72" s="43" t="s">
        <v>24</v>
      </c>
      <c r="F72" s="1"/>
      <c r="G72" s="53">
        <f>G63+G66+G69</f>
        <v>0</v>
      </c>
      <c r="H72" s="53">
        <f>H63+H66+H69</f>
        <v>0</v>
      </c>
      <c r="I72" s="53">
        <f t="shared" si="16"/>
        <v>0</v>
      </c>
      <c r="J72" s="53">
        <f t="shared" si="16"/>
        <v>0</v>
      </c>
      <c r="K72" s="53">
        <f t="shared" si="16"/>
        <v>0</v>
      </c>
      <c r="L72" s="5"/>
      <c r="M72" s="53">
        <f t="shared" si="16"/>
        <v>0</v>
      </c>
      <c r="N72" s="53">
        <f t="shared" si="16"/>
        <v>0</v>
      </c>
      <c r="O72" s="53">
        <f t="shared" si="16"/>
        <v>0</v>
      </c>
      <c r="P72" s="53">
        <f t="shared" si="16"/>
        <v>0</v>
      </c>
      <c r="Q72" s="53">
        <f t="shared" si="16"/>
        <v>0</v>
      </c>
      <c r="R72" s="54"/>
      <c r="S72" s="54"/>
      <c r="T72" s="54"/>
      <c r="U72" s="54"/>
      <c r="V72" s="54"/>
      <c r="W72" s="54"/>
      <c r="X72" s="1"/>
    </row>
    <row r="73" spans="1:25" s="3" customFormat="1" hidden="1" x14ac:dyDescent="0.2">
      <c r="A73" s="1"/>
      <c r="B73" s="1"/>
      <c r="C73" s="1"/>
      <c r="D73" s="1"/>
      <c r="E73" s="1"/>
      <c r="F73" s="1"/>
      <c r="G73" s="1"/>
      <c r="H73" s="1" t="s">
        <v>78</v>
      </c>
      <c r="I73" s="1"/>
      <c r="J73" s="1"/>
      <c r="K73" s="18"/>
      <c r="L73" s="5"/>
      <c r="M73" s="1"/>
      <c r="N73" s="1"/>
      <c r="O73" s="1"/>
      <c r="P73" s="1"/>
      <c r="Q73" s="1"/>
      <c r="R73" s="1"/>
      <c r="S73" s="1"/>
      <c r="T73" s="1"/>
      <c r="U73" s="1"/>
      <c r="V73" s="1"/>
      <c r="W73" s="1"/>
      <c r="X73" s="18"/>
    </row>
    <row r="74" spans="1:25" s="3" customFormat="1" ht="13.5" hidden="1" thickBot="1" x14ac:dyDescent="0.25">
      <c r="A74" s="1"/>
      <c r="B74" s="1"/>
      <c r="C74" s="1"/>
      <c r="D74" s="1"/>
      <c r="E74" s="1"/>
      <c r="F74" s="1"/>
      <c r="G74" s="1"/>
      <c r="H74" s="1"/>
      <c r="I74" s="1"/>
      <c r="J74" s="1"/>
      <c r="K74" s="1"/>
      <c r="L74" s="5"/>
      <c r="M74" s="1"/>
      <c r="N74" s="1"/>
      <c r="O74" s="1"/>
      <c r="P74" s="1"/>
      <c r="Q74" s="1"/>
      <c r="R74" s="1"/>
      <c r="S74" s="1"/>
      <c r="T74" s="1"/>
      <c r="U74" s="1"/>
      <c r="V74" s="1"/>
      <c r="W74" s="1"/>
      <c r="X74" s="1"/>
    </row>
    <row r="75" spans="1:25" s="3" customFormat="1" ht="15" hidden="1" thickBot="1" x14ac:dyDescent="0.25">
      <c r="A75" s="1"/>
      <c r="B75" s="15" t="s">
        <v>79</v>
      </c>
      <c r="C75" s="1"/>
      <c r="D75" s="1"/>
      <c r="E75" s="1"/>
      <c r="F75" s="1"/>
      <c r="G75" s="55">
        <f t="shared" ref="G75:Q75" si="17">G58+G71</f>
        <v>24116886.5</v>
      </c>
      <c r="H75" s="55">
        <f t="shared" si="17"/>
        <v>4327109</v>
      </c>
      <c r="I75" s="55">
        <f t="shared" si="17"/>
        <v>30994737.5</v>
      </c>
      <c r="J75" s="55">
        <f t="shared" si="17"/>
        <v>0</v>
      </c>
      <c r="K75" s="55">
        <f t="shared" si="17"/>
        <v>59438733</v>
      </c>
      <c r="L75" s="56">
        <f t="shared" si="17"/>
        <v>0</v>
      </c>
      <c r="M75" s="55">
        <f t="shared" si="17"/>
        <v>23181581.337990988</v>
      </c>
      <c r="N75" s="55">
        <f t="shared" si="17"/>
        <v>4148955.6358078076</v>
      </c>
      <c r="O75" s="57">
        <f t="shared" si="17"/>
        <v>29881278.973798797</v>
      </c>
      <c r="P75" s="55">
        <f t="shared" si="17"/>
        <v>0</v>
      </c>
      <c r="Q75" s="55">
        <f t="shared" si="17"/>
        <v>57211815.947597593</v>
      </c>
      <c r="R75" s="36"/>
      <c r="S75" s="36"/>
      <c r="T75" s="36"/>
      <c r="U75" s="36"/>
      <c r="V75" s="36"/>
      <c r="W75" s="36"/>
      <c r="X75" s="1"/>
    </row>
    <row r="76" spans="1:25" s="3" customFormat="1" ht="13.5" hidden="1" thickTop="1" x14ac:dyDescent="0.2">
      <c r="A76" s="1"/>
      <c r="B76" s="1"/>
      <c r="C76" s="1"/>
      <c r="D76" s="1"/>
      <c r="E76" s="1"/>
      <c r="F76" s="1"/>
      <c r="G76" s="1"/>
      <c r="H76" s="1"/>
      <c r="I76" s="58"/>
      <c r="J76" s="1"/>
      <c r="K76" s="1"/>
      <c r="L76" s="5"/>
      <c r="M76" s="1"/>
      <c r="N76" s="1"/>
      <c r="O76" s="59"/>
      <c r="P76" s="1"/>
      <c r="Q76" s="1"/>
      <c r="R76" s="1"/>
      <c r="S76" s="1"/>
      <c r="T76" s="1"/>
      <c r="U76" s="1"/>
      <c r="V76" s="1"/>
      <c r="W76" s="1"/>
      <c r="X76" s="1"/>
    </row>
    <row r="77" spans="1:25" hidden="1" x14ac:dyDescent="0.2">
      <c r="I77" s="58"/>
      <c r="K77" s="18"/>
      <c r="L77" s="5"/>
      <c r="O77" s="107"/>
    </row>
    <row r="78" spans="1:25" hidden="1" x14ac:dyDescent="0.2">
      <c r="G78" s="28"/>
      <c r="H78" s="28"/>
      <c r="I78" s="28"/>
      <c r="J78" s="18"/>
      <c r="K78" s="18"/>
      <c r="L78" s="5"/>
      <c r="O78" s="59"/>
    </row>
    <row r="79" spans="1:25" hidden="1" x14ac:dyDescent="0.2">
      <c r="G79" s="58"/>
      <c r="H79" s="58"/>
      <c r="I79" s="58"/>
      <c r="K79" s="28"/>
      <c r="L79" s="5"/>
      <c r="O79" s="60"/>
    </row>
    <row r="80" spans="1:25" hidden="1" x14ac:dyDescent="0.2">
      <c r="G80" s="61"/>
      <c r="H80" s="61"/>
      <c r="I80" s="61"/>
      <c r="K80" s="18"/>
      <c r="L80" s="5"/>
      <c r="O80" s="59"/>
    </row>
    <row r="81" spans="5:25" hidden="1" x14ac:dyDescent="0.2">
      <c r="G81" s="58"/>
      <c r="H81" s="58"/>
      <c r="I81" s="58"/>
      <c r="J81" s="18"/>
      <c r="K81" s="18"/>
      <c r="L81" s="5"/>
      <c r="M81" s="62"/>
      <c r="N81" s="62"/>
      <c r="O81" s="63"/>
      <c r="P81" s="62"/>
      <c r="Q81" s="62"/>
      <c r="R81" s="62"/>
      <c r="S81" s="62"/>
      <c r="T81" s="62"/>
      <c r="U81" s="62"/>
    </row>
    <row r="82" spans="5:25" hidden="1" x14ac:dyDescent="0.2">
      <c r="G82" s="58"/>
      <c r="H82" s="58"/>
      <c r="I82" s="58"/>
      <c r="K82" s="18"/>
      <c r="L82" s="5"/>
      <c r="M82" s="62"/>
      <c r="N82" s="62"/>
      <c r="O82" s="63"/>
      <c r="P82" s="62"/>
      <c r="Q82" s="62"/>
      <c r="R82" s="62"/>
      <c r="S82" s="62"/>
      <c r="T82" s="62"/>
      <c r="U82" s="62"/>
    </row>
    <row r="83" spans="5:25" hidden="1" x14ac:dyDescent="0.2">
      <c r="G83" s="64"/>
      <c r="I83" s="58"/>
      <c r="L83" s="5"/>
      <c r="M83" s="62"/>
      <c r="N83" s="62"/>
      <c r="O83" s="63"/>
      <c r="P83" s="62"/>
      <c r="Q83" s="62"/>
      <c r="R83" s="62"/>
      <c r="S83" s="62"/>
      <c r="T83" s="62"/>
      <c r="U83" s="62"/>
    </row>
    <row r="84" spans="5:25" ht="13.5" hidden="1" thickBot="1" x14ac:dyDescent="0.25">
      <c r="L84" s="5"/>
      <c r="M84" s="62"/>
      <c r="N84" s="62"/>
      <c r="O84" s="62"/>
      <c r="P84" s="62"/>
      <c r="Q84" s="62"/>
      <c r="R84" s="62"/>
      <c r="S84" s="62"/>
      <c r="T84" s="62"/>
      <c r="U84" s="62"/>
    </row>
    <row r="85" spans="5:25" hidden="1" x14ac:dyDescent="0.2">
      <c r="E85" s="65"/>
      <c r="F85" s="66"/>
      <c r="G85" s="67">
        <v>0.42</v>
      </c>
      <c r="H85" s="67">
        <v>0.08</v>
      </c>
      <c r="I85" s="67">
        <v>0.5</v>
      </c>
      <c r="J85" s="66"/>
      <c r="K85" s="68">
        <v>59438733</v>
      </c>
      <c r="L85" s="5"/>
      <c r="M85" s="69"/>
      <c r="N85" s="70"/>
      <c r="O85" s="70"/>
      <c r="P85" s="70"/>
      <c r="Q85" s="71"/>
      <c r="R85" s="26"/>
      <c r="S85" s="26"/>
      <c r="T85" s="26"/>
      <c r="U85" s="26"/>
    </row>
    <row r="86" spans="5:25" hidden="1" x14ac:dyDescent="0.2">
      <c r="E86" s="72"/>
      <c r="F86" s="52"/>
      <c r="G86" s="52"/>
      <c r="H86" s="52"/>
      <c r="I86" s="52"/>
      <c r="J86" s="52"/>
      <c r="K86" s="73"/>
      <c r="L86" s="5"/>
      <c r="M86" s="74"/>
      <c r="N86" s="26"/>
      <c r="O86" s="26"/>
      <c r="P86" s="26"/>
      <c r="Q86" s="26"/>
      <c r="R86" s="26"/>
      <c r="S86" s="26"/>
      <c r="T86" s="26"/>
      <c r="U86" s="26"/>
    </row>
    <row r="87" spans="5:25" hidden="1" x14ac:dyDescent="0.2">
      <c r="E87" s="75" t="s">
        <v>80</v>
      </c>
      <c r="F87" s="52"/>
      <c r="G87" s="52"/>
      <c r="H87" s="52"/>
      <c r="I87" s="52"/>
      <c r="J87" s="52"/>
      <c r="K87" s="76">
        <f>K85</f>
        <v>59438733</v>
      </c>
      <c r="L87" s="5"/>
      <c r="M87" s="77"/>
      <c r="N87" s="71"/>
      <c r="O87" s="71"/>
      <c r="P87" s="71"/>
      <c r="Q87" s="71"/>
      <c r="R87" s="26"/>
      <c r="S87" s="26"/>
      <c r="T87" s="26"/>
      <c r="U87" s="26"/>
    </row>
    <row r="88" spans="5:25" hidden="1" x14ac:dyDescent="0.2">
      <c r="E88" s="72" t="s">
        <v>81</v>
      </c>
      <c r="F88" s="52"/>
      <c r="G88" s="52"/>
      <c r="H88" s="52"/>
      <c r="I88" s="52"/>
      <c r="J88" s="52"/>
      <c r="K88" s="76">
        <v>0</v>
      </c>
      <c r="L88" s="5"/>
      <c r="M88" s="62"/>
      <c r="N88" s="26"/>
      <c r="O88" s="26"/>
      <c r="P88" s="26"/>
      <c r="Q88" s="26"/>
      <c r="R88" s="26"/>
      <c r="S88" s="26"/>
      <c r="T88" s="26"/>
      <c r="U88" s="26"/>
    </row>
    <row r="89" spans="5:25" hidden="1" x14ac:dyDescent="0.2">
      <c r="E89" s="72"/>
      <c r="F89" s="52"/>
      <c r="G89" s="52"/>
      <c r="H89" s="52"/>
      <c r="I89" s="52"/>
      <c r="J89" s="52"/>
      <c r="K89" s="76"/>
      <c r="L89" s="5"/>
      <c r="M89" s="77"/>
      <c r="N89" s="26"/>
      <c r="O89" s="26"/>
      <c r="P89" s="26"/>
      <c r="Q89" s="26"/>
      <c r="R89" s="26"/>
      <c r="S89" s="26"/>
      <c r="T89" s="26"/>
      <c r="U89" s="26"/>
    </row>
    <row r="90" spans="5:25" hidden="1" x14ac:dyDescent="0.2">
      <c r="E90" s="72" t="s">
        <v>82</v>
      </c>
      <c r="F90" s="52"/>
      <c r="G90" s="52"/>
      <c r="H90" s="52"/>
      <c r="I90" s="52"/>
      <c r="J90" s="52"/>
      <c r="K90" s="78">
        <f>SUM(K87:K89)</f>
        <v>59438733</v>
      </c>
      <c r="L90" s="5"/>
      <c r="M90" s="77"/>
      <c r="N90" s="26"/>
      <c r="O90" s="26"/>
      <c r="P90" s="26"/>
      <c r="Q90" s="26"/>
      <c r="R90" s="26"/>
      <c r="S90" s="26"/>
      <c r="T90" s="26"/>
      <c r="U90" s="26"/>
    </row>
    <row r="91" spans="5:25" hidden="1" x14ac:dyDescent="0.2">
      <c r="E91" s="72" t="s">
        <v>83</v>
      </c>
      <c r="F91" s="52"/>
      <c r="G91" s="52"/>
      <c r="H91" s="52"/>
      <c r="I91" s="52"/>
      <c r="J91" s="52"/>
      <c r="K91" s="76">
        <f>K65</f>
        <v>4250000</v>
      </c>
      <c r="L91" s="5"/>
      <c r="M91" s="77"/>
      <c r="N91" s="26"/>
      <c r="O91" s="79"/>
      <c r="P91" s="79"/>
      <c r="Q91" s="71"/>
      <c r="R91" s="26"/>
      <c r="S91" s="26"/>
      <c r="T91" s="26"/>
      <c r="U91" s="26"/>
    </row>
    <row r="92" spans="5:25" hidden="1" x14ac:dyDescent="0.2">
      <c r="E92" s="72" t="s">
        <v>84</v>
      </c>
      <c r="F92" s="52"/>
      <c r="G92" s="52"/>
      <c r="H92" s="52"/>
      <c r="I92" s="52"/>
      <c r="J92" s="52"/>
      <c r="K92" s="76">
        <v>1298986</v>
      </c>
      <c r="L92" s="5"/>
      <c r="M92" s="77"/>
      <c r="N92" s="80"/>
      <c r="O92" s="79"/>
      <c r="P92" s="79"/>
      <c r="Q92" s="71"/>
      <c r="R92" s="26"/>
      <c r="S92" s="26"/>
      <c r="T92" s="26"/>
      <c r="U92" s="26"/>
    </row>
    <row r="93" spans="5:25" hidden="1" x14ac:dyDescent="0.2">
      <c r="E93" s="72"/>
      <c r="F93" s="52"/>
      <c r="G93" s="52"/>
      <c r="H93" s="52"/>
      <c r="I93" s="52"/>
      <c r="J93" s="52"/>
      <c r="K93" s="76"/>
      <c r="L93" s="5"/>
      <c r="M93" s="77"/>
      <c r="N93" s="26"/>
      <c r="O93" s="79"/>
      <c r="P93" s="79"/>
      <c r="Q93" s="71"/>
      <c r="R93" s="26"/>
      <c r="S93" s="26"/>
      <c r="T93" s="26"/>
      <c r="U93" s="26"/>
    </row>
    <row r="94" spans="5:25" ht="13.5" hidden="1" thickBot="1" x14ac:dyDescent="0.25">
      <c r="E94" s="72" t="s">
        <v>85</v>
      </c>
      <c r="F94" s="52"/>
      <c r="G94" s="52"/>
      <c r="H94" s="52"/>
      <c r="I94" s="52"/>
      <c r="J94" s="52"/>
      <c r="K94" s="81">
        <f>K90-K91-K92-K93</f>
        <v>53889747</v>
      </c>
      <c r="L94" s="5"/>
      <c r="M94" s="77"/>
      <c r="N94" s="26"/>
      <c r="O94" s="26"/>
      <c r="P94" s="26"/>
      <c r="Q94" s="26"/>
      <c r="R94" s="26"/>
      <c r="S94" s="26"/>
      <c r="T94" s="26"/>
      <c r="U94" s="26"/>
    </row>
    <row r="95" spans="5:25" ht="13.5" hidden="1" thickTop="1" x14ac:dyDescent="0.2">
      <c r="E95" s="72"/>
      <c r="F95" s="52"/>
      <c r="G95" s="52"/>
      <c r="H95" s="52"/>
      <c r="I95" s="52"/>
      <c r="J95" s="82" t="s">
        <v>86</v>
      </c>
      <c r="K95" s="76"/>
      <c r="L95" s="5"/>
      <c r="M95" s="77"/>
      <c r="N95" s="26"/>
      <c r="O95" s="26"/>
      <c r="P95" s="26"/>
      <c r="Q95" s="71"/>
      <c r="R95" s="26"/>
      <c r="S95" s="26"/>
      <c r="T95" s="26"/>
      <c r="U95" s="26"/>
    </row>
    <row r="96" spans="5:25" hidden="1" x14ac:dyDescent="0.2">
      <c r="E96" s="83" t="s">
        <v>87</v>
      </c>
      <c r="F96" s="52"/>
      <c r="G96" s="84">
        <f>G75</f>
        <v>24116886.5</v>
      </c>
      <c r="H96" s="84">
        <f>H75</f>
        <v>4327109</v>
      </c>
      <c r="I96" s="84">
        <f>I75</f>
        <v>30994737.5</v>
      </c>
      <c r="J96" s="84"/>
      <c r="K96" s="76"/>
      <c r="L96" s="5"/>
      <c r="M96" s="77"/>
      <c r="N96" s="26"/>
      <c r="O96" s="26"/>
      <c r="P96" s="26"/>
      <c r="Q96" s="26"/>
      <c r="R96" s="26"/>
      <c r="S96" s="26"/>
      <c r="T96" s="26"/>
      <c r="U96" s="26">
        <v>0</v>
      </c>
      <c r="Y96" s="3">
        <v>900323.36</v>
      </c>
    </row>
    <row r="97" spans="5:21" hidden="1" x14ac:dyDescent="0.2">
      <c r="E97" s="72" t="s">
        <v>88</v>
      </c>
      <c r="F97" s="52"/>
      <c r="G97" s="85">
        <v>0</v>
      </c>
      <c r="H97" s="86">
        <v>0</v>
      </c>
      <c r="I97" s="86">
        <v>0</v>
      </c>
      <c r="K97" s="73"/>
      <c r="L97" s="5"/>
      <c r="M97" s="62"/>
      <c r="N97" s="26"/>
      <c r="O97" s="26"/>
      <c r="P97" s="26"/>
      <c r="Q97" s="26"/>
      <c r="R97" s="26"/>
      <c r="S97" s="26"/>
      <c r="T97" s="26"/>
      <c r="U97" s="26"/>
    </row>
    <row r="98" spans="5:21" ht="13.5" hidden="1" thickBot="1" x14ac:dyDescent="0.25">
      <c r="E98" s="72" t="s">
        <v>89</v>
      </c>
      <c r="F98" s="52"/>
      <c r="G98" s="87">
        <f>G96+G97</f>
        <v>24116886.5</v>
      </c>
      <c r="H98" s="87">
        <f t="shared" ref="H98" si="18">H96+H97</f>
        <v>4327109</v>
      </c>
      <c r="I98" s="87">
        <f>I96+I97</f>
        <v>30994737.5</v>
      </c>
      <c r="J98" s="88"/>
      <c r="K98" s="76"/>
      <c r="L98" s="5"/>
      <c r="M98" s="62"/>
      <c r="N98" s="26"/>
      <c r="O98" s="26"/>
      <c r="P98" s="24"/>
      <c r="Q98" s="26"/>
      <c r="R98" s="26"/>
      <c r="S98" s="26"/>
      <c r="T98" s="26"/>
      <c r="U98" s="26"/>
    </row>
    <row r="99" spans="5:21" ht="14.25" hidden="1" thickTop="1" thickBot="1" x14ac:dyDescent="0.25">
      <c r="E99" s="72" t="s">
        <v>90</v>
      </c>
      <c r="F99" s="52"/>
      <c r="G99" s="108">
        <v>0.42</v>
      </c>
      <c r="H99" s="108">
        <v>0.08</v>
      </c>
      <c r="I99" s="108">
        <v>0.5</v>
      </c>
      <c r="J99" s="90"/>
      <c r="K99" s="76"/>
      <c r="L99" s="5"/>
      <c r="M99" s="62"/>
      <c r="N99" s="26"/>
      <c r="O99" s="26"/>
      <c r="P99" s="26"/>
      <c r="Q99" s="26"/>
      <c r="R99" s="26"/>
      <c r="S99" s="26"/>
      <c r="T99" s="26"/>
      <c r="U99" s="26"/>
    </row>
    <row r="100" spans="5:21" ht="14.25" hidden="1" thickTop="1" thickBot="1" x14ac:dyDescent="0.25">
      <c r="E100" s="91"/>
      <c r="F100" s="92"/>
      <c r="G100" s="93" t="s">
        <v>91</v>
      </c>
      <c r="H100" s="93" t="s">
        <v>92</v>
      </c>
      <c r="I100" s="93" t="s">
        <v>93</v>
      </c>
      <c r="J100" s="92"/>
      <c r="K100" s="94"/>
      <c r="L100" s="5"/>
      <c r="M100" s="62"/>
      <c r="N100" s="95"/>
      <c r="O100" s="95"/>
      <c r="P100" s="95"/>
      <c r="Q100" s="26"/>
      <c r="R100" s="26"/>
      <c r="S100" s="26"/>
      <c r="T100" s="26"/>
      <c r="U100" s="26"/>
    </row>
    <row r="101" spans="5:21" hidden="1" x14ac:dyDescent="0.2">
      <c r="J101" s="66"/>
      <c r="K101" s="96"/>
      <c r="L101" s="10"/>
      <c r="M101" s="62"/>
      <c r="N101" s="95"/>
      <c r="O101" s="95"/>
      <c r="P101" s="95"/>
      <c r="Q101" s="26"/>
      <c r="R101" s="26"/>
      <c r="S101" s="26"/>
      <c r="T101" s="26"/>
      <c r="U101" s="26"/>
    </row>
    <row r="102" spans="5:21" hidden="1" x14ac:dyDescent="0.2">
      <c r="J102" s="85"/>
      <c r="K102" s="85"/>
      <c r="L102" s="10"/>
      <c r="M102" s="62"/>
      <c r="N102" s="26"/>
      <c r="O102" s="26"/>
      <c r="P102" s="26"/>
      <c r="Q102" s="26"/>
      <c r="R102" s="26"/>
      <c r="S102" s="26"/>
      <c r="T102" s="26"/>
      <c r="U102" s="26"/>
    </row>
    <row r="103" spans="5:21" hidden="1" x14ac:dyDescent="0.2">
      <c r="E103" s="97"/>
      <c r="F103" s="98"/>
      <c r="G103" s="90"/>
      <c r="H103" s="90"/>
      <c r="I103" s="99"/>
      <c r="J103" s="100"/>
      <c r="K103" s="101"/>
      <c r="L103" s="10"/>
      <c r="M103" s="62"/>
      <c r="N103" s="26"/>
      <c r="O103" s="26"/>
      <c r="P103" s="26"/>
      <c r="Q103" s="26"/>
      <c r="R103" s="26"/>
      <c r="S103" s="26"/>
      <c r="T103" s="26"/>
      <c r="U103" s="26"/>
    </row>
    <row r="104" spans="5:21" hidden="1" x14ac:dyDescent="0.2">
      <c r="E104" s="98"/>
      <c r="F104" s="98"/>
      <c r="G104" s="98"/>
      <c r="H104" s="98"/>
      <c r="I104" s="99"/>
      <c r="J104" s="100"/>
      <c r="K104" s="100"/>
      <c r="M104" s="102"/>
      <c r="N104" s="103"/>
      <c r="O104" s="103"/>
      <c r="P104" s="103"/>
      <c r="Q104" s="26"/>
      <c r="R104" s="26"/>
      <c r="S104" s="26"/>
      <c r="T104" s="26"/>
      <c r="U104" s="26"/>
    </row>
    <row r="105" spans="5:21" x14ac:dyDescent="0.2">
      <c r="E105" s="98"/>
      <c r="F105" s="98"/>
      <c r="G105" s="98"/>
      <c r="H105" s="90"/>
      <c r="I105" s="90"/>
      <c r="J105" s="52"/>
      <c r="K105" s="52"/>
      <c r="M105" s="62"/>
      <c r="N105" s="26"/>
      <c r="O105" s="26"/>
      <c r="P105" s="26"/>
      <c r="Q105" s="26"/>
      <c r="R105" s="26"/>
      <c r="S105" s="26"/>
      <c r="T105" s="26"/>
      <c r="U105" s="26"/>
    </row>
    <row r="106" spans="5:21" x14ac:dyDescent="0.2">
      <c r="E106" s="98"/>
      <c r="F106" s="98"/>
      <c r="G106" s="104"/>
      <c r="H106" s="104"/>
      <c r="I106" s="104"/>
      <c r="M106" s="62"/>
      <c r="N106" s="62"/>
      <c r="O106" s="62"/>
      <c r="P106" s="62"/>
      <c r="Q106" s="62"/>
      <c r="R106" s="62"/>
      <c r="S106" s="62"/>
      <c r="T106" s="62"/>
      <c r="U106" s="62"/>
    </row>
    <row r="107" spans="5:21" x14ac:dyDescent="0.2">
      <c r="E107" s="98"/>
      <c r="F107" s="98"/>
      <c r="G107" s="90"/>
      <c r="H107" s="90"/>
      <c r="I107" s="90"/>
      <c r="M107" s="62"/>
      <c r="N107" s="62"/>
      <c r="O107" s="62"/>
      <c r="P107" s="62"/>
      <c r="Q107" s="62"/>
      <c r="R107" s="62"/>
      <c r="S107" s="62"/>
      <c r="T107" s="62"/>
      <c r="U107" s="62"/>
    </row>
    <row r="108" spans="5:21" x14ac:dyDescent="0.2">
      <c r="E108" s="98"/>
      <c r="F108" s="98"/>
      <c r="G108" s="104"/>
      <c r="H108" s="104"/>
      <c r="I108" s="104"/>
      <c r="M108" s="62"/>
      <c r="N108" s="62"/>
      <c r="O108" s="62"/>
      <c r="P108" s="62"/>
      <c r="Q108" s="62"/>
      <c r="R108" s="62"/>
      <c r="S108" s="62"/>
      <c r="T108" s="62"/>
      <c r="U108" s="62"/>
    </row>
    <row r="109" spans="5:21" x14ac:dyDescent="0.2">
      <c r="E109" s="98"/>
      <c r="F109" s="98"/>
      <c r="G109" s="105"/>
      <c r="H109" s="105"/>
      <c r="I109" s="105"/>
      <c r="J109" s="52"/>
      <c r="M109" s="62"/>
      <c r="N109" s="62"/>
      <c r="O109" s="62"/>
      <c r="P109" s="62"/>
      <c r="Q109" s="62"/>
      <c r="R109" s="62"/>
      <c r="S109" s="62"/>
      <c r="T109" s="62"/>
      <c r="U109" s="62"/>
    </row>
    <row r="110" spans="5:21" x14ac:dyDescent="0.2">
      <c r="G110" s="85"/>
      <c r="H110" s="85"/>
      <c r="I110" s="85"/>
      <c r="J110" s="52"/>
      <c r="M110" s="62"/>
      <c r="N110" s="62"/>
      <c r="O110" s="62"/>
      <c r="P110" s="62"/>
      <c r="Q110" s="62"/>
      <c r="R110" s="62"/>
      <c r="S110" s="62"/>
      <c r="T110" s="62"/>
      <c r="U110" s="62"/>
    </row>
    <row r="111" spans="5:21" x14ac:dyDescent="0.2">
      <c r="G111" s="52"/>
      <c r="H111" s="52"/>
      <c r="I111" s="52"/>
      <c r="J111" s="52"/>
      <c r="M111" s="62"/>
      <c r="N111" s="62"/>
      <c r="O111" s="62"/>
      <c r="P111" s="62"/>
      <c r="Q111" s="62"/>
      <c r="R111" s="62"/>
      <c r="S111" s="62"/>
      <c r="T111" s="62"/>
      <c r="U111" s="62"/>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Y111"/>
  <sheetViews>
    <sheetView zoomScaleNormal="100" workbookViewId="0">
      <selection activeCell="F32" sqref="F32:F41"/>
    </sheetView>
  </sheetViews>
  <sheetFormatPr defaultColWidth="9.140625" defaultRowHeight="12.75" x14ac:dyDescent="0.2"/>
  <cols>
    <col min="1" max="1" width="0.85546875" style="1" customWidth="1"/>
    <col min="2" max="2" width="22.140625" style="1" customWidth="1"/>
    <col min="3" max="3" width="0.85546875" style="1" customWidth="1"/>
    <col min="4" max="4" width="36.140625" style="1" customWidth="1"/>
    <col min="5" max="5" width="22" style="1" bestFit="1" customWidth="1"/>
    <col min="6" max="6" width="12.7109375" style="1" customWidth="1"/>
    <col min="7" max="7" width="22.5703125" style="1" customWidth="1"/>
    <col min="8" max="8" width="20" style="1" customWidth="1"/>
    <col min="9" max="9" width="16.140625" style="1" customWidth="1"/>
    <col min="10" max="10" width="14.7109375" style="1" customWidth="1"/>
    <col min="11" max="11" width="16.85546875" style="1" customWidth="1"/>
    <col min="12" max="12" width="1.7109375" style="1" hidden="1" customWidth="1"/>
    <col min="13" max="13" width="14.7109375" style="1" hidden="1" customWidth="1"/>
    <col min="14" max="14" width="15.85546875" style="1" hidden="1" customWidth="1"/>
    <col min="15" max="15" width="16.85546875" style="1" hidden="1" customWidth="1"/>
    <col min="16" max="16" width="14.7109375" style="1" hidden="1" customWidth="1"/>
    <col min="17" max="17" width="16.140625" style="1" hidden="1" customWidth="1"/>
    <col min="18" max="18" width="2.5703125" style="1" hidden="1" customWidth="1"/>
    <col min="19" max="19" width="2.5703125" style="1" customWidth="1"/>
    <col min="20" max="23" width="16.140625" style="1" customWidth="1"/>
    <col min="24" max="24" width="2.7109375" style="1" customWidth="1"/>
    <col min="25" max="25" width="47" style="3" hidden="1" customWidth="1"/>
    <col min="26" max="16384" width="9.140625" style="1"/>
  </cols>
  <sheetData>
    <row r="1" spans="2:25" ht="15" x14ac:dyDescent="0.25">
      <c r="E1" s="2"/>
      <c r="F1" s="2"/>
      <c r="I1"/>
    </row>
    <row r="2" spans="2:25" ht="20.25" thickBot="1" x14ac:dyDescent="0.3">
      <c r="B2" s="4" t="s">
        <v>0</v>
      </c>
      <c r="C2" s="2"/>
      <c r="D2" s="2"/>
      <c r="E2" s="2"/>
      <c r="F2" s="2"/>
      <c r="G2" s="110" t="s">
        <v>95</v>
      </c>
      <c r="H2" s="110"/>
      <c r="I2" s="110"/>
      <c r="J2" s="110"/>
      <c r="K2" s="110"/>
      <c r="L2" s="5"/>
      <c r="M2" s="110" t="s">
        <v>1</v>
      </c>
      <c r="N2" s="110"/>
      <c r="O2" s="110"/>
      <c r="P2" s="110"/>
      <c r="Q2" s="110"/>
      <c r="R2" s="6"/>
      <c r="S2" s="6"/>
      <c r="T2" s="6"/>
      <c r="U2" s="6"/>
      <c r="V2" s="6"/>
      <c r="W2" s="6"/>
    </row>
    <row r="3" spans="2:25" ht="19.5" x14ac:dyDescent="0.25">
      <c r="B3" s="4" t="s">
        <v>2</v>
      </c>
      <c r="C3" s="2"/>
      <c r="D3" s="2"/>
      <c r="L3" s="5"/>
    </row>
    <row r="4" spans="2:25" x14ac:dyDescent="0.2">
      <c r="B4" s="2" t="s">
        <v>3</v>
      </c>
      <c r="C4" s="2"/>
      <c r="D4" s="2"/>
      <c r="G4" s="7" t="s">
        <v>4</v>
      </c>
      <c r="H4" s="7" t="s">
        <v>5</v>
      </c>
      <c r="I4" s="7" t="s">
        <v>6</v>
      </c>
      <c r="J4" s="7" t="s">
        <v>7</v>
      </c>
      <c r="K4" s="7" t="s">
        <v>8</v>
      </c>
      <c r="L4" s="5"/>
      <c r="M4" s="7" t="s">
        <v>4</v>
      </c>
      <c r="N4" s="7" t="s">
        <v>5</v>
      </c>
      <c r="O4" s="7" t="s">
        <v>6</v>
      </c>
      <c r="P4" s="7" t="s">
        <v>7</v>
      </c>
      <c r="Q4" s="7" t="s">
        <v>8</v>
      </c>
      <c r="R4" s="7"/>
      <c r="S4" s="7"/>
      <c r="T4" s="7"/>
      <c r="U4" s="7"/>
      <c r="V4" s="7"/>
      <c r="W4" s="7"/>
    </row>
    <row r="5" spans="2:25" ht="15" x14ac:dyDescent="0.2">
      <c r="B5" s="8"/>
      <c r="C5" s="2"/>
      <c r="D5" s="8" t="s">
        <v>9</v>
      </c>
      <c r="G5" s="7" t="s">
        <v>10</v>
      </c>
      <c r="H5" s="7" t="s">
        <v>11</v>
      </c>
      <c r="I5" s="7" t="s">
        <v>12</v>
      </c>
      <c r="J5" s="7" t="s">
        <v>13</v>
      </c>
      <c r="K5" s="7" t="s">
        <v>14</v>
      </c>
      <c r="L5" s="5"/>
      <c r="M5" s="7" t="s">
        <v>10</v>
      </c>
      <c r="N5" s="7" t="s">
        <v>11</v>
      </c>
      <c r="O5" s="7" t="s">
        <v>12</v>
      </c>
      <c r="P5" s="7" t="s">
        <v>13</v>
      </c>
      <c r="Q5" s="7" t="s">
        <v>14</v>
      </c>
      <c r="R5" s="7"/>
      <c r="S5" s="7"/>
      <c r="T5" s="7"/>
      <c r="U5" s="7"/>
      <c r="V5" s="7"/>
      <c r="W5" s="7"/>
    </row>
    <row r="6" spans="2:25" x14ac:dyDescent="0.2">
      <c r="D6" s="9"/>
      <c r="E6" s="10"/>
      <c r="G6" s="7"/>
      <c r="H6" s="7" t="s">
        <v>15</v>
      </c>
      <c r="I6" s="7"/>
      <c r="J6" s="7"/>
      <c r="K6" s="7"/>
      <c r="L6" s="5"/>
      <c r="M6" s="7"/>
      <c r="N6" s="7" t="s">
        <v>15</v>
      </c>
      <c r="O6" s="7"/>
      <c r="P6" s="7"/>
      <c r="Q6" s="7"/>
      <c r="R6" s="7"/>
      <c r="S6" s="7"/>
      <c r="T6" s="7"/>
      <c r="U6" s="7"/>
      <c r="V6" s="7"/>
      <c r="W6" s="7"/>
    </row>
    <row r="7" spans="2:25" ht="13.5" thickBot="1" x14ac:dyDescent="0.25">
      <c r="B7" s="2"/>
      <c r="E7" s="10"/>
      <c r="G7" s="11" t="s">
        <v>16</v>
      </c>
      <c r="H7" s="11" t="s">
        <v>17</v>
      </c>
      <c r="I7" s="11" t="s">
        <v>18</v>
      </c>
      <c r="J7" s="11"/>
      <c r="K7" s="11" t="s">
        <v>19</v>
      </c>
      <c r="L7" s="5"/>
      <c r="M7" s="11" t="s">
        <v>16</v>
      </c>
      <c r="N7" s="11" t="s">
        <v>17</v>
      </c>
      <c r="O7" s="11" t="s">
        <v>18</v>
      </c>
      <c r="P7" s="11"/>
      <c r="Q7" s="11" t="s">
        <v>19</v>
      </c>
      <c r="R7" s="12"/>
      <c r="S7" s="12"/>
      <c r="T7" s="12"/>
      <c r="U7" s="12"/>
      <c r="V7" s="12"/>
      <c r="W7" s="12"/>
    </row>
    <row r="8" spans="2:25" ht="5.0999999999999996" customHeight="1" x14ac:dyDescent="0.2">
      <c r="B8" s="2"/>
      <c r="E8" s="10"/>
      <c r="G8" s="13"/>
      <c r="H8" s="13"/>
      <c r="I8" s="13"/>
      <c r="J8" s="13"/>
      <c r="K8" s="13"/>
      <c r="L8" s="5"/>
      <c r="M8" s="13"/>
      <c r="N8" s="13"/>
      <c r="O8" s="13"/>
      <c r="P8" s="13"/>
      <c r="Q8" s="13"/>
      <c r="R8" s="14"/>
      <c r="S8" s="14"/>
      <c r="T8" s="14"/>
      <c r="U8" s="14"/>
      <c r="V8" s="14"/>
      <c r="W8" s="14"/>
    </row>
    <row r="9" spans="2:25" ht="15" thickBot="1" x14ac:dyDescent="0.25">
      <c r="B9" s="15" t="s">
        <v>20</v>
      </c>
      <c r="D9" s="1" t="s">
        <v>21</v>
      </c>
      <c r="E9" s="16" t="s">
        <v>22</v>
      </c>
      <c r="G9" s="17">
        <f>K9*$G$85</f>
        <v>92734.200000000012</v>
      </c>
      <c r="H9" s="17">
        <f>K9*$H$85</f>
        <v>23183.550000000003</v>
      </c>
      <c r="I9" s="17">
        <f>K9*$I$85</f>
        <v>347753.25</v>
      </c>
      <c r="J9" s="18">
        <v>0</v>
      </c>
      <c r="K9" s="19">
        <v>463671</v>
      </c>
      <c r="L9" s="5"/>
      <c r="M9" s="19">
        <v>0</v>
      </c>
      <c r="N9" s="19">
        <v>0</v>
      </c>
      <c r="O9" s="19">
        <v>0</v>
      </c>
      <c r="P9" s="18">
        <v>0</v>
      </c>
      <c r="Q9" s="18">
        <f>SUM(M9:P9)</f>
        <v>0</v>
      </c>
      <c r="R9" s="18"/>
      <c r="S9" s="18"/>
      <c r="T9" s="18"/>
      <c r="U9" s="18"/>
      <c r="V9" s="18"/>
      <c r="W9" s="18"/>
    </row>
    <row r="10" spans="2:25" x14ac:dyDescent="0.2">
      <c r="B10" s="2" t="s">
        <v>23</v>
      </c>
      <c r="E10" s="16" t="s">
        <v>24</v>
      </c>
      <c r="G10" s="20">
        <f>K10*$G$85</f>
        <v>1836.42</v>
      </c>
      <c r="H10" s="20">
        <f>K10*$H$85</f>
        <v>459.10500000000002</v>
      </c>
      <c r="I10" s="20">
        <f>K10*$I$85</f>
        <v>6886.5750000000007</v>
      </c>
      <c r="J10" s="21"/>
      <c r="K10" s="22">
        <v>9182.1</v>
      </c>
      <c r="L10" s="5"/>
      <c r="M10" s="22">
        <f>G10</f>
        <v>1836.42</v>
      </c>
      <c r="N10" s="22">
        <f>H10</f>
        <v>459.10500000000002</v>
      </c>
      <c r="O10" s="22">
        <f>I10</f>
        <v>6886.5750000000007</v>
      </c>
      <c r="P10" s="21">
        <v>0</v>
      </c>
      <c r="Q10" s="21">
        <f>SUM(M10:P10)</f>
        <v>9182.1</v>
      </c>
      <c r="R10" s="23"/>
      <c r="S10" s="23"/>
      <c r="T10" s="23"/>
      <c r="U10" s="23"/>
      <c r="V10" s="23"/>
      <c r="W10" s="23"/>
    </row>
    <row r="11" spans="2:25" x14ac:dyDescent="0.2">
      <c r="E11" s="16"/>
      <c r="G11" s="10"/>
      <c r="H11" s="10"/>
      <c r="I11" s="10"/>
      <c r="K11" s="10"/>
      <c r="L11" s="5"/>
      <c r="M11" s="10"/>
      <c r="N11" s="10"/>
      <c r="O11" s="10"/>
    </row>
    <row r="12" spans="2:25" ht="13.5" thickBot="1" x14ac:dyDescent="0.25">
      <c r="D12" s="1" t="s">
        <v>25</v>
      </c>
      <c r="E12" s="16" t="s">
        <v>22</v>
      </c>
      <c r="G12" s="17">
        <f>K12*$G$85</f>
        <v>460739.80000000005</v>
      </c>
      <c r="H12" s="17">
        <f>K12*$H$85</f>
        <v>115184.95000000001</v>
      </c>
      <c r="I12" s="17">
        <f>K12*$I$85</f>
        <v>1727774.25</v>
      </c>
      <c r="J12" s="18">
        <v>0</v>
      </c>
      <c r="K12" s="19">
        <v>2303699</v>
      </c>
      <c r="L12" s="5"/>
      <c r="M12" s="19">
        <f t="shared" ref="M12:P13" si="0">G12</f>
        <v>460739.80000000005</v>
      </c>
      <c r="N12" s="19">
        <f t="shared" si="0"/>
        <v>115184.95000000001</v>
      </c>
      <c r="O12" s="19">
        <f t="shared" si="0"/>
        <v>1727774.25</v>
      </c>
      <c r="P12" s="19">
        <f t="shared" si="0"/>
        <v>0</v>
      </c>
      <c r="Q12" s="18">
        <f>SUM(M12:P12)</f>
        <v>2303699</v>
      </c>
      <c r="R12" s="18"/>
      <c r="S12" s="18"/>
      <c r="T12" s="24">
        <f>223294-K12</f>
        <v>-2080405</v>
      </c>
      <c r="U12" s="18"/>
      <c r="V12" s="18"/>
      <c r="W12" s="18"/>
    </row>
    <row r="13" spans="2:25" x14ac:dyDescent="0.2">
      <c r="E13" s="16" t="s">
        <v>24</v>
      </c>
      <c r="G13" s="20">
        <f>K13*$G$85</f>
        <v>10395.120000000001</v>
      </c>
      <c r="H13" s="20">
        <f>K13*$H$85</f>
        <v>2598.7800000000002</v>
      </c>
      <c r="I13" s="20">
        <f>K13*$I$85</f>
        <v>38981.699999999997</v>
      </c>
      <c r="J13" s="21"/>
      <c r="K13" s="22">
        <v>51975.6</v>
      </c>
      <c r="L13" s="5"/>
      <c r="M13" s="22">
        <f t="shared" si="0"/>
        <v>10395.120000000001</v>
      </c>
      <c r="N13" s="22">
        <f t="shared" si="0"/>
        <v>2598.7800000000002</v>
      </c>
      <c r="O13" s="22">
        <f t="shared" si="0"/>
        <v>38981.699999999997</v>
      </c>
      <c r="P13" s="21">
        <v>0</v>
      </c>
      <c r="Q13" s="21">
        <f>SUM(M13:P13)</f>
        <v>51975.6</v>
      </c>
      <c r="R13" s="23"/>
      <c r="S13" s="23"/>
      <c r="T13" s="25"/>
      <c r="U13" s="23"/>
      <c r="V13" s="23"/>
      <c r="W13" s="23"/>
    </row>
    <row r="14" spans="2:25" x14ac:dyDescent="0.2">
      <c r="E14" s="10"/>
      <c r="G14" s="10"/>
      <c r="H14" s="10"/>
      <c r="I14" s="10"/>
      <c r="K14" s="10"/>
      <c r="L14" s="5"/>
      <c r="M14" s="10"/>
      <c r="N14" s="10"/>
      <c r="O14" s="10"/>
      <c r="T14" s="26"/>
      <c r="Y14" s="27" t="s">
        <v>26</v>
      </c>
    </row>
    <row r="15" spans="2:25" x14ac:dyDescent="0.2">
      <c r="D15" s="1" t="s">
        <v>27</v>
      </c>
      <c r="E15" s="16" t="s">
        <v>28</v>
      </c>
      <c r="G15" s="19">
        <f>K15*$G$85</f>
        <v>33343.4</v>
      </c>
      <c r="H15" s="19">
        <f>K15*$H$85</f>
        <v>8335.85</v>
      </c>
      <c r="I15" s="19">
        <f t="shared" ref="I15:I18" si="1">K15*$I$85</f>
        <v>125037.75</v>
      </c>
      <c r="J15" s="18"/>
      <c r="K15" s="19">
        <v>166717</v>
      </c>
      <c r="L15" s="5"/>
      <c r="M15" s="19">
        <v>0</v>
      </c>
      <c r="N15" s="19">
        <v>0</v>
      </c>
      <c r="O15" s="19">
        <v>0</v>
      </c>
      <c r="P15" s="18">
        <v>0</v>
      </c>
      <c r="Q15" s="18">
        <f t="shared" ref="Q15:Q20" si="2">SUM(M15:P15)</f>
        <v>0</v>
      </c>
      <c r="R15" s="18"/>
      <c r="S15" s="18"/>
      <c r="T15" s="24"/>
      <c r="U15" s="18"/>
      <c r="V15" s="18"/>
      <c r="W15" s="18"/>
    </row>
    <row r="16" spans="2:25" x14ac:dyDescent="0.2">
      <c r="D16" s="1" t="s">
        <v>29</v>
      </c>
      <c r="E16" s="16" t="s">
        <v>30</v>
      </c>
      <c r="G16" s="19">
        <f>K16*$G$85</f>
        <v>52063.600000000006</v>
      </c>
      <c r="H16" s="19">
        <f>K16*$H$85</f>
        <v>13015.900000000001</v>
      </c>
      <c r="I16" s="19">
        <f t="shared" si="1"/>
        <v>195238.5</v>
      </c>
      <c r="J16" s="18"/>
      <c r="K16" s="19">
        <v>260318</v>
      </c>
      <c r="L16" s="5"/>
      <c r="M16" s="19">
        <f>G16</f>
        <v>52063.600000000006</v>
      </c>
      <c r="N16" s="19">
        <f>H16</f>
        <v>13015.900000000001</v>
      </c>
      <c r="O16" s="19">
        <f>I16</f>
        <v>195238.5</v>
      </c>
      <c r="P16" s="19">
        <f>J16</f>
        <v>0</v>
      </c>
      <c r="Q16" s="18">
        <f t="shared" si="2"/>
        <v>260318</v>
      </c>
      <c r="R16" s="18"/>
      <c r="S16" s="18"/>
      <c r="T16" s="24"/>
      <c r="U16" s="18"/>
      <c r="V16" s="18"/>
      <c r="W16" s="18"/>
      <c r="Y16" s="3" t="s">
        <v>31</v>
      </c>
    </row>
    <row r="17" spans="2:25" x14ac:dyDescent="0.2">
      <c r="D17" s="28"/>
      <c r="E17" s="16" t="s">
        <v>32</v>
      </c>
      <c r="G17" s="19">
        <f>K17*$G$85</f>
        <v>3906</v>
      </c>
      <c r="H17" s="19">
        <f>K17*$H$85</f>
        <v>976.5</v>
      </c>
      <c r="I17" s="19">
        <f t="shared" si="1"/>
        <v>14647.5</v>
      </c>
      <c r="J17" s="18"/>
      <c r="K17" s="19">
        <v>19530</v>
      </c>
      <c r="L17" s="5"/>
      <c r="M17" s="19">
        <v>0</v>
      </c>
      <c r="N17" s="19">
        <v>0</v>
      </c>
      <c r="O17" s="19">
        <v>0</v>
      </c>
      <c r="P17" s="18">
        <v>0</v>
      </c>
      <c r="Q17" s="18">
        <f t="shared" si="2"/>
        <v>0</v>
      </c>
      <c r="R17" s="18"/>
      <c r="S17" s="18"/>
      <c r="T17" s="24"/>
      <c r="U17" s="18"/>
      <c r="V17" s="18"/>
      <c r="W17" s="18"/>
      <c r="Y17" s="29">
        <v>614800</v>
      </c>
    </row>
    <row r="18" spans="2:25" x14ac:dyDescent="0.2">
      <c r="E18" s="16" t="s">
        <v>33</v>
      </c>
      <c r="G18" s="19">
        <f>K18*$G$85</f>
        <v>40241</v>
      </c>
      <c r="H18" s="19">
        <f>K18*$H$85</f>
        <v>10060.25</v>
      </c>
      <c r="I18" s="19">
        <f t="shared" si="1"/>
        <v>150903.75</v>
      </c>
      <c r="J18" s="18"/>
      <c r="K18" s="19">
        <v>201205</v>
      </c>
      <c r="L18" s="5"/>
      <c r="M18" s="19">
        <v>0</v>
      </c>
      <c r="N18" s="19">
        <v>0</v>
      </c>
      <c r="O18" s="19">
        <v>0</v>
      </c>
      <c r="P18" s="18">
        <v>0</v>
      </c>
      <c r="Q18" s="18">
        <f t="shared" si="2"/>
        <v>0</v>
      </c>
      <c r="R18" s="18"/>
      <c r="S18" s="18"/>
      <c r="T18" s="24"/>
      <c r="U18" s="18"/>
      <c r="V18" s="18"/>
      <c r="W18" s="18"/>
    </row>
    <row r="19" spans="2:25" x14ac:dyDescent="0.2">
      <c r="E19" s="16" t="s">
        <v>34</v>
      </c>
      <c r="G19" s="19">
        <v>352321</v>
      </c>
      <c r="H19" s="19">
        <v>47951</v>
      </c>
      <c r="I19" s="19"/>
      <c r="J19" s="18">
        <v>0</v>
      </c>
      <c r="K19" s="19">
        <f>G19+H19</f>
        <v>400272</v>
      </c>
      <c r="L19" s="5"/>
      <c r="M19" s="19">
        <f>G19</f>
        <v>352321</v>
      </c>
      <c r="N19" s="19">
        <f>H19</f>
        <v>47951</v>
      </c>
      <c r="O19" s="19">
        <f>I19</f>
        <v>0</v>
      </c>
      <c r="P19" s="19">
        <f>J19</f>
        <v>0</v>
      </c>
      <c r="Q19" s="18">
        <f t="shared" si="2"/>
        <v>400272</v>
      </c>
      <c r="R19" s="18"/>
      <c r="S19" s="18"/>
      <c r="T19" s="24"/>
      <c r="U19" s="18"/>
      <c r="V19" s="18"/>
      <c r="W19" s="18"/>
      <c r="Y19" s="3" t="s">
        <v>35</v>
      </c>
    </row>
    <row r="20" spans="2:25" x14ac:dyDescent="0.2">
      <c r="E20" s="16" t="s">
        <v>36</v>
      </c>
      <c r="G20" s="30">
        <f>K20*$G$85</f>
        <v>53950.8</v>
      </c>
      <c r="H20" s="30">
        <f>K20*$H$85</f>
        <v>13487.7</v>
      </c>
      <c r="I20" s="30">
        <f t="shared" ref="I20" si="3">K20*$I$85</f>
        <v>202315.5</v>
      </c>
      <c r="J20" s="31">
        <v>0</v>
      </c>
      <c r="K20" s="30">
        <v>269754</v>
      </c>
      <c r="L20" s="5"/>
      <c r="M20" s="19">
        <v>0</v>
      </c>
      <c r="N20" s="19">
        <v>0</v>
      </c>
      <c r="O20" s="19">
        <v>0</v>
      </c>
      <c r="P20" s="18">
        <v>0</v>
      </c>
      <c r="Q20" s="18">
        <f t="shared" si="2"/>
        <v>0</v>
      </c>
      <c r="R20" s="18"/>
      <c r="S20" s="18"/>
      <c r="T20" s="24"/>
      <c r="U20" s="18"/>
      <c r="V20" s="18"/>
      <c r="W20" s="18"/>
      <c r="Y20" s="29">
        <f>31030+1679</f>
        <v>32709</v>
      </c>
    </row>
    <row r="21" spans="2:25" x14ac:dyDescent="0.2">
      <c r="D21" s="2" t="s">
        <v>37</v>
      </c>
      <c r="E21" s="16"/>
      <c r="G21" s="32">
        <f>G9+G12+SUM(G15:G20)</f>
        <v>1089299.8</v>
      </c>
      <c r="H21" s="32">
        <f>SUM(H15:H20)+H12+H9</f>
        <v>232195.7</v>
      </c>
      <c r="I21" s="32">
        <f>SUM(I15:I20)+I12+I9</f>
        <v>2763670.5</v>
      </c>
      <c r="J21" s="33">
        <f>J9+J12+SUM(J15:J20)</f>
        <v>0</v>
      </c>
      <c r="K21" s="32">
        <f>SUM(G21:J21)</f>
        <v>4085166</v>
      </c>
      <c r="L21" s="5"/>
      <c r="M21" s="34">
        <f>M9+M12+SUM(M15:M20)</f>
        <v>865124.4</v>
      </c>
      <c r="N21" s="34">
        <f>N9+N12+SUM(N15:N20)</f>
        <v>176151.85</v>
      </c>
      <c r="O21" s="34">
        <f>O9+O12+SUM(O15:O20)</f>
        <v>1923012.75</v>
      </c>
      <c r="P21" s="35">
        <f>P9+P12+SUM(P15:P20)</f>
        <v>0</v>
      </c>
      <c r="Q21" s="35">
        <f>Q9+Q12+SUM(Q15:Q20)</f>
        <v>2964289</v>
      </c>
      <c r="R21" s="36"/>
      <c r="S21" s="36"/>
      <c r="T21" s="37"/>
      <c r="U21" s="36"/>
      <c r="V21" s="36"/>
      <c r="W21" s="36"/>
    </row>
    <row r="22" spans="2:25" x14ac:dyDescent="0.2">
      <c r="E22" s="16"/>
      <c r="G22" s="19"/>
      <c r="H22" s="19"/>
      <c r="I22" s="19"/>
      <c r="J22" s="18"/>
      <c r="K22" s="19"/>
      <c r="L22" s="5"/>
      <c r="M22" s="38"/>
      <c r="N22" s="19"/>
      <c r="O22" s="19"/>
      <c r="P22" s="18"/>
      <c r="Q22" s="18"/>
      <c r="R22" s="18"/>
      <c r="S22" s="18"/>
      <c r="T22" s="24"/>
      <c r="U22" s="18"/>
      <c r="V22" s="18"/>
      <c r="W22" s="18"/>
      <c r="Y22" s="3" t="s">
        <v>38</v>
      </c>
    </row>
    <row r="23" spans="2:25" x14ac:dyDescent="0.2">
      <c r="B23" s="2" t="s">
        <v>39</v>
      </c>
      <c r="E23" s="16" t="s">
        <v>40</v>
      </c>
      <c r="G23" s="30">
        <f>K23*$G$85</f>
        <v>93509.400000000009</v>
      </c>
      <c r="H23" s="30">
        <f>K23*$H$85</f>
        <v>23377.350000000002</v>
      </c>
      <c r="I23" s="30">
        <f t="shared" ref="I23" si="4">K23*$I$85</f>
        <v>350660.25</v>
      </c>
      <c r="J23" s="31">
        <v>0</v>
      </c>
      <c r="K23" s="30">
        <v>467547</v>
      </c>
      <c r="L23" s="5"/>
      <c r="M23" s="30">
        <f>$Q$23*G$85</f>
        <v>4974.9495195185427</v>
      </c>
      <c r="N23" s="30">
        <f>$Q$23*H$85</f>
        <v>1243.7373798796357</v>
      </c>
      <c r="O23" s="30">
        <f>$Q$23*I$85</f>
        <v>18656.060698194535</v>
      </c>
      <c r="P23" s="30">
        <v>0</v>
      </c>
      <c r="Q23" s="30">
        <f>K23*Y23</f>
        <v>24874.747597592712</v>
      </c>
      <c r="R23" s="39"/>
      <c r="S23" s="39"/>
      <c r="T23" s="40">
        <f>251603.59-K23</f>
        <v>-215943.41</v>
      </c>
      <c r="U23" s="39"/>
      <c r="V23" s="39"/>
      <c r="W23" s="39"/>
      <c r="Y23" s="41">
        <f>Y20/Y17</f>
        <v>5.320266753415745E-2</v>
      </c>
    </row>
    <row r="24" spans="2:25" x14ac:dyDescent="0.2">
      <c r="B24" s="2"/>
      <c r="D24" s="2" t="s">
        <v>41</v>
      </c>
      <c r="E24" s="16"/>
      <c r="G24" s="32">
        <f>SUM(G23)</f>
        <v>93509.400000000009</v>
      </c>
      <c r="H24" s="32">
        <f>SUM(H23)</f>
        <v>23377.350000000002</v>
      </c>
      <c r="I24" s="32">
        <f>SUM(I23)</f>
        <v>350660.25</v>
      </c>
      <c r="J24" s="33">
        <f>SUM(J23)</f>
        <v>0</v>
      </c>
      <c r="K24" s="32">
        <f>SUM(G24:J24)</f>
        <v>467547</v>
      </c>
      <c r="L24" s="5"/>
      <c r="M24" s="32">
        <f>SUM(M23)</f>
        <v>4974.9495195185427</v>
      </c>
      <c r="N24" s="32">
        <f>SUM(N23)</f>
        <v>1243.7373798796357</v>
      </c>
      <c r="O24" s="32">
        <f>SUM(O23)</f>
        <v>18656.060698194535</v>
      </c>
      <c r="P24" s="33">
        <f>SUM(P23)</f>
        <v>0</v>
      </c>
      <c r="Q24" s="33">
        <f>SUM(M24:P24)</f>
        <v>24874.747597592715</v>
      </c>
      <c r="R24" s="33"/>
      <c r="S24" s="33"/>
      <c r="T24" s="42"/>
      <c r="U24" s="33"/>
      <c r="V24" s="33"/>
      <c r="W24" s="33"/>
    </row>
    <row r="25" spans="2:25" x14ac:dyDescent="0.2">
      <c r="B25" s="2"/>
      <c r="E25" s="10"/>
      <c r="G25" s="10"/>
      <c r="H25" s="10"/>
      <c r="I25" s="10"/>
      <c r="K25" s="10"/>
      <c r="L25" s="5"/>
      <c r="M25" s="10"/>
      <c r="N25" s="10"/>
      <c r="O25" s="10"/>
    </row>
    <row r="26" spans="2:25" hidden="1" x14ac:dyDescent="0.2">
      <c r="B26" s="2" t="s">
        <v>42</v>
      </c>
      <c r="E26" s="16" t="s">
        <v>43</v>
      </c>
      <c r="F26" s="10"/>
      <c r="G26" s="19">
        <f>K26*$G$85</f>
        <v>922.2</v>
      </c>
      <c r="H26" s="19">
        <f>K26*$H$85</f>
        <v>230.55</v>
      </c>
      <c r="I26" s="19">
        <f t="shared" ref="I26:I28" si="5">K26*$I$85</f>
        <v>3458.25</v>
      </c>
      <c r="J26" s="18"/>
      <c r="K26" s="19">
        <v>4611</v>
      </c>
      <c r="L26" s="5"/>
      <c r="M26" s="39">
        <v>0</v>
      </c>
      <c r="N26" s="39">
        <v>0</v>
      </c>
      <c r="O26" s="39">
        <v>0</v>
      </c>
      <c r="P26" s="18">
        <v>0</v>
      </c>
      <c r="Q26" s="18">
        <f t="shared" ref="Q26:Q31" si="6">SUM(M26:P26)</f>
        <v>0</v>
      </c>
      <c r="R26" s="18"/>
      <c r="S26" s="18"/>
      <c r="T26" s="18"/>
      <c r="U26" s="18"/>
      <c r="V26" s="18"/>
      <c r="W26" s="18"/>
    </row>
    <row r="27" spans="2:25" hidden="1" x14ac:dyDescent="0.2">
      <c r="B27" s="2"/>
      <c r="E27" s="16" t="s">
        <v>44</v>
      </c>
      <c r="G27" s="19">
        <f>K27*$G$85</f>
        <v>7884.6</v>
      </c>
      <c r="H27" s="19">
        <f>K27*$H$85</f>
        <v>1971.15</v>
      </c>
      <c r="I27" s="19">
        <f t="shared" si="5"/>
        <v>29567.25</v>
      </c>
      <c r="J27" s="18"/>
      <c r="K27" s="19">
        <v>39423</v>
      </c>
      <c r="L27" s="5"/>
      <c r="M27" s="19">
        <f>G27</f>
        <v>7884.6</v>
      </c>
      <c r="N27" s="19">
        <f>H27</f>
        <v>1971.15</v>
      </c>
      <c r="O27" s="19">
        <f>I27</f>
        <v>29567.25</v>
      </c>
      <c r="P27" s="19">
        <f>J27</f>
        <v>0</v>
      </c>
      <c r="Q27" s="18">
        <f>SUM(M27:P27)</f>
        <v>39423</v>
      </c>
      <c r="R27" s="18"/>
      <c r="S27" s="18"/>
      <c r="T27" s="18"/>
      <c r="U27" s="18"/>
      <c r="V27" s="18"/>
      <c r="W27" s="18"/>
    </row>
    <row r="28" spans="2:25" hidden="1" x14ac:dyDescent="0.2">
      <c r="B28" s="2"/>
      <c r="E28" s="10" t="s">
        <v>45</v>
      </c>
      <c r="G28" s="19">
        <f>K28*$G$85</f>
        <v>0</v>
      </c>
      <c r="H28" s="19">
        <f>K28*$H$85</f>
        <v>0</v>
      </c>
      <c r="I28" s="19">
        <f t="shared" si="5"/>
        <v>0</v>
      </c>
      <c r="J28" s="18"/>
      <c r="K28" s="19"/>
      <c r="L28" s="5"/>
      <c r="M28" s="19">
        <v>0</v>
      </c>
      <c r="N28" s="19">
        <v>0</v>
      </c>
      <c r="O28" s="19">
        <v>0</v>
      </c>
      <c r="P28" s="18">
        <v>0</v>
      </c>
      <c r="Q28" s="18">
        <f t="shared" si="6"/>
        <v>0</v>
      </c>
      <c r="R28" s="18"/>
      <c r="S28" s="18"/>
      <c r="T28" s="18"/>
      <c r="U28" s="18"/>
      <c r="V28" s="18"/>
      <c r="W28" s="18"/>
    </row>
    <row r="29" spans="2:25" hidden="1" x14ac:dyDescent="0.2">
      <c r="B29" s="2"/>
      <c r="E29" s="16" t="s">
        <v>46</v>
      </c>
      <c r="G29" s="19">
        <f>K29*$G$85</f>
        <v>2300000</v>
      </c>
      <c r="H29" s="19">
        <f>K29*$H$85</f>
        <v>575000</v>
      </c>
      <c r="I29" s="19">
        <f>K29*$I$85</f>
        <v>8625000</v>
      </c>
      <c r="J29" s="18"/>
      <c r="K29" s="19">
        <v>11500000</v>
      </c>
      <c r="L29" s="5"/>
      <c r="M29" s="19">
        <f t="shared" ref="M29:O30" si="7">G29</f>
        <v>2300000</v>
      </c>
      <c r="N29" s="19">
        <f t="shared" si="7"/>
        <v>575000</v>
      </c>
      <c r="O29" s="19">
        <f t="shared" si="7"/>
        <v>8625000</v>
      </c>
      <c r="P29" s="19">
        <f>J29</f>
        <v>0</v>
      </c>
      <c r="Q29" s="18">
        <f>SUM(M29:P29)</f>
        <v>11500000</v>
      </c>
      <c r="R29" s="18"/>
      <c r="S29" s="18"/>
      <c r="T29" s="18"/>
      <c r="U29" s="18"/>
      <c r="V29" s="18"/>
      <c r="W29" s="18"/>
    </row>
    <row r="30" spans="2:25" hidden="1" x14ac:dyDescent="0.2">
      <c r="B30" s="2"/>
      <c r="E30" s="43" t="s">
        <v>47</v>
      </c>
      <c r="G30" s="30">
        <f>K30*$G$85</f>
        <v>191600</v>
      </c>
      <c r="H30" s="30">
        <f>K30*$H$85</f>
        <v>47900</v>
      </c>
      <c r="I30" s="30">
        <f t="shared" ref="I30" si="8">K30*$I$85</f>
        <v>718500</v>
      </c>
      <c r="J30" s="31"/>
      <c r="K30" s="30">
        <v>958000</v>
      </c>
      <c r="L30" s="5"/>
      <c r="M30" s="30">
        <f t="shared" si="7"/>
        <v>191600</v>
      </c>
      <c r="N30" s="30">
        <f t="shared" si="7"/>
        <v>47900</v>
      </c>
      <c r="O30" s="30">
        <f t="shared" si="7"/>
        <v>718500</v>
      </c>
      <c r="P30" s="30">
        <f>J30</f>
        <v>0</v>
      </c>
      <c r="Q30" s="31">
        <f t="shared" si="6"/>
        <v>958000</v>
      </c>
      <c r="R30" s="44"/>
      <c r="S30" s="44"/>
      <c r="T30" s="44"/>
      <c r="U30" s="44"/>
      <c r="V30" s="44"/>
      <c r="W30" s="44"/>
    </row>
    <row r="31" spans="2:25" hidden="1" x14ac:dyDescent="0.2">
      <c r="B31" s="2"/>
      <c r="D31" s="2" t="s">
        <v>48</v>
      </c>
      <c r="G31" s="33">
        <f>SUM(G26:G30)</f>
        <v>2500406.7999999998</v>
      </c>
      <c r="H31" s="33">
        <f>SUM(H26:H30)</f>
        <v>625101.69999999995</v>
      </c>
      <c r="I31" s="33">
        <f>SUM(I26:I30)</f>
        <v>9376525.5</v>
      </c>
      <c r="J31" s="33">
        <f>SUM(J26:J30)</f>
        <v>0</v>
      </c>
      <c r="K31" s="32">
        <f>SUM(G31:J31)</f>
        <v>12502034</v>
      </c>
      <c r="L31" s="5"/>
      <c r="M31" s="32">
        <f>SUM(M26:M30)</f>
        <v>2499484.6</v>
      </c>
      <c r="N31" s="32">
        <f>SUM(N26:N30)</f>
        <v>624871.15</v>
      </c>
      <c r="O31" s="32">
        <f>SUM(O26:O30)</f>
        <v>9373067.25</v>
      </c>
      <c r="P31" s="33">
        <f>SUM(P26:P30)</f>
        <v>0</v>
      </c>
      <c r="Q31" s="33">
        <f t="shared" si="6"/>
        <v>12497423</v>
      </c>
      <c r="R31" s="33"/>
      <c r="S31" s="33"/>
      <c r="T31" s="33"/>
      <c r="U31" s="33"/>
      <c r="V31" s="33"/>
      <c r="W31" s="33"/>
    </row>
    <row r="32" spans="2:25" x14ac:dyDescent="0.2">
      <c r="B32" s="2"/>
      <c r="F32" s="1" t="s">
        <v>96</v>
      </c>
      <c r="K32" s="10"/>
      <c r="L32" s="5"/>
    </row>
    <row r="33" spans="2:23" x14ac:dyDescent="0.2">
      <c r="B33" s="2" t="s">
        <v>49</v>
      </c>
      <c r="D33" s="2" t="s">
        <v>50</v>
      </c>
      <c r="E33" s="1" t="s">
        <v>51</v>
      </c>
      <c r="F33" s="109">
        <v>722</v>
      </c>
      <c r="G33" s="19">
        <v>179889</v>
      </c>
      <c r="H33" s="19">
        <v>0</v>
      </c>
      <c r="I33" s="19">
        <v>0</v>
      </c>
      <c r="J33" s="19">
        <v>0</v>
      </c>
      <c r="K33" s="19">
        <f>SUM(G33:J33)</f>
        <v>179889</v>
      </c>
      <c r="L33" s="5"/>
      <c r="M33" s="18">
        <f t="shared" ref="M33:P34" si="9">G33</f>
        <v>179889</v>
      </c>
      <c r="N33" s="18">
        <f t="shared" si="9"/>
        <v>0</v>
      </c>
      <c r="O33" s="18">
        <f t="shared" si="9"/>
        <v>0</v>
      </c>
      <c r="P33" s="18">
        <f t="shared" si="9"/>
        <v>0</v>
      </c>
      <c r="Q33" s="18">
        <f>SUM(M33:P33)</f>
        <v>179889</v>
      </c>
      <c r="R33" s="18"/>
      <c r="S33" s="18"/>
      <c r="T33" s="18"/>
      <c r="U33" s="18"/>
      <c r="V33" s="18"/>
      <c r="W33" s="18"/>
    </row>
    <row r="34" spans="2:23" x14ac:dyDescent="0.2">
      <c r="B34" s="2" t="s">
        <v>52</v>
      </c>
      <c r="D34" s="2" t="s">
        <v>53</v>
      </c>
      <c r="E34" s="1" t="s">
        <v>54</v>
      </c>
      <c r="F34" s="109"/>
      <c r="G34" s="19"/>
      <c r="H34" s="19">
        <v>0</v>
      </c>
      <c r="I34" s="19">
        <v>0</v>
      </c>
      <c r="J34" s="19">
        <v>0</v>
      </c>
      <c r="K34" s="19">
        <f>SUM(G34:J34)</f>
        <v>0</v>
      </c>
      <c r="L34" s="5"/>
      <c r="M34" s="18">
        <f t="shared" si="9"/>
        <v>0</v>
      </c>
      <c r="N34" s="18">
        <f t="shared" si="9"/>
        <v>0</v>
      </c>
      <c r="O34" s="18">
        <f t="shared" si="9"/>
        <v>0</v>
      </c>
      <c r="P34" s="18">
        <f t="shared" si="9"/>
        <v>0</v>
      </c>
      <c r="Q34" s="18">
        <f>SUM(M34:P34)</f>
        <v>0</v>
      </c>
      <c r="R34" s="18"/>
      <c r="S34" s="18"/>
      <c r="T34" s="18"/>
      <c r="U34" s="18"/>
      <c r="V34" s="18"/>
      <c r="W34" s="18"/>
    </row>
    <row r="35" spans="2:23" x14ac:dyDescent="0.2">
      <c r="D35" s="2"/>
      <c r="F35" s="109"/>
      <c r="G35" s="10"/>
      <c r="H35" s="10"/>
      <c r="I35" s="10"/>
      <c r="J35" s="10"/>
      <c r="K35" s="10"/>
      <c r="L35" s="5"/>
      <c r="Q35" s="18"/>
      <c r="R35" s="18"/>
      <c r="S35" s="18"/>
      <c r="T35" s="18"/>
      <c r="U35" s="18"/>
      <c r="V35" s="18"/>
      <c r="W35" s="18"/>
    </row>
    <row r="36" spans="2:23" x14ac:dyDescent="0.2">
      <c r="D36" s="2" t="s">
        <v>55</v>
      </c>
      <c r="E36" s="1" t="s">
        <v>56</v>
      </c>
      <c r="F36" s="109">
        <v>884223</v>
      </c>
      <c r="G36" s="19">
        <v>226014</v>
      </c>
      <c r="H36" s="19"/>
      <c r="I36" s="19">
        <v>0</v>
      </c>
      <c r="J36" s="19">
        <v>0</v>
      </c>
      <c r="K36" s="19">
        <f t="shared" ref="K36:K41" si="10">SUM(G36:J36)</f>
        <v>226014</v>
      </c>
      <c r="L36" s="5"/>
      <c r="M36" s="18">
        <f t="shared" ref="M36:P41" si="11">G36</f>
        <v>226014</v>
      </c>
      <c r="N36" s="18">
        <f t="shared" si="11"/>
        <v>0</v>
      </c>
      <c r="O36" s="18">
        <f t="shared" si="11"/>
        <v>0</v>
      </c>
      <c r="P36" s="18">
        <f t="shared" si="11"/>
        <v>0</v>
      </c>
      <c r="Q36" s="18">
        <f t="shared" ref="Q36:Q41" si="12">SUM(M36:P36)</f>
        <v>226014</v>
      </c>
      <c r="R36" s="18"/>
      <c r="S36" s="18"/>
      <c r="T36" s="18"/>
      <c r="U36" s="18"/>
      <c r="V36" s="18"/>
      <c r="W36" s="18"/>
    </row>
    <row r="37" spans="2:23" x14ac:dyDescent="0.2">
      <c r="D37" s="2" t="s">
        <v>57</v>
      </c>
      <c r="E37" s="1" t="s">
        <v>58</v>
      </c>
      <c r="F37" s="109">
        <f>864+186</f>
        <v>1050</v>
      </c>
      <c r="G37" s="19">
        <v>59891</v>
      </c>
      <c r="H37" s="19">
        <v>0</v>
      </c>
      <c r="I37" s="19">
        <v>0</v>
      </c>
      <c r="J37" s="19">
        <v>0</v>
      </c>
      <c r="K37" s="19">
        <f t="shared" si="10"/>
        <v>59891</v>
      </c>
      <c r="L37" s="5"/>
      <c r="M37" s="18">
        <f t="shared" si="11"/>
        <v>59891</v>
      </c>
      <c r="N37" s="18">
        <f t="shared" si="11"/>
        <v>0</v>
      </c>
      <c r="O37" s="18">
        <f t="shared" si="11"/>
        <v>0</v>
      </c>
      <c r="P37" s="18">
        <f t="shared" si="11"/>
        <v>0</v>
      </c>
      <c r="Q37" s="18">
        <f t="shared" si="12"/>
        <v>59891</v>
      </c>
      <c r="R37" s="18"/>
      <c r="S37" s="18"/>
      <c r="T37" s="18"/>
      <c r="U37" s="18"/>
      <c r="V37" s="18"/>
      <c r="W37" s="18"/>
    </row>
    <row r="38" spans="2:23" x14ac:dyDescent="0.2">
      <c r="D38" s="2"/>
      <c r="E38" s="1" t="s">
        <v>59</v>
      </c>
      <c r="F38" s="109">
        <v>33359</v>
      </c>
      <c r="G38" s="19">
        <v>111530</v>
      </c>
      <c r="H38" s="19">
        <v>0</v>
      </c>
      <c r="I38" s="19">
        <v>0</v>
      </c>
      <c r="J38" s="19">
        <v>0</v>
      </c>
      <c r="K38" s="19">
        <f t="shared" si="10"/>
        <v>111530</v>
      </c>
      <c r="L38" s="5"/>
      <c r="M38" s="18">
        <f t="shared" si="11"/>
        <v>111530</v>
      </c>
      <c r="N38" s="18">
        <f t="shared" si="11"/>
        <v>0</v>
      </c>
      <c r="O38" s="18">
        <f t="shared" si="11"/>
        <v>0</v>
      </c>
      <c r="P38" s="18">
        <f t="shared" si="11"/>
        <v>0</v>
      </c>
      <c r="Q38" s="18">
        <f t="shared" si="12"/>
        <v>111530</v>
      </c>
      <c r="R38" s="18"/>
      <c r="S38" s="18"/>
      <c r="T38" s="18"/>
      <c r="U38" s="18"/>
      <c r="V38" s="18"/>
      <c r="W38" s="18"/>
    </row>
    <row r="39" spans="2:23" x14ac:dyDescent="0.2">
      <c r="D39" s="2"/>
      <c r="E39" s="1" t="s">
        <v>60</v>
      </c>
      <c r="F39" s="109">
        <v>377</v>
      </c>
      <c r="G39" s="19">
        <v>308895</v>
      </c>
      <c r="H39" s="19">
        <v>0</v>
      </c>
      <c r="I39" s="19"/>
      <c r="J39" s="19">
        <v>0</v>
      </c>
      <c r="K39" s="19">
        <f t="shared" si="10"/>
        <v>308895</v>
      </c>
      <c r="L39" s="5"/>
      <c r="M39" s="18">
        <f t="shared" si="11"/>
        <v>308895</v>
      </c>
      <c r="N39" s="18">
        <f t="shared" si="11"/>
        <v>0</v>
      </c>
      <c r="O39" s="18">
        <f t="shared" si="11"/>
        <v>0</v>
      </c>
      <c r="P39" s="18">
        <f t="shared" si="11"/>
        <v>0</v>
      </c>
      <c r="Q39" s="18">
        <f t="shared" si="12"/>
        <v>308895</v>
      </c>
      <c r="R39" s="18"/>
      <c r="S39" s="18"/>
      <c r="T39" s="18"/>
      <c r="U39" s="18"/>
      <c r="V39" s="18"/>
      <c r="W39" s="18"/>
    </row>
    <row r="40" spans="2:23" x14ac:dyDescent="0.2">
      <c r="D40" s="2"/>
      <c r="E40" s="1" t="s">
        <v>61</v>
      </c>
      <c r="F40" s="109">
        <v>10048</v>
      </c>
      <c r="G40" s="19">
        <v>54065</v>
      </c>
      <c r="H40" s="19">
        <v>0</v>
      </c>
      <c r="I40" s="19"/>
      <c r="J40" s="19">
        <v>0</v>
      </c>
      <c r="K40" s="19">
        <f t="shared" si="10"/>
        <v>54065</v>
      </c>
      <c r="L40" s="5"/>
      <c r="M40" s="18">
        <f t="shared" si="11"/>
        <v>54065</v>
      </c>
      <c r="N40" s="18">
        <f t="shared" si="11"/>
        <v>0</v>
      </c>
      <c r="O40" s="18">
        <f t="shared" si="11"/>
        <v>0</v>
      </c>
      <c r="P40" s="18">
        <f t="shared" si="11"/>
        <v>0</v>
      </c>
      <c r="Q40" s="18">
        <f t="shared" si="12"/>
        <v>54065</v>
      </c>
      <c r="R40" s="18"/>
      <c r="S40" s="18"/>
      <c r="T40" s="18"/>
      <c r="U40" s="18"/>
      <c r="V40" s="18"/>
      <c r="W40" s="18"/>
    </row>
    <row r="41" spans="2:23" x14ac:dyDescent="0.2">
      <c r="D41" s="2"/>
      <c r="E41" s="1" t="s">
        <v>62</v>
      </c>
      <c r="F41" s="109">
        <v>107471</v>
      </c>
      <c r="G41" s="19">
        <v>358702</v>
      </c>
      <c r="H41" s="19">
        <v>0</v>
      </c>
      <c r="I41" s="19"/>
      <c r="J41" s="19">
        <v>0</v>
      </c>
      <c r="K41" s="19">
        <f t="shared" si="10"/>
        <v>358702</v>
      </c>
      <c r="L41" s="5"/>
      <c r="M41" s="18">
        <f t="shared" si="11"/>
        <v>358702</v>
      </c>
      <c r="N41" s="18">
        <f t="shared" si="11"/>
        <v>0</v>
      </c>
      <c r="O41" s="18">
        <f t="shared" si="11"/>
        <v>0</v>
      </c>
      <c r="P41" s="18">
        <f t="shared" si="11"/>
        <v>0</v>
      </c>
      <c r="Q41" s="18">
        <f t="shared" si="12"/>
        <v>358702</v>
      </c>
      <c r="R41" s="18"/>
      <c r="S41" s="18"/>
      <c r="T41" s="18"/>
      <c r="U41" s="18"/>
      <c r="V41" s="18"/>
      <c r="W41" s="18"/>
    </row>
    <row r="42" spans="2:23" x14ac:dyDescent="0.2">
      <c r="D42" s="2"/>
      <c r="G42" s="10"/>
      <c r="H42" s="10"/>
      <c r="I42" s="10"/>
      <c r="J42" s="10"/>
      <c r="K42" s="10"/>
      <c r="L42" s="5"/>
      <c r="Q42" s="18"/>
      <c r="R42" s="18"/>
      <c r="S42" s="18"/>
      <c r="T42" s="18"/>
      <c r="U42" s="18"/>
      <c r="V42" s="18"/>
      <c r="W42" s="18"/>
    </row>
    <row r="43" spans="2:23" x14ac:dyDescent="0.2">
      <c r="D43" s="2" t="s">
        <v>63</v>
      </c>
      <c r="G43" s="19"/>
      <c r="H43" s="19">
        <f>H11</f>
        <v>0</v>
      </c>
      <c r="I43" s="19">
        <v>0</v>
      </c>
      <c r="J43" s="19">
        <v>0</v>
      </c>
      <c r="K43" s="19">
        <f>SUM(G43:J43)</f>
        <v>0</v>
      </c>
      <c r="L43" s="5"/>
      <c r="M43" s="18">
        <f>G43</f>
        <v>0</v>
      </c>
      <c r="N43" s="18">
        <f>H43</f>
        <v>0</v>
      </c>
      <c r="O43" s="18">
        <f>I43</f>
        <v>0</v>
      </c>
      <c r="P43" s="18">
        <f>J43</f>
        <v>0</v>
      </c>
      <c r="Q43" s="18">
        <f>SUM(M43:P43)</f>
        <v>0</v>
      </c>
      <c r="R43" s="18"/>
      <c r="S43" s="18"/>
      <c r="T43" s="18"/>
      <c r="U43" s="18"/>
      <c r="V43" s="18"/>
      <c r="W43" s="18"/>
    </row>
    <row r="44" spans="2:23" x14ac:dyDescent="0.2">
      <c r="D44" s="2"/>
      <c r="G44" s="10"/>
      <c r="H44" s="10"/>
      <c r="I44" s="10"/>
      <c r="J44" s="10"/>
      <c r="L44" s="5"/>
    </row>
    <row r="45" spans="2:23" x14ac:dyDescent="0.2">
      <c r="D45" s="2" t="s">
        <v>64</v>
      </c>
      <c r="G45" s="19"/>
      <c r="H45" s="19"/>
      <c r="I45" s="19">
        <v>0</v>
      </c>
      <c r="J45" s="19">
        <v>0</v>
      </c>
      <c r="K45" s="18">
        <f>SUM(G45:J45)</f>
        <v>0</v>
      </c>
      <c r="L45" s="5"/>
      <c r="M45" s="18">
        <f>G45</f>
        <v>0</v>
      </c>
      <c r="N45" s="18">
        <f>H45</f>
        <v>0</v>
      </c>
      <c r="O45" s="18">
        <f>I45</f>
        <v>0</v>
      </c>
      <c r="P45" s="18">
        <f>J45</f>
        <v>0</v>
      </c>
      <c r="Q45" s="18">
        <f>SUM(M45:P45)</f>
        <v>0</v>
      </c>
      <c r="R45" s="18"/>
      <c r="S45" s="18"/>
      <c r="T45" s="18"/>
      <c r="U45" s="18"/>
      <c r="V45" s="18"/>
      <c r="W45" s="18"/>
    </row>
    <row r="46" spans="2:23" x14ac:dyDescent="0.2">
      <c r="D46" s="2"/>
      <c r="G46" s="10"/>
      <c r="H46" s="10"/>
      <c r="I46" s="10"/>
      <c r="J46" s="10"/>
      <c r="L46" s="5"/>
    </row>
    <row r="47" spans="2:23" x14ac:dyDescent="0.2">
      <c r="D47" s="2" t="s">
        <v>65</v>
      </c>
      <c r="G47" s="19"/>
      <c r="H47" s="19"/>
      <c r="I47" s="19">
        <v>0</v>
      </c>
      <c r="J47" s="19">
        <v>0</v>
      </c>
      <c r="K47" s="18">
        <f>SUM(G47:J47)</f>
        <v>0</v>
      </c>
      <c r="L47" s="5"/>
      <c r="M47" s="18">
        <f>G47</f>
        <v>0</v>
      </c>
      <c r="N47" s="18">
        <f>H47</f>
        <v>0</v>
      </c>
      <c r="O47" s="18">
        <f>I47</f>
        <v>0</v>
      </c>
      <c r="P47" s="18">
        <f>J47</f>
        <v>0</v>
      </c>
      <c r="Q47" s="18">
        <f>SUM(M47:P47)</f>
        <v>0</v>
      </c>
      <c r="R47" s="18"/>
      <c r="S47" s="18"/>
      <c r="T47" s="18"/>
      <c r="U47" s="18"/>
      <c r="V47" s="18"/>
      <c r="W47" s="18"/>
    </row>
    <row r="48" spans="2:23" x14ac:dyDescent="0.2">
      <c r="D48" s="2"/>
      <c r="G48" s="10"/>
      <c r="H48" s="10"/>
      <c r="I48" s="10"/>
      <c r="J48" s="10"/>
      <c r="L48" s="5"/>
    </row>
    <row r="49" spans="2:23" x14ac:dyDescent="0.2">
      <c r="D49" s="2" t="s">
        <v>66</v>
      </c>
      <c r="G49" s="19"/>
      <c r="H49" s="19">
        <v>0</v>
      </c>
      <c r="I49" s="19">
        <v>0</v>
      </c>
      <c r="J49" s="19">
        <v>0</v>
      </c>
      <c r="K49" s="18">
        <f>SUM(G49:J49)</f>
        <v>0</v>
      </c>
      <c r="L49" s="5"/>
      <c r="M49" s="18">
        <f>G49</f>
        <v>0</v>
      </c>
      <c r="N49" s="18">
        <f>H49</f>
        <v>0</v>
      </c>
      <c r="O49" s="18">
        <f>I49</f>
        <v>0</v>
      </c>
      <c r="P49" s="18">
        <f>J49</f>
        <v>0</v>
      </c>
      <c r="Q49" s="18">
        <f>SUM(M49:P49)</f>
        <v>0</v>
      </c>
      <c r="R49" s="18"/>
      <c r="S49" s="18"/>
      <c r="T49" s="18"/>
      <c r="U49" s="18"/>
      <c r="V49" s="18"/>
      <c r="W49" s="18"/>
    </row>
    <row r="50" spans="2:23" x14ac:dyDescent="0.2">
      <c r="D50" s="2" t="s">
        <v>67</v>
      </c>
      <c r="G50" s="10"/>
      <c r="H50" s="10"/>
      <c r="I50" s="10"/>
      <c r="J50" s="10"/>
      <c r="L50" s="5"/>
    </row>
    <row r="51" spans="2:23" x14ac:dyDescent="0.2">
      <c r="D51" s="2"/>
      <c r="G51" s="10"/>
      <c r="H51" s="10"/>
      <c r="I51" s="10"/>
      <c r="J51" s="10"/>
      <c r="L51" s="5"/>
    </row>
    <row r="52" spans="2:23" x14ac:dyDescent="0.2">
      <c r="B52" s="2"/>
      <c r="D52" s="2" t="s">
        <v>62</v>
      </c>
      <c r="G52" s="30"/>
      <c r="H52" s="30">
        <v>0</v>
      </c>
      <c r="I52" s="30">
        <v>0</v>
      </c>
      <c r="J52" s="30">
        <v>0</v>
      </c>
      <c r="K52" s="30">
        <f>SUM(G52:J52)</f>
        <v>0</v>
      </c>
      <c r="L52" s="5"/>
      <c r="M52" s="31">
        <f>G52</f>
        <v>0</v>
      </c>
      <c r="N52" s="31">
        <f>H52</f>
        <v>0</v>
      </c>
      <c r="O52" s="31">
        <f>I52</f>
        <v>0</v>
      </c>
      <c r="P52" s="31">
        <f>J52</f>
        <v>0</v>
      </c>
      <c r="Q52" s="31">
        <f>SUM(M52:P52)</f>
        <v>0</v>
      </c>
      <c r="R52" s="44"/>
      <c r="S52" s="44"/>
      <c r="T52" s="44"/>
      <c r="U52" s="44"/>
      <c r="V52" s="44"/>
      <c r="W52" s="44"/>
    </row>
    <row r="53" spans="2:23" x14ac:dyDescent="0.2">
      <c r="D53" s="2" t="s">
        <v>68</v>
      </c>
      <c r="G53" s="33">
        <f>SUM(G33:G52)</f>
        <v>1298986</v>
      </c>
      <c r="H53" s="33">
        <f>SUM(H33:H52)</f>
        <v>0</v>
      </c>
      <c r="I53" s="33">
        <f>SUM(I33:I52)</f>
        <v>0</v>
      </c>
      <c r="J53" s="33">
        <f>SUM(J33:J52)</f>
        <v>0</v>
      </c>
      <c r="K53" s="33">
        <f>SUM(G53:J53)</f>
        <v>1298986</v>
      </c>
      <c r="L53" s="5"/>
      <c r="M53" s="33">
        <f>SUM(M33:M52)</f>
        <v>1298986</v>
      </c>
      <c r="N53" s="33">
        <f>SUM(N33:N52)</f>
        <v>0</v>
      </c>
      <c r="O53" s="33">
        <f>SUM(O33:O52)</f>
        <v>0</v>
      </c>
      <c r="P53" s="33">
        <f>SUM(P33:P52)</f>
        <v>0</v>
      </c>
      <c r="Q53" s="33">
        <f>SUM(M53:P53)</f>
        <v>1298986</v>
      </c>
      <c r="R53" s="33"/>
      <c r="S53" s="33"/>
      <c r="T53" s="33"/>
      <c r="U53" s="33"/>
      <c r="V53" s="33"/>
      <c r="W53" s="33"/>
    </row>
    <row r="54" spans="2:23" hidden="1" x14ac:dyDescent="0.2">
      <c r="B54" s="2"/>
      <c r="G54" s="18"/>
      <c r="L54" s="5"/>
    </row>
    <row r="55" spans="2:23" hidden="1" x14ac:dyDescent="0.2">
      <c r="B55" s="2" t="s">
        <v>69</v>
      </c>
      <c r="G55" s="18">
        <v>0</v>
      </c>
      <c r="H55" s="18">
        <v>0</v>
      </c>
      <c r="I55" s="18">
        <v>0</v>
      </c>
      <c r="J55" s="18">
        <v>0</v>
      </c>
      <c r="K55" s="18">
        <f>SUM(G55:J55)</f>
        <v>0</v>
      </c>
      <c r="L55" s="5"/>
      <c r="M55" s="18">
        <v>0</v>
      </c>
      <c r="N55" s="18">
        <v>0</v>
      </c>
      <c r="O55" s="18">
        <v>0</v>
      </c>
      <c r="P55" s="18">
        <v>0</v>
      </c>
      <c r="Q55" s="18">
        <f>SUM(M55:P55)</f>
        <v>0</v>
      </c>
      <c r="R55" s="18"/>
      <c r="S55" s="18"/>
      <c r="T55" s="18"/>
      <c r="U55" s="18"/>
      <c r="V55" s="18"/>
      <c r="W55" s="18"/>
    </row>
    <row r="56" spans="2:23" hidden="1" x14ac:dyDescent="0.2">
      <c r="B56" s="2" t="s">
        <v>70</v>
      </c>
      <c r="D56" s="18"/>
      <c r="L56" s="5"/>
    </row>
    <row r="57" spans="2:23" ht="13.5" hidden="1" thickBot="1" x14ac:dyDescent="0.25">
      <c r="K57" s="18"/>
      <c r="L57" s="5"/>
      <c r="Q57" s="45"/>
      <c r="R57" s="46"/>
      <c r="S57" s="46"/>
      <c r="T57" s="46"/>
      <c r="U57" s="46"/>
      <c r="V57" s="46"/>
      <c r="W57" s="46"/>
    </row>
    <row r="58" spans="2:23" hidden="1" x14ac:dyDescent="0.2">
      <c r="B58" s="2" t="s">
        <v>71</v>
      </c>
      <c r="E58" s="18"/>
      <c r="G58" s="47">
        <f>G21+G24+G31+G53+G55</f>
        <v>4982202</v>
      </c>
      <c r="H58" s="47">
        <f>H21+H24+H31+H53+H55</f>
        <v>880674.75</v>
      </c>
      <c r="I58" s="47">
        <f>I21+I24+I31+I53+I55</f>
        <v>12490856.25</v>
      </c>
      <c r="J58" s="47">
        <f>J21+J24+J31+J53+J55</f>
        <v>0</v>
      </c>
      <c r="K58" s="47">
        <f>SUM(G58:J58)</f>
        <v>18353733</v>
      </c>
      <c r="L58" s="48"/>
      <c r="M58" s="47">
        <f>M21+M24+M31+M53+M55</f>
        <v>4668569.9495195188</v>
      </c>
      <c r="N58" s="47">
        <f>N21+N24+N31+N53+N55</f>
        <v>802266.73737987969</v>
      </c>
      <c r="O58" s="47">
        <f>O21+O24+O31+O53+O55</f>
        <v>11314736.060698194</v>
      </c>
      <c r="P58" s="47">
        <f>P21+P24+P31+P53+P55</f>
        <v>0</v>
      </c>
      <c r="Q58" s="47">
        <f>SUM(M58:P58)</f>
        <v>16785572.747597594</v>
      </c>
      <c r="R58" s="36"/>
      <c r="S58" s="36"/>
      <c r="T58" s="36"/>
      <c r="U58" s="36"/>
      <c r="V58" s="36"/>
      <c r="W58" s="36"/>
    </row>
    <row r="59" spans="2:23" hidden="1" x14ac:dyDescent="0.2">
      <c r="L59" s="5"/>
    </row>
    <row r="60" spans="2:23" hidden="1" x14ac:dyDescent="0.2">
      <c r="L60" s="5"/>
    </row>
    <row r="61" spans="2:23" ht="14.25" hidden="1" x14ac:dyDescent="0.2">
      <c r="B61" s="15" t="s">
        <v>72</v>
      </c>
      <c r="K61" s="10"/>
      <c r="L61" s="5"/>
    </row>
    <row r="62" spans="2:23" hidden="1" x14ac:dyDescent="0.2">
      <c r="D62" s="10" t="s">
        <v>73</v>
      </c>
      <c r="E62" s="43" t="s">
        <v>22</v>
      </c>
      <c r="G62" s="19">
        <f>K62*$G$85</f>
        <v>367000</v>
      </c>
      <c r="H62" s="19">
        <f>K62*$H$85</f>
        <v>91750</v>
      </c>
      <c r="I62" s="19">
        <f>K62*$I$85</f>
        <v>1376250</v>
      </c>
      <c r="J62" s="19">
        <v>0</v>
      </c>
      <c r="K62" s="19">
        <v>1835000</v>
      </c>
      <c r="L62" s="5"/>
      <c r="M62" s="18">
        <f>$G$85*Q62</f>
        <v>235248.64000000004</v>
      </c>
      <c r="N62" s="18">
        <f>$H$85*Q62</f>
        <v>58812.160000000011</v>
      </c>
      <c r="O62" s="18">
        <f>$I$85*Q62</f>
        <v>882182.40000000014</v>
      </c>
      <c r="P62" s="19">
        <f t="shared" ref="P62:Q63" si="13">J62</f>
        <v>0</v>
      </c>
      <c r="Q62" s="19">
        <f>K62-((((51*124.2)*8)*13))</f>
        <v>1176243.2000000002</v>
      </c>
      <c r="R62" s="19"/>
      <c r="S62" s="19"/>
      <c r="T62" s="19"/>
      <c r="U62" s="19"/>
      <c r="V62" s="19"/>
      <c r="W62" s="19"/>
    </row>
    <row r="63" spans="2:23" ht="12.75" hidden="1" customHeight="1" x14ac:dyDescent="0.2">
      <c r="D63" s="10"/>
      <c r="E63" s="43" t="s">
        <v>24</v>
      </c>
      <c r="G63" s="18">
        <v>0</v>
      </c>
      <c r="H63" s="18">
        <v>0</v>
      </c>
      <c r="I63" s="18">
        <f>K63*$I$85</f>
        <v>0</v>
      </c>
      <c r="J63" s="49">
        <v>0</v>
      </c>
      <c r="K63" s="50"/>
      <c r="L63" s="5"/>
      <c r="M63" s="51">
        <f>G63</f>
        <v>0</v>
      </c>
      <c r="N63" s="51">
        <f>H63</f>
        <v>0</v>
      </c>
      <c r="O63" s="51">
        <f>I63</f>
        <v>0</v>
      </c>
      <c r="P63" s="50">
        <f t="shared" si="13"/>
        <v>0</v>
      </c>
      <c r="Q63" s="51">
        <f t="shared" si="13"/>
        <v>0</v>
      </c>
      <c r="R63" s="51"/>
      <c r="S63" s="51"/>
      <c r="T63" s="51"/>
      <c r="U63" s="51"/>
      <c r="V63" s="51"/>
      <c r="W63" s="51"/>
    </row>
    <row r="64" spans="2:23" ht="12.75" hidden="1" customHeight="1" x14ac:dyDescent="0.2">
      <c r="D64" s="10"/>
      <c r="E64" s="43"/>
      <c r="G64" s="18"/>
      <c r="H64" s="18"/>
      <c r="I64" s="18"/>
      <c r="J64" s="10"/>
      <c r="K64" s="10"/>
      <c r="L64" s="5"/>
      <c r="P64" s="10"/>
    </row>
    <row r="65" spans="1:25" hidden="1" x14ac:dyDescent="0.2">
      <c r="D65" s="10" t="s">
        <v>74</v>
      </c>
      <c r="E65" s="43" t="s">
        <v>22</v>
      </c>
      <c r="G65" s="18">
        <v>0</v>
      </c>
      <c r="H65" s="18">
        <v>0</v>
      </c>
      <c r="I65" s="18">
        <f>K65</f>
        <v>4250000</v>
      </c>
      <c r="J65" s="19">
        <v>0</v>
      </c>
      <c r="K65" s="19">
        <v>4250000</v>
      </c>
      <c r="L65" s="5"/>
      <c r="M65" s="18"/>
      <c r="N65" s="18"/>
      <c r="O65" s="18">
        <f>Q65</f>
        <v>4250000</v>
      </c>
      <c r="P65" s="19">
        <f t="shared" ref="P65" si="14">J65</f>
        <v>0</v>
      </c>
      <c r="Q65" s="19">
        <f>K65</f>
        <v>4250000</v>
      </c>
      <c r="R65" s="19"/>
      <c r="S65" s="19"/>
      <c r="T65" s="19"/>
      <c r="U65" s="19"/>
      <c r="V65" s="19"/>
      <c r="W65" s="19"/>
      <c r="Y65" s="3" t="s">
        <v>75</v>
      </c>
    </row>
    <row r="66" spans="1:25" hidden="1" x14ac:dyDescent="0.2">
      <c r="D66" s="10"/>
      <c r="E66" s="43" t="s">
        <v>24</v>
      </c>
      <c r="G66" s="51">
        <v>0</v>
      </c>
      <c r="H66" s="51">
        <v>0</v>
      </c>
      <c r="I66" s="51">
        <f>K66</f>
        <v>0</v>
      </c>
      <c r="J66" s="50">
        <v>0</v>
      </c>
      <c r="K66" s="50"/>
      <c r="L66" s="5"/>
      <c r="M66" s="51">
        <f>G66</f>
        <v>0</v>
      </c>
      <c r="N66" s="51">
        <f>H66</f>
        <v>0</v>
      </c>
      <c r="O66" s="51">
        <f>I66</f>
        <v>0</v>
      </c>
      <c r="P66" s="50">
        <f>J66</f>
        <v>0</v>
      </c>
      <c r="Q66" s="51">
        <f>K66</f>
        <v>0</v>
      </c>
      <c r="R66" s="51"/>
      <c r="S66" s="51"/>
      <c r="T66" s="51"/>
      <c r="U66" s="51"/>
      <c r="V66" s="51"/>
      <c r="W66" s="51"/>
      <c r="Y66" s="40" t="e">
        <f>#REF!-(327*25.09*8)</f>
        <v>#REF!</v>
      </c>
    </row>
    <row r="67" spans="1:25" ht="12.75" hidden="1" customHeight="1" x14ac:dyDescent="0.2">
      <c r="D67" s="10"/>
      <c r="E67" s="43"/>
      <c r="G67" s="18"/>
      <c r="H67" s="18"/>
      <c r="I67" s="18"/>
      <c r="J67" s="10"/>
      <c r="K67" s="10"/>
      <c r="L67" s="5"/>
      <c r="P67" s="10"/>
    </row>
    <row r="68" spans="1:25" hidden="1" x14ac:dyDescent="0.2">
      <c r="D68" s="10" t="s">
        <v>76</v>
      </c>
      <c r="E68" s="43" t="s">
        <v>22</v>
      </c>
      <c r="G68" s="19">
        <f>K68*$G$85</f>
        <v>7000000</v>
      </c>
      <c r="H68" s="19">
        <f>K68*$H$85</f>
        <v>1750000</v>
      </c>
      <c r="I68" s="19">
        <f>K68*$I$85</f>
        <v>26250000</v>
      </c>
      <c r="J68" s="19">
        <v>0</v>
      </c>
      <c r="K68" s="19">
        <v>35000000</v>
      </c>
      <c r="L68" s="5"/>
      <c r="M68" s="18">
        <f>$G$85*Q68</f>
        <v>7000000</v>
      </c>
      <c r="N68" s="18">
        <f>$H$85*Q68</f>
        <v>1750000</v>
      </c>
      <c r="O68" s="18">
        <f>$I$85*Q68</f>
        <v>26250000</v>
      </c>
      <c r="P68" s="19">
        <f t="shared" ref="P68" si="15">J68</f>
        <v>0</v>
      </c>
      <c r="Q68" s="19">
        <f>K68</f>
        <v>35000000</v>
      </c>
      <c r="R68" s="19"/>
      <c r="S68" s="19"/>
      <c r="T68" s="19"/>
      <c r="U68" s="19"/>
      <c r="V68" s="19"/>
      <c r="W68" s="19"/>
    </row>
    <row r="69" spans="1:25" hidden="1" x14ac:dyDescent="0.2">
      <c r="D69" s="10"/>
      <c r="E69" s="43" t="s">
        <v>24</v>
      </c>
      <c r="G69" s="18"/>
      <c r="H69" s="18"/>
      <c r="I69" s="18">
        <f>K69*$I$85</f>
        <v>0</v>
      </c>
      <c r="J69" s="50">
        <v>0</v>
      </c>
      <c r="K69" s="50"/>
      <c r="L69" s="5"/>
      <c r="M69" s="51">
        <f>G69</f>
        <v>0</v>
      </c>
      <c r="N69" s="51">
        <f>H69</f>
        <v>0</v>
      </c>
      <c r="O69" s="51">
        <f>I69</f>
        <v>0</v>
      </c>
      <c r="P69" s="50">
        <f>J69</f>
        <v>0</v>
      </c>
      <c r="Q69" s="51">
        <f>K69</f>
        <v>0</v>
      </c>
      <c r="R69" s="51"/>
      <c r="S69" s="51"/>
      <c r="T69" s="51"/>
      <c r="U69" s="51"/>
      <c r="V69" s="51"/>
      <c r="W69" s="51"/>
    </row>
    <row r="70" spans="1:25" s="3" customFormat="1" ht="13.5" hidden="1" thickBot="1" x14ac:dyDescent="0.25">
      <c r="A70" s="1"/>
      <c r="B70" s="1"/>
      <c r="C70" s="1"/>
      <c r="D70" s="10"/>
      <c r="E70" s="1"/>
      <c r="F70" s="1"/>
      <c r="G70" s="1"/>
      <c r="H70" s="1"/>
      <c r="I70" s="1"/>
      <c r="J70" s="10"/>
      <c r="K70" s="1"/>
      <c r="L70" s="5"/>
      <c r="M70" s="1"/>
      <c r="N70" s="1"/>
      <c r="O70" s="1"/>
      <c r="P70" s="1"/>
      <c r="Q70" s="1"/>
      <c r="R70" s="1"/>
      <c r="S70" s="1"/>
      <c r="T70" s="1"/>
      <c r="U70" s="1"/>
      <c r="V70" s="1"/>
      <c r="W70" s="1"/>
      <c r="X70" s="52"/>
    </row>
    <row r="71" spans="1:25" s="3" customFormat="1" ht="13.5" hidden="1" thickBot="1" x14ac:dyDescent="0.25">
      <c r="A71" s="1"/>
      <c r="B71" s="2" t="s">
        <v>77</v>
      </c>
      <c r="C71" s="1"/>
      <c r="D71" s="1"/>
      <c r="E71" s="43" t="s">
        <v>22</v>
      </c>
      <c r="F71" s="1"/>
      <c r="G71" s="47">
        <f>G62+G65+G68</f>
        <v>7367000</v>
      </c>
      <c r="H71" s="47">
        <f t="shared" ref="H71:Q72" si="16">H62+H65+H68</f>
        <v>1841750</v>
      </c>
      <c r="I71" s="47">
        <f t="shared" si="16"/>
        <v>31876250</v>
      </c>
      <c r="J71" s="47">
        <f t="shared" si="16"/>
        <v>0</v>
      </c>
      <c r="K71" s="47">
        <f t="shared" si="16"/>
        <v>41085000</v>
      </c>
      <c r="L71" s="5"/>
      <c r="M71" s="47">
        <f>M62+M65+M68</f>
        <v>7235248.6399999997</v>
      </c>
      <c r="N71" s="47">
        <f t="shared" si="16"/>
        <v>1808812.16</v>
      </c>
      <c r="O71" s="47">
        <f t="shared" si="16"/>
        <v>31382182.399999999</v>
      </c>
      <c r="P71" s="47">
        <f t="shared" si="16"/>
        <v>0</v>
      </c>
      <c r="Q71" s="47">
        <f t="shared" si="16"/>
        <v>40426243.200000003</v>
      </c>
      <c r="R71" s="36"/>
      <c r="S71" s="36"/>
      <c r="T71" s="36"/>
      <c r="U71" s="36"/>
      <c r="V71" s="36"/>
      <c r="W71" s="36"/>
      <c r="X71" s="46"/>
    </row>
    <row r="72" spans="1:25" s="3" customFormat="1" hidden="1" x14ac:dyDescent="0.2">
      <c r="A72" s="1"/>
      <c r="B72" s="2"/>
      <c r="C72" s="1"/>
      <c r="D72" s="1"/>
      <c r="E72" s="43" t="s">
        <v>24</v>
      </c>
      <c r="F72" s="1"/>
      <c r="G72" s="53">
        <f>G63+G66+G69</f>
        <v>0</v>
      </c>
      <c r="H72" s="53">
        <f>H63+H66+H69</f>
        <v>0</v>
      </c>
      <c r="I72" s="53">
        <f t="shared" si="16"/>
        <v>0</v>
      </c>
      <c r="J72" s="53">
        <f t="shared" si="16"/>
        <v>0</v>
      </c>
      <c r="K72" s="53">
        <f t="shared" si="16"/>
        <v>0</v>
      </c>
      <c r="L72" s="5"/>
      <c r="M72" s="53">
        <f t="shared" si="16"/>
        <v>0</v>
      </c>
      <c r="N72" s="53">
        <f t="shared" si="16"/>
        <v>0</v>
      </c>
      <c r="O72" s="53">
        <f t="shared" si="16"/>
        <v>0</v>
      </c>
      <c r="P72" s="53">
        <f t="shared" si="16"/>
        <v>0</v>
      </c>
      <c r="Q72" s="53">
        <f t="shared" si="16"/>
        <v>0</v>
      </c>
      <c r="R72" s="54"/>
      <c r="S72" s="54"/>
      <c r="T72" s="54"/>
      <c r="U72" s="54"/>
      <c r="V72" s="54"/>
      <c r="W72" s="54"/>
      <c r="X72" s="1"/>
    </row>
    <row r="73" spans="1:25" s="3" customFormat="1" hidden="1" x14ac:dyDescent="0.2">
      <c r="A73" s="1"/>
      <c r="B73" s="1"/>
      <c r="C73" s="1"/>
      <c r="D73" s="1"/>
      <c r="E73" s="1"/>
      <c r="F73" s="1"/>
      <c r="G73" s="1"/>
      <c r="H73" s="1" t="s">
        <v>78</v>
      </c>
      <c r="I73" s="1"/>
      <c r="J73" s="1"/>
      <c r="K73" s="18"/>
      <c r="L73" s="5"/>
      <c r="M73" s="1"/>
      <c r="N73" s="1"/>
      <c r="O73" s="1"/>
      <c r="P73" s="1"/>
      <c r="Q73" s="1"/>
      <c r="R73" s="1"/>
      <c r="S73" s="1"/>
      <c r="T73" s="1"/>
      <c r="U73" s="1"/>
      <c r="V73" s="1"/>
      <c r="W73" s="1"/>
      <c r="X73" s="18"/>
    </row>
    <row r="74" spans="1:25" s="3" customFormat="1" ht="13.5" hidden="1" thickBot="1" x14ac:dyDescent="0.25">
      <c r="A74" s="1"/>
      <c r="B74" s="1"/>
      <c r="C74" s="1"/>
      <c r="D74" s="1"/>
      <c r="E74" s="1"/>
      <c r="F74" s="1"/>
      <c r="G74" s="1"/>
      <c r="H74" s="1"/>
      <c r="I74" s="1"/>
      <c r="J74" s="1"/>
      <c r="K74" s="1"/>
      <c r="L74" s="5"/>
      <c r="M74" s="1"/>
      <c r="N74" s="1"/>
      <c r="O74" s="1"/>
      <c r="P74" s="1"/>
      <c r="Q74" s="1"/>
      <c r="R74" s="1"/>
      <c r="S74" s="1"/>
      <c r="T74" s="1"/>
      <c r="U74" s="1"/>
      <c r="V74" s="1"/>
      <c r="W74" s="1"/>
      <c r="X74" s="1"/>
    </row>
    <row r="75" spans="1:25" s="3" customFormat="1" ht="15" hidden="1" thickBot="1" x14ac:dyDescent="0.25">
      <c r="A75" s="1"/>
      <c r="B75" s="15" t="s">
        <v>79</v>
      </c>
      <c r="C75" s="1"/>
      <c r="D75" s="1"/>
      <c r="E75" s="1"/>
      <c r="F75" s="1"/>
      <c r="G75" s="55">
        <f t="shared" ref="G75:Q75" si="17">G58+G71</f>
        <v>12349202</v>
      </c>
      <c r="H75" s="55">
        <f t="shared" si="17"/>
        <v>2722424.75</v>
      </c>
      <c r="I75" s="55">
        <f t="shared" si="17"/>
        <v>44367106.25</v>
      </c>
      <c r="J75" s="55">
        <f t="shared" si="17"/>
        <v>0</v>
      </c>
      <c r="K75" s="55">
        <f t="shared" si="17"/>
        <v>59438733</v>
      </c>
      <c r="L75" s="56">
        <f t="shared" si="17"/>
        <v>0</v>
      </c>
      <c r="M75" s="55">
        <f t="shared" si="17"/>
        <v>11903818.589519519</v>
      </c>
      <c r="N75" s="55">
        <f t="shared" si="17"/>
        <v>2611078.8973798798</v>
      </c>
      <c r="O75" s="57">
        <f t="shared" si="17"/>
        <v>42696918.460698195</v>
      </c>
      <c r="P75" s="55">
        <f t="shared" si="17"/>
        <v>0</v>
      </c>
      <c r="Q75" s="55">
        <f t="shared" si="17"/>
        <v>57211815.947597593</v>
      </c>
      <c r="R75" s="36"/>
      <c r="S75" s="36"/>
      <c r="T75" s="36"/>
      <c r="U75" s="36"/>
      <c r="V75" s="36"/>
      <c r="W75" s="36"/>
      <c r="X75" s="1"/>
    </row>
    <row r="76" spans="1:25" s="3" customFormat="1" ht="13.5" hidden="1" thickTop="1" x14ac:dyDescent="0.2">
      <c r="A76" s="1"/>
      <c r="B76" s="1"/>
      <c r="C76" s="1"/>
      <c r="D76" s="1"/>
      <c r="E76" s="1"/>
      <c r="F76" s="1"/>
      <c r="G76" s="1"/>
      <c r="H76" s="1"/>
      <c r="I76" s="58"/>
      <c r="J76" s="1"/>
      <c r="K76" s="1"/>
      <c r="L76" s="5"/>
      <c r="M76" s="1"/>
      <c r="N76" s="1"/>
      <c r="O76" s="59"/>
      <c r="P76" s="1"/>
      <c r="Q76" s="1"/>
      <c r="R76" s="1"/>
      <c r="S76" s="1"/>
      <c r="T76" s="1"/>
      <c r="U76" s="1"/>
      <c r="V76" s="1"/>
      <c r="W76" s="1"/>
      <c r="X76" s="1"/>
    </row>
    <row r="77" spans="1:25" hidden="1" x14ac:dyDescent="0.2">
      <c r="I77" s="58"/>
      <c r="K77" s="18"/>
      <c r="L77" s="5"/>
      <c r="O77" s="59"/>
    </row>
    <row r="78" spans="1:25" hidden="1" x14ac:dyDescent="0.2">
      <c r="G78" s="28"/>
      <c r="H78" s="28"/>
      <c r="I78" s="28"/>
      <c r="J78" s="18"/>
      <c r="K78" s="18"/>
      <c r="L78" s="5"/>
      <c r="O78" s="59"/>
    </row>
    <row r="79" spans="1:25" hidden="1" x14ac:dyDescent="0.2">
      <c r="G79" s="58"/>
      <c r="H79" s="58"/>
      <c r="I79" s="58"/>
      <c r="K79" s="28"/>
      <c r="L79" s="5"/>
      <c r="O79" s="60"/>
    </row>
    <row r="80" spans="1:25" hidden="1" x14ac:dyDescent="0.2">
      <c r="G80" s="61"/>
      <c r="H80" s="61"/>
      <c r="I80" s="61"/>
      <c r="K80" s="18"/>
      <c r="L80" s="5"/>
      <c r="O80" s="59"/>
    </row>
    <row r="81" spans="5:25" hidden="1" x14ac:dyDescent="0.2">
      <c r="G81" s="58"/>
      <c r="H81" s="58"/>
      <c r="I81" s="58"/>
      <c r="J81" s="18"/>
      <c r="K81" s="18"/>
      <c r="L81" s="5"/>
      <c r="M81" s="62"/>
      <c r="N81" s="62"/>
      <c r="O81" s="63"/>
      <c r="P81" s="62"/>
      <c r="Q81" s="62"/>
      <c r="R81" s="62"/>
      <c r="S81" s="62"/>
      <c r="T81" s="62"/>
      <c r="U81" s="62"/>
    </row>
    <row r="82" spans="5:25" hidden="1" x14ac:dyDescent="0.2">
      <c r="G82" s="58"/>
      <c r="H82" s="58"/>
      <c r="I82" s="58"/>
      <c r="K82" s="18"/>
      <c r="L82" s="5"/>
      <c r="M82" s="62"/>
      <c r="N82" s="62"/>
      <c r="O82" s="63"/>
      <c r="P82" s="62"/>
      <c r="Q82" s="62"/>
      <c r="R82" s="62"/>
      <c r="S82" s="62"/>
      <c r="T82" s="62"/>
      <c r="U82" s="62"/>
    </row>
    <row r="83" spans="5:25" hidden="1" x14ac:dyDescent="0.2">
      <c r="G83" s="64"/>
      <c r="I83" s="58"/>
      <c r="L83" s="5"/>
      <c r="M83" s="62"/>
      <c r="N83" s="62"/>
      <c r="O83" s="63"/>
      <c r="P83" s="62"/>
      <c r="Q83" s="62"/>
      <c r="R83" s="62"/>
      <c r="S83" s="62"/>
      <c r="T83" s="62"/>
      <c r="U83" s="62"/>
    </row>
    <row r="84" spans="5:25" ht="13.5" hidden="1" thickBot="1" x14ac:dyDescent="0.25">
      <c r="L84" s="5"/>
      <c r="M84" s="62"/>
      <c r="N84" s="62"/>
      <c r="O84" s="62"/>
      <c r="P84" s="62"/>
      <c r="Q84" s="62"/>
      <c r="R84" s="62"/>
      <c r="S84" s="62"/>
      <c r="T84" s="62"/>
      <c r="U84" s="62"/>
    </row>
    <row r="85" spans="5:25" hidden="1" x14ac:dyDescent="0.2">
      <c r="E85" s="65"/>
      <c r="F85" s="66"/>
      <c r="G85" s="67">
        <v>0.2</v>
      </c>
      <c r="H85" s="67">
        <v>0.05</v>
      </c>
      <c r="I85" s="67">
        <v>0.75</v>
      </c>
      <c r="J85" s="66"/>
      <c r="K85" s="68">
        <v>59438733</v>
      </c>
      <c r="L85" s="5"/>
      <c r="M85" s="69"/>
      <c r="N85" s="70"/>
      <c r="O85" s="70"/>
      <c r="P85" s="70"/>
      <c r="Q85" s="71"/>
      <c r="R85" s="26"/>
      <c r="S85" s="26"/>
      <c r="T85" s="26"/>
      <c r="U85" s="26"/>
    </row>
    <row r="86" spans="5:25" hidden="1" x14ac:dyDescent="0.2">
      <c r="E86" s="72"/>
      <c r="F86" s="52"/>
      <c r="G86" s="52"/>
      <c r="H86" s="52"/>
      <c r="I86" s="52"/>
      <c r="J86" s="52"/>
      <c r="K86" s="73"/>
      <c r="L86" s="5"/>
      <c r="M86" s="74"/>
      <c r="N86" s="26"/>
      <c r="O86" s="26"/>
      <c r="P86" s="26"/>
      <c r="Q86" s="26"/>
      <c r="R86" s="26"/>
      <c r="S86" s="26"/>
      <c r="T86" s="26"/>
      <c r="U86" s="26"/>
    </row>
    <row r="87" spans="5:25" hidden="1" x14ac:dyDescent="0.2">
      <c r="E87" s="75" t="s">
        <v>80</v>
      </c>
      <c r="F87" s="52"/>
      <c r="G87" s="52"/>
      <c r="H87" s="52"/>
      <c r="I87" s="52"/>
      <c r="J87" s="52"/>
      <c r="K87" s="76">
        <f>K85</f>
        <v>59438733</v>
      </c>
      <c r="L87" s="5"/>
      <c r="M87" s="77"/>
      <c r="N87" s="71"/>
      <c r="O87" s="71"/>
      <c r="P87" s="71"/>
      <c r="Q87" s="71"/>
      <c r="R87" s="26"/>
      <c r="S87" s="26"/>
      <c r="T87" s="26"/>
      <c r="U87" s="26"/>
    </row>
    <row r="88" spans="5:25" hidden="1" x14ac:dyDescent="0.2">
      <c r="E88" s="72" t="s">
        <v>81</v>
      </c>
      <c r="F88" s="52"/>
      <c r="G88" s="52"/>
      <c r="H88" s="52"/>
      <c r="I88" s="52"/>
      <c r="J88" s="52"/>
      <c r="K88" s="76">
        <v>0</v>
      </c>
      <c r="L88" s="5"/>
      <c r="M88" s="62"/>
      <c r="N88" s="26"/>
      <c r="O88" s="26"/>
      <c r="P88" s="26"/>
      <c r="Q88" s="26"/>
      <c r="R88" s="26"/>
      <c r="S88" s="26"/>
      <c r="T88" s="26"/>
      <c r="U88" s="26"/>
    </row>
    <row r="89" spans="5:25" hidden="1" x14ac:dyDescent="0.2">
      <c r="E89" s="72"/>
      <c r="F89" s="52"/>
      <c r="G89" s="52"/>
      <c r="H89" s="52"/>
      <c r="I89" s="52"/>
      <c r="J89" s="52"/>
      <c r="K89" s="76"/>
      <c r="L89" s="5"/>
      <c r="M89" s="77"/>
      <c r="N89" s="26"/>
      <c r="O89" s="26"/>
      <c r="P89" s="26"/>
      <c r="Q89" s="26"/>
      <c r="R89" s="26"/>
      <c r="S89" s="26"/>
      <c r="T89" s="26"/>
      <c r="U89" s="26"/>
    </row>
    <row r="90" spans="5:25" hidden="1" x14ac:dyDescent="0.2">
      <c r="E90" s="72" t="s">
        <v>82</v>
      </c>
      <c r="F90" s="52"/>
      <c r="G90" s="52"/>
      <c r="H90" s="52"/>
      <c r="I90" s="52"/>
      <c r="J90" s="52"/>
      <c r="K90" s="78">
        <f>SUM(K87:K89)</f>
        <v>59438733</v>
      </c>
      <c r="L90" s="5"/>
      <c r="M90" s="77"/>
      <c r="N90" s="26"/>
      <c r="O90" s="26"/>
      <c r="P90" s="26"/>
      <c r="Q90" s="26"/>
      <c r="R90" s="26"/>
      <c r="S90" s="26"/>
      <c r="T90" s="26"/>
      <c r="U90" s="26"/>
    </row>
    <row r="91" spans="5:25" hidden="1" x14ac:dyDescent="0.2">
      <c r="E91" s="72" t="s">
        <v>83</v>
      </c>
      <c r="F91" s="52"/>
      <c r="G91" s="52"/>
      <c r="H91" s="52"/>
      <c r="I91" s="52"/>
      <c r="J91" s="52"/>
      <c r="K91" s="76">
        <f>K65</f>
        <v>4250000</v>
      </c>
      <c r="L91" s="5"/>
      <c r="M91" s="77"/>
      <c r="N91" s="26"/>
      <c r="O91" s="79"/>
      <c r="P91" s="79"/>
      <c r="Q91" s="71"/>
      <c r="R91" s="26"/>
      <c r="S91" s="26"/>
      <c r="T91" s="26"/>
      <c r="U91" s="26"/>
    </row>
    <row r="92" spans="5:25" hidden="1" x14ac:dyDescent="0.2">
      <c r="E92" s="72" t="s">
        <v>84</v>
      </c>
      <c r="F92" s="52"/>
      <c r="G92" s="52"/>
      <c r="H92" s="52"/>
      <c r="I92" s="52"/>
      <c r="J92" s="52"/>
      <c r="K92" s="76">
        <v>1298986</v>
      </c>
      <c r="L92" s="5"/>
      <c r="M92" s="77"/>
      <c r="N92" s="80"/>
      <c r="O92" s="79"/>
      <c r="P92" s="79"/>
      <c r="Q92" s="71"/>
      <c r="R92" s="26"/>
      <c r="S92" s="26"/>
      <c r="T92" s="26"/>
      <c r="U92" s="26"/>
    </row>
    <row r="93" spans="5:25" hidden="1" x14ac:dyDescent="0.2">
      <c r="E93" s="72"/>
      <c r="F93" s="52"/>
      <c r="G93" s="52"/>
      <c r="H93" s="52"/>
      <c r="I93" s="52"/>
      <c r="J93" s="52"/>
      <c r="K93" s="76"/>
      <c r="L93" s="5"/>
      <c r="M93" s="77"/>
      <c r="N93" s="26"/>
      <c r="O93" s="79"/>
      <c r="P93" s="79"/>
      <c r="Q93" s="71"/>
      <c r="R93" s="26"/>
      <c r="S93" s="26"/>
      <c r="T93" s="26"/>
      <c r="U93" s="26"/>
    </row>
    <row r="94" spans="5:25" ht="13.5" hidden="1" thickBot="1" x14ac:dyDescent="0.25">
      <c r="E94" s="72" t="s">
        <v>85</v>
      </c>
      <c r="F94" s="52"/>
      <c r="G94" s="52"/>
      <c r="H94" s="52"/>
      <c r="I94" s="52"/>
      <c r="J94" s="52"/>
      <c r="K94" s="81">
        <f>K90-K91-K92-K93</f>
        <v>53889747</v>
      </c>
      <c r="L94" s="5"/>
      <c r="M94" s="77"/>
      <c r="N94" s="26"/>
      <c r="O94" s="26"/>
      <c r="P94" s="26"/>
      <c r="Q94" s="26"/>
      <c r="R94" s="26"/>
      <c r="S94" s="26"/>
      <c r="T94" s="26"/>
      <c r="U94" s="26"/>
    </row>
    <row r="95" spans="5:25" ht="13.5" hidden="1" thickTop="1" x14ac:dyDescent="0.2">
      <c r="E95" s="72"/>
      <c r="F95" s="52"/>
      <c r="G95" s="52"/>
      <c r="H95" s="52"/>
      <c r="I95" s="52"/>
      <c r="J95" s="82" t="s">
        <v>86</v>
      </c>
      <c r="K95" s="76"/>
      <c r="L95" s="5"/>
      <c r="M95" s="77"/>
      <c r="N95" s="26"/>
      <c r="O95" s="26"/>
      <c r="P95" s="26"/>
      <c r="Q95" s="71"/>
      <c r="R95" s="26"/>
      <c r="S95" s="26"/>
      <c r="T95" s="26"/>
      <c r="U95" s="26"/>
    </row>
    <row r="96" spans="5:25" hidden="1" x14ac:dyDescent="0.2">
      <c r="E96" s="83" t="s">
        <v>87</v>
      </c>
      <c r="F96" s="52"/>
      <c r="G96" s="84">
        <f>G75</f>
        <v>12349202</v>
      </c>
      <c r="H96" s="84">
        <f>H75</f>
        <v>2722424.75</v>
      </c>
      <c r="I96" s="84">
        <f>I75</f>
        <v>44367106.25</v>
      </c>
      <c r="J96" s="84"/>
      <c r="K96" s="76"/>
      <c r="L96" s="5"/>
      <c r="M96" s="77"/>
      <c r="N96" s="26"/>
      <c r="O96" s="26"/>
      <c r="P96" s="26"/>
      <c r="Q96" s="26"/>
      <c r="R96" s="26"/>
      <c r="S96" s="26"/>
      <c r="T96" s="26"/>
      <c r="U96" s="26">
        <v>0</v>
      </c>
      <c r="Y96" s="3">
        <v>900323.36</v>
      </c>
    </row>
    <row r="97" spans="5:21" hidden="1" x14ac:dyDescent="0.2">
      <c r="E97" s="72" t="s">
        <v>88</v>
      </c>
      <c r="F97" s="52"/>
      <c r="G97" s="85">
        <v>0</v>
      </c>
      <c r="H97" s="86">
        <v>0</v>
      </c>
      <c r="I97" s="86">
        <v>0</v>
      </c>
      <c r="K97" s="73"/>
      <c r="L97" s="5"/>
      <c r="M97" s="62"/>
      <c r="N97" s="26"/>
      <c r="O97" s="26"/>
      <c r="P97" s="26"/>
      <c r="Q97" s="26"/>
      <c r="R97" s="26"/>
      <c r="S97" s="26"/>
      <c r="T97" s="26"/>
      <c r="U97" s="26"/>
    </row>
    <row r="98" spans="5:21" ht="13.5" hidden="1" thickBot="1" x14ac:dyDescent="0.25">
      <c r="E98" s="72" t="s">
        <v>89</v>
      </c>
      <c r="F98" s="52"/>
      <c r="G98" s="87">
        <f>G96+G97</f>
        <v>12349202</v>
      </c>
      <c r="H98" s="87">
        <f t="shared" ref="H98" si="18">H96+H97</f>
        <v>2722424.75</v>
      </c>
      <c r="I98" s="87">
        <f>I96+I97</f>
        <v>44367106.25</v>
      </c>
      <c r="J98" s="88"/>
      <c r="K98" s="76"/>
      <c r="L98" s="5"/>
      <c r="M98" s="62"/>
      <c r="N98" s="26"/>
      <c r="O98" s="26"/>
      <c r="P98" s="24"/>
      <c r="Q98" s="26"/>
      <c r="R98" s="26"/>
      <c r="S98" s="26"/>
      <c r="T98" s="26"/>
      <c r="U98" s="26"/>
    </row>
    <row r="99" spans="5:21" ht="14.25" hidden="1" thickTop="1" thickBot="1" x14ac:dyDescent="0.25">
      <c r="E99" s="72" t="s">
        <v>90</v>
      </c>
      <c r="F99" s="52"/>
      <c r="G99" s="89">
        <v>0.2</v>
      </c>
      <c r="H99" s="89">
        <v>0.05</v>
      </c>
      <c r="I99" s="89">
        <v>0.75</v>
      </c>
      <c r="J99" s="90"/>
      <c r="K99" s="76"/>
      <c r="L99" s="5"/>
      <c r="M99" s="62"/>
      <c r="N99" s="26"/>
      <c r="O99" s="26"/>
      <c r="P99" s="26"/>
      <c r="Q99" s="26"/>
      <c r="R99" s="26"/>
      <c r="S99" s="26"/>
      <c r="T99" s="26"/>
      <c r="U99" s="26"/>
    </row>
    <row r="100" spans="5:21" ht="14.25" hidden="1" thickTop="1" thickBot="1" x14ac:dyDescent="0.25">
      <c r="E100" s="91"/>
      <c r="F100" s="92"/>
      <c r="G100" s="93" t="s">
        <v>91</v>
      </c>
      <c r="H100" s="93" t="s">
        <v>92</v>
      </c>
      <c r="I100" s="93" t="s">
        <v>93</v>
      </c>
      <c r="J100" s="92"/>
      <c r="K100" s="94"/>
      <c r="L100" s="5"/>
      <c r="M100" s="62"/>
      <c r="N100" s="95"/>
      <c r="O100" s="95"/>
      <c r="P100" s="95"/>
      <c r="Q100" s="26"/>
      <c r="R100" s="26"/>
      <c r="S100" s="26"/>
      <c r="T100" s="26"/>
      <c r="U100" s="26"/>
    </row>
    <row r="101" spans="5:21" hidden="1" x14ac:dyDescent="0.2">
      <c r="J101" s="66"/>
      <c r="K101" s="96"/>
      <c r="L101" s="10"/>
      <c r="M101" s="62"/>
      <c r="N101" s="95"/>
      <c r="O101" s="95"/>
      <c r="P101" s="95"/>
      <c r="Q101" s="26"/>
      <c r="R101" s="26"/>
      <c r="S101" s="26"/>
      <c r="T101" s="26"/>
      <c r="U101" s="26"/>
    </row>
    <row r="102" spans="5:21" hidden="1" x14ac:dyDescent="0.2">
      <c r="J102" s="85"/>
      <c r="K102" s="85"/>
      <c r="L102" s="10"/>
      <c r="M102" s="62"/>
      <c r="N102" s="26"/>
      <c r="O102" s="26"/>
      <c r="P102" s="26"/>
      <c r="Q102" s="26"/>
      <c r="R102" s="26"/>
      <c r="S102" s="26"/>
      <c r="T102" s="26"/>
      <c r="U102" s="26"/>
    </row>
    <row r="103" spans="5:21" hidden="1" x14ac:dyDescent="0.2">
      <c r="E103" s="97"/>
      <c r="F103" s="98"/>
      <c r="G103" s="90"/>
      <c r="H103" s="90"/>
      <c r="I103" s="99"/>
      <c r="J103" s="100"/>
      <c r="K103" s="101"/>
      <c r="L103" s="10"/>
      <c r="M103" s="62"/>
      <c r="N103" s="26"/>
      <c r="O103" s="26"/>
      <c r="P103" s="26"/>
      <c r="Q103" s="26"/>
      <c r="R103" s="26"/>
      <c r="S103" s="26"/>
      <c r="T103" s="26"/>
      <c r="U103" s="26"/>
    </row>
    <row r="104" spans="5:21" hidden="1" x14ac:dyDescent="0.2">
      <c r="E104" s="98"/>
      <c r="F104" s="98"/>
      <c r="G104" s="98"/>
      <c r="H104" s="98"/>
      <c r="I104" s="99"/>
      <c r="J104" s="100"/>
      <c r="K104" s="100"/>
      <c r="M104" s="102"/>
      <c r="N104" s="103"/>
      <c r="O104" s="103"/>
      <c r="P104" s="103"/>
      <c r="Q104" s="26"/>
      <c r="R104" s="26"/>
      <c r="S104" s="26"/>
      <c r="T104" s="26"/>
      <c r="U104" s="26"/>
    </row>
    <row r="105" spans="5:21" hidden="1" x14ac:dyDescent="0.2">
      <c r="E105" s="98"/>
      <c r="F105" s="98"/>
      <c r="G105" s="98"/>
      <c r="H105" s="90"/>
      <c r="I105" s="90"/>
      <c r="J105" s="52"/>
      <c r="K105" s="52"/>
      <c r="M105" s="62"/>
      <c r="N105" s="26"/>
      <c r="O105" s="26"/>
      <c r="P105" s="26"/>
      <c r="Q105" s="26"/>
      <c r="R105" s="26"/>
      <c r="S105" s="26"/>
      <c r="T105" s="26"/>
      <c r="U105" s="26"/>
    </row>
    <row r="106" spans="5:21" hidden="1" x14ac:dyDescent="0.2">
      <c r="E106" s="98"/>
      <c r="F106" s="98"/>
      <c r="G106" s="104"/>
      <c r="H106" s="104"/>
      <c r="I106" s="104"/>
      <c r="M106" s="62"/>
      <c r="N106" s="62"/>
      <c r="O106" s="62"/>
      <c r="P106" s="62"/>
      <c r="Q106" s="62"/>
      <c r="R106" s="62"/>
      <c r="S106" s="62"/>
      <c r="T106" s="62"/>
      <c r="U106" s="62"/>
    </row>
    <row r="107" spans="5:21" hidden="1" x14ac:dyDescent="0.2">
      <c r="E107" s="98"/>
      <c r="F107" s="98"/>
      <c r="G107" s="90"/>
      <c r="H107" s="90"/>
      <c r="I107" s="90"/>
      <c r="M107" s="62"/>
      <c r="N107" s="62"/>
      <c r="O107" s="62"/>
      <c r="P107" s="62"/>
      <c r="Q107" s="62"/>
      <c r="R107" s="62"/>
      <c r="S107" s="62"/>
      <c r="T107" s="62"/>
      <c r="U107" s="62"/>
    </row>
    <row r="108" spans="5:21" hidden="1" x14ac:dyDescent="0.2">
      <c r="E108" s="98"/>
      <c r="F108" s="98"/>
      <c r="G108" s="104"/>
      <c r="H108" s="104"/>
      <c r="I108" s="104"/>
      <c r="M108" s="62"/>
      <c r="N108" s="62"/>
      <c r="O108" s="62"/>
      <c r="P108" s="62"/>
      <c r="Q108" s="62"/>
      <c r="R108" s="62"/>
      <c r="S108" s="62"/>
      <c r="T108" s="62"/>
      <c r="U108" s="62"/>
    </row>
    <row r="109" spans="5:21" hidden="1" x14ac:dyDescent="0.2">
      <c r="E109" s="98"/>
      <c r="F109" s="98"/>
      <c r="G109" s="105"/>
      <c r="H109" s="105"/>
      <c r="I109" s="105"/>
      <c r="J109" s="52"/>
      <c r="M109" s="62"/>
      <c r="N109" s="62"/>
      <c r="O109" s="62"/>
      <c r="P109" s="62"/>
      <c r="Q109" s="62"/>
      <c r="R109" s="62"/>
      <c r="S109" s="62"/>
      <c r="T109" s="62"/>
      <c r="U109" s="62"/>
    </row>
    <row r="110" spans="5:21" x14ac:dyDescent="0.2">
      <c r="G110" s="85"/>
      <c r="H110" s="85"/>
      <c r="I110" s="85"/>
      <c r="J110" s="52"/>
      <c r="M110" s="62"/>
      <c r="N110" s="62"/>
      <c r="O110" s="62"/>
      <c r="P110" s="62"/>
      <c r="Q110" s="62"/>
      <c r="R110" s="62"/>
      <c r="S110" s="62"/>
      <c r="T110" s="62"/>
      <c r="U110" s="62"/>
    </row>
    <row r="111" spans="5:21" x14ac:dyDescent="0.2">
      <c r="G111" s="52"/>
      <c r="H111" s="52"/>
      <c r="I111" s="52"/>
      <c r="J111" s="52"/>
      <c r="M111" s="62"/>
      <c r="N111" s="62"/>
      <c r="O111" s="62"/>
      <c r="P111" s="62"/>
      <c r="Q111" s="62"/>
      <c r="R111" s="62"/>
      <c r="S111" s="62"/>
      <c r="T111" s="62"/>
      <c r="U111" s="62"/>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Z111"/>
  <sheetViews>
    <sheetView zoomScaleNormal="100" workbookViewId="0">
      <selection activeCell="D25" sqref="D25"/>
    </sheetView>
  </sheetViews>
  <sheetFormatPr defaultColWidth="9.140625" defaultRowHeight="12.75" x14ac:dyDescent="0.2"/>
  <cols>
    <col min="1" max="1" width="0.85546875" style="1" customWidth="1"/>
    <col min="2" max="2" width="22.140625" style="1" customWidth="1"/>
    <col min="3" max="3" width="0.85546875" style="1" customWidth="1"/>
    <col min="4" max="4" width="36.140625" style="1" customWidth="1"/>
    <col min="5" max="5" width="22" style="1" bestFit="1" customWidth="1"/>
    <col min="6" max="6" width="11.7109375" style="1" customWidth="1"/>
    <col min="7" max="7" width="11.7109375" style="1" hidden="1" customWidth="1"/>
    <col min="8" max="8" width="22.5703125" style="1" customWidth="1"/>
    <col min="9" max="9" width="20" style="1" customWidth="1"/>
    <col min="10" max="10" width="16.140625" style="1" customWidth="1"/>
    <col min="11" max="11" width="14.7109375" style="1" customWidth="1"/>
    <col min="12" max="12" width="16.85546875" style="1" customWidth="1"/>
    <col min="13" max="13" width="1.7109375" style="1" hidden="1" customWidth="1"/>
    <col min="14" max="14" width="14.7109375" style="1" hidden="1" customWidth="1"/>
    <col min="15" max="15" width="15.85546875" style="1" hidden="1" customWidth="1"/>
    <col min="16" max="16" width="16.85546875" style="1" hidden="1" customWidth="1"/>
    <col min="17" max="17" width="14.7109375" style="1" hidden="1" customWidth="1"/>
    <col min="18" max="18" width="16.140625" style="1" hidden="1" customWidth="1"/>
    <col min="19" max="19" width="2.5703125" style="1" hidden="1" customWidth="1"/>
    <col min="20" max="20" width="2.5703125" style="1" customWidth="1"/>
    <col min="21" max="24" width="16.140625" style="1" customWidth="1"/>
    <col min="25" max="25" width="2.7109375" style="1" customWidth="1"/>
    <col min="26" max="26" width="47" style="3" hidden="1" customWidth="1"/>
    <col min="27" max="16384" width="9.140625" style="1"/>
  </cols>
  <sheetData>
    <row r="1" spans="2:26" ht="15" x14ac:dyDescent="0.25">
      <c r="E1" s="2"/>
      <c r="F1" s="2"/>
      <c r="G1" s="2"/>
      <c r="J1"/>
    </row>
    <row r="2" spans="2:26" ht="20.25" thickBot="1" x14ac:dyDescent="0.3">
      <c r="B2" s="4" t="s">
        <v>0</v>
      </c>
      <c r="C2" s="2"/>
      <c r="D2" s="2"/>
      <c r="E2" s="2"/>
      <c r="F2" s="2"/>
      <c r="G2" s="2"/>
      <c r="H2" s="110" t="s">
        <v>94</v>
      </c>
      <c r="I2" s="110"/>
      <c r="J2" s="110"/>
      <c r="K2" s="110"/>
      <c r="L2" s="110"/>
      <c r="M2" s="5"/>
      <c r="N2" s="110" t="s">
        <v>1</v>
      </c>
      <c r="O2" s="110"/>
      <c r="P2" s="110"/>
      <c r="Q2" s="110"/>
      <c r="R2" s="110"/>
      <c r="S2" s="6"/>
      <c r="T2" s="6"/>
      <c r="U2" s="6"/>
      <c r="V2" s="6"/>
      <c r="W2" s="6"/>
      <c r="X2" s="6"/>
    </row>
    <row r="3" spans="2:26" ht="19.5" x14ac:dyDescent="0.25">
      <c r="B3" s="4" t="s">
        <v>2</v>
      </c>
      <c r="C3" s="2"/>
      <c r="D3" s="2"/>
      <c r="M3" s="5"/>
    </row>
    <row r="4" spans="2:26" x14ac:dyDescent="0.2">
      <c r="B4" s="2" t="s">
        <v>94</v>
      </c>
      <c r="C4" s="2"/>
      <c r="D4" s="2"/>
      <c r="H4" s="7" t="s">
        <v>4</v>
      </c>
      <c r="I4" s="7" t="s">
        <v>5</v>
      </c>
      <c r="J4" s="7" t="s">
        <v>6</v>
      </c>
      <c r="K4" s="7" t="s">
        <v>7</v>
      </c>
      <c r="L4" s="7" t="s">
        <v>8</v>
      </c>
      <c r="M4" s="5"/>
      <c r="N4" s="7" t="s">
        <v>4</v>
      </c>
      <c r="O4" s="7" t="s">
        <v>5</v>
      </c>
      <c r="P4" s="7" t="s">
        <v>6</v>
      </c>
      <c r="Q4" s="7" t="s">
        <v>7</v>
      </c>
      <c r="R4" s="7" t="s">
        <v>8</v>
      </c>
      <c r="S4" s="7"/>
      <c r="T4" s="7"/>
      <c r="U4" s="7"/>
      <c r="V4" s="7"/>
      <c r="W4" s="7"/>
      <c r="X4" s="7"/>
    </row>
    <row r="5" spans="2:26" ht="15" x14ac:dyDescent="0.2">
      <c r="B5" s="8"/>
      <c r="C5" s="2"/>
      <c r="D5" s="8" t="s">
        <v>9</v>
      </c>
      <c r="H5" s="7" t="s">
        <v>10</v>
      </c>
      <c r="I5" s="7" t="s">
        <v>11</v>
      </c>
      <c r="J5" s="7" t="s">
        <v>12</v>
      </c>
      <c r="K5" s="7" t="s">
        <v>13</v>
      </c>
      <c r="L5" s="7" t="s">
        <v>14</v>
      </c>
      <c r="M5" s="5"/>
      <c r="N5" s="7" t="s">
        <v>10</v>
      </c>
      <c r="O5" s="7" t="s">
        <v>11</v>
      </c>
      <c r="P5" s="7" t="s">
        <v>12</v>
      </c>
      <c r="Q5" s="7" t="s">
        <v>13</v>
      </c>
      <c r="R5" s="7" t="s">
        <v>14</v>
      </c>
      <c r="S5" s="7"/>
      <c r="T5" s="7"/>
      <c r="U5" s="7"/>
      <c r="V5" s="7"/>
      <c r="W5" s="7"/>
      <c r="X5" s="7"/>
    </row>
    <row r="6" spans="2:26" x14ac:dyDescent="0.2">
      <c r="D6" s="9"/>
      <c r="E6" s="10"/>
      <c r="H6" s="7"/>
      <c r="I6" s="7" t="s">
        <v>15</v>
      </c>
      <c r="J6" s="7"/>
      <c r="K6" s="7"/>
      <c r="L6" s="7"/>
      <c r="M6" s="5"/>
      <c r="N6" s="7"/>
      <c r="O6" s="7" t="s">
        <v>15</v>
      </c>
      <c r="P6" s="7"/>
      <c r="Q6" s="7"/>
      <c r="R6" s="7"/>
      <c r="S6" s="7"/>
      <c r="T6" s="7"/>
      <c r="U6" s="7"/>
      <c r="V6" s="7"/>
      <c r="W6" s="7"/>
      <c r="X6" s="7"/>
    </row>
    <row r="7" spans="2:26" ht="13.5" thickBot="1" x14ac:dyDescent="0.25">
      <c r="B7" s="2"/>
      <c r="E7" s="10"/>
      <c r="H7" s="11" t="s">
        <v>16</v>
      </c>
      <c r="I7" s="11" t="s">
        <v>17</v>
      </c>
      <c r="J7" s="11" t="s">
        <v>18</v>
      </c>
      <c r="K7" s="11"/>
      <c r="L7" s="11" t="s">
        <v>19</v>
      </c>
      <c r="M7" s="5"/>
      <c r="N7" s="11" t="s">
        <v>16</v>
      </c>
      <c r="O7" s="11" t="s">
        <v>17</v>
      </c>
      <c r="P7" s="11" t="s">
        <v>18</v>
      </c>
      <c r="Q7" s="11"/>
      <c r="R7" s="11" t="s">
        <v>19</v>
      </c>
      <c r="S7" s="12"/>
      <c r="T7" s="12"/>
      <c r="U7" s="12"/>
      <c r="V7" s="12"/>
      <c r="W7" s="12"/>
      <c r="X7" s="12"/>
    </row>
    <row r="8" spans="2:26" ht="5.0999999999999996" customHeight="1" x14ac:dyDescent="0.2">
      <c r="B8" s="2"/>
      <c r="E8" s="10"/>
      <c r="H8" s="13"/>
      <c r="I8" s="13"/>
      <c r="J8" s="13"/>
      <c r="K8" s="13"/>
      <c r="L8" s="13"/>
      <c r="M8" s="5"/>
      <c r="N8" s="13"/>
      <c r="O8" s="13"/>
      <c r="P8" s="13"/>
      <c r="Q8" s="13"/>
      <c r="R8" s="13"/>
      <c r="S8" s="14"/>
      <c r="T8" s="14"/>
      <c r="U8" s="14"/>
      <c r="V8" s="14"/>
      <c r="W8" s="14"/>
      <c r="X8" s="14"/>
    </row>
    <row r="9" spans="2:26" ht="15" thickBot="1" x14ac:dyDescent="0.25">
      <c r="B9" s="15" t="s">
        <v>20</v>
      </c>
      <c r="D9" s="1" t="s">
        <v>21</v>
      </c>
      <c r="E9" s="16" t="s">
        <v>22</v>
      </c>
      <c r="H9" s="17">
        <v>112537</v>
      </c>
      <c r="I9" s="17">
        <v>16803</v>
      </c>
      <c r="J9" s="17">
        <v>135479</v>
      </c>
      <c r="K9" s="18">
        <v>0</v>
      </c>
      <c r="L9" s="19">
        <f>H9+I9+J9+K9</f>
        <v>264819</v>
      </c>
      <c r="M9" s="5"/>
      <c r="N9" s="19">
        <v>0</v>
      </c>
      <c r="O9" s="19">
        <v>0</v>
      </c>
      <c r="P9" s="19">
        <v>0</v>
      </c>
      <c r="Q9" s="18">
        <v>0</v>
      </c>
      <c r="R9" s="18">
        <f>SUM(N9:Q9)</f>
        <v>0</v>
      </c>
      <c r="S9" s="18"/>
      <c r="T9" s="18"/>
      <c r="U9" s="18"/>
      <c r="V9" s="18"/>
      <c r="W9" s="18"/>
      <c r="X9" s="18"/>
    </row>
    <row r="10" spans="2:26" x14ac:dyDescent="0.2">
      <c r="B10" s="2" t="s">
        <v>23</v>
      </c>
      <c r="E10" s="16" t="s">
        <v>24</v>
      </c>
      <c r="H10" s="20">
        <v>2048.8000000000002</v>
      </c>
      <c r="I10" s="20">
        <v>256.89999999999998</v>
      </c>
      <c r="J10" s="20">
        <v>3194.3</v>
      </c>
      <c r="K10" s="21"/>
      <c r="L10" s="22">
        <f>H10+I10+J10+K10</f>
        <v>5500</v>
      </c>
      <c r="M10" s="5"/>
      <c r="N10" s="22">
        <f>H10</f>
        <v>2048.8000000000002</v>
      </c>
      <c r="O10" s="22">
        <f>I10</f>
        <v>256.89999999999998</v>
      </c>
      <c r="P10" s="22">
        <f>J10</f>
        <v>3194.3</v>
      </c>
      <c r="Q10" s="21">
        <v>0</v>
      </c>
      <c r="R10" s="21">
        <f>SUM(N10:Q10)</f>
        <v>5500</v>
      </c>
      <c r="S10" s="23"/>
      <c r="T10" s="23"/>
      <c r="U10" s="23"/>
      <c r="V10" s="23"/>
      <c r="W10" s="23"/>
      <c r="X10" s="23"/>
    </row>
    <row r="11" spans="2:26" x14ac:dyDescent="0.2">
      <c r="E11" s="16"/>
      <c r="H11" s="10"/>
      <c r="I11" s="10"/>
      <c r="J11" s="10"/>
      <c r="L11" s="10"/>
      <c r="M11" s="5"/>
      <c r="N11" s="10"/>
      <c r="O11" s="10"/>
      <c r="P11" s="10"/>
    </row>
    <row r="12" spans="2:26" ht="13.5" thickBot="1" x14ac:dyDescent="0.25">
      <c r="D12" s="1" t="s">
        <v>25</v>
      </c>
      <c r="E12" s="16" t="s">
        <v>22</v>
      </c>
      <c r="H12" s="17">
        <v>144609</v>
      </c>
      <c r="I12" s="17">
        <v>22836</v>
      </c>
      <c r="J12" s="17">
        <v>175748</v>
      </c>
      <c r="K12" s="18">
        <v>0</v>
      </c>
      <c r="L12" s="19">
        <f>H12+I12+J12+K12</f>
        <v>343193</v>
      </c>
      <c r="M12" s="5"/>
      <c r="N12" s="19">
        <f t="shared" ref="N12:Q13" si="0">H12</f>
        <v>144609</v>
      </c>
      <c r="O12" s="19">
        <f t="shared" si="0"/>
        <v>22836</v>
      </c>
      <c r="P12" s="19">
        <f t="shared" si="0"/>
        <v>175748</v>
      </c>
      <c r="Q12" s="19">
        <f t="shared" si="0"/>
        <v>0</v>
      </c>
      <c r="R12" s="18">
        <f>SUM(N12:Q12)</f>
        <v>343193</v>
      </c>
      <c r="S12" s="18"/>
      <c r="T12" s="18"/>
      <c r="U12" s="24">
        <f>223294-L12</f>
        <v>-119899</v>
      </c>
      <c r="V12" s="18"/>
      <c r="W12" s="18"/>
      <c r="X12" s="18"/>
    </row>
    <row r="13" spans="2:26" x14ac:dyDescent="0.2">
      <c r="E13" s="16" t="s">
        <v>24</v>
      </c>
      <c r="H13" s="20">
        <v>1807.1</v>
      </c>
      <c r="I13" s="20">
        <v>249.4</v>
      </c>
      <c r="J13" s="20">
        <v>2746.2</v>
      </c>
      <c r="K13" s="21"/>
      <c r="L13" s="22">
        <f>H13+I13+J13+K13</f>
        <v>4802.7</v>
      </c>
      <c r="M13" s="5"/>
      <c r="N13" s="22">
        <f t="shared" si="0"/>
        <v>1807.1</v>
      </c>
      <c r="O13" s="22">
        <f t="shared" si="0"/>
        <v>249.4</v>
      </c>
      <c r="P13" s="22">
        <f t="shared" si="0"/>
        <v>2746.2</v>
      </c>
      <c r="Q13" s="21">
        <v>0</v>
      </c>
      <c r="R13" s="21">
        <f>SUM(N13:Q13)</f>
        <v>4802.7</v>
      </c>
      <c r="S13" s="23"/>
      <c r="T13" s="23"/>
      <c r="U13" s="25"/>
      <c r="V13" s="23"/>
      <c r="W13" s="23"/>
      <c r="X13" s="23"/>
    </row>
    <row r="14" spans="2:26" x14ac:dyDescent="0.2">
      <c r="E14" s="10"/>
      <c r="H14" s="10"/>
      <c r="I14" s="10"/>
      <c r="J14" s="10"/>
      <c r="L14" s="10"/>
      <c r="M14" s="5"/>
      <c r="N14" s="10"/>
      <c r="O14" s="10"/>
      <c r="P14" s="10"/>
      <c r="U14" s="26"/>
      <c r="Z14" s="27" t="s">
        <v>26</v>
      </c>
    </row>
    <row r="15" spans="2:26" x14ac:dyDescent="0.2">
      <c r="D15" s="1" t="s">
        <v>27</v>
      </c>
      <c r="E15" s="16" t="s">
        <v>28</v>
      </c>
      <c r="H15" s="19">
        <v>43084</v>
      </c>
      <c r="I15" s="19">
        <v>80</v>
      </c>
      <c r="J15" s="19">
        <v>6426</v>
      </c>
      <c r="K15" s="18">
        <v>51755</v>
      </c>
      <c r="L15" s="19">
        <f>H15+I15+J15+K15</f>
        <v>101345</v>
      </c>
      <c r="M15" s="5"/>
      <c r="N15" s="19">
        <v>0</v>
      </c>
      <c r="O15" s="19">
        <v>0</v>
      </c>
      <c r="P15" s="19">
        <v>0</v>
      </c>
      <c r="Q15" s="18">
        <v>0</v>
      </c>
      <c r="R15" s="18">
        <f t="shared" ref="R15:R20" si="1">SUM(N15:Q15)</f>
        <v>0</v>
      </c>
      <c r="S15" s="18"/>
      <c r="T15" s="18"/>
      <c r="U15" s="24"/>
      <c r="V15" s="18"/>
      <c r="W15" s="18"/>
      <c r="X15" s="18"/>
    </row>
    <row r="16" spans="2:26" x14ac:dyDescent="0.2">
      <c r="D16" s="1" t="s">
        <v>29</v>
      </c>
      <c r="E16" s="16" t="s">
        <v>30</v>
      </c>
      <c r="H16" s="19">
        <v>144609</v>
      </c>
      <c r="I16" s="19">
        <v>22836</v>
      </c>
      <c r="J16" s="19">
        <v>175748</v>
      </c>
      <c r="K16" s="18">
        <v>0</v>
      </c>
      <c r="L16" s="19">
        <f t="shared" ref="L16:L20" si="2">H16+I16+J16+K16</f>
        <v>343193</v>
      </c>
      <c r="M16" s="5"/>
      <c r="N16" s="19">
        <f>H16</f>
        <v>144609</v>
      </c>
      <c r="O16" s="19">
        <f>I16</f>
        <v>22836</v>
      </c>
      <c r="P16" s="19">
        <f>J16</f>
        <v>175748</v>
      </c>
      <c r="Q16" s="19">
        <f>K16</f>
        <v>0</v>
      </c>
      <c r="R16" s="18">
        <f t="shared" si="1"/>
        <v>343193</v>
      </c>
      <c r="S16" s="18"/>
      <c r="T16" s="18"/>
      <c r="U16" s="24"/>
      <c r="V16" s="18"/>
      <c r="W16" s="18"/>
      <c r="X16" s="18"/>
      <c r="Z16" s="3" t="s">
        <v>31</v>
      </c>
    </row>
    <row r="17" spans="2:26" x14ac:dyDescent="0.2">
      <c r="D17" s="28"/>
      <c r="E17" s="16" t="s">
        <v>32</v>
      </c>
      <c r="H17" s="19">
        <v>-792</v>
      </c>
      <c r="I17" s="19">
        <v>-103</v>
      </c>
      <c r="J17" s="19">
        <v>-1275</v>
      </c>
      <c r="K17" s="18">
        <v>-193</v>
      </c>
      <c r="L17" s="19">
        <f t="shared" si="2"/>
        <v>-2363</v>
      </c>
      <c r="M17" s="5"/>
      <c r="N17" s="19">
        <v>0</v>
      </c>
      <c r="O17" s="19">
        <v>0</v>
      </c>
      <c r="P17" s="19">
        <v>0</v>
      </c>
      <c r="Q17" s="18">
        <v>0</v>
      </c>
      <c r="R17" s="18">
        <f t="shared" si="1"/>
        <v>0</v>
      </c>
      <c r="S17" s="18"/>
      <c r="T17" s="18"/>
      <c r="U17" s="24"/>
      <c r="V17" s="18"/>
      <c r="W17" s="18"/>
      <c r="X17" s="18"/>
      <c r="Z17" s="29">
        <v>614800</v>
      </c>
    </row>
    <row r="18" spans="2:26" x14ac:dyDescent="0.2">
      <c r="E18" s="16" t="s">
        <v>33</v>
      </c>
      <c r="H18" s="19">
        <v>-4710</v>
      </c>
      <c r="I18" s="19">
        <v>-684</v>
      </c>
      <c r="J18" s="19">
        <v>-9491</v>
      </c>
      <c r="K18" s="18"/>
      <c r="L18" s="19">
        <f t="shared" si="2"/>
        <v>-14885</v>
      </c>
      <c r="M18" s="5"/>
      <c r="N18" s="19">
        <v>0</v>
      </c>
      <c r="O18" s="19">
        <v>0</v>
      </c>
      <c r="P18" s="19">
        <v>0</v>
      </c>
      <c r="Q18" s="18">
        <v>0</v>
      </c>
      <c r="R18" s="18">
        <f t="shared" si="1"/>
        <v>0</v>
      </c>
      <c r="S18" s="18"/>
      <c r="T18" s="18"/>
      <c r="U18" s="24"/>
      <c r="V18" s="18"/>
      <c r="W18" s="18"/>
      <c r="X18" s="18"/>
    </row>
    <row r="19" spans="2:26" x14ac:dyDescent="0.2">
      <c r="E19" s="16" t="s">
        <v>34</v>
      </c>
      <c r="H19" s="19">
        <v>174492</v>
      </c>
      <c r="I19" s="19">
        <v>22861</v>
      </c>
      <c r="J19" s="19"/>
      <c r="K19" s="18">
        <v>0</v>
      </c>
      <c r="L19" s="19">
        <f t="shared" si="2"/>
        <v>197353</v>
      </c>
      <c r="M19" s="5"/>
      <c r="N19" s="19">
        <f>H19</f>
        <v>174492</v>
      </c>
      <c r="O19" s="19">
        <f>I19</f>
        <v>22861</v>
      </c>
      <c r="P19" s="19">
        <f>J19</f>
        <v>0</v>
      </c>
      <c r="Q19" s="19">
        <f>K19</f>
        <v>0</v>
      </c>
      <c r="R19" s="18">
        <f t="shared" si="1"/>
        <v>197353</v>
      </c>
      <c r="S19" s="18"/>
      <c r="T19" s="18"/>
      <c r="U19" s="24"/>
      <c r="V19" s="18"/>
      <c r="W19" s="18"/>
      <c r="X19" s="18"/>
      <c r="Z19" s="3" t="s">
        <v>35</v>
      </c>
    </row>
    <row r="20" spans="2:26" x14ac:dyDescent="0.2">
      <c r="E20" s="16" t="s">
        <v>36</v>
      </c>
      <c r="H20" s="30">
        <v>955</v>
      </c>
      <c r="I20" s="30">
        <v>76</v>
      </c>
      <c r="J20" s="30">
        <v>3430</v>
      </c>
      <c r="K20" s="31">
        <v>0</v>
      </c>
      <c r="L20" s="31">
        <f t="shared" si="2"/>
        <v>4461</v>
      </c>
      <c r="M20" s="5"/>
      <c r="N20" s="19">
        <v>0</v>
      </c>
      <c r="O20" s="19">
        <v>0</v>
      </c>
      <c r="P20" s="19">
        <v>0</v>
      </c>
      <c r="Q20" s="18">
        <v>0</v>
      </c>
      <c r="R20" s="18">
        <f t="shared" si="1"/>
        <v>0</v>
      </c>
      <c r="S20" s="18"/>
      <c r="T20" s="18"/>
      <c r="U20" s="24"/>
      <c r="V20" s="18"/>
      <c r="W20" s="18"/>
      <c r="X20" s="18"/>
      <c r="Z20" s="29">
        <f>31030+1679</f>
        <v>32709</v>
      </c>
    </row>
    <row r="21" spans="2:26" x14ac:dyDescent="0.2">
      <c r="D21" s="2" t="s">
        <v>37</v>
      </c>
      <c r="E21" s="16"/>
      <c r="H21" s="32">
        <f>H9+H12+SUM(H15:H20)</f>
        <v>614784</v>
      </c>
      <c r="I21" s="32">
        <f>SUM(I15:I20)+I12+I9</f>
        <v>84705</v>
      </c>
      <c r="J21" s="32">
        <f>SUM(J15:J20)+J12+J9</f>
        <v>486065</v>
      </c>
      <c r="K21" s="33">
        <f>K9+K12+SUM(K15:K20)</f>
        <v>51562</v>
      </c>
      <c r="L21" s="32">
        <f>SUM(H21:K21)</f>
        <v>1237116</v>
      </c>
      <c r="M21" s="5"/>
      <c r="N21" s="34">
        <f>N9+N12+SUM(N15:N20)</f>
        <v>463710</v>
      </c>
      <c r="O21" s="34">
        <f>O9+O12+SUM(O15:O20)</f>
        <v>68533</v>
      </c>
      <c r="P21" s="34">
        <f>P9+P12+SUM(P15:P20)</f>
        <v>351496</v>
      </c>
      <c r="Q21" s="35">
        <f>Q9+Q12+SUM(Q15:Q20)</f>
        <v>0</v>
      </c>
      <c r="R21" s="35">
        <f>R9+R12+SUM(R15:R20)</f>
        <v>883739</v>
      </c>
      <c r="S21" s="36"/>
      <c r="T21" s="36"/>
      <c r="U21" s="37"/>
      <c r="V21" s="36"/>
      <c r="W21" s="36"/>
      <c r="X21" s="36"/>
    </row>
    <row r="22" spans="2:26" x14ac:dyDescent="0.2">
      <c r="E22" s="16"/>
      <c r="H22" s="19"/>
      <c r="I22" s="19"/>
      <c r="J22" s="19"/>
      <c r="K22" s="18"/>
      <c r="L22" s="19"/>
      <c r="M22" s="5"/>
      <c r="N22" s="38"/>
      <c r="O22" s="19"/>
      <c r="P22" s="19"/>
      <c r="Q22" s="18"/>
      <c r="R22" s="18"/>
      <c r="S22" s="18"/>
      <c r="T22" s="18"/>
      <c r="U22" s="24"/>
      <c r="V22" s="18"/>
      <c r="W22" s="18"/>
      <c r="X22" s="18"/>
      <c r="Z22" s="3" t="s">
        <v>38</v>
      </c>
    </row>
    <row r="23" spans="2:26" x14ac:dyDescent="0.2">
      <c r="B23" s="2" t="s">
        <v>39</v>
      </c>
      <c r="E23" s="16" t="s">
        <v>40</v>
      </c>
      <c r="H23" s="30">
        <v>88570</v>
      </c>
      <c r="I23" s="30">
        <v>8905</v>
      </c>
      <c r="J23" s="30">
        <v>143774</v>
      </c>
      <c r="K23" s="31">
        <v>0</v>
      </c>
      <c r="L23" s="30">
        <v>467547</v>
      </c>
      <c r="M23" s="5"/>
      <c r="N23" s="30">
        <f>$R$23*H$85</f>
        <v>4974.9495195185427</v>
      </c>
      <c r="O23" s="30">
        <f>$R$23*I$85</f>
        <v>1243.7373798796357</v>
      </c>
      <c r="P23" s="30">
        <f>$R$23*J$85</f>
        <v>18656.060698194535</v>
      </c>
      <c r="Q23" s="30">
        <v>0</v>
      </c>
      <c r="R23" s="30">
        <f>L23*Z23</f>
        <v>24874.747597592712</v>
      </c>
      <c r="S23" s="39"/>
      <c r="T23" s="39"/>
      <c r="U23" s="40">
        <f>251603.59-L23</f>
        <v>-215943.41</v>
      </c>
      <c r="V23" s="39"/>
      <c r="W23" s="39"/>
      <c r="X23" s="39"/>
      <c r="Z23" s="41">
        <f>Z20/Z17</f>
        <v>5.320266753415745E-2</v>
      </c>
    </row>
    <row r="24" spans="2:26" x14ac:dyDescent="0.2">
      <c r="B24" s="2"/>
      <c r="D24" s="2" t="s">
        <v>41</v>
      </c>
      <c r="E24" s="16"/>
      <c r="H24" s="32">
        <f>SUM(H23)</f>
        <v>88570</v>
      </c>
      <c r="I24" s="32">
        <f>SUM(I23)</f>
        <v>8905</v>
      </c>
      <c r="J24" s="32">
        <f>SUM(J23)</f>
        <v>143774</v>
      </c>
      <c r="K24" s="33">
        <f>SUM(K23)</f>
        <v>0</v>
      </c>
      <c r="L24" s="32">
        <f>SUM(H24:K24)</f>
        <v>241249</v>
      </c>
      <c r="M24" s="5"/>
      <c r="N24" s="32">
        <f>SUM(N23)</f>
        <v>4974.9495195185427</v>
      </c>
      <c r="O24" s="32">
        <f>SUM(O23)</f>
        <v>1243.7373798796357</v>
      </c>
      <c r="P24" s="32">
        <f>SUM(P23)</f>
        <v>18656.060698194535</v>
      </c>
      <c r="Q24" s="33">
        <f>SUM(Q23)</f>
        <v>0</v>
      </c>
      <c r="R24" s="33">
        <f>SUM(N24:Q24)</f>
        <v>24874.747597592715</v>
      </c>
      <c r="S24" s="33"/>
      <c r="T24" s="33"/>
      <c r="U24" s="42"/>
      <c r="V24" s="33"/>
      <c r="W24" s="33"/>
      <c r="X24" s="33"/>
    </row>
    <row r="25" spans="2:26" x14ac:dyDescent="0.2">
      <c r="B25" s="2"/>
      <c r="E25" s="10"/>
      <c r="H25" s="10"/>
      <c r="I25" s="10"/>
      <c r="J25" s="10"/>
      <c r="L25" s="10"/>
      <c r="M25" s="5"/>
      <c r="N25" s="10"/>
      <c r="O25" s="10"/>
      <c r="P25" s="10"/>
    </row>
    <row r="26" spans="2:26" hidden="1" x14ac:dyDescent="0.2">
      <c r="B26" s="2" t="s">
        <v>42</v>
      </c>
      <c r="E26" s="16" t="s">
        <v>43</v>
      </c>
      <c r="F26" s="10"/>
      <c r="G26" s="10"/>
      <c r="H26" s="19">
        <f>L26*$H$85</f>
        <v>922.2</v>
      </c>
      <c r="I26" s="19">
        <f>L26*$I$85</f>
        <v>230.55</v>
      </c>
      <c r="J26" s="19">
        <f t="shared" ref="J26:J28" si="3">L26*$J$85</f>
        <v>3458.25</v>
      </c>
      <c r="K26" s="18"/>
      <c r="L26" s="19">
        <v>4611</v>
      </c>
      <c r="M26" s="5"/>
      <c r="N26" s="39">
        <v>0</v>
      </c>
      <c r="O26" s="39">
        <v>0</v>
      </c>
      <c r="P26" s="39">
        <v>0</v>
      </c>
      <c r="Q26" s="18">
        <v>0</v>
      </c>
      <c r="R26" s="18">
        <f t="shared" ref="R26:R31" si="4">SUM(N26:Q26)</f>
        <v>0</v>
      </c>
      <c r="S26" s="18"/>
      <c r="T26" s="18"/>
      <c r="U26" s="18"/>
      <c r="V26" s="18"/>
      <c r="W26" s="18"/>
      <c r="X26" s="18"/>
    </row>
    <row r="27" spans="2:26" hidden="1" x14ac:dyDescent="0.2">
      <c r="B27" s="2"/>
      <c r="E27" s="16" t="s">
        <v>44</v>
      </c>
      <c r="H27" s="19">
        <f>L27*$H$85</f>
        <v>7884.6</v>
      </c>
      <c r="I27" s="19">
        <f>L27*$I$85</f>
        <v>1971.15</v>
      </c>
      <c r="J27" s="19">
        <f t="shared" si="3"/>
        <v>29567.25</v>
      </c>
      <c r="K27" s="18"/>
      <c r="L27" s="19">
        <v>39423</v>
      </c>
      <c r="M27" s="5"/>
      <c r="N27" s="19">
        <f>H27</f>
        <v>7884.6</v>
      </c>
      <c r="O27" s="19">
        <f>I27</f>
        <v>1971.15</v>
      </c>
      <c r="P27" s="19">
        <f>J27</f>
        <v>29567.25</v>
      </c>
      <c r="Q27" s="19">
        <f>K27</f>
        <v>0</v>
      </c>
      <c r="R27" s="18">
        <f>SUM(N27:Q27)</f>
        <v>39423</v>
      </c>
      <c r="S27" s="18"/>
      <c r="T27" s="18"/>
      <c r="U27" s="18"/>
      <c r="V27" s="18"/>
      <c r="W27" s="18"/>
      <c r="X27" s="18"/>
    </row>
    <row r="28" spans="2:26" hidden="1" x14ac:dyDescent="0.2">
      <c r="B28" s="2"/>
      <c r="E28" s="10" t="s">
        <v>45</v>
      </c>
      <c r="H28" s="19">
        <f>L28*$H$85</f>
        <v>0</v>
      </c>
      <c r="I28" s="19">
        <f>L28*$I$85</f>
        <v>0</v>
      </c>
      <c r="J28" s="19">
        <f t="shared" si="3"/>
        <v>0</v>
      </c>
      <c r="K28" s="18"/>
      <c r="L28" s="19"/>
      <c r="M28" s="5"/>
      <c r="N28" s="19">
        <v>0</v>
      </c>
      <c r="O28" s="19">
        <v>0</v>
      </c>
      <c r="P28" s="19">
        <v>0</v>
      </c>
      <c r="Q28" s="18">
        <v>0</v>
      </c>
      <c r="R28" s="18">
        <f t="shared" si="4"/>
        <v>0</v>
      </c>
      <c r="S28" s="18"/>
      <c r="T28" s="18"/>
      <c r="U28" s="18"/>
      <c r="V28" s="18"/>
      <c r="W28" s="18"/>
      <c r="X28" s="18"/>
    </row>
    <row r="29" spans="2:26" hidden="1" x14ac:dyDescent="0.2">
      <c r="B29" s="2"/>
      <c r="E29" s="16" t="s">
        <v>46</v>
      </c>
      <c r="H29" s="19">
        <f>L29*$H$85</f>
        <v>2300000</v>
      </c>
      <c r="I29" s="19">
        <f>L29*$I$85</f>
        <v>575000</v>
      </c>
      <c r="J29" s="19">
        <f>L29*$J$85</f>
        <v>8625000</v>
      </c>
      <c r="K29" s="18"/>
      <c r="L29" s="19">
        <v>11500000</v>
      </c>
      <c r="M29" s="5"/>
      <c r="N29" s="19">
        <f t="shared" ref="N29:P30" si="5">H29</f>
        <v>2300000</v>
      </c>
      <c r="O29" s="19">
        <f t="shared" si="5"/>
        <v>575000</v>
      </c>
      <c r="P29" s="19">
        <f t="shared" si="5"/>
        <v>8625000</v>
      </c>
      <c r="Q29" s="19">
        <f>K29</f>
        <v>0</v>
      </c>
      <c r="R29" s="18">
        <f>SUM(N29:Q29)</f>
        <v>11500000</v>
      </c>
      <c r="S29" s="18"/>
      <c r="T29" s="18"/>
      <c r="U29" s="18"/>
      <c r="V29" s="18"/>
      <c r="W29" s="18"/>
      <c r="X29" s="18"/>
    </row>
    <row r="30" spans="2:26" hidden="1" x14ac:dyDescent="0.2">
      <c r="B30" s="2"/>
      <c r="E30" s="43" t="s">
        <v>47</v>
      </c>
      <c r="H30" s="30">
        <f>L30*$H$85</f>
        <v>191600</v>
      </c>
      <c r="I30" s="30">
        <f>L30*$I$85</f>
        <v>47900</v>
      </c>
      <c r="J30" s="30">
        <f t="shared" ref="J30" si="6">L30*$J$85</f>
        <v>718500</v>
      </c>
      <c r="K30" s="31"/>
      <c r="L30" s="30">
        <v>958000</v>
      </c>
      <c r="M30" s="5"/>
      <c r="N30" s="30">
        <f t="shared" si="5"/>
        <v>191600</v>
      </c>
      <c r="O30" s="30">
        <f t="shared" si="5"/>
        <v>47900</v>
      </c>
      <c r="P30" s="30">
        <f t="shared" si="5"/>
        <v>718500</v>
      </c>
      <c r="Q30" s="30">
        <f>K30</f>
        <v>0</v>
      </c>
      <c r="R30" s="31">
        <f t="shared" si="4"/>
        <v>958000</v>
      </c>
      <c r="S30" s="44"/>
      <c r="T30" s="44"/>
      <c r="U30" s="44"/>
      <c r="V30" s="44"/>
      <c r="W30" s="44"/>
      <c r="X30" s="44"/>
    </row>
    <row r="31" spans="2:26" hidden="1" x14ac:dyDescent="0.2">
      <c r="B31" s="2"/>
      <c r="D31" s="2" t="s">
        <v>48</v>
      </c>
      <c r="H31" s="33">
        <f>SUM(H26:H30)</f>
        <v>2500406.7999999998</v>
      </c>
      <c r="I31" s="33">
        <f>SUM(I26:I30)</f>
        <v>625101.69999999995</v>
      </c>
      <c r="J31" s="33">
        <f>SUM(J26:J30)</f>
        <v>9376525.5</v>
      </c>
      <c r="K31" s="33">
        <f>SUM(K26:K30)</f>
        <v>0</v>
      </c>
      <c r="L31" s="32">
        <f>SUM(H31:K31)</f>
        <v>12502034</v>
      </c>
      <c r="M31" s="5"/>
      <c r="N31" s="32">
        <f>SUM(N26:N30)</f>
        <v>2499484.6</v>
      </c>
      <c r="O31" s="32">
        <f>SUM(O26:O30)</f>
        <v>624871.15</v>
      </c>
      <c r="P31" s="32">
        <f>SUM(P26:P30)</f>
        <v>9373067.25</v>
      </c>
      <c r="Q31" s="33">
        <f>SUM(Q26:Q30)</f>
        <v>0</v>
      </c>
      <c r="R31" s="33">
        <f t="shared" si="4"/>
        <v>12497423</v>
      </c>
      <c r="S31" s="33"/>
      <c r="T31" s="33"/>
      <c r="U31" s="33"/>
      <c r="V31" s="33"/>
      <c r="W31" s="33"/>
      <c r="X31" s="33"/>
    </row>
    <row r="32" spans="2:26" x14ac:dyDescent="0.2">
      <c r="B32" s="2"/>
      <c r="F32" s="1" t="s">
        <v>96</v>
      </c>
      <c r="L32" s="10"/>
      <c r="M32" s="5"/>
    </row>
    <row r="33" spans="2:24" x14ac:dyDescent="0.2">
      <c r="B33" s="2" t="s">
        <v>49</v>
      </c>
      <c r="D33" s="2" t="s">
        <v>50</v>
      </c>
      <c r="E33" s="1" t="s">
        <v>51</v>
      </c>
      <c r="F33" s="109">
        <v>13</v>
      </c>
      <c r="H33" s="19">
        <v>2783</v>
      </c>
      <c r="I33" s="19">
        <v>0</v>
      </c>
      <c r="J33" s="19">
        <v>0</v>
      </c>
      <c r="K33" s="19">
        <v>0</v>
      </c>
      <c r="L33" s="19">
        <f>SUM(H33:K33)</f>
        <v>2783</v>
      </c>
      <c r="M33" s="5"/>
      <c r="N33" s="18">
        <f t="shared" ref="N33:Q34" si="7">H33</f>
        <v>2783</v>
      </c>
      <c r="O33" s="18">
        <f t="shared" si="7"/>
        <v>0</v>
      </c>
      <c r="P33" s="18">
        <f t="shared" si="7"/>
        <v>0</v>
      </c>
      <c r="Q33" s="18">
        <f t="shared" si="7"/>
        <v>0</v>
      </c>
      <c r="R33" s="18">
        <f>SUM(N33:Q33)</f>
        <v>2783</v>
      </c>
      <c r="S33" s="18"/>
      <c r="T33" s="18"/>
      <c r="U33" s="18"/>
      <c r="V33" s="18"/>
      <c r="W33" s="18"/>
      <c r="X33" s="18"/>
    </row>
    <row r="34" spans="2:24" x14ac:dyDescent="0.2">
      <c r="B34" s="2" t="s">
        <v>52</v>
      </c>
      <c r="D34" s="2" t="s">
        <v>53</v>
      </c>
      <c r="E34" s="1" t="s">
        <v>54</v>
      </c>
      <c r="F34" s="109"/>
      <c r="H34" s="19"/>
      <c r="I34" s="19">
        <v>0</v>
      </c>
      <c r="J34" s="19">
        <v>0</v>
      </c>
      <c r="K34" s="19">
        <v>0</v>
      </c>
      <c r="L34" s="19">
        <f>SUM(H34:K34)</f>
        <v>0</v>
      </c>
      <c r="M34" s="5"/>
      <c r="N34" s="18">
        <f t="shared" si="7"/>
        <v>0</v>
      </c>
      <c r="O34" s="18">
        <f t="shared" si="7"/>
        <v>0</v>
      </c>
      <c r="P34" s="18">
        <f t="shared" si="7"/>
        <v>0</v>
      </c>
      <c r="Q34" s="18">
        <f t="shared" si="7"/>
        <v>0</v>
      </c>
      <c r="R34" s="18">
        <f>SUM(N34:Q34)</f>
        <v>0</v>
      </c>
      <c r="S34" s="18"/>
      <c r="T34" s="18"/>
      <c r="U34" s="18"/>
      <c r="V34" s="18"/>
      <c r="W34" s="18"/>
      <c r="X34" s="18"/>
    </row>
    <row r="35" spans="2:24" x14ac:dyDescent="0.2">
      <c r="D35" s="2"/>
      <c r="F35" s="109"/>
      <c r="H35" s="10"/>
      <c r="I35" s="10"/>
      <c r="J35" s="10"/>
      <c r="K35" s="10"/>
      <c r="L35" s="10"/>
      <c r="M35" s="5"/>
      <c r="R35" s="18"/>
      <c r="S35" s="18"/>
      <c r="T35" s="18"/>
      <c r="U35" s="18"/>
      <c r="V35" s="18"/>
      <c r="W35" s="18"/>
      <c r="X35" s="18"/>
    </row>
    <row r="36" spans="2:24" x14ac:dyDescent="0.2">
      <c r="D36" s="2" t="s">
        <v>55</v>
      </c>
      <c r="E36" s="1" t="s">
        <v>56</v>
      </c>
      <c r="F36" s="109">
        <v>6847</v>
      </c>
      <c r="H36" s="19">
        <v>2256</v>
      </c>
      <c r="I36" s="19"/>
      <c r="J36" s="19">
        <v>0</v>
      </c>
      <c r="K36" s="19">
        <v>0</v>
      </c>
      <c r="L36" s="19">
        <f t="shared" ref="L36:L41" si="8">SUM(H36:K36)</f>
        <v>2256</v>
      </c>
      <c r="M36" s="5"/>
      <c r="N36" s="18">
        <f t="shared" ref="N36:Q41" si="9">H36</f>
        <v>2256</v>
      </c>
      <c r="O36" s="18">
        <f t="shared" si="9"/>
        <v>0</v>
      </c>
      <c r="P36" s="18">
        <f t="shared" si="9"/>
        <v>0</v>
      </c>
      <c r="Q36" s="18">
        <f t="shared" si="9"/>
        <v>0</v>
      </c>
      <c r="R36" s="18">
        <f t="shared" ref="R36:R41" si="10">SUM(N36:Q36)</f>
        <v>2256</v>
      </c>
      <c r="S36" s="18"/>
      <c r="T36" s="18"/>
      <c r="U36" s="18"/>
      <c r="V36" s="18"/>
      <c r="W36" s="18"/>
      <c r="X36" s="18"/>
    </row>
    <row r="37" spans="2:24" x14ac:dyDescent="0.2">
      <c r="D37" s="2" t="s">
        <v>57</v>
      </c>
      <c r="E37" s="1" t="s">
        <v>58</v>
      </c>
      <c r="F37" s="109">
        <v>62</v>
      </c>
      <c r="H37" s="19">
        <f>3943-58</f>
        <v>3885</v>
      </c>
      <c r="I37" s="19">
        <v>0</v>
      </c>
      <c r="J37" s="19">
        <v>0</v>
      </c>
      <c r="K37" s="19">
        <v>0</v>
      </c>
      <c r="L37" s="19">
        <f t="shared" si="8"/>
        <v>3885</v>
      </c>
      <c r="M37" s="5"/>
      <c r="N37" s="18">
        <f t="shared" si="9"/>
        <v>3885</v>
      </c>
      <c r="O37" s="18">
        <f t="shared" si="9"/>
        <v>0</v>
      </c>
      <c r="P37" s="18">
        <f t="shared" si="9"/>
        <v>0</v>
      </c>
      <c r="Q37" s="18">
        <f t="shared" si="9"/>
        <v>0</v>
      </c>
      <c r="R37" s="18">
        <f t="shared" si="10"/>
        <v>3885</v>
      </c>
      <c r="S37" s="18"/>
      <c r="T37" s="18"/>
      <c r="U37" s="18"/>
      <c r="V37" s="18"/>
      <c r="W37" s="18"/>
      <c r="X37" s="18"/>
    </row>
    <row r="38" spans="2:24" x14ac:dyDescent="0.2">
      <c r="D38" s="2"/>
      <c r="E38" s="1" t="s">
        <v>59</v>
      </c>
      <c r="F38" s="109">
        <v>169</v>
      </c>
      <c r="H38" s="19">
        <v>334</v>
      </c>
      <c r="I38" s="19">
        <v>0</v>
      </c>
      <c r="J38" s="19">
        <v>0</v>
      </c>
      <c r="K38" s="19">
        <v>0</v>
      </c>
      <c r="L38" s="19">
        <f t="shared" si="8"/>
        <v>334</v>
      </c>
      <c r="M38" s="5"/>
      <c r="N38" s="18">
        <f t="shared" si="9"/>
        <v>334</v>
      </c>
      <c r="O38" s="18">
        <f t="shared" si="9"/>
        <v>0</v>
      </c>
      <c r="P38" s="18">
        <f t="shared" si="9"/>
        <v>0</v>
      </c>
      <c r="Q38" s="18">
        <f t="shared" si="9"/>
        <v>0</v>
      </c>
      <c r="R38" s="18">
        <f t="shared" si="10"/>
        <v>334</v>
      </c>
      <c r="S38" s="18"/>
      <c r="T38" s="18"/>
      <c r="U38" s="18"/>
      <c r="V38" s="18"/>
      <c r="W38" s="18"/>
      <c r="X38" s="18"/>
    </row>
    <row r="39" spans="2:24" x14ac:dyDescent="0.2">
      <c r="D39" s="2"/>
      <c r="E39" s="1" t="s">
        <v>60</v>
      </c>
      <c r="F39" s="109">
        <v>25</v>
      </c>
      <c r="H39" s="19">
        <v>37145</v>
      </c>
      <c r="I39" s="19">
        <v>0</v>
      </c>
      <c r="J39" s="19"/>
      <c r="K39" s="19">
        <v>0</v>
      </c>
      <c r="L39" s="19">
        <f t="shared" si="8"/>
        <v>37145</v>
      </c>
      <c r="M39" s="5"/>
      <c r="N39" s="18">
        <f t="shared" si="9"/>
        <v>37145</v>
      </c>
      <c r="O39" s="18">
        <f t="shared" si="9"/>
        <v>0</v>
      </c>
      <c r="P39" s="18">
        <f t="shared" si="9"/>
        <v>0</v>
      </c>
      <c r="Q39" s="18">
        <f t="shared" si="9"/>
        <v>0</v>
      </c>
      <c r="R39" s="18">
        <f t="shared" si="10"/>
        <v>37145</v>
      </c>
      <c r="S39" s="18"/>
      <c r="T39" s="18"/>
      <c r="U39" s="18"/>
      <c r="V39" s="18"/>
      <c r="W39" s="18"/>
      <c r="X39" s="18"/>
    </row>
    <row r="40" spans="2:24" x14ac:dyDescent="0.2">
      <c r="D40" s="2"/>
      <c r="E40" s="1" t="s">
        <v>61</v>
      </c>
      <c r="F40" s="109">
        <v>118</v>
      </c>
      <c r="H40" s="19">
        <v>825</v>
      </c>
      <c r="I40" s="19">
        <v>0</v>
      </c>
      <c r="J40" s="19"/>
      <c r="K40" s="19">
        <v>0</v>
      </c>
      <c r="L40" s="19">
        <f t="shared" si="8"/>
        <v>825</v>
      </c>
      <c r="M40" s="5"/>
      <c r="N40" s="18">
        <f t="shared" si="9"/>
        <v>825</v>
      </c>
      <c r="O40" s="18">
        <f t="shared" si="9"/>
        <v>0</v>
      </c>
      <c r="P40" s="18">
        <f t="shared" si="9"/>
        <v>0</v>
      </c>
      <c r="Q40" s="18">
        <f t="shared" si="9"/>
        <v>0</v>
      </c>
      <c r="R40" s="18">
        <f t="shared" si="10"/>
        <v>825</v>
      </c>
      <c r="S40" s="18"/>
      <c r="T40" s="18"/>
      <c r="U40" s="18"/>
      <c r="V40" s="18"/>
      <c r="W40" s="18"/>
      <c r="X40" s="18"/>
    </row>
    <row r="41" spans="2:24" x14ac:dyDescent="0.2">
      <c r="D41" s="2"/>
      <c r="E41" s="1" t="s">
        <v>62</v>
      </c>
      <c r="F41" s="109">
        <v>622</v>
      </c>
      <c r="H41" s="19">
        <v>8329</v>
      </c>
      <c r="I41" s="19">
        <v>0</v>
      </c>
      <c r="J41" s="19"/>
      <c r="K41" s="19">
        <v>0</v>
      </c>
      <c r="L41" s="19">
        <f t="shared" si="8"/>
        <v>8329</v>
      </c>
      <c r="M41" s="5"/>
      <c r="N41" s="18">
        <f t="shared" si="9"/>
        <v>8329</v>
      </c>
      <c r="O41" s="18">
        <f t="shared" si="9"/>
        <v>0</v>
      </c>
      <c r="P41" s="18">
        <f t="shared" si="9"/>
        <v>0</v>
      </c>
      <c r="Q41" s="18">
        <f t="shared" si="9"/>
        <v>0</v>
      </c>
      <c r="R41" s="18">
        <f t="shared" si="10"/>
        <v>8329</v>
      </c>
      <c r="S41" s="18"/>
      <c r="T41" s="18"/>
      <c r="U41" s="18"/>
      <c r="V41" s="18"/>
      <c r="W41" s="18"/>
      <c r="X41" s="18"/>
    </row>
    <row r="42" spans="2:24" x14ac:dyDescent="0.2">
      <c r="D42" s="2"/>
      <c r="H42" s="10"/>
      <c r="I42" s="10"/>
      <c r="J42" s="10"/>
      <c r="K42" s="10"/>
      <c r="L42" s="10"/>
      <c r="M42" s="5"/>
      <c r="R42" s="18"/>
      <c r="S42" s="18"/>
      <c r="T42" s="18"/>
      <c r="U42" s="18"/>
      <c r="V42" s="18"/>
      <c r="W42" s="18"/>
      <c r="X42" s="18"/>
    </row>
    <row r="43" spans="2:24" x14ac:dyDescent="0.2">
      <c r="D43" s="2" t="s">
        <v>63</v>
      </c>
      <c r="H43" s="19"/>
      <c r="I43" s="19">
        <f>I11</f>
        <v>0</v>
      </c>
      <c r="J43" s="19">
        <v>0</v>
      </c>
      <c r="K43" s="19">
        <v>0</v>
      </c>
      <c r="L43" s="19">
        <f>SUM(H43:K43)</f>
        <v>0</v>
      </c>
      <c r="M43" s="5"/>
      <c r="N43" s="18">
        <f>H43</f>
        <v>0</v>
      </c>
      <c r="O43" s="18">
        <f>I43</f>
        <v>0</v>
      </c>
      <c r="P43" s="18">
        <f>J43</f>
        <v>0</v>
      </c>
      <c r="Q43" s="18">
        <f>K43</f>
        <v>0</v>
      </c>
      <c r="R43" s="18">
        <f>SUM(N43:Q43)</f>
        <v>0</v>
      </c>
      <c r="S43" s="18"/>
      <c r="T43" s="18"/>
      <c r="U43" s="18"/>
      <c r="V43" s="18"/>
      <c r="W43" s="18"/>
      <c r="X43" s="18"/>
    </row>
    <row r="44" spans="2:24" x14ac:dyDescent="0.2">
      <c r="D44" s="2"/>
      <c r="H44" s="10"/>
      <c r="I44" s="10"/>
      <c r="J44" s="10"/>
      <c r="K44" s="10"/>
      <c r="M44" s="5"/>
    </row>
    <row r="45" spans="2:24" x14ac:dyDescent="0.2">
      <c r="D45" s="2" t="s">
        <v>64</v>
      </c>
      <c r="H45" s="19"/>
      <c r="I45" s="19"/>
      <c r="J45" s="19">
        <v>0</v>
      </c>
      <c r="K45" s="19">
        <v>0</v>
      </c>
      <c r="L45" s="18">
        <f>SUM(H45:K45)</f>
        <v>0</v>
      </c>
      <c r="M45" s="5"/>
      <c r="N45" s="18">
        <f>H45</f>
        <v>0</v>
      </c>
      <c r="O45" s="18">
        <f>I45</f>
        <v>0</v>
      </c>
      <c r="P45" s="18">
        <f>J45</f>
        <v>0</v>
      </c>
      <c r="Q45" s="18">
        <f>K45</f>
        <v>0</v>
      </c>
      <c r="R45" s="18">
        <f>SUM(N45:Q45)</f>
        <v>0</v>
      </c>
      <c r="S45" s="18"/>
      <c r="T45" s="18"/>
      <c r="U45" s="18"/>
      <c r="V45" s="18"/>
      <c r="W45" s="18"/>
      <c r="X45" s="18"/>
    </row>
    <row r="46" spans="2:24" x14ac:dyDescent="0.2">
      <c r="D46" s="2"/>
      <c r="H46" s="10"/>
      <c r="I46" s="10"/>
      <c r="J46" s="10"/>
      <c r="K46" s="10"/>
      <c r="M46" s="5"/>
    </row>
    <row r="47" spans="2:24" x14ac:dyDescent="0.2">
      <c r="D47" s="2" t="s">
        <v>65</v>
      </c>
      <c r="H47" s="19"/>
      <c r="I47" s="19"/>
      <c r="J47" s="19">
        <v>0</v>
      </c>
      <c r="K47" s="19">
        <v>0</v>
      </c>
      <c r="L47" s="18">
        <f>SUM(H47:K47)</f>
        <v>0</v>
      </c>
      <c r="M47" s="5"/>
      <c r="N47" s="18">
        <f>H47</f>
        <v>0</v>
      </c>
      <c r="O47" s="18">
        <f>I47</f>
        <v>0</v>
      </c>
      <c r="P47" s="18">
        <f>J47</f>
        <v>0</v>
      </c>
      <c r="Q47" s="18">
        <f>K47</f>
        <v>0</v>
      </c>
      <c r="R47" s="18">
        <f>SUM(N47:Q47)</f>
        <v>0</v>
      </c>
      <c r="S47" s="18"/>
      <c r="T47" s="18"/>
      <c r="U47" s="18"/>
      <c r="V47" s="18"/>
      <c r="W47" s="18"/>
      <c r="X47" s="18"/>
    </row>
    <row r="48" spans="2:24" x14ac:dyDescent="0.2">
      <c r="D48" s="2"/>
      <c r="H48" s="10"/>
      <c r="I48" s="10"/>
      <c r="J48" s="10"/>
      <c r="K48" s="10"/>
      <c r="M48" s="5"/>
    </row>
    <row r="49" spans="2:24" x14ac:dyDescent="0.2">
      <c r="D49" s="2" t="s">
        <v>66</v>
      </c>
      <c r="H49" s="19"/>
      <c r="I49" s="19">
        <v>0</v>
      </c>
      <c r="J49" s="19">
        <v>0</v>
      </c>
      <c r="K49" s="19">
        <v>0</v>
      </c>
      <c r="L49" s="18">
        <f>SUM(H49:K49)</f>
        <v>0</v>
      </c>
      <c r="M49" s="5"/>
      <c r="N49" s="18">
        <f>H49</f>
        <v>0</v>
      </c>
      <c r="O49" s="18">
        <f>I49</f>
        <v>0</v>
      </c>
      <c r="P49" s="18">
        <f>J49</f>
        <v>0</v>
      </c>
      <c r="Q49" s="18">
        <f>K49</f>
        <v>0</v>
      </c>
      <c r="R49" s="18">
        <f>SUM(N49:Q49)</f>
        <v>0</v>
      </c>
      <c r="S49" s="18"/>
      <c r="T49" s="18"/>
      <c r="U49" s="18"/>
      <c r="V49" s="18"/>
      <c r="W49" s="18"/>
      <c r="X49" s="18"/>
    </row>
    <row r="50" spans="2:24" x14ac:dyDescent="0.2">
      <c r="D50" s="2" t="s">
        <v>67</v>
      </c>
      <c r="H50" s="10"/>
      <c r="I50" s="10"/>
      <c r="J50" s="10"/>
      <c r="K50" s="10"/>
      <c r="M50" s="5"/>
    </row>
    <row r="51" spans="2:24" x14ac:dyDescent="0.2">
      <c r="D51" s="2"/>
      <c r="H51" s="10"/>
      <c r="I51" s="10"/>
      <c r="J51" s="10"/>
      <c r="K51" s="10"/>
      <c r="M51" s="5"/>
    </row>
    <row r="52" spans="2:24" x14ac:dyDescent="0.2">
      <c r="B52" s="2"/>
      <c r="D52" s="2" t="s">
        <v>62</v>
      </c>
      <c r="H52" s="30"/>
      <c r="I52" s="30">
        <v>0</v>
      </c>
      <c r="J52" s="30">
        <v>0</v>
      </c>
      <c r="K52" s="30">
        <v>0</v>
      </c>
      <c r="L52" s="30">
        <f>SUM(H52:K52)</f>
        <v>0</v>
      </c>
      <c r="M52" s="5"/>
      <c r="N52" s="31">
        <f>H52</f>
        <v>0</v>
      </c>
      <c r="O52" s="31">
        <f>I52</f>
        <v>0</v>
      </c>
      <c r="P52" s="31">
        <f>J52</f>
        <v>0</v>
      </c>
      <c r="Q52" s="31">
        <f>K52</f>
        <v>0</v>
      </c>
      <c r="R52" s="31">
        <f>SUM(N52:Q52)</f>
        <v>0</v>
      </c>
      <c r="S52" s="44"/>
      <c r="T52" s="44"/>
      <c r="U52" s="44"/>
      <c r="V52" s="44"/>
      <c r="W52" s="44"/>
      <c r="X52" s="44"/>
    </row>
    <row r="53" spans="2:24" x14ac:dyDescent="0.2">
      <c r="D53" s="2" t="s">
        <v>68</v>
      </c>
      <c r="H53" s="33">
        <f>SUM(H33:H52)</f>
        <v>55557</v>
      </c>
      <c r="I53" s="33">
        <f>SUM(I33:I52)</f>
        <v>0</v>
      </c>
      <c r="J53" s="33">
        <f>SUM(J33:J52)</f>
        <v>0</v>
      </c>
      <c r="K53" s="33">
        <f>SUM(K33:K52)</f>
        <v>0</v>
      </c>
      <c r="L53" s="33">
        <f>SUM(H53:K53)</f>
        <v>55557</v>
      </c>
      <c r="M53" s="5"/>
      <c r="N53" s="33">
        <f>SUM(N33:N52)</f>
        <v>55557</v>
      </c>
      <c r="O53" s="33">
        <f>SUM(O33:O52)</f>
        <v>0</v>
      </c>
      <c r="P53" s="33">
        <f>SUM(P33:P52)</f>
        <v>0</v>
      </c>
      <c r="Q53" s="33">
        <f>SUM(Q33:Q52)</f>
        <v>0</v>
      </c>
      <c r="R53" s="33">
        <f>SUM(N53:Q53)</f>
        <v>55557</v>
      </c>
      <c r="S53" s="33"/>
      <c r="T53" s="33"/>
      <c r="U53" s="33"/>
      <c r="V53" s="33"/>
      <c r="W53" s="33"/>
      <c r="X53" s="33"/>
    </row>
    <row r="54" spans="2:24" hidden="1" x14ac:dyDescent="0.2">
      <c r="B54" s="2"/>
      <c r="H54" s="18"/>
      <c r="M54" s="5"/>
    </row>
    <row r="55" spans="2:24" hidden="1" x14ac:dyDescent="0.2">
      <c r="B55" s="2" t="s">
        <v>69</v>
      </c>
      <c r="H55" s="18">
        <v>0</v>
      </c>
      <c r="I55" s="18">
        <v>0</v>
      </c>
      <c r="J55" s="18">
        <v>0</v>
      </c>
      <c r="K55" s="18">
        <v>0</v>
      </c>
      <c r="L55" s="18">
        <f>SUM(H55:K55)</f>
        <v>0</v>
      </c>
      <c r="M55" s="5"/>
      <c r="N55" s="18">
        <v>0</v>
      </c>
      <c r="O55" s="18">
        <v>0</v>
      </c>
      <c r="P55" s="18">
        <v>0</v>
      </c>
      <c r="Q55" s="18">
        <v>0</v>
      </c>
      <c r="R55" s="18">
        <f>SUM(N55:Q55)</f>
        <v>0</v>
      </c>
      <c r="S55" s="18"/>
      <c r="T55" s="18"/>
      <c r="U55" s="18"/>
      <c r="V55" s="18"/>
      <c r="W55" s="18"/>
      <c r="X55" s="18"/>
    </row>
    <row r="56" spans="2:24" hidden="1" x14ac:dyDescent="0.2">
      <c r="B56" s="2" t="s">
        <v>70</v>
      </c>
      <c r="D56" s="18"/>
      <c r="M56" s="5"/>
    </row>
    <row r="57" spans="2:24" ht="13.5" hidden="1" thickBot="1" x14ac:dyDescent="0.25">
      <c r="L57" s="18"/>
      <c r="M57" s="5"/>
      <c r="R57" s="45"/>
      <c r="S57" s="46"/>
      <c r="T57" s="46"/>
      <c r="U57" s="46"/>
      <c r="V57" s="46"/>
      <c r="W57" s="46"/>
      <c r="X57" s="46"/>
    </row>
    <row r="58" spans="2:24" hidden="1" x14ac:dyDescent="0.2">
      <c r="B58" s="2" t="s">
        <v>71</v>
      </c>
      <c r="E58" s="18"/>
      <c r="H58" s="47">
        <f>H21+H24+H31+H53+H55</f>
        <v>3259317.8</v>
      </c>
      <c r="I58" s="47">
        <f>I21+I24+I31+I53+I55</f>
        <v>718711.7</v>
      </c>
      <c r="J58" s="47">
        <f>J21+J24+J31+J53+J55</f>
        <v>10006364.5</v>
      </c>
      <c r="K58" s="47">
        <f>K21+K24+K31+K53+K55</f>
        <v>51562</v>
      </c>
      <c r="L58" s="47">
        <f>SUM(H58:K58)</f>
        <v>14035956</v>
      </c>
      <c r="M58" s="48"/>
      <c r="N58" s="47">
        <f>N21+N24+N31+N53+N55</f>
        <v>3023726.5495195184</v>
      </c>
      <c r="O58" s="47">
        <f>O21+O24+O31+O53+O55</f>
        <v>694647.8873798796</v>
      </c>
      <c r="P58" s="47">
        <f>P21+P24+P31+P53+P55</f>
        <v>9743219.3106981944</v>
      </c>
      <c r="Q58" s="47">
        <f>Q21+Q24+Q31+Q53+Q55</f>
        <v>0</v>
      </c>
      <c r="R58" s="47">
        <f>SUM(N58:Q58)</f>
        <v>13461593.747597592</v>
      </c>
      <c r="S58" s="36"/>
      <c r="T58" s="36"/>
      <c r="U58" s="36"/>
      <c r="V58" s="36"/>
      <c r="W58" s="36"/>
      <c r="X58" s="36"/>
    </row>
    <row r="59" spans="2:24" hidden="1" x14ac:dyDescent="0.2">
      <c r="M59" s="5"/>
    </row>
    <row r="60" spans="2:24" hidden="1" x14ac:dyDescent="0.2">
      <c r="M60" s="5"/>
    </row>
    <row r="61" spans="2:24" ht="14.25" hidden="1" x14ac:dyDescent="0.2">
      <c r="B61" s="15" t="s">
        <v>72</v>
      </c>
      <c r="L61" s="10"/>
      <c r="M61" s="5"/>
    </row>
    <row r="62" spans="2:24" hidden="1" x14ac:dyDescent="0.2">
      <c r="D62" s="10" t="s">
        <v>73</v>
      </c>
      <c r="E62" s="43" t="s">
        <v>22</v>
      </c>
      <c r="H62" s="19">
        <f>L62*$H$85</f>
        <v>367000</v>
      </c>
      <c r="I62" s="19">
        <f>L62*$I$85</f>
        <v>91750</v>
      </c>
      <c r="J62" s="19">
        <f>L62*$J$85</f>
        <v>1376250</v>
      </c>
      <c r="K62" s="19">
        <v>0</v>
      </c>
      <c r="L62" s="19">
        <v>1835000</v>
      </c>
      <c r="M62" s="5"/>
      <c r="N62" s="18">
        <f>$H$85*R62</f>
        <v>235248.64000000004</v>
      </c>
      <c r="O62" s="18">
        <f>$I$85*R62</f>
        <v>58812.160000000011</v>
      </c>
      <c r="P62" s="18">
        <f>$J$85*R62</f>
        <v>882182.40000000014</v>
      </c>
      <c r="Q62" s="19">
        <f t="shared" ref="Q62:R63" si="11">K62</f>
        <v>0</v>
      </c>
      <c r="R62" s="19">
        <f>L62-((((51*124.2)*8)*13))</f>
        <v>1176243.2000000002</v>
      </c>
      <c r="S62" s="19"/>
      <c r="T62" s="19"/>
      <c r="U62" s="19"/>
      <c r="V62" s="19"/>
      <c r="W62" s="19"/>
      <c r="X62" s="19"/>
    </row>
    <row r="63" spans="2:24" ht="12.75" hidden="1" customHeight="1" x14ac:dyDescent="0.2">
      <c r="D63" s="10"/>
      <c r="E63" s="43" t="s">
        <v>24</v>
      </c>
      <c r="H63" s="18">
        <v>0</v>
      </c>
      <c r="I63" s="18">
        <v>0</v>
      </c>
      <c r="J63" s="18">
        <f>L63*$J$85</f>
        <v>0</v>
      </c>
      <c r="K63" s="49">
        <v>0</v>
      </c>
      <c r="L63" s="50"/>
      <c r="M63" s="5"/>
      <c r="N63" s="51">
        <f>H63</f>
        <v>0</v>
      </c>
      <c r="O63" s="51">
        <f>I63</f>
        <v>0</v>
      </c>
      <c r="P63" s="51">
        <f>J63</f>
        <v>0</v>
      </c>
      <c r="Q63" s="50">
        <f t="shared" si="11"/>
        <v>0</v>
      </c>
      <c r="R63" s="51">
        <f t="shared" si="11"/>
        <v>0</v>
      </c>
      <c r="S63" s="51"/>
      <c r="T63" s="51"/>
      <c r="U63" s="51"/>
      <c r="V63" s="51"/>
      <c r="W63" s="51"/>
      <c r="X63" s="51"/>
    </row>
    <row r="64" spans="2:24" ht="12.75" hidden="1" customHeight="1" x14ac:dyDescent="0.2">
      <c r="D64" s="10"/>
      <c r="E64" s="43"/>
      <c r="H64" s="18"/>
      <c r="I64" s="18"/>
      <c r="J64" s="18"/>
      <c r="K64" s="10"/>
      <c r="L64" s="10"/>
      <c r="M64" s="5"/>
      <c r="Q64" s="10"/>
    </row>
    <row r="65" spans="1:26" hidden="1" x14ac:dyDescent="0.2">
      <c r="D65" s="10" t="s">
        <v>74</v>
      </c>
      <c r="E65" s="43" t="s">
        <v>22</v>
      </c>
      <c r="H65" s="18">
        <v>0</v>
      </c>
      <c r="I65" s="18">
        <v>0</v>
      </c>
      <c r="J65" s="18">
        <f>L65</f>
        <v>4250000</v>
      </c>
      <c r="K65" s="19">
        <v>0</v>
      </c>
      <c r="L65" s="19">
        <v>4250000</v>
      </c>
      <c r="M65" s="5"/>
      <c r="N65" s="18"/>
      <c r="O65" s="18"/>
      <c r="P65" s="18">
        <f>R65</f>
        <v>4250000</v>
      </c>
      <c r="Q65" s="19">
        <f t="shared" ref="Q65" si="12">K65</f>
        <v>0</v>
      </c>
      <c r="R65" s="19">
        <f>L65</f>
        <v>4250000</v>
      </c>
      <c r="S65" s="19"/>
      <c r="T65" s="19"/>
      <c r="U65" s="19"/>
      <c r="V65" s="19"/>
      <c r="W65" s="19"/>
      <c r="X65" s="19"/>
      <c r="Z65" s="3" t="s">
        <v>75</v>
      </c>
    </row>
    <row r="66" spans="1:26" hidden="1" x14ac:dyDescent="0.2">
      <c r="D66" s="10"/>
      <c r="E66" s="43" t="s">
        <v>24</v>
      </c>
      <c r="H66" s="51">
        <v>0</v>
      </c>
      <c r="I66" s="51">
        <v>0</v>
      </c>
      <c r="J66" s="51">
        <f>L66</f>
        <v>0</v>
      </c>
      <c r="K66" s="50">
        <v>0</v>
      </c>
      <c r="L66" s="50"/>
      <c r="M66" s="5"/>
      <c r="N66" s="51">
        <f>H66</f>
        <v>0</v>
      </c>
      <c r="O66" s="51">
        <f>I66</f>
        <v>0</v>
      </c>
      <c r="P66" s="51">
        <f>J66</f>
        <v>0</v>
      </c>
      <c r="Q66" s="50">
        <f>K66</f>
        <v>0</v>
      </c>
      <c r="R66" s="51">
        <f>L66</f>
        <v>0</v>
      </c>
      <c r="S66" s="51"/>
      <c r="T66" s="51"/>
      <c r="U66" s="51"/>
      <c r="V66" s="51"/>
      <c r="W66" s="51"/>
      <c r="X66" s="51"/>
      <c r="Z66" s="40" t="e">
        <f>#REF!-(327*25.09*8)</f>
        <v>#REF!</v>
      </c>
    </row>
    <row r="67" spans="1:26" ht="12.75" hidden="1" customHeight="1" x14ac:dyDescent="0.2">
      <c r="D67" s="10"/>
      <c r="E67" s="43"/>
      <c r="H67" s="18"/>
      <c r="I67" s="18"/>
      <c r="J67" s="18"/>
      <c r="K67" s="10"/>
      <c r="L67" s="10"/>
      <c r="M67" s="5"/>
      <c r="Q67" s="10"/>
    </row>
    <row r="68" spans="1:26" hidden="1" x14ac:dyDescent="0.2">
      <c r="D68" s="10" t="s">
        <v>76</v>
      </c>
      <c r="E68" s="43" t="s">
        <v>22</v>
      </c>
      <c r="H68" s="19">
        <f>L68*$H$85</f>
        <v>7000000</v>
      </c>
      <c r="I68" s="19">
        <f>L68*$I$85</f>
        <v>1750000</v>
      </c>
      <c r="J68" s="19">
        <f>L68*$J$85</f>
        <v>26250000</v>
      </c>
      <c r="K68" s="19">
        <v>0</v>
      </c>
      <c r="L68" s="19">
        <v>35000000</v>
      </c>
      <c r="M68" s="5"/>
      <c r="N68" s="18">
        <f>$H$85*R68</f>
        <v>7000000</v>
      </c>
      <c r="O68" s="18">
        <f>$I$85*R68</f>
        <v>1750000</v>
      </c>
      <c r="P68" s="18">
        <f>$J$85*R68</f>
        <v>26250000</v>
      </c>
      <c r="Q68" s="19">
        <f t="shared" ref="Q68" si="13">K68</f>
        <v>0</v>
      </c>
      <c r="R68" s="19">
        <f>L68</f>
        <v>35000000</v>
      </c>
      <c r="S68" s="19"/>
      <c r="T68" s="19"/>
      <c r="U68" s="19"/>
      <c r="V68" s="19"/>
      <c r="W68" s="19"/>
      <c r="X68" s="19"/>
    </row>
    <row r="69" spans="1:26" hidden="1" x14ac:dyDescent="0.2">
      <c r="D69" s="10"/>
      <c r="E69" s="43" t="s">
        <v>24</v>
      </c>
      <c r="H69" s="18"/>
      <c r="I69" s="18"/>
      <c r="J69" s="18">
        <f>L69*$J$85</f>
        <v>0</v>
      </c>
      <c r="K69" s="50">
        <v>0</v>
      </c>
      <c r="L69" s="50"/>
      <c r="M69" s="5"/>
      <c r="N69" s="51">
        <f>H69</f>
        <v>0</v>
      </c>
      <c r="O69" s="51">
        <f>I69</f>
        <v>0</v>
      </c>
      <c r="P69" s="51">
        <f>J69</f>
        <v>0</v>
      </c>
      <c r="Q69" s="50">
        <f>K69</f>
        <v>0</v>
      </c>
      <c r="R69" s="51">
        <f>L69</f>
        <v>0</v>
      </c>
      <c r="S69" s="51"/>
      <c r="T69" s="51"/>
      <c r="U69" s="51"/>
      <c r="V69" s="51"/>
      <c r="W69" s="51"/>
      <c r="X69" s="51"/>
    </row>
    <row r="70" spans="1:26" s="3" customFormat="1" hidden="1" x14ac:dyDescent="0.2">
      <c r="A70" s="1"/>
      <c r="B70" s="1"/>
      <c r="C70" s="1"/>
      <c r="D70" s="10"/>
      <c r="E70" s="1"/>
      <c r="F70" s="1"/>
      <c r="G70" s="1"/>
      <c r="H70" s="1"/>
      <c r="I70" s="1"/>
      <c r="J70" s="1"/>
      <c r="K70" s="10"/>
      <c r="L70" s="1"/>
      <c r="M70" s="5"/>
      <c r="N70" s="1"/>
      <c r="O70" s="1"/>
      <c r="P70" s="1"/>
      <c r="Q70" s="1"/>
      <c r="R70" s="1"/>
      <c r="S70" s="1"/>
      <c r="T70" s="1"/>
      <c r="U70" s="1"/>
      <c r="V70" s="1"/>
      <c r="W70" s="1"/>
      <c r="X70" s="1"/>
      <c r="Y70" s="52"/>
    </row>
    <row r="71" spans="1:26" s="3" customFormat="1" hidden="1" x14ac:dyDescent="0.2">
      <c r="A71" s="1"/>
      <c r="B71" s="2" t="s">
        <v>77</v>
      </c>
      <c r="C71" s="1"/>
      <c r="D71" s="1"/>
      <c r="E71" s="43" t="s">
        <v>22</v>
      </c>
      <c r="F71" s="1"/>
      <c r="G71" s="1"/>
      <c r="H71" s="47">
        <f>H62+H65+H68</f>
        <v>7367000</v>
      </c>
      <c r="I71" s="47">
        <f t="shared" ref="I71:R72" si="14">I62+I65+I68</f>
        <v>1841750</v>
      </c>
      <c r="J71" s="47">
        <f t="shared" si="14"/>
        <v>31876250</v>
      </c>
      <c r="K71" s="47">
        <f t="shared" si="14"/>
        <v>0</v>
      </c>
      <c r="L71" s="47">
        <f t="shared" si="14"/>
        <v>41085000</v>
      </c>
      <c r="M71" s="5"/>
      <c r="N71" s="47">
        <f>N62+N65+N68</f>
        <v>7235248.6399999997</v>
      </c>
      <c r="O71" s="47">
        <f t="shared" si="14"/>
        <v>1808812.16</v>
      </c>
      <c r="P71" s="47">
        <f t="shared" si="14"/>
        <v>31382182.399999999</v>
      </c>
      <c r="Q71" s="47">
        <f t="shared" si="14"/>
        <v>0</v>
      </c>
      <c r="R71" s="47">
        <f t="shared" si="14"/>
        <v>40426243.200000003</v>
      </c>
      <c r="S71" s="36"/>
      <c r="T71" s="36"/>
      <c r="U71" s="36"/>
      <c r="V71" s="36"/>
      <c r="W71" s="36"/>
      <c r="X71" s="36"/>
      <c r="Y71" s="46"/>
    </row>
    <row r="72" spans="1:26" s="3" customFormat="1" hidden="1" x14ac:dyDescent="0.2">
      <c r="A72" s="1"/>
      <c r="B72" s="2"/>
      <c r="C72" s="1"/>
      <c r="D72" s="1"/>
      <c r="E72" s="43" t="s">
        <v>24</v>
      </c>
      <c r="F72" s="1"/>
      <c r="G72" s="1"/>
      <c r="H72" s="53">
        <f>H63+H66+H69</f>
        <v>0</v>
      </c>
      <c r="I72" s="53">
        <f>I63+I66+I69</f>
        <v>0</v>
      </c>
      <c r="J72" s="53">
        <f t="shared" si="14"/>
        <v>0</v>
      </c>
      <c r="K72" s="53">
        <f t="shared" si="14"/>
        <v>0</v>
      </c>
      <c r="L72" s="53">
        <f t="shared" si="14"/>
        <v>0</v>
      </c>
      <c r="M72" s="5"/>
      <c r="N72" s="53">
        <f t="shared" si="14"/>
        <v>0</v>
      </c>
      <c r="O72" s="53">
        <f t="shared" si="14"/>
        <v>0</v>
      </c>
      <c r="P72" s="53">
        <f t="shared" si="14"/>
        <v>0</v>
      </c>
      <c r="Q72" s="53">
        <f t="shared" si="14"/>
        <v>0</v>
      </c>
      <c r="R72" s="53">
        <f t="shared" si="14"/>
        <v>0</v>
      </c>
      <c r="S72" s="54"/>
      <c r="T72" s="54"/>
      <c r="U72" s="54"/>
      <c r="V72" s="54"/>
      <c r="W72" s="54"/>
      <c r="X72" s="54"/>
      <c r="Y72" s="1"/>
    </row>
    <row r="73" spans="1:26" s="3" customFormat="1" hidden="1" x14ac:dyDescent="0.2">
      <c r="A73" s="1"/>
      <c r="B73" s="1"/>
      <c r="C73" s="1"/>
      <c r="D73" s="1"/>
      <c r="E73" s="1"/>
      <c r="F73" s="1"/>
      <c r="G73" s="1"/>
      <c r="H73" s="1"/>
      <c r="I73" s="1" t="s">
        <v>78</v>
      </c>
      <c r="J73" s="1"/>
      <c r="K73" s="1"/>
      <c r="L73" s="18"/>
      <c r="M73" s="5"/>
      <c r="N73" s="1"/>
      <c r="O73" s="1"/>
      <c r="P73" s="1"/>
      <c r="Q73" s="1"/>
      <c r="R73" s="1"/>
      <c r="S73" s="1"/>
      <c r="T73" s="1"/>
      <c r="U73" s="1"/>
      <c r="V73" s="1"/>
      <c r="W73" s="1"/>
      <c r="X73" s="1"/>
      <c r="Y73" s="18"/>
    </row>
    <row r="74" spans="1:26" s="3" customFormat="1" hidden="1" x14ac:dyDescent="0.2">
      <c r="A74" s="1"/>
      <c r="B74" s="1"/>
      <c r="C74" s="1"/>
      <c r="D74" s="1"/>
      <c r="E74" s="1"/>
      <c r="F74" s="1"/>
      <c r="G74" s="1"/>
      <c r="H74" s="1"/>
      <c r="I74" s="1"/>
      <c r="J74" s="1"/>
      <c r="K74" s="1"/>
      <c r="L74" s="1"/>
      <c r="M74" s="5"/>
      <c r="N74" s="1"/>
      <c r="O74" s="1"/>
      <c r="P74" s="1"/>
      <c r="Q74" s="1"/>
      <c r="R74" s="1"/>
      <c r="S74" s="1"/>
      <c r="T74" s="1"/>
      <c r="U74" s="1"/>
      <c r="V74" s="1"/>
      <c r="W74" s="1"/>
      <c r="X74" s="1"/>
      <c r="Y74" s="1"/>
    </row>
    <row r="75" spans="1:26" s="3" customFormat="1" ht="15" hidden="1" thickBot="1" x14ac:dyDescent="0.25">
      <c r="A75" s="1"/>
      <c r="B75" s="15" t="s">
        <v>79</v>
      </c>
      <c r="C75" s="1"/>
      <c r="D75" s="1"/>
      <c r="E75" s="1"/>
      <c r="F75" s="1"/>
      <c r="G75" s="1"/>
      <c r="H75" s="55">
        <f t="shared" ref="H75:R75" si="15">H58+H71</f>
        <v>10626317.800000001</v>
      </c>
      <c r="I75" s="55">
        <f t="shared" si="15"/>
        <v>2560461.7000000002</v>
      </c>
      <c r="J75" s="55">
        <f t="shared" si="15"/>
        <v>41882614.5</v>
      </c>
      <c r="K75" s="55">
        <f t="shared" si="15"/>
        <v>51562</v>
      </c>
      <c r="L75" s="55">
        <f t="shared" si="15"/>
        <v>55120956</v>
      </c>
      <c r="M75" s="56">
        <f t="shared" si="15"/>
        <v>0</v>
      </c>
      <c r="N75" s="55">
        <f t="shared" si="15"/>
        <v>10258975.189519517</v>
      </c>
      <c r="O75" s="55">
        <f t="shared" si="15"/>
        <v>2503460.0473798793</v>
      </c>
      <c r="P75" s="57">
        <f t="shared" si="15"/>
        <v>41125401.710698195</v>
      </c>
      <c r="Q75" s="55">
        <f t="shared" si="15"/>
        <v>0</v>
      </c>
      <c r="R75" s="55">
        <f t="shared" si="15"/>
        <v>53887836.947597593</v>
      </c>
      <c r="S75" s="36"/>
      <c r="T75" s="36"/>
      <c r="U75" s="36"/>
      <c r="V75" s="36"/>
      <c r="W75" s="36"/>
      <c r="X75" s="36"/>
      <c r="Y75" s="1"/>
    </row>
    <row r="76" spans="1:26" s="3" customFormat="1" hidden="1" x14ac:dyDescent="0.2">
      <c r="A76" s="1"/>
      <c r="B76" s="1"/>
      <c r="C76" s="1"/>
      <c r="D76" s="1"/>
      <c r="E76" s="1"/>
      <c r="F76" s="1"/>
      <c r="G76" s="1"/>
      <c r="H76" s="1"/>
      <c r="I76" s="1"/>
      <c r="J76" s="58"/>
      <c r="K76" s="1"/>
      <c r="L76" s="1"/>
      <c r="M76" s="5"/>
      <c r="N76" s="1"/>
      <c r="O76" s="1"/>
      <c r="P76" s="59"/>
      <c r="Q76" s="1"/>
      <c r="R76" s="1"/>
      <c r="S76" s="1"/>
      <c r="T76" s="1"/>
      <c r="U76" s="1"/>
      <c r="V76" s="1"/>
      <c r="W76" s="1"/>
      <c r="X76" s="1"/>
      <c r="Y76" s="1"/>
    </row>
    <row r="77" spans="1:26" hidden="1" x14ac:dyDescent="0.2">
      <c r="J77" s="58"/>
      <c r="L77" s="18"/>
      <c r="M77" s="5"/>
      <c r="P77" s="59"/>
    </row>
    <row r="78" spans="1:26" hidden="1" x14ac:dyDescent="0.2">
      <c r="H78" s="28"/>
      <c r="I78" s="28"/>
      <c r="J78" s="28"/>
      <c r="K78" s="18"/>
      <c r="L78" s="18"/>
      <c r="M78" s="5"/>
      <c r="P78" s="59"/>
    </row>
    <row r="79" spans="1:26" hidden="1" x14ac:dyDescent="0.2">
      <c r="H79" s="58"/>
      <c r="I79" s="58"/>
      <c r="J79" s="58"/>
      <c r="L79" s="28"/>
      <c r="M79" s="5"/>
      <c r="P79" s="60"/>
    </row>
    <row r="80" spans="1:26" hidden="1" x14ac:dyDescent="0.2">
      <c r="H80" s="61"/>
      <c r="I80" s="61"/>
      <c r="J80" s="61"/>
      <c r="L80" s="18"/>
      <c r="M80" s="5"/>
      <c r="P80" s="59"/>
    </row>
    <row r="81" spans="5:26" hidden="1" x14ac:dyDescent="0.2">
      <c r="H81" s="58"/>
      <c r="I81" s="58"/>
      <c r="J81" s="58"/>
      <c r="K81" s="18"/>
      <c r="L81" s="18"/>
      <c r="M81" s="5"/>
      <c r="N81" s="62"/>
      <c r="O81" s="62"/>
      <c r="P81" s="63"/>
      <c r="Q81" s="62"/>
      <c r="R81" s="62"/>
      <c r="S81" s="62"/>
      <c r="T81" s="62"/>
      <c r="U81" s="62"/>
      <c r="V81" s="62"/>
    </row>
    <row r="82" spans="5:26" hidden="1" x14ac:dyDescent="0.2">
      <c r="H82" s="58"/>
      <c r="I82" s="58"/>
      <c r="J82" s="58"/>
      <c r="L82" s="18"/>
      <c r="M82" s="5"/>
      <c r="N82" s="62"/>
      <c r="O82" s="62"/>
      <c r="P82" s="63"/>
      <c r="Q82" s="62"/>
      <c r="R82" s="62"/>
      <c r="S82" s="62"/>
      <c r="T82" s="62"/>
      <c r="U82" s="62"/>
      <c r="V82" s="62"/>
    </row>
    <row r="83" spans="5:26" hidden="1" x14ac:dyDescent="0.2">
      <c r="H83" s="64"/>
      <c r="J83" s="58"/>
      <c r="M83" s="5"/>
      <c r="N83" s="62"/>
      <c r="O83" s="62"/>
      <c r="P83" s="63"/>
      <c r="Q83" s="62"/>
      <c r="R83" s="62"/>
      <c r="S83" s="62"/>
      <c r="T83" s="62"/>
      <c r="U83" s="62"/>
      <c r="V83" s="62"/>
    </row>
    <row r="84" spans="5:26" hidden="1" x14ac:dyDescent="0.2">
      <c r="M84" s="5"/>
      <c r="N84" s="62"/>
      <c r="O84" s="62"/>
      <c r="P84" s="62"/>
      <c r="Q84" s="62"/>
      <c r="R84" s="62"/>
      <c r="S84" s="62"/>
      <c r="T84" s="62"/>
      <c r="U84" s="62"/>
      <c r="V84" s="62"/>
    </row>
    <row r="85" spans="5:26" hidden="1" x14ac:dyDescent="0.2">
      <c r="E85" s="65"/>
      <c r="F85" s="66"/>
      <c r="G85" s="66"/>
      <c r="H85" s="67">
        <v>0.2</v>
      </c>
      <c r="I85" s="67">
        <v>0.05</v>
      </c>
      <c r="J85" s="67">
        <v>0.75</v>
      </c>
      <c r="K85" s="66"/>
      <c r="L85" s="68">
        <v>59438733</v>
      </c>
      <c r="M85" s="5"/>
      <c r="N85" s="69"/>
      <c r="O85" s="70"/>
      <c r="P85" s="70"/>
      <c r="Q85" s="70"/>
      <c r="R85" s="71"/>
      <c r="S85" s="26"/>
      <c r="T85" s="26"/>
      <c r="U85" s="26"/>
      <c r="V85" s="26"/>
    </row>
    <row r="86" spans="5:26" hidden="1" x14ac:dyDescent="0.2">
      <c r="E86" s="72"/>
      <c r="F86" s="52"/>
      <c r="G86" s="52"/>
      <c r="H86" s="52"/>
      <c r="I86" s="52"/>
      <c r="J86" s="52"/>
      <c r="K86" s="52"/>
      <c r="L86" s="73"/>
      <c r="M86" s="5"/>
      <c r="N86" s="74"/>
      <c r="O86" s="26"/>
      <c r="P86" s="26"/>
      <c r="Q86" s="26"/>
      <c r="R86" s="26"/>
      <c r="S86" s="26"/>
      <c r="T86" s="26"/>
      <c r="U86" s="26"/>
      <c r="V86" s="26"/>
    </row>
    <row r="87" spans="5:26" hidden="1" x14ac:dyDescent="0.2">
      <c r="E87" s="75" t="s">
        <v>80</v>
      </c>
      <c r="F87" s="52"/>
      <c r="G87" s="52"/>
      <c r="H87" s="52"/>
      <c r="I87" s="52"/>
      <c r="J87" s="52"/>
      <c r="K87" s="52"/>
      <c r="L87" s="76">
        <f>L85</f>
        <v>59438733</v>
      </c>
      <c r="M87" s="5"/>
      <c r="N87" s="77"/>
      <c r="O87" s="71"/>
      <c r="P87" s="71"/>
      <c r="Q87" s="71"/>
      <c r="R87" s="71"/>
      <c r="S87" s="26"/>
      <c r="T87" s="26"/>
      <c r="U87" s="26"/>
      <c r="V87" s="26"/>
    </row>
    <row r="88" spans="5:26" hidden="1" x14ac:dyDescent="0.2">
      <c r="E88" s="72" t="s">
        <v>81</v>
      </c>
      <c r="F88" s="52"/>
      <c r="G88" s="52"/>
      <c r="H88" s="52"/>
      <c r="I88" s="52"/>
      <c r="J88" s="52"/>
      <c r="K88" s="52"/>
      <c r="L88" s="76">
        <v>0</v>
      </c>
      <c r="M88" s="5"/>
      <c r="N88" s="62"/>
      <c r="O88" s="26"/>
      <c r="P88" s="26"/>
      <c r="Q88" s="26"/>
      <c r="R88" s="26"/>
      <c r="S88" s="26"/>
      <c r="T88" s="26"/>
      <c r="U88" s="26"/>
      <c r="V88" s="26"/>
    </row>
    <row r="89" spans="5:26" hidden="1" x14ac:dyDescent="0.2">
      <c r="E89" s="72"/>
      <c r="F89" s="52"/>
      <c r="G89" s="52"/>
      <c r="H89" s="52"/>
      <c r="I89" s="52"/>
      <c r="J89" s="52"/>
      <c r="K89" s="52"/>
      <c r="L89" s="76"/>
      <c r="M89" s="5"/>
      <c r="N89" s="77"/>
      <c r="O89" s="26"/>
      <c r="P89" s="26"/>
      <c r="Q89" s="26"/>
      <c r="R89" s="26"/>
      <c r="S89" s="26"/>
      <c r="T89" s="26"/>
      <c r="U89" s="26"/>
      <c r="V89" s="26"/>
    </row>
    <row r="90" spans="5:26" hidden="1" x14ac:dyDescent="0.2">
      <c r="E90" s="72" t="s">
        <v>82</v>
      </c>
      <c r="F90" s="52"/>
      <c r="G90" s="52"/>
      <c r="H90" s="52"/>
      <c r="I90" s="52"/>
      <c r="J90" s="52"/>
      <c r="K90" s="52"/>
      <c r="L90" s="78">
        <f>SUM(L87:L89)</f>
        <v>59438733</v>
      </c>
      <c r="M90" s="5"/>
      <c r="N90" s="77"/>
      <c r="O90" s="26"/>
      <c r="P90" s="26"/>
      <c r="Q90" s="26"/>
      <c r="R90" s="26"/>
      <c r="S90" s="26"/>
      <c r="T90" s="26"/>
      <c r="U90" s="26"/>
      <c r="V90" s="26"/>
    </row>
    <row r="91" spans="5:26" hidden="1" x14ac:dyDescent="0.2">
      <c r="E91" s="72" t="s">
        <v>83</v>
      </c>
      <c r="F91" s="52"/>
      <c r="G91" s="52"/>
      <c r="H91" s="52"/>
      <c r="I91" s="52"/>
      <c r="J91" s="52"/>
      <c r="K91" s="52"/>
      <c r="L91" s="76">
        <f>L65</f>
        <v>4250000</v>
      </c>
      <c r="M91" s="5"/>
      <c r="N91" s="77"/>
      <c r="O91" s="26"/>
      <c r="P91" s="79"/>
      <c r="Q91" s="79"/>
      <c r="R91" s="71"/>
      <c r="S91" s="26"/>
      <c r="T91" s="26"/>
      <c r="U91" s="26"/>
      <c r="V91" s="26"/>
    </row>
    <row r="92" spans="5:26" hidden="1" x14ac:dyDescent="0.2">
      <c r="E92" s="72" t="s">
        <v>84</v>
      </c>
      <c r="F92" s="52"/>
      <c r="G92" s="52"/>
      <c r="H92" s="52"/>
      <c r="I92" s="52"/>
      <c r="J92" s="52"/>
      <c r="K92" s="52"/>
      <c r="L92" s="76">
        <v>1298986</v>
      </c>
      <c r="M92" s="5"/>
      <c r="N92" s="77"/>
      <c r="O92" s="80"/>
      <c r="P92" s="79"/>
      <c r="Q92" s="79"/>
      <c r="R92" s="71"/>
      <c r="S92" s="26"/>
      <c r="T92" s="26"/>
      <c r="U92" s="26"/>
      <c r="V92" s="26"/>
    </row>
    <row r="93" spans="5:26" hidden="1" x14ac:dyDescent="0.2">
      <c r="E93" s="72"/>
      <c r="F93" s="52"/>
      <c r="G93" s="52"/>
      <c r="H93" s="52"/>
      <c r="I93" s="52"/>
      <c r="J93" s="52"/>
      <c r="K93" s="52"/>
      <c r="L93" s="76"/>
      <c r="M93" s="5"/>
      <c r="N93" s="77"/>
      <c r="O93" s="26"/>
      <c r="P93" s="79"/>
      <c r="Q93" s="79"/>
      <c r="R93" s="71"/>
      <c r="S93" s="26"/>
      <c r="T93" s="26"/>
      <c r="U93" s="26"/>
      <c r="V93" s="26"/>
    </row>
    <row r="94" spans="5:26" ht="13.5" hidden="1" thickBot="1" x14ac:dyDescent="0.25">
      <c r="E94" s="72" t="s">
        <v>85</v>
      </c>
      <c r="F94" s="52"/>
      <c r="G94" s="52"/>
      <c r="H94" s="52"/>
      <c r="I94" s="52"/>
      <c r="J94" s="52"/>
      <c r="K94" s="52"/>
      <c r="L94" s="81">
        <f>L90-L91-L92-L93</f>
        <v>53889747</v>
      </c>
      <c r="M94" s="5"/>
      <c r="N94" s="77"/>
      <c r="O94" s="26"/>
      <c r="P94" s="26"/>
      <c r="Q94" s="26"/>
      <c r="R94" s="26"/>
      <c r="S94" s="26"/>
      <c r="T94" s="26"/>
      <c r="U94" s="26"/>
      <c r="V94" s="26"/>
    </row>
    <row r="95" spans="5:26" hidden="1" x14ac:dyDescent="0.2">
      <c r="E95" s="72"/>
      <c r="F95" s="52"/>
      <c r="G95" s="52"/>
      <c r="H95" s="52"/>
      <c r="I95" s="52"/>
      <c r="J95" s="52"/>
      <c r="K95" s="82" t="s">
        <v>86</v>
      </c>
      <c r="L95" s="76"/>
      <c r="M95" s="5"/>
      <c r="N95" s="77"/>
      <c r="O95" s="26"/>
      <c r="P95" s="26"/>
      <c r="Q95" s="26"/>
      <c r="R95" s="71"/>
      <c r="S95" s="26"/>
      <c r="T95" s="26"/>
      <c r="U95" s="26"/>
      <c r="V95" s="26"/>
    </row>
    <row r="96" spans="5:26" hidden="1" x14ac:dyDescent="0.2">
      <c r="E96" s="83" t="s">
        <v>87</v>
      </c>
      <c r="F96" s="52"/>
      <c r="G96" s="52"/>
      <c r="H96" s="84">
        <f>H75</f>
        <v>10626317.800000001</v>
      </c>
      <c r="I96" s="84">
        <f>I75</f>
        <v>2560461.7000000002</v>
      </c>
      <c r="J96" s="84">
        <f>J75</f>
        <v>41882614.5</v>
      </c>
      <c r="K96" s="84"/>
      <c r="L96" s="76"/>
      <c r="M96" s="5"/>
      <c r="N96" s="77"/>
      <c r="O96" s="26"/>
      <c r="P96" s="26"/>
      <c r="Q96" s="26"/>
      <c r="R96" s="26"/>
      <c r="S96" s="26"/>
      <c r="T96" s="26"/>
      <c r="U96" s="26"/>
      <c r="V96" s="26">
        <v>0</v>
      </c>
      <c r="Z96" s="3">
        <v>900323.36</v>
      </c>
    </row>
    <row r="97" spans="5:22" hidden="1" x14ac:dyDescent="0.2">
      <c r="E97" s="72" t="s">
        <v>88</v>
      </c>
      <c r="F97" s="52"/>
      <c r="G97" s="52"/>
      <c r="H97" s="85">
        <v>0</v>
      </c>
      <c r="I97" s="86">
        <v>0</v>
      </c>
      <c r="J97" s="86">
        <v>0</v>
      </c>
      <c r="L97" s="73"/>
      <c r="M97" s="5"/>
      <c r="N97" s="62"/>
      <c r="O97" s="26"/>
      <c r="P97" s="26"/>
      <c r="Q97" s="26"/>
      <c r="R97" s="26"/>
      <c r="S97" s="26"/>
      <c r="T97" s="26"/>
      <c r="U97" s="26"/>
      <c r="V97" s="26"/>
    </row>
    <row r="98" spans="5:22" ht="13.5" hidden="1" thickBot="1" x14ac:dyDescent="0.25">
      <c r="E98" s="72" t="s">
        <v>89</v>
      </c>
      <c r="F98" s="52"/>
      <c r="G98" s="52"/>
      <c r="H98" s="87">
        <f>H96+H97</f>
        <v>10626317.800000001</v>
      </c>
      <c r="I98" s="87">
        <f t="shared" ref="I98" si="16">I96+I97</f>
        <v>2560461.7000000002</v>
      </c>
      <c r="J98" s="87">
        <f>J96+J97</f>
        <v>41882614.5</v>
      </c>
      <c r="K98" s="88"/>
      <c r="L98" s="76"/>
      <c r="M98" s="5"/>
      <c r="N98" s="62"/>
      <c r="O98" s="26"/>
      <c r="P98" s="26"/>
      <c r="Q98" s="24"/>
      <c r="R98" s="26"/>
      <c r="S98" s="26"/>
      <c r="T98" s="26"/>
      <c r="U98" s="26"/>
      <c r="V98" s="26"/>
    </row>
    <row r="99" spans="5:22" ht="13.5" hidden="1" thickBot="1" x14ac:dyDescent="0.25">
      <c r="E99" s="72" t="s">
        <v>90</v>
      </c>
      <c r="F99" s="52"/>
      <c r="G99" s="52"/>
      <c r="H99" s="89">
        <v>0.2</v>
      </c>
      <c r="I99" s="89">
        <v>0.05</v>
      </c>
      <c r="J99" s="89">
        <v>0.75</v>
      </c>
      <c r="K99" s="90"/>
      <c r="L99" s="76"/>
      <c r="M99" s="5"/>
      <c r="N99" s="62"/>
      <c r="O99" s="26"/>
      <c r="P99" s="26"/>
      <c r="Q99" s="26"/>
      <c r="R99" s="26"/>
      <c r="S99" s="26"/>
      <c r="T99" s="26"/>
      <c r="U99" s="26"/>
      <c r="V99" s="26"/>
    </row>
    <row r="100" spans="5:22" ht="13.5" hidden="1" thickBot="1" x14ac:dyDescent="0.25">
      <c r="E100" s="91"/>
      <c r="F100" s="92"/>
      <c r="G100" s="92"/>
      <c r="H100" s="93" t="s">
        <v>91</v>
      </c>
      <c r="I100" s="93" t="s">
        <v>92</v>
      </c>
      <c r="J100" s="93" t="s">
        <v>93</v>
      </c>
      <c r="K100" s="92"/>
      <c r="L100" s="94"/>
      <c r="M100" s="5"/>
      <c r="N100" s="62"/>
      <c r="O100" s="95"/>
      <c r="P100" s="95"/>
      <c r="Q100" s="95"/>
      <c r="R100" s="26"/>
      <c r="S100" s="26"/>
      <c r="T100" s="26"/>
      <c r="U100" s="26"/>
      <c r="V100" s="26"/>
    </row>
    <row r="101" spans="5:22" hidden="1" x14ac:dyDescent="0.2">
      <c r="K101" s="66"/>
      <c r="L101" s="96"/>
      <c r="M101" s="10"/>
      <c r="N101" s="62"/>
      <c r="O101" s="95"/>
      <c r="P101" s="95"/>
      <c r="Q101" s="95"/>
      <c r="R101" s="26"/>
      <c r="S101" s="26"/>
      <c r="T101" s="26"/>
      <c r="U101" s="26"/>
      <c r="V101" s="26"/>
    </row>
    <row r="102" spans="5:22" hidden="1" x14ac:dyDescent="0.2">
      <c r="K102" s="85"/>
      <c r="L102" s="85"/>
      <c r="M102" s="10"/>
      <c r="N102" s="62"/>
      <c r="O102" s="26"/>
      <c r="P102" s="26"/>
      <c r="Q102" s="26"/>
      <c r="R102" s="26"/>
      <c r="S102" s="26"/>
      <c r="T102" s="26"/>
      <c r="U102" s="26"/>
      <c r="V102" s="26"/>
    </row>
    <row r="103" spans="5:22" hidden="1" x14ac:dyDescent="0.2">
      <c r="E103" s="97"/>
      <c r="F103" s="98"/>
      <c r="G103" s="98"/>
      <c r="H103" s="90"/>
      <c r="I103" s="90"/>
      <c r="J103" s="99"/>
      <c r="K103" s="100"/>
      <c r="L103" s="101"/>
      <c r="M103" s="10"/>
      <c r="N103" s="62"/>
      <c r="O103" s="26"/>
      <c r="P103" s="26"/>
      <c r="Q103" s="26"/>
      <c r="R103" s="26"/>
      <c r="S103" s="26"/>
      <c r="T103" s="26"/>
      <c r="U103" s="26"/>
      <c r="V103" s="26"/>
    </row>
    <row r="104" spans="5:22" hidden="1" x14ac:dyDescent="0.2">
      <c r="E104" s="98"/>
      <c r="F104" s="98"/>
      <c r="G104" s="98"/>
      <c r="H104" s="98"/>
      <c r="I104" s="98"/>
      <c r="J104" s="99"/>
      <c r="K104" s="100"/>
      <c r="L104" s="100"/>
      <c r="N104" s="102"/>
      <c r="O104" s="103"/>
      <c r="P104" s="103"/>
      <c r="Q104" s="103"/>
      <c r="R104" s="26"/>
      <c r="S104" s="26"/>
      <c r="T104" s="26"/>
      <c r="U104" s="26"/>
      <c r="V104" s="26"/>
    </row>
    <row r="105" spans="5:22" hidden="1" x14ac:dyDescent="0.2">
      <c r="E105" s="98"/>
      <c r="F105" s="98"/>
      <c r="G105" s="98"/>
      <c r="H105" s="98"/>
      <c r="I105" s="90"/>
      <c r="J105" s="90"/>
      <c r="K105" s="52"/>
      <c r="L105" s="52"/>
      <c r="N105" s="62"/>
      <c r="O105" s="26"/>
      <c r="P105" s="26"/>
      <c r="Q105" s="26"/>
      <c r="R105" s="26"/>
      <c r="S105" s="26"/>
      <c r="T105" s="26"/>
      <c r="U105" s="26"/>
      <c r="V105" s="26"/>
    </row>
    <row r="106" spans="5:22" hidden="1" x14ac:dyDescent="0.2">
      <c r="E106" s="98"/>
      <c r="F106" s="98"/>
      <c r="G106" s="98"/>
      <c r="H106" s="104"/>
      <c r="I106" s="104"/>
      <c r="J106" s="104"/>
      <c r="N106" s="62"/>
      <c r="O106" s="62"/>
      <c r="P106" s="62"/>
      <c r="Q106" s="62"/>
      <c r="R106" s="62"/>
      <c r="S106" s="62"/>
      <c r="T106" s="62"/>
      <c r="U106" s="62"/>
      <c r="V106" s="62"/>
    </row>
    <row r="107" spans="5:22" hidden="1" x14ac:dyDescent="0.2">
      <c r="E107" s="98"/>
      <c r="F107" s="98"/>
      <c r="G107" s="98"/>
      <c r="H107" s="90"/>
      <c r="I107" s="90"/>
      <c r="J107" s="90"/>
      <c r="N107" s="62"/>
      <c r="O107" s="62"/>
      <c r="P107" s="62"/>
      <c r="Q107" s="62"/>
      <c r="R107" s="62"/>
      <c r="S107" s="62"/>
      <c r="T107" s="62"/>
      <c r="U107" s="62"/>
      <c r="V107" s="62"/>
    </row>
    <row r="108" spans="5:22" hidden="1" x14ac:dyDescent="0.2">
      <c r="E108" s="98"/>
      <c r="F108" s="98"/>
      <c r="G108" s="98"/>
      <c r="H108" s="104"/>
      <c r="I108" s="104"/>
      <c r="J108" s="104"/>
      <c r="N108" s="62"/>
      <c r="O108" s="62"/>
      <c r="P108" s="62"/>
      <c r="Q108" s="62"/>
      <c r="R108" s="62"/>
      <c r="S108" s="62"/>
      <c r="T108" s="62"/>
      <c r="U108" s="62"/>
      <c r="V108" s="62"/>
    </row>
    <row r="109" spans="5:22" hidden="1" x14ac:dyDescent="0.2">
      <c r="E109" s="98"/>
      <c r="F109" s="98"/>
      <c r="G109" s="98"/>
      <c r="H109" s="105"/>
      <c r="I109" s="105"/>
      <c r="J109" s="105"/>
      <c r="K109" s="52"/>
      <c r="N109" s="62"/>
      <c r="O109" s="62"/>
      <c r="P109" s="62"/>
      <c r="Q109" s="62"/>
      <c r="R109" s="62"/>
      <c r="S109" s="62"/>
      <c r="T109" s="62"/>
      <c r="U109" s="62"/>
      <c r="V109" s="62"/>
    </row>
    <row r="110" spans="5:22" x14ac:dyDescent="0.2">
      <c r="H110" s="85"/>
      <c r="I110" s="85"/>
      <c r="J110" s="85"/>
      <c r="K110" s="52"/>
      <c r="N110" s="62"/>
      <c r="O110" s="62"/>
      <c r="P110" s="62"/>
      <c r="Q110" s="62"/>
      <c r="R110" s="62"/>
      <c r="S110" s="62"/>
      <c r="T110" s="62"/>
      <c r="U110" s="62"/>
      <c r="V110" s="62"/>
    </row>
    <row r="111" spans="5:22" x14ac:dyDescent="0.2">
      <c r="H111" s="52"/>
      <c r="I111" s="52"/>
      <c r="J111" s="52"/>
      <c r="K111" s="52"/>
      <c r="N111" s="62"/>
      <c r="O111" s="62"/>
      <c r="P111" s="62"/>
      <c r="Q111" s="62"/>
      <c r="R111" s="62"/>
      <c r="S111" s="62"/>
      <c r="T111" s="62"/>
      <c r="U111" s="62"/>
      <c r="V111" s="62"/>
    </row>
  </sheetData>
  <mergeCells count="2">
    <mergeCell ref="H2:L2"/>
    <mergeCell ref="N2:R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defaultValue">
  <element uid="936e22d5-45a7-4cb7-95ab-1aa8c7c88789" value=""/>
</sisl>
</file>

<file path=customXml/itemProps1.xml><?xml version="1.0" encoding="utf-8"?>
<ds:datastoreItem xmlns:ds="http://schemas.openxmlformats.org/officeDocument/2006/customXml" ds:itemID="{4CD7FD0C-F5DB-4433-A72E-E871B2EB177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 Feb 10 Ice Storm_Dist 50%</vt:lpstr>
      <vt:lpstr>Feb 10 Ice Storm_Distr_75%</vt:lpstr>
      <vt:lpstr>Minor Storm_since Feb 1</vt:lpstr>
      <vt:lpstr>' Feb 10 Ice Storm_Dist 50%'!Print_Area</vt:lpstr>
      <vt:lpstr>'Feb 10 Ice Storm_Distr_75%'!Print_Area</vt:lpstr>
      <vt:lpstr>'Minor Storm_since Feb 1'!Print_Area</vt:lpstr>
      <vt:lpstr>' Feb 10 Ice Storm_Dist 50%'!Print_Titles</vt:lpstr>
      <vt:lpstr>'Feb 10 Ice Storm_Distr_75%'!Print_Titles</vt:lpstr>
      <vt:lpstr>'Minor Storm_since Feb 1'!Print_Titles</vt:lpstr>
      <vt:lpstr>' Feb 10 Ice Storm_Dist 50%'!TotalOTHours</vt:lpstr>
      <vt:lpstr>'Feb 10 Ice Storm_Distr_75%'!TotalOTHours</vt:lpstr>
      <vt:lpstr>'Minor Storm_since Feb 1'!TotalOTHours</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s275077</dc:creator>
  <cp:keywords/>
  <cp:lastModifiedBy>s290792</cp:lastModifiedBy>
  <dcterms:created xsi:type="dcterms:W3CDTF">2021-04-07T19:55:25Z</dcterms:created>
  <dcterms:modified xsi:type="dcterms:W3CDTF">2021-04-14T16:51:03Z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5c601644-a60e-4bfa-8efa-bee924af9f44</vt:lpwstr>
  </property>
  <property fmtid="{D5CDD505-2E9C-101B-9397-08002B2CF9AE}" pid="3" name="bjDocumentLabelXML">
    <vt:lpwstr>&lt;?xml version="1.0" encoding="us-ascii"?&gt;&lt;sisl xmlns:xsi="http://www.w3.org/2001/XMLSchema-instance" xmlns:xsd="http://www.w3.org/2001/XMLSchema" sislVersion="0" policy="e9c0b8d7-bdb4-4fd3-b62a-f50327aaefce" origin="defaultValue" xmlns="http://www.boldonj</vt:lpwstr>
  </property>
  <property fmtid="{D5CDD505-2E9C-101B-9397-08002B2CF9AE}" pid="4" name="bjDocumentLabelXML-0">
    <vt:lpwstr>ames.com/2008/01/sie/internal/label"&gt;&lt;element uid="936e22d5-45a7-4cb7-95ab-1aa8c7c88789" value="" /&gt;&lt;/sisl&gt;</vt:lpwstr>
  </property>
  <property fmtid="{D5CDD505-2E9C-101B-9397-08002B2CF9AE}" pid="5" name="bjDocumentSecurityLabel">
    <vt:lpwstr>Uncategorized</vt:lpwstr>
  </property>
  <property fmtid="{D5CDD505-2E9C-101B-9397-08002B2CF9AE}" pid="6" name="bjSaver">
    <vt:lpwstr>o4/sdbF8sMp5xLAtlg2VB+VDX7/DWUax</vt:lpwstr>
  </property>
</Properties>
</file>