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ky power 2020 174\requests for information to kyseia attachments\"/>
    </mc:Choice>
  </mc:AlternateContent>
  <xr:revisionPtr revIDLastSave="0" documentId="8_{7CAB302C-1F87-4189-B9BD-CE111CA55236}" xr6:coauthVersionLast="45" xr6:coauthVersionMax="45" xr10:uidLastSave="{00000000-0000-0000-0000-000000000000}"/>
  <bookViews>
    <workbookView xWindow="-120" yWindow="-120" windowWidth="20730" windowHeight="11160" activeTab="4" xr2:uid="{00000000-000D-0000-FFFF-FFFF00000000}"/>
  </bookViews>
  <sheets>
    <sheet name="National Fixed Charges" sheetId="12" r:id="rId1"/>
    <sheet name="Nat. GRC Results Table" sheetId="20" r:id="rId2"/>
    <sheet name="Tables 2 &amp; 3" sheetId="19" r:id="rId3"/>
    <sheet name="EE States &amp; Table 1" sheetId="23" r:id="rId4"/>
    <sheet name="Barnes Figure 2" sheetId="29" r:id="rId5"/>
    <sheet name="R Customer Charge" sheetId="28" r:id="rId6"/>
    <sheet name="R Heating Rate" sheetId="27" r:id="rId7"/>
  </sheets>
  <definedNames>
    <definedName name="_xlnm._FilterDatabase" localSheetId="1" hidden="1">'Nat. GRC Results Table'!$A$1:$J$224</definedName>
    <definedName name="_xlnm._FilterDatabase" localSheetId="0" hidden="1">'National Fixed Charges'!$A$1:$E$173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3" i="27" l="1"/>
  <c r="G30" i="28" l="1"/>
  <c r="H25" i="28"/>
  <c r="G31" i="28" s="1"/>
  <c r="C19" i="28"/>
  <c r="H17" i="28" l="1"/>
  <c r="H16" i="28"/>
  <c r="H18" i="28" s="1"/>
  <c r="H27" i="28"/>
  <c r="J4" i="29"/>
  <c r="K4" i="29"/>
  <c r="M4" i="29"/>
  <c r="N4" i="29" s="1"/>
  <c r="J5" i="29"/>
  <c r="M5" i="29"/>
  <c r="N5" i="29"/>
  <c r="J6" i="29"/>
  <c r="M6" i="29"/>
  <c r="N6" i="29" s="1"/>
  <c r="J7" i="29"/>
  <c r="M7" i="29"/>
  <c r="N7" i="29" s="1"/>
  <c r="J8" i="29"/>
  <c r="M8" i="29"/>
  <c r="N8" i="29" s="1"/>
  <c r="J9" i="29"/>
  <c r="M9" i="29"/>
  <c r="N9" i="29"/>
  <c r="J10" i="29"/>
  <c r="M10" i="29"/>
  <c r="N10" i="29" s="1"/>
  <c r="J11" i="29"/>
  <c r="M11" i="29"/>
  <c r="N11" i="29" s="1"/>
  <c r="J12" i="29"/>
  <c r="M12" i="29"/>
  <c r="N12" i="29" s="1"/>
  <c r="J13" i="29"/>
  <c r="M13" i="29"/>
  <c r="N13" i="29" s="1"/>
  <c r="J14" i="29"/>
  <c r="M14" i="29"/>
  <c r="N14" i="29"/>
  <c r="J15" i="29"/>
  <c r="M15" i="29"/>
  <c r="N15" i="29" s="1"/>
  <c r="J16" i="29"/>
  <c r="M16" i="29"/>
  <c r="N16" i="29" s="1"/>
  <c r="J17" i="29"/>
  <c r="M17" i="29"/>
  <c r="N17" i="29" s="1"/>
  <c r="J18" i="29"/>
  <c r="M18" i="29"/>
  <c r="N18" i="29"/>
  <c r="J19" i="29"/>
  <c r="M19" i="29"/>
  <c r="N19" i="29" s="1"/>
  <c r="J20" i="29"/>
  <c r="M20" i="29"/>
  <c r="N20" i="29" s="1"/>
  <c r="J21" i="29"/>
  <c r="M21" i="29"/>
  <c r="N21" i="29" s="1"/>
  <c r="J22" i="29"/>
  <c r="M22" i="29"/>
  <c r="N22" i="29"/>
  <c r="J23" i="29"/>
  <c r="M23" i="29"/>
  <c r="N23" i="29" s="1"/>
  <c r="J24" i="29"/>
  <c r="M24" i="29"/>
  <c r="N24" i="29" s="1"/>
  <c r="J25" i="29"/>
  <c r="M25" i="29"/>
  <c r="N25" i="29" s="1"/>
  <c r="J26" i="29"/>
  <c r="M26" i="29"/>
  <c r="N26" i="29"/>
  <c r="J27" i="29"/>
  <c r="M27" i="29"/>
  <c r="N27" i="29" s="1"/>
  <c r="J28" i="29"/>
  <c r="M28" i="29"/>
  <c r="N28" i="29" s="1"/>
  <c r="J29" i="29"/>
  <c r="M29" i="29"/>
  <c r="N29" i="29" s="1"/>
  <c r="J30" i="29"/>
  <c r="M30" i="29"/>
  <c r="N30" i="29"/>
  <c r="J31" i="29"/>
  <c r="M31" i="29"/>
  <c r="N31" i="29" s="1"/>
  <c r="F52" i="29"/>
  <c r="D3" i="28" l="1"/>
  <c r="D4" i="28"/>
  <c r="D5" i="28"/>
  <c r="H5" i="28"/>
  <c r="H6" i="28" s="1"/>
  <c r="H7" i="28" s="1"/>
  <c r="H8" i="28" s="1"/>
  <c r="D6" i="28"/>
  <c r="D7" i="28"/>
  <c r="C8" i="28"/>
  <c r="D8" i="28"/>
  <c r="D15" i="28"/>
  <c r="C16" i="28"/>
  <c r="D16" i="28" s="1"/>
  <c r="C17" i="28"/>
  <c r="C24" i="28" s="1"/>
  <c r="D19" i="28"/>
  <c r="D21" i="28"/>
  <c r="C23" i="28"/>
  <c r="D23" i="28" s="1"/>
  <c r="D17" i="28" l="1"/>
  <c r="C27" i="28"/>
  <c r="D27" i="28" s="1"/>
  <c r="D24" i="28"/>
  <c r="C26" i="28"/>
  <c r="D26" i="28" l="1"/>
  <c r="C29" i="28"/>
  <c r="D29" i="28" s="1"/>
  <c r="C30" i="28"/>
  <c r="D30" i="28" s="1"/>
  <c r="C193" i="23" l="1"/>
  <c r="G12" i="23" s="1"/>
  <c r="C119" i="23"/>
  <c r="G11" i="23" s="1"/>
  <c r="C62" i="23"/>
  <c r="F9" i="27" l="1"/>
  <c r="F10" i="27"/>
  <c r="C175" i="12" l="1"/>
  <c r="C18" i="19"/>
  <c r="C17" i="19"/>
  <c r="A17" i="27" l="1"/>
  <c r="E11" i="27"/>
  <c r="D11" i="27"/>
  <c r="C11" i="27"/>
  <c r="B11" i="27"/>
  <c r="F11" i="27" l="1"/>
  <c r="L15" i="23"/>
  <c r="C176" i="12"/>
  <c r="C5" i="19" s="1"/>
  <c r="N3" i="23"/>
  <c r="N4" i="23"/>
  <c r="N5" i="23"/>
  <c r="N6" i="23"/>
  <c r="N7" i="23"/>
  <c r="N8" i="23"/>
  <c r="N9" i="23"/>
  <c r="N10" i="23"/>
  <c r="N11" i="23"/>
  <c r="N12" i="23"/>
  <c r="N13" i="23"/>
  <c r="N14" i="23"/>
  <c r="N15" i="23"/>
  <c r="N16" i="23"/>
  <c r="N17" i="23"/>
  <c r="N18" i="23"/>
  <c r="N19" i="23"/>
  <c r="N20" i="23"/>
  <c r="N21" i="23"/>
  <c r="N22" i="23"/>
  <c r="N23" i="23"/>
  <c r="N24" i="23"/>
  <c r="N25" i="23"/>
  <c r="N26" i="23"/>
  <c r="M3" i="23"/>
  <c r="M4" i="23"/>
  <c r="M5" i="23"/>
  <c r="M6" i="23"/>
  <c r="M7" i="23"/>
  <c r="M8" i="23"/>
  <c r="M9" i="23"/>
  <c r="M10" i="23"/>
  <c r="M11" i="23"/>
  <c r="M12" i="23"/>
  <c r="M13" i="23"/>
  <c r="M14" i="23"/>
  <c r="M15" i="23"/>
  <c r="M16" i="23"/>
  <c r="M17" i="23"/>
  <c r="M18" i="23"/>
  <c r="M19" i="23"/>
  <c r="M20" i="23"/>
  <c r="M21" i="23"/>
  <c r="M22" i="23"/>
  <c r="M23" i="23"/>
  <c r="M24" i="23"/>
  <c r="M25" i="23"/>
  <c r="M26" i="23"/>
  <c r="N2" i="23"/>
  <c r="M2" i="23"/>
  <c r="L3" i="23"/>
  <c r="L4" i="23"/>
  <c r="L5" i="23"/>
  <c r="L6" i="23"/>
  <c r="L7" i="23"/>
  <c r="L8" i="23"/>
  <c r="L9" i="23"/>
  <c r="L10" i="23"/>
  <c r="L11" i="23"/>
  <c r="L12" i="23"/>
  <c r="L13" i="23"/>
  <c r="L14" i="23"/>
  <c r="L16" i="23"/>
  <c r="L17" i="23"/>
  <c r="L18" i="23"/>
  <c r="L19" i="23"/>
  <c r="L20" i="23"/>
  <c r="L21" i="23"/>
  <c r="L22" i="23"/>
  <c r="L23" i="23"/>
  <c r="L24" i="23"/>
  <c r="L25" i="23"/>
  <c r="L26" i="23"/>
  <c r="L2" i="23"/>
  <c r="G10" i="23" l="1"/>
  <c r="G9" i="27"/>
  <c r="G11" i="27"/>
  <c r="G10" i="27"/>
  <c r="F13" i="23"/>
  <c r="I11" i="23"/>
  <c r="I10" i="23"/>
  <c r="I13" i="23"/>
  <c r="I9" i="23"/>
  <c r="I12" i="23"/>
  <c r="F10" i="23"/>
  <c r="F11" i="23"/>
  <c r="F12" i="23"/>
  <c r="F9" i="23"/>
  <c r="A20" i="27" l="1"/>
  <c r="A6" i="27"/>
  <c r="A38" i="27" s="1"/>
  <c r="C4" i="19"/>
  <c r="A23" i="27" l="1"/>
  <c r="A29" i="27" s="1"/>
  <c r="A32" i="27" s="1"/>
  <c r="H222" i="20"/>
  <c r="I222" i="20"/>
  <c r="H221" i="20"/>
  <c r="I221" i="20"/>
  <c r="A35" i="27" l="1"/>
  <c r="A41" i="27" s="1"/>
  <c r="H224" i="20"/>
  <c r="I224" i="20"/>
  <c r="H220" i="20"/>
  <c r="I220" i="20"/>
  <c r="I205" i="20"/>
  <c r="I206" i="20"/>
  <c r="I207" i="20"/>
  <c r="I208" i="20"/>
  <c r="I209" i="20"/>
  <c r="I210" i="20"/>
  <c r="I211" i="20"/>
  <c r="I212" i="20"/>
  <c r="I213" i="20"/>
  <c r="I214" i="20"/>
  <c r="I215" i="20"/>
  <c r="I216" i="20"/>
  <c r="I217" i="20"/>
  <c r="I218" i="20"/>
  <c r="I219" i="20"/>
  <c r="I223" i="20"/>
  <c r="H205" i="20"/>
  <c r="H206" i="20"/>
  <c r="H207" i="20"/>
  <c r="H208" i="20"/>
  <c r="H209" i="20"/>
  <c r="H210" i="20"/>
  <c r="H211" i="20"/>
  <c r="H212" i="20"/>
  <c r="H213" i="20"/>
  <c r="H214" i="20"/>
  <c r="H215" i="20"/>
  <c r="H216" i="20"/>
  <c r="H217" i="20"/>
  <c r="H218" i="20"/>
  <c r="H219" i="20"/>
  <c r="H223" i="20"/>
  <c r="I204" i="20"/>
  <c r="I202" i="20"/>
  <c r="I203" i="20"/>
  <c r="I200" i="20"/>
  <c r="I201" i="20"/>
  <c r="I199" i="20"/>
  <c r="I198" i="20"/>
  <c r="I197" i="20"/>
  <c r="I196" i="20"/>
  <c r="I195" i="20"/>
  <c r="I194" i="20"/>
  <c r="I193" i="20"/>
  <c r="H204" i="20"/>
  <c r="H202" i="20"/>
  <c r="H203" i="20"/>
  <c r="H200" i="20"/>
  <c r="H201" i="20"/>
  <c r="H199" i="20"/>
  <c r="H198" i="20"/>
  <c r="H197" i="20"/>
  <c r="H196" i="20"/>
  <c r="H195" i="20"/>
  <c r="H194" i="20"/>
  <c r="H193" i="20"/>
  <c r="A44" i="27" l="1"/>
  <c r="B50" i="27" s="1"/>
  <c r="C50" i="27" s="1"/>
  <c r="B49" i="27"/>
  <c r="C49" i="27" s="1"/>
  <c r="H2" i="20"/>
  <c r="H3" i="20"/>
  <c r="H4" i="20"/>
  <c r="H5" i="20"/>
  <c r="H6" i="20"/>
  <c r="H7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39" i="20"/>
  <c r="H40" i="20"/>
  <c r="H41" i="20"/>
  <c r="H42" i="20"/>
  <c r="H43" i="20"/>
  <c r="H44" i="20"/>
  <c r="H45" i="20"/>
  <c r="H46" i="20"/>
  <c r="H47" i="20"/>
  <c r="H48" i="20"/>
  <c r="H49" i="20"/>
  <c r="H50" i="20"/>
  <c r="H51" i="20"/>
  <c r="H52" i="20"/>
  <c r="H53" i="20"/>
  <c r="H54" i="20"/>
  <c r="H55" i="20"/>
  <c r="H56" i="20"/>
  <c r="H57" i="20"/>
  <c r="H58" i="20"/>
  <c r="H59" i="20"/>
  <c r="H60" i="20"/>
  <c r="H61" i="20"/>
  <c r="H62" i="20"/>
  <c r="H63" i="20"/>
  <c r="H64" i="20"/>
  <c r="H65" i="20"/>
  <c r="H66" i="20"/>
  <c r="H67" i="20"/>
  <c r="H68" i="20"/>
  <c r="H69" i="20"/>
  <c r="H70" i="20"/>
  <c r="H71" i="20"/>
  <c r="H72" i="20"/>
  <c r="H73" i="20"/>
  <c r="H74" i="20"/>
  <c r="H75" i="20"/>
  <c r="H76" i="20"/>
  <c r="H77" i="20"/>
  <c r="H78" i="20"/>
  <c r="H79" i="20"/>
  <c r="H80" i="20"/>
  <c r="H81" i="20"/>
  <c r="H82" i="20"/>
  <c r="H83" i="20"/>
  <c r="H84" i="20"/>
  <c r="H85" i="20"/>
  <c r="H86" i="20"/>
  <c r="H87" i="20"/>
  <c r="H88" i="20"/>
  <c r="H89" i="20"/>
  <c r="H90" i="20"/>
  <c r="H91" i="20"/>
  <c r="H92" i="20"/>
  <c r="H93" i="20"/>
  <c r="H94" i="20"/>
  <c r="H95" i="20"/>
  <c r="H96" i="20"/>
  <c r="H97" i="20"/>
  <c r="H98" i="20"/>
  <c r="H99" i="20"/>
  <c r="H100" i="20"/>
  <c r="H101" i="20"/>
  <c r="H102" i="20"/>
  <c r="H103" i="20"/>
  <c r="H104" i="20"/>
  <c r="H105" i="20"/>
  <c r="H106" i="20"/>
  <c r="H107" i="20"/>
  <c r="H108" i="20"/>
  <c r="H109" i="20"/>
  <c r="H110" i="20"/>
  <c r="H111" i="20"/>
  <c r="H112" i="20"/>
  <c r="H113" i="20"/>
  <c r="H114" i="20"/>
  <c r="H115" i="20"/>
  <c r="H116" i="20"/>
  <c r="H117" i="20"/>
  <c r="H118" i="20"/>
  <c r="H119" i="20"/>
  <c r="H120" i="20"/>
  <c r="H121" i="20"/>
  <c r="H122" i="20"/>
  <c r="H123" i="20"/>
  <c r="H124" i="20"/>
  <c r="H125" i="20"/>
  <c r="H126" i="20"/>
  <c r="H127" i="20"/>
  <c r="H128" i="20"/>
  <c r="H129" i="20"/>
  <c r="H130" i="20"/>
  <c r="H131" i="20"/>
  <c r="H132" i="20"/>
  <c r="H133" i="20"/>
  <c r="H134" i="20"/>
  <c r="H135" i="20"/>
  <c r="H136" i="20"/>
  <c r="H137" i="20"/>
  <c r="H138" i="20"/>
  <c r="H139" i="20"/>
  <c r="H140" i="20"/>
  <c r="H141" i="20"/>
  <c r="H142" i="20"/>
  <c r="H143" i="20"/>
  <c r="H144" i="20"/>
  <c r="H145" i="20"/>
  <c r="H146" i="20"/>
  <c r="H147" i="20"/>
  <c r="H148" i="20"/>
  <c r="H149" i="20"/>
  <c r="H150" i="20"/>
  <c r="H151" i="20"/>
  <c r="H152" i="20"/>
  <c r="H153" i="20"/>
  <c r="H154" i="20"/>
  <c r="H155" i="20"/>
  <c r="H156" i="20"/>
  <c r="H157" i="20"/>
  <c r="H158" i="20"/>
  <c r="H159" i="20"/>
  <c r="H160" i="20"/>
  <c r="H161" i="20"/>
  <c r="H162" i="20"/>
  <c r="H163" i="20"/>
  <c r="H164" i="20"/>
  <c r="H165" i="20"/>
  <c r="H166" i="20"/>
  <c r="H167" i="20"/>
  <c r="H168" i="20"/>
  <c r="H169" i="20"/>
  <c r="H170" i="20"/>
  <c r="H171" i="20"/>
  <c r="H172" i="20"/>
  <c r="H173" i="20"/>
  <c r="H174" i="20"/>
  <c r="H175" i="20"/>
  <c r="H176" i="20"/>
  <c r="H177" i="20"/>
  <c r="H178" i="20"/>
  <c r="H179" i="20"/>
  <c r="H180" i="20"/>
  <c r="H181" i="20"/>
  <c r="H182" i="20"/>
  <c r="H183" i="20"/>
  <c r="H184" i="20"/>
  <c r="H185" i="20"/>
  <c r="H186" i="20"/>
  <c r="H187" i="20"/>
  <c r="H188" i="20"/>
  <c r="H189" i="20"/>
  <c r="H190" i="20"/>
  <c r="H191" i="20"/>
  <c r="H192" i="20"/>
  <c r="I2" i="20"/>
  <c r="I3" i="20"/>
  <c r="I4" i="20"/>
  <c r="I5" i="20"/>
  <c r="I6" i="20"/>
  <c r="I7" i="20"/>
  <c r="I8" i="20"/>
  <c r="I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32" i="20"/>
  <c r="I33" i="20"/>
  <c r="I34" i="20"/>
  <c r="I35" i="20"/>
  <c r="I36" i="20"/>
  <c r="I37" i="20"/>
  <c r="I38" i="20"/>
  <c r="I39" i="20"/>
  <c r="I40" i="20"/>
  <c r="I41" i="20"/>
  <c r="I42" i="20"/>
  <c r="I43" i="20"/>
  <c r="I44" i="20"/>
  <c r="I45" i="20"/>
  <c r="I46" i="20"/>
  <c r="I47" i="20"/>
  <c r="I48" i="20"/>
  <c r="I49" i="20"/>
  <c r="I50" i="20"/>
  <c r="I51" i="20"/>
  <c r="I52" i="20"/>
  <c r="I53" i="20"/>
  <c r="I54" i="20"/>
  <c r="I55" i="20"/>
  <c r="I56" i="20"/>
  <c r="I57" i="20"/>
  <c r="I58" i="20"/>
  <c r="I59" i="20"/>
  <c r="I60" i="20"/>
  <c r="I61" i="20"/>
  <c r="I62" i="20"/>
  <c r="I63" i="20"/>
  <c r="I64" i="20"/>
  <c r="I65" i="20"/>
  <c r="I66" i="20"/>
  <c r="I67" i="20"/>
  <c r="I68" i="20"/>
  <c r="I69" i="20"/>
  <c r="I70" i="20"/>
  <c r="I71" i="20"/>
  <c r="I72" i="20"/>
  <c r="I73" i="20"/>
  <c r="I74" i="20"/>
  <c r="I75" i="20"/>
  <c r="I76" i="20"/>
  <c r="I77" i="20"/>
  <c r="I78" i="20"/>
  <c r="I79" i="20"/>
  <c r="I80" i="20"/>
  <c r="I81" i="20"/>
  <c r="I82" i="20"/>
  <c r="I83" i="20"/>
  <c r="I84" i="20"/>
  <c r="I85" i="20"/>
  <c r="I86" i="20"/>
  <c r="I87" i="20"/>
  <c r="I88" i="20"/>
  <c r="I89" i="20"/>
  <c r="I90" i="20"/>
  <c r="I91" i="20"/>
  <c r="I92" i="20"/>
  <c r="I93" i="20"/>
  <c r="I94" i="20"/>
  <c r="I95" i="20"/>
  <c r="I96" i="20"/>
  <c r="I97" i="20"/>
  <c r="I98" i="20"/>
  <c r="I99" i="20"/>
  <c r="I100" i="20"/>
  <c r="I101" i="20"/>
  <c r="I102" i="20"/>
  <c r="I103" i="20"/>
  <c r="I104" i="20"/>
  <c r="I106" i="20"/>
  <c r="I107" i="20"/>
  <c r="I108" i="20"/>
  <c r="I109" i="20"/>
  <c r="I110" i="20"/>
  <c r="I111" i="20"/>
  <c r="I112" i="20"/>
  <c r="I113" i="20"/>
  <c r="I114" i="20"/>
  <c r="I115" i="20"/>
  <c r="I116" i="20"/>
  <c r="I117" i="20"/>
  <c r="I118" i="20"/>
  <c r="I119" i="20"/>
  <c r="I120" i="20"/>
  <c r="I121" i="20"/>
  <c r="I122" i="20"/>
  <c r="I123" i="20"/>
  <c r="I124" i="20"/>
  <c r="I125" i="20"/>
  <c r="I126" i="20"/>
  <c r="I127" i="20"/>
  <c r="I128" i="20"/>
  <c r="I129" i="20"/>
  <c r="I130" i="20"/>
  <c r="I131" i="20"/>
  <c r="I132" i="20"/>
  <c r="I133" i="20"/>
  <c r="I134" i="20"/>
  <c r="I135" i="20"/>
  <c r="I136" i="20"/>
  <c r="I137" i="20"/>
  <c r="I138" i="20"/>
  <c r="I139" i="20"/>
  <c r="I140" i="20"/>
  <c r="I141" i="20"/>
  <c r="I142" i="20"/>
  <c r="I143" i="20"/>
  <c r="I144" i="20"/>
  <c r="I145" i="20"/>
  <c r="I146" i="20"/>
  <c r="I147" i="20"/>
  <c r="I149" i="20"/>
  <c r="I150" i="20"/>
  <c r="I151" i="20"/>
  <c r="I152" i="20"/>
  <c r="I153" i="20"/>
  <c r="I154" i="20"/>
  <c r="I155" i="20"/>
  <c r="I156" i="20"/>
  <c r="I157" i="20"/>
  <c r="I158" i="20"/>
  <c r="I159" i="20"/>
  <c r="I160" i="20"/>
  <c r="I161" i="20"/>
  <c r="I162" i="20"/>
  <c r="I163" i="20"/>
  <c r="I164" i="20"/>
  <c r="I165" i="20"/>
  <c r="I166" i="20"/>
  <c r="I167" i="20"/>
  <c r="I168" i="20"/>
  <c r="I169" i="20"/>
  <c r="I170" i="20"/>
  <c r="I171" i="20"/>
  <c r="I172" i="20"/>
  <c r="I173" i="20"/>
  <c r="I174" i="20"/>
  <c r="I175" i="20"/>
  <c r="I176" i="20"/>
  <c r="I177" i="20"/>
  <c r="I178" i="20"/>
  <c r="I179" i="20"/>
  <c r="I180" i="20"/>
  <c r="I181" i="20"/>
  <c r="I182" i="20"/>
  <c r="I183" i="20"/>
  <c r="I184" i="20"/>
  <c r="I185" i="20"/>
  <c r="I186" i="20"/>
  <c r="I187" i="20"/>
  <c r="I188" i="20"/>
  <c r="I189" i="20"/>
  <c r="I190" i="20"/>
  <c r="I191" i="20"/>
  <c r="I192" i="20"/>
  <c r="D4" i="19"/>
  <c r="C283" i="23"/>
  <c r="H13" i="23" s="1"/>
  <c r="C194" i="23"/>
  <c r="H12" i="23" s="1"/>
  <c r="C120" i="23"/>
  <c r="H11" i="23" s="1"/>
  <c r="C63" i="23"/>
  <c r="H10" i="23" s="1"/>
  <c r="C19" i="23"/>
  <c r="H9" i="23" s="1"/>
  <c r="C282" i="23"/>
  <c r="G13" i="23" s="1"/>
  <c r="C18" i="23"/>
  <c r="G9" i="23" s="1"/>
  <c r="B48" i="27" l="1"/>
  <c r="C48" i="27" s="1"/>
  <c r="B52" i="27"/>
  <c r="C52" i="27" s="1"/>
  <c r="B55" i="27"/>
  <c r="C55" i="27" s="1"/>
  <c r="B53" i="27"/>
  <c r="C53" i="27" s="1"/>
  <c r="B51" i="27"/>
  <c r="C51" i="27" s="1"/>
  <c r="B44" i="27"/>
  <c r="B58" i="27" s="1"/>
  <c r="B59" i="27" s="1"/>
  <c r="B54" i="27"/>
  <c r="C54" i="27" s="1"/>
  <c r="H226" i="20"/>
  <c r="C12" i="19" s="1"/>
  <c r="D12" i="19" s="1"/>
  <c r="H227" i="20"/>
  <c r="C13" i="19" s="1"/>
  <c r="E13" i="19" s="1"/>
  <c r="I227" i="20"/>
  <c r="I226" i="20"/>
  <c r="E4" i="19"/>
  <c r="D5" i="19"/>
  <c r="E5" i="19"/>
  <c r="C59" i="27" l="1"/>
  <c r="D59" i="27"/>
  <c r="C15" i="19"/>
  <c r="E15" i="19" s="1"/>
  <c r="C14" i="19"/>
  <c r="E14" i="19" s="1"/>
  <c r="D13" i="19"/>
  <c r="E12" i="19"/>
</calcChain>
</file>

<file path=xl/sharedStrings.xml><?xml version="1.0" encoding="utf-8"?>
<sst xmlns="http://schemas.openxmlformats.org/spreadsheetml/2006/main" count="1824" uniqueCount="575">
  <si>
    <t>State</t>
  </si>
  <si>
    <t>Utility</t>
  </si>
  <si>
    <t>Application Filed</t>
  </si>
  <si>
    <t>Case Decided</t>
  </si>
  <si>
    <t>Indiana</t>
  </si>
  <si>
    <t>Indiana Michigan Power</t>
  </si>
  <si>
    <t>New York</t>
  </si>
  <si>
    <t xml:space="preserve">Central Hudson Gas &amp; Electric </t>
  </si>
  <si>
    <t>Maryland</t>
  </si>
  <si>
    <t>Delmarva Power</t>
  </si>
  <si>
    <t>Colorado</t>
  </si>
  <si>
    <t>Black Hills Energy</t>
  </si>
  <si>
    <t>California</t>
  </si>
  <si>
    <t>SCE</t>
  </si>
  <si>
    <t>Oklahoma</t>
  </si>
  <si>
    <t>PSO</t>
  </si>
  <si>
    <t>http://imaging.occeweb.com/imaging/OAP.aspx</t>
  </si>
  <si>
    <t>Bear Valley Electric Service</t>
  </si>
  <si>
    <t>Kentucky</t>
  </si>
  <si>
    <t>Kentucky Power</t>
  </si>
  <si>
    <t>Idaho</t>
  </si>
  <si>
    <t>Avista Utilities</t>
  </si>
  <si>
    <t>Nevada</t>
  </si>
  <si>
    <t>http://pucweb1.state.nv.us/puc2/Dktinfo.aspx?Util=All</t>
  </si>
  <si>
    <t>Michigan</t>
  </si>
  <si>
    <t>Alpena Power Company</t>
  </si>
  <si>
    <t>North Carolina</t>
  </si>
  <si>
    <t>Duke Energy Progress</t>
  </si>
  <si>
    <t>Washington</t>
  </si>
  <si>
    <t>Wisconsin</t>
  </si>
  <si>
    <t>Northwestern Wisconsin Electric Company</t>
  </si>
  <si>
    <t>http://apps.psc.wi.gov/vs2010/dockets/content/detail.aspx?dockt_id=4280-ER-106</t>
  </si>
  <si>
    <t>Xcel Energy</t>
  </si>
  <si>
    <t>Vermont</t>
  </si>
  <si>
    <t>Green Mountain Power</t>
  </si>
  <si>
    <t>DTE</t>
  </si>
  <si>
    <t>Iowa</t>
  </si>
  <si>
    <t>Alliant Energy</t>
  </si>
  <si>
    <t>Consumers Energy</t>
  </si>
  <si>
    <t>New Jersey</t>
  </si>
  <si>
    <t>Atlantic City Electric</t>
  </si>
  <si>
    <t>Pepco</t>
  </si>
  <si>
    <t>Texas</t>
  </si>
  <si>
    <t>Oncor</t>
  </si>
  <si>
    <t>Ohio</t>
  </si>
  <si>
    <t>Duke Energy Ohio</t>
  </si>
  <si>
    <t>Oregon</t>
  </si>
  <si>
    <t>Portland General Electric</t>
  </si>
  <si>
    <t>El Paso Electric</t>
  </si>
  <si>
    <t>Massachusetts</t>
  </si>
  <si>
    <t>Eversource</t>
  </si>
  <si>
    <t>http://web1.env.state.ma.us/DPU/FileRoom/dockets/bynumber</t>
  </si>
  <si>
    <t>Puget Sound Energy</t>
  </si>
  <si>
    <t>IP&amp;L</t>
  </si>
  <si>
    <t>Empire District Electric</t>
  </si>
  <si>
    <t>Hawaii</t>
  </si>
  <si>
    <t>Hawaiian Electric (HECO)</t>
  </si>
  <si>
    <t>SWEPCO</t>
  </si>
  <si>
    <t>New Mexico</t>
  </si>
  <si>
    <t>PNM</t>
  </si>
  <si>
    <t>http://164.64.85.108</t>
  </si>
  <si>
    <t>LG&amp;E</t>
  </si>
  <si>
    <t>Kentucky Utilities</t>
  </si>
  <si>
    <t>http://psc.ky.gov/PSC_WebNet/ViewCaseFilings.aspx?case=2016-00370</t>
  </si>
  <si>
    <t>http://164.64.85.108/index.asp</t>
  </si>
  <si>
    <t>Minnesota</t>
  </si>
  <si>
    <t>Minnesota Power</t>
  </si>
  <si>
    <t>North Dakota</t>
  </si>
  <si>
    <t>Montana-Dakota Utilities</t>
  </si>
  <si>
    <t>http://psc.nd.gov/database/docket_view_list.php?s_dept=PU&amp;s_year_case=16&amp;s_seq_num=666&amp;s_company_name=Montana-Dakota+Utilities+Co.%2C+a+Division+of+MDU+Resources+Group%2C+Inc.</t>
  </si>
  <si>
    <t>Florida</t>
  </si>
  <si>
    <t>Gulf Power</t>
  </si>
  <si>
    <t>http://www.psc.state.fl.us/ClerkOffice/DocketDetail?docket=160186</t>
  </si>
  <si>
    <t>Hawaii Electric Light (HELCO)</t>
  </si>
  <si>
    <t>Kansas</t>
  </si>
  <si>
    <t>Alaska</t>
  </si>
  <si>
    <t>Alaska Electric Light &amp; Power</t>
  </si>
  <si>
    <t>Pennsylvania</t>
  </si>
  <si>
    <t>Wellsboro Electric Company</t>
  </si>
  <si>
    <t>http://www.puc.pa.gov/about_puc/consolidated_case_view.aspx?Docket=R-2016-2531551</t>
  </si>
  <si>
    <t>Citizens' Electric Company</t>
  </si>
  <si>
    <t>http://www.puc.pa.gov/about_puc/consolidated_case_view.aspx?Docket=R-2016-2531550</t>
  </si>
  <si>
    <t>Arkansas</t>
  </si>
  <si>
    <t>Oklahoma Gas &amp; Electric</t>
  </si>
  <si>
    <t>http://www.apscservices.info/efilings/docket_search_results.asp?CaseNumber=16-052-u&amp;Aff=yes</t>
  </si>
  <si>
    <t>SWL&amp;P</t>
  </si>
  <si>
    <t>http://apps.psc.wi.gov/vs2010/dockets/content/detail.aspx?dockt_id=5820-UR-114</t>
  </si>
  <si>
    <t>Alaska Power Company</t>
  </si>
  <si>
    <t>http://www.psc.state.md.us/search-results/?keyword=9424&amp;x.x=0&amp;x.y=0&amp;search=all&amp;search=case</t>
  </si>
  <si>
    <t>South Carolina</t>
  </si>
  <si>
    <t>https://dms.psc.sc.gov/Web/Dockets/Detail/115964</t>
  </si>
  <si>
    <t>Missouri</t>
  </si>
  <si>
    <t>Ameren Missouri</t>
  </si>
  <si>
    <t>https://www.efis.psc.mo.gov/mpsc/Filing_Submission/DocketSheet/docket_sheet.asp?caseno=ER-2016-0179&amp;pagename=case_filing_submission_FList.asp</t>
  </si>
  <si>
    <t>KCP&amp;L</t>
  </si>
  <si>
    <t>https://www.efis.psc.mo.gov/mpsc/Filing_Submission/DocketSheet/docket_sheet.asp?caseno=ER-2016-0285&amp;pagename=case_filing_submission_FList.asp</t>
  </si>
  <si>
    <t>Connecticut</t>
  </si>
  <si>
    <t>United Illuminating</t>
  </si>
  <si>
    <t>http://www.dpuc.state.ct.us/dockcurr.nsf/(Web+Main+View/All+Dockets)?OpenView&amp;StartKey=16-06-04</t>
  </si>
  <si>
    <t>District of Columbia</t>
  </si>
  <si>
    <t>PG&amp;E</t>
  </si>
  <si>
    <t>Sierra Pacific Power</t>
  </si>
  <si>
    <t>Wyoming</t>
  </si>
  <si>
    <t>https://dms.wyo.gov/external/publicusers.aspx</t>
  </si>
  <si>
    <t>Arizona</t>
  </si>
  <si>
    <t>Arizona Public Service</t>
  </si>
  <si>
    <t>http://www.puc.idaho.gov/fileroom/cases/summary/AVUE1603.html</t>
  </si>
  <si>
    <t>http://apps.psc.wi.gov/vs2010/dockets/content/detail.aspx?dockt_id=6680-UR-120</t>
  </si>
  <si>
    <t>Delaware</t>
  </si>
  <si>
    <t>https://delafile.delaware.gov/</t>
  </si>
  <si>
    <t>Rockland Electric</t>
  </si>
  <si>
    <t>http://www.oru.com/aboutoru/tariffsandregulatorydocuments/index.html</t>
  </si>
  <si>
    <t>New Hampshire</t>
  </si>
  <si>
    <t>Unitil</t>
  </si>
  <si>
    <t>http://www.puc.state.nh.us/Regulatory/Docketbk/2016/16-384.html</t>
  </si>
  <si>
    <t>Liberty Utilities</t>
  </si>
  <si>
    <t>http://www.puc.state.nh.us/Regulatory/Docketbk/2016/16-383.html</t>
  </si>
  <si>
    <t>https://www.dora.state.co.us/pls/efi/EFI.Show_Docket?p_session_id=&amp;p_docket_id=16AL-0326E</t>
  </si>
  <si>
    <t>West Penn Power</t>
  </si>
  <si>
    <t>http://www.puc.state.pa.us/about_puc/consolidated_case_view.aspx?Docket=R-2016-2537359</t>
  </si>
  <si>
    <t>Penn Power</t>
  </si>
  <si>
    <t>http://www.puc.state.pa.us/about_puc/consolidated_case_view.aspx?Docket=R-2016-2537355</t>
  </si>
  <si>
    <t>Penelec</t>
  </si>
  <si>
    <t>http://www.puc.state.pa.us/about_puc/consolidated_case_view.aspx?Docket=R-2016-2537352</t>
  </si>
  <si>
    <t>Met-Ed</t>
  </si>
  <si>
    <t>http://www.puc.state.pa.us/about_puc/consolidated_case_view.aspx?Docket=R-2016-2537349</t>
  </si>
  <si>
    <t>JCP&amp;L</t>
  </si>
  <si>
    <t>https://firstenergycorp.com/content/customer/jersey_central_power_light/regulatory.html</t>
  </si>
  <si>
    <t>http://webapp.psc.state.md.us/newIntranet/casenum/CaseAction_new.cfm?CaseNumber=9418</t>
  </si>
  <si>
    <t>MGE</t>
  </si>
  <si>
    <t>http://psc.wi.gov/apps40/dockets/content/detail.aspx?dockt_id=3270-UR-121</t>
  </si>
  <si>
    <t>http://apps.psc.wi.gov/vs2010/dockets/content/detail.aspx?dockt_id=4220-UR-122</t>
  </si>
  <si>
    <t>Dominion North Carolina Power</t>
  </si>
  <si>
    <t>http://starw1.ncuc.net/NCUC/portal/ncuc/PSC/DocketDetails.aspx?DocketId=6f17b401-5235-46fa-ae98-07a3263f1d29</t>
  </si>
  <si>
    <t>http://www.atlanticcityelectric.com/uploadedFiles/wwwatlanticcityelectriccom/Content/Page_Content/Connect_with_Us/ACEBaseRateCase2016.pdf</t>
  </si>
  <si>
    <t>Maine</t>
  </si>
  <si>
    <t>Emera Maine</t>
  </si>
  <si>
    <t>https://mpuc-cms.maine.gov/CQM.Public.WebUI/Common/CaseMaster.aspx?CaseNumber=2015-00360</t>
  </si>
  <si>
    <t>Florida Power &amp; Light</t>
  </si>
  <si>
    <t>http://www.psc.state.fl.us/ClerkOffice/DocketFiling?docket=160021</t>
  </si>
  <si>
    <t>http://efile.mpsc.state.mi.us/efile/viewcase.php?casenum=17990&amp;submit.x=0&amp;submit.y=0</t>
  </si>
  <si>
    <t>KCP&amp;L Greater Missouri Operations</t>
  </si>
  <si>
    <t>https://www.efis.psc.mo.gov/mpsc/Filing_Submission/DocketSheet/docket_sheet.asp?caseno=ER-2016-0156</t>
  </si>
  <si>
    <t>http://www.utc.wa.gov/_layouts/CasesPublicWebsite/Case.aspx?year=2016&amp;docketNumber=160228</t>
  </si>
  <si>
    <t>Otter Tail Power Company</t>
  </si>
  <si>
    <t>https://www.edockets.state.mn.us/EFiling/edockets/searchDocuments.do?method=eDocketsResult&amp;docketYear=15&amp;docketNumber=1033</t>
  </si>
  <si>
    <t>http://interchange.puc.texas.gov/WebApp/Interchange/application/dbapps/filings/pgControl.asp?TXT_UTILITY_TYPE=A&amp;TXT_CNTRL_NO=45524&amp;TXT_ITEM_MATCH=1&amp;TXT_ITEM_NO=&amp;TXT_N_UTILITY=&amp;TXT_N_FILE_PARTY=&amp;TXT_DOC_TYPE=ALL&amp;TXT_D_FROM=&amp;TXT_D_TO=&amp;TXT_NEW=true</t>
  </si>
  <si>
    <t>SDG&amp;E</t>
  </si>
  <si>
    <t>http://efile.mpsc.state.mi.us/efile/viewcase.php?casenum=18014</t>
  </si>
  <si>
    <t>Con Edison</t>
  </si>
  <si>
    <t>http://documents.dps.ny.gov/public/MatterManagement/CaseMaster.aspx?MatterSeq=50091&amp;MNO=16-E-0060</t>
  </si>
  <si>
    <t>https://www.dora.state.co.us/pls/efi/EFI.Show_Docket?p_session_id=&amp;p_docket_id=16AL-0048E</t>
  </si>
  <si>
    <t>Tennessee</t>
  </si>
  <si>
    <t>http://share.tn.gov/tra/dockets/1600001.htm</t>
  </si>
  <si>
    <t>Dayton Power &amp; Light</t>
  </si>
  <si>
    <t>National Grid</t>
  </si>
  <si>
    <t>http://web1.env.state.ma.us/DPU/FileRoom/dockets/recent</t>
  </si>
  <si>
    <t>BGE</t>
  </si>
  <si>
    <t>http://webapp.psc.state.md.us/newIntranet/casenum/CaseAction_new.cfm?CaseNumber=9406</t>
  </si>
  <si>
    <t>Tucson Electric Power</t>
  </si>
  <si>
    <t>http://edocket.azcc.gov/Docket/DocketDetailSearch?docketId=19194#docket-detail-container1</t>
  </si>
  <si>
    <t>https://www.edockets.state.mn.us/EFiling/edockets/searchDocuments.do?method=eDocketsResult&amp;docketYear=15&amp;docketNumber=826</t>
  </si>
  <si>
    <t>http://164.64.85.108/</t>
  </si>
  <si>
    <t>https://www.efis.psc.mo.gov/mpsc/Filing_Submission/DocketSheet/docket_sheet.asp?caseno=ER-2016-0023&amp;pagename=case_filing_submission_FList.asp</t>
  </si>
  <si>
    <t>https://apps.cpuc.ca.gov/apex/f?p=401:56:0::NO:RP,57,RIR:P5_PROCEEDING_SELECT:A1505008</t>
  </si>
  <si>
    <t>NIPSCO</t>
  </si>
  <si>
    <t>https://iurc.portal.in.gov/legal-case-details/?id=dac47781-db81-e611-8107-1458d04eabe0</t>
  </si>
  <si>
    <t>Upper Peninsula Power Company</t>
  </si>
  <si>
    <t>http://efile.mpsc.state.mi.us/efile/viewcase.php?casenum=17895</t>
  </si>
  <si>
    <t>http://interchange.puc.texas.gov/WebApp/Interchange/application/dbapps/filings/pgControl.asp?TXT_UTILITY_TYPE=A&amp;TXT_CNTRL_NO=44941&amp;TXT_ITEM_MATCH=1&amp;TXT_ITEM_NO=&amp;TXT_N_UTILITY=&amp;TXT_N_FILE_PARTY=&amp;TXT_DOC_TYPE=ALL&amp;TXT_D_FROM=&amp;TXT_D_TO=&amp;TXT_NEW=true</t>
  </si>
  <si>
    <t>Mississippi</t>
  </si>
  <si>
    <t>Mississippi Power</t>
  </si>
  <si>
    <t>http://www.psc.state.ms.us/trinityview/mspsc.html</t>
  </si>
  <si>
    <t>South Dakota</t>
  </si>
  <si>
    <t>https://puc.sd.gov/Dockets/Electric/2015/EL15-024.aspx</t>
  </si>
  <si>
    <t>Virginia</t>
  </si>
  <si>
    <t>http://www.scc.virginia.gov/docketsearch#caseDocs/134652</t>
  </si>
  <si>
    <t>Montana</t>
  </si>
  <si>
    <t xml:space="preserve">Montana-Dakota Utilities </t>
  </si>
  <si>
    <t>http://psc.mt.gov/Docs/ElectronicDocuments/getDocumentsInfo.asp?docketId=11634&amp;do=false</t>
  </si>
  <si>
    <t>Entergy Texas</t>
  </si>
  <si>
    <t>http://www.puc.idaho.gov/fileroom/cases/summary/AVUE1505.html</t>
  </si>
  <si>
    <t>http://apps.psc.wi.gov/vs2010/dockets/content/detail.aspx?dockt_id=4220-UR-121</t>
  </si>
  <si>
    <t>RG&amp;E</t>
  </si>
  <si>
    <t>http://documents.dps.ny.gov/public/MatterManagement/CaseMaster.aspx?MatterSeq=48161</t>
  </si>
  <si>
    <t>NYSEG</t>
  </si>
  <si>
    <t>http://documents.dps.ny.gov/public/MatterManagement/CaseMaster.aspx?MatterSeq=48159</t>
  </si>
  <si>
    <t>UniSource Energy Services</t>
  </si>
  <si>
    <t>http://edocket.azcc.gov/Docket/DocketDetailSearch?docketId=18997#docket-detail-container1</t>
  </si>
  <si>
    <t>Entergy Arkansas</t>
  </si>
  <si>
    <t>http://www.apscservices.info/efilings/docket_search_results.asp?casenumber=15-015-U</t>
  </si>
  <si>
    <t>Wisconsin Public Service</t>
  </si>
  <si>
    <t>http://apps.psc.wi.gov/vs2010/dockets/content/detail.aspx?dockt_id=6690-UR-124</t>
  </si>
  <si>
    <t>PPL Electric Utilities</t>
  </si>
  <si>
    <t>http://www.puc.pa.gov/about_puc/consolidated_case_view.aspx?Docket=R-2015-2469275</t>
  </si>
  <si>
    <t>PECO</t>
  </si>
  <si>
    <t>http://www.puc.state.pa.us/about_puc/consolidated_case_view.aspx?Docket=R-2015-2468981</t>
  </si>
  <si>
    <t>Rocky Mountain Power</t>
  </si>
  <si>
    <t>Westar Energy</t>
  </si>
  <si>
    <t>http://estar.kcc.ks.gov/estar/portal/kcc/PSC/DocketDetails.aspx?DocketId=855c514e-5da1-47bf-8d0b-2bde19a0e383</t>
  </si>
  <si>
    <t>http://apps.puc.state.or.us/edockets/docket.asp?DocketID=19379</t>
  </si>
  <si>
    <t>http://www.utc.wa.gov/_layouts/CasesPublicWebsite/Case.aspx?year=2015&amp;docketNumber=150204</t>
  </si>
  <si>
    <t>http://documents.dps.ny.gov/public/MatterManagement/CaseMaster.aspx?Mattercaseno=15-E-0050</t>
  </si>
  <si>
    <t>Maui Electric (MECO)</t>
  </si>
  <si>
    <t>http://estar.kcc.ks.gov/estar/portal/kcc/PSC/DocketDetails.aspx?DocketId=2f528a2a-67f6-4f86-be38-99632f7fbe33</t>
  </si>
  <si>
    <t>https://iurc.portal.in.gov/legal-case-details/?id=3d1180c7-da81-e611-8107-1458d04eabe0</t>
  </si>
  <si>
    <t>http://psc.ky.gov/PSC_WebNet/ViewCaseFilings.aspx?Case=2014-00396</t>
  </si>
  <si>
    <t>NorthWestern Energy</t>
  </si>
  <si>
    <t>https://puc.sd.gov/Dockets/Electric/2014/el14-106.aspx</t>
  </si>
  <si>
    <t>http://efile.mpsc.state.mi.us/efile/viewcase.php?casenum=17767</t>
  </si>
  <si>
    <t>http://efile.mpsc.state.mi.us/efile/viewcase.php?casenum=17698&amp;submit.x=15&amp;submit.y=10</t>
  </si>
  <si>
    <t>http://interchange.puc.texas.gov/WebApp/Interchange/application/dbapps/filings/pgControl.asp?TXT_CNTRL_NO=43695&amp;TXT_STYLE=&amp;TXT_UTILITY_TYPE=E&amp;TXT_D_FROM_STYLE=&amp;TXT_D_TO_STYLE=</t>
  </si>
  <si>
    <t>http://efile.mpsc.state.mi.us/efile/viewcase.php?casenum=17735</t>
  </si>
  <si>
    <t>http://psc.ky.gov/PSC_WebNet/ViewCaseFilings.aspx?Case=2014-00372</t>
  </si>
  <si>
    <t>http://psc.ky.gov/PSC_WebNet/ViewCaseFilings.aspx?Case=2014-00371</t>
  </si>
  <si>
    <t>Orange &amp; Rockland Utilities</t>
  </si>
  <si>
    <t>http://documents.dps.ny.gov/public/MatterManagement/CaseMaster.aspx?Mattercaseno=14-E-0493</t>
  </si>
  <si>
    <t>https://www.efis.psc.mo.gov/mpsc/Filing_Submission/DocketSheet/docket_sheet.asp?caseno=ER-2014-0370&amp;pagename=case_filing_submission_FList.asp</t>
  </si>
  <si>
    <t>http://efile.mpsc.state.mi.us/efile/viewcase.php?casenum=17669</t>
  </si>
  <si>
    <t>http://efile.mpsc.state.mi.us/efile/viewcase.php?casenum=17710</t>
  </si>
  <si>
    <t>West Virginia</t>
  </si>
  <si>
    <t>Potomac Edison</t>
  </si>
  <si>
    <t>http://www.puc.state.pa.us/about_puc/consolidated_case_view.aspx?Docket=R-2014-2428743</t>
  </si>
  <si>
    <t>http://www.puc.state.pa.us/about_puc/consolidated_case_view.aspx?Docket=R-2014-2428745</t>
  </si>
  <si>
    <t>Pacific Power</t>
  </si>
  <si>
    <t>Entergy Mississippi</t>
  </si>
  <si>
    <t>https://www.efis.psc.mo.gov/mpsc/Filing_Submission/DocketSheet/docket_sheet.asp?caseno=ER-2014-0351&amp;pagename=case_filing_submission_FList.asp</t>
  </si>
  <si>
    <t>MidAmerican Energy</t>
  </si>
  <si>
    <t>http://www.puc.sd.gov/Dockets/Electric/2014/el14-072.aspx</t>
  </si>
  <si>
    <t>http://documents.dps.ny.gov/public/MatterManagement/CaseMaster.aspx?Mattercaseno=14-E-0318</t>
  </si>
  <si>
    <t>We Energies</t>
  </si>
  <si>
    <t>https://www.efis.psc.mo.gov/mpsc/Docket.asp?caseno=ER-2014-0258</t>
  </si>
  <si>
    <t>http://webapp.psc.state.md.us/Intranet/casenum/CaseAction_new.cfm?CaseNumber=9355</t>
  </si>
  <si>
    <t>http://www.puc.state.pa.us/about_puc/consolidated_case_view.aspx?Docket=R-2014-2428742</t>
  </si>
  <si>
    <t>Illinois</t>
  </si>
  <si>
    <t>Ameren Illinois</t>
  </si>
  <si>
    <t>http://www.puc.state.pa.us/about_puc/consolidated_case_view.aspx?Docket=R-2014-2428744</t>
  </si>
  <si>
    <t>Black Hills Power</t>
  </si>
  <si>
    <t>Florida Public Utilities</t>
  </si>
  <si>
    <t>Approved % Increase</t>
  </si>
  <si>
    <t>Nevada Power Company</t>
  </si>
  <si>
    <t>Sierra Pacific Power Company</t>
  </si>
  <si>
    <t>$ Increase Approved</t>
  </si>
  <si>
    <t>Dominion Virginia</t>
  </si>
  <si>
    <t>Utah</t>
  </si>
  <si>
    <t>Idaho Power Company</t>
  </si>
  <si>
    <t>Duke Energy Florida</t>
  </si>
  <si>
    <t>Duke Energy Carolinas</t>
  </si>
  <si>
    <t>Ohio Power Company</t>
  </si>
  <si>
    <t>First Energy Utilities</t>
  </si>
  <si>
    <t>Alabama</t>
  </si>
  <si>
    <t>Alabama Power</t>
  </si>
  <si>
    <t>Georgia</t>
  </si>
  <si>
    <t>Georgia Power Company</t>
  </si>
  <si>
    <t>Central Maine Power</t>
  </si>
  <si>
    <t>Eversource Eastern</t>
  </si>
  <si>
    <t xml:space="preserve">Eversource Western </t>
  </si>
  <si>
    <t>Louisiana</t>
  </si>
  <si>
    <t xml:space="preserve">Entergy Louisiana </t>
  </si>
  <si>
    <t>Entergy Gulf States</t>
  </si>
  <si>
    <t>Kingsport Power (AEP AppCo)</t>
  </si>
  <si>
    <t>Appalachian Power Company</t>
  </si>
  <si>
    <t>PSE&amp;G</t>
  </si>
  <si>
    <t>Duke Energy Indiana</t>
  </si>
  <si>
    <t>Commonwealth Edison</t>
  </si>
  <si>
    <t xml:space="preserve">Tampa Electric </t>
  </si>
  <si>
    <t>Vectren Indiana</t>
  </si>
  <si>
    <t>Duke Energy Kentucky</t>
  </si>
  <si>
    <t>Northwestern Energy</t>
  </si>
  <si>
    <t>Xcel Energy (SPS)</t>
  </si>
  <si>
    <t xml:space="preserve">Black Hills Energy </t>
  </si>
  <si>
    <t>Superior Water Light &amp; Power</t>
  </si>
  <si>
    <t>Centerpoint Energy</t>
  </si>
  <si>
    <t>AEP Texas North</t>
  </si>
  <si>
    <t>AEP Texas Central</t>
  </si>
  <si>
    <t xml:space="preserve">North Dakota </t>
  </si>
  <si>
    <t xml:space="preserve">Average </t>
  </si>
  <si>
    <t>Rhode Island</t>
  </si>
  <si>
    <t>Approved Fixed Charge</t>
  </si>
  <si>
    <t>NW Wisconsin Electric Company</t>
  </si>
  <si>
    <t>Existing Fixed Charge</t>
  </si>
  <si>
    <t>Kingsport Power</t>
  </si>
  <si>
    <t xml:space="preserve">Arizona </t>
  </si>
  <si>
    <t>Docket Link</t>
  </si>
  <si>
    <t>Fixed Charge</t>
  </si>
  <si>
    <t>Fixed Charge ($)</t>
  </si>
  <si>
    <t>Basis of Comparison</t>
  </si>
  <si>
    <t>http://edocket.azcc.gov/Docket/DocketDetailSearch?docketId=19348#docket-detail-container1</t>
  </si>
  <si>
    <t>https://apps.cpuc.ca.gov/apex/f?p=401:56:0::NO:RP,57,RIR:P5_PROCEEDING_SELECT:A1504012</t>
  </si>
  <si>
    <t>https://www.atlanticcityelectric.com/Pages/PublicPostings.aspx</t>
  </si>
  <si>
    <t>http://interchange.puc.texas.gov/Search/Filings?UtilityType=A&amp;ControlNumber=46957&amp;ItemMatch=Equal&amp;DocumentType=ALL&amp;SortBy=FileStamp&amp;SortOrder=Descending</t>
  </si>
  <si>
    <t>http://webapp.psc.state.md.us/newIntranet/casenum/CaseAction_new.cfm?CaseNumber=9443</t>
  </si>
  <si>
    <t>Alaska Power</t>
  </si>
  <si>
    <t>http://rca.alaska.gov/RCAWeb/Dockets/DocketDetails.aspx?id=be48f636-035a-4d92-8276-8a02e6906121</t>
  </si>
  <si>
    <t>http://rca.alaska.gov/RCAWeb/Dockets/DocketDetails.aspx?id=c4112f86-70cb-48b9-9022-bb0da2c9048e</t>
  </si>
  <si>
    <t>https://mi-psc.force.com/s/case/500t0000008eg23AAA/in-the-matter-of-the-application-of-alpena-power-company-for-authority-to-increase-its-rates-for-the-sale-of-electricity</t>
  </si>
  <si>
    <t>https://www.utc.wa.gov/_layouts/15/CasesPublicWebsite/Case.aspx?year=2017&amp;docketNumber=170033</t>
  </si>
  <si>
    <t>http://apps.puc.state.or.us/edockets/docket.asp?DocketID=20643</t>
  </si>
  <si>
    <t>http://interchange.puc.texas.gov/Search/Filings?UtilityType=A&amp;ControlNumber=46831&amp;ItemMatch=Equal&amp;DocumentType=ALL&amp;SortBy=FileStamp&amp;SortOrder=Descending</t>
  </si>
  <si>
    <t>http://apps.psc.wi.gov/vs2017/dockets/content/detail.aspx?id=4220&amp;case=UR&amp;num=123</t>
  </si>
  <si>
    <t>https://epsb.vermont.gov/?q=node/104/86567</t>
  </si>
  <si>
    <t>http://www.puc.idaho.gov/fileroom/cases/summary/AVUE1701.html</t>
  </si>
  <si>
    <t>Nevada Power</t>
  </si>
  <si>
    <t>Eversource Energy</t>
  </si>
  <si>
    <t>http://interchange.puc.texas.gov/Search/Filings?UtilityType=A&amp;ControlNumber=46449&amp;ItemMatch=Equal&amp;DocumentType=ALL&amp;SortBy=FileStamp&amp;SortOrder=Descending</t>
  </si>
  <si>
    <t>http://psc.ky.gov/PSC_WebNet/ViewCaseFilings.aspx?case=2017-00179</t>
  </si>
  <si>
    <t>https://www.edockets.state.mn.us/EFiling/edockets/searchDocuments.do?method=eDocketsResult&amp;docketYear=16&amp;docketNumber=664</t>
  </si>
  <si>
    <t>https://efs.iowa.gov/efs/ShowDocketSummary.do?docketNumber=RPU-2017-0001</t>
  </si>
  <si>
    <t>http://webapp.psc.state.md.us/newIntranet/casenum/CaseAction_new.cfm?CaseNumber=9455</t>
  </si>
  <si>
    <t>http://starw1.ncuc.net/NCUC/PSC/DocketDetails.aspx?DocketId=6ea9dcdc-5417-4c84-b6a0-90fa464d8995</t>
  </si>
  <si>
    <t>http://documents.dps.ny.gov/public/MatterManagement/CaseMaster.aspx?MatterSeq=53408&amp;MNO=17-E-0238</t>
  </si>
  <si>
    <t>https://mi-psc.force.com/s/case/500t0000008eg21AAA/in-the-matter-of-the-application-of-consumers-energy-company-for-authority-to-increase-its-rates-for-the-generation-and-distribution-of-electricity-and-for-other-relief</t>
  </si>
  <si>
    <t>https://mi-psc.force.com/s/case/500t0000008eg4HAAQ/in-the-matter-of-the-application-ofbrnorthern-states-power-companybra-wisconsin-corporation-and-whollyowned-subsidiary-of-xcel-energy-inc-for-authority-to-increase-electric-rates-in-the-state-of-michiganbr</t>
  </si>
  <si>
    <t>https://mi-psc.force.com/s/case/500t0000008eg2nAAA/in-the-matter-of-the-application-of-indiana-michigan-power-company-for-authority-to-increase-its-rates-for-the-sale-of-electric-energy-and-for-approval-of-depreciation-accrual-rates-and-other-related-matters</t>
  </si>
  <si>
    <t>http://psc.ky.gov/PSC_WebNet/ViewCaseFilings.aspx?case=2017-00321</t>
  </si>
  <si>
    <t>http://www.dpuc.state.ct.us/dockcurr.nsf/(Web+Main+View/All+Dockets)?OpenView&amp;StartKey=17-10-46</t>
  </si>
  <si>
    <t>https://mi-psc.force.com/s/case/500t0000008eg0wAAA/in-the-matter-of-the-application-of-dte-electric-company-for-authority-to-increase-its-rates-amend-its-rate-schedules-and-rules-governing-the-distribution-and-supply-of-electric-energy-and-for-miscellaneous-accounting-authority</t>
  </si>
  <si>
    <t>https://www.utc.wa.gov/_layouts/15/CasesPublicWebsite/Case.aspx?year=2017&amp;docketNumber=170485</t>
  </si>
  <si>
    <t>http://www.scc.virginia.gov/docketsearch#caseDocs/137611</t>
  </si>
  <si>
    <t>http://documents.dps.ny.gov/public/MatterManagement/CaseMaster.aspx?Mattercaseno=17-E-0685</t>
  </si>
  <si>
    <t>https://iurc.portal.in.gov/legal-case-details/?id=5ad40a97-3872-e711-810e-1458d04e9f68</t>
  </si>
  <si>
    <t>http://webapp.psc.state.md.us/newIntranet/casenum/CaseAction_new.cfm?CaseNumber=9472</t>
  </si>
  <si>
    <t>http://documents.dps.ny.gov/public/MatterManagement/CaseMaster.aspx?Mattercaseno=17-E-0459</t>
  </si>
  <si>
    <t>https://www.dora.state.co.us/pls/efi/EFI.Show_Docket?p_session_id=&amp;p_docket_id=17AL-0477E</t>
  </si>
  <si>
    <t>http://starw1.ncuc.net/NCUC/PSC/DocketDetails.aspx?DocketId=bc984b49-66c8-41a3-8493-29ab3cecde98</t>
  </si>
  <si>
    <t>https://dms.puc.hawaii.gov/dms/dockets?action=details&amp;docketNumber=2016-0328</t>
  </si>
  <si>
    <t>https://mpuc-cms.maine.gov/CQM.Public.WebUI/Common/CaseMaster.aspx?CaseNumber=2017-00198</t>
  </si>
  <si>
    <t>https://dms.puc.hawaii.gov/dms/dockets?action=details&amp;docketNumber=2015-0170</t>
  </si>
  <si>
    <t>https://edocket.dcpsc.org/public/search</t>
  </si>
  <si>
    <t>https://apps.cpuc.ca.gov/apex/f?p=401:56:0::NO:RP,57,RIR:P5_PROCEEDING_SELECT:A1606013</t>
  </si>
  <si>
    <t>http://www.ripuc.org/eventsactions/docket/4770page.html</t>
  </si>
  <si>
    <t>https://delafile.delaware.gov/AdvancedSearch/AdvancedSearchDocket.aspx?CNo=MTctMDk3Nw==</t>
  </si>
  <si>
    <t>http://apps.psc.wi.gov/vs2017/dockets/content/detail.aspx?id=6680&amp;case=UR&amp;num=121</t>
  </si>
  <si>
    <t>https://psc.nd.gov/database/docket_view_list.php?s_dept=PU&amp;s_year_case=17&amp;s_seq_num=398&amp;s_company_name=Otter+Tail+Power+Company</t>
  </si>
  <si>
    <t>http://dis.puc.state.oh.us/CaseRecord.aspx?CaseNo=15-1830-EL-AIR</t>
  </si>
  <si>
    <t>http://estar.kcc.ks.gov/estar/portal/kscc/PSC/DocketDetails.aspx?DocketId=f448f637-8f92-4aab-b5a9-253b33a6096d</t>
  </si>
  <si>
    <t>UGI Electric</t>
  </si>
  <si>
    <t>http://www.puc.pa.gov/about_puc/consolidated_case_view.aspx?Docket=R-2017-2640058</t>
  </si>
  <si>
    <t>http://apps.psc.wi.gov/vs2017/dockets/content/detail.aspx?id=3270&amp;case=UR&amp;num=122</t>
  </si>
  <si>
    <t>https://www.pseg.com/family/pseandg/tariffs/reg_filings/index.jsp</t>
  </si>
  <si>
    <t>KCP&amp;L GMO</t>
  </si>
  <si>
    <t>https://efis.psc.mo.gov/mpsc/Docket.asp?caseno=ER-2018-0146</t>
  </si>
  <si>
    <t>https://efis.psc.mo.gov/mpsc/Docket.asp?caseno=ER-2018-0145</t>
  </si>
  <si>
    <t>https://iurc.portal.in.gov/legal-case-details/?id=662a3e0b-5de6-e711-811b-1458d04e2938</t>
  </si>
  <si>
    <t>Cleco</t>
  </si>
  <si>
    <t>Entergy New Orleans</t>
  </si>
  <si>
    <t>Texas-New Mexico Power</t>
  </si>
  <si>
    <t>Duquesne Light</t>
  </si>
  <si>
    <t>North Central Power</t>
  </si>
  <si>
    <t>Upper Michigan Energy Resources</t>
  </si>
  <si>
    <t>https://apps.cpuc.ca.gov/apex/f?p=401:56:0::NO:RP,57,RIR:P5_PROCEEDING_SELECT:A1706030</t>
  </si>
  <si>
    <t>http://estar.kcc.ks.gov/estar/portal/kscc/PSC/DocketDetails.aspx?DocketId=0f789b30-55ab-483f-bcca-0406c3688de3</t>
  </si>
  <si>
    <t>http://dis.puc.state.oh.us/CaseRecord.aspx?CaseNo=17-32-EL-AIR</t>
  </si>
  <si>
    <t>https://interchange.puc.texas.gov/Search/Filings?UtilityType=A&amp;ControlNumber=48371&amp;ItemMatch=Equal&amp;DocumentType=ALL&amp;SortBy=FileStamp&amp;SortOrder=Descending</t>
  </si>
  <si>
    <t>http://apps.puc.state.or.us/edockets/docket.asp?DocketID=21256</t>
  </si>
  <si>
    <t>http://www.puc.pa.gov/about_puc/consolidated_case_view.aspx?Docket=R-2018-3000124</t>
  </si>
  <si>
    <t>http://www.puc.pa.gov/about_puc/consolidated_case_view.aspx?Docket=R-2018-3000164</t>
  </si>
  <si>
    <t>https://interchange.puc.texas.gov/Search/Filings?UtilityType=A&amp;ControlNumber=48401&amp;ItemMatch=Equal&amp;DocumentType=ALL&amp;SortBy=FileStamp&amp;SortOrder=Descending</t>
  </si>
  <si>
    <t>http://interchange.puc.texas.gov/Search/Filings?UtilityType=A&amp;ControlNumber=47527&amp;ItemMatch=Equal&amp;DocumentType=ALL&amp;SortBy=FileStamp&amp;SortOrder=Descending</t>
  </si>
  <si>
    <t>https://epsb.vermont.gov/?q=node/64/130760/FV-ALLOTDOX-PTL</t>
  </si>
  <si>
    <t>http://apps.psc.wi.gov/vs2017/dockets/content/detail.aspx?id=5820&amp;case=UR&amp;num=115</t>
  </si>
  <si>
    <t>http://apps.psc.wi.gov/vs2017/dockets/content/detail.aspx?id=4190&amp;case=ER&amp;num=107</t>
  </si>
  <si>
    <t>https://mi-psc.force.com/s/case/500t0000009fPPSAA2/in-the-matter-of-the-application-of-consumers-energy-company-for-authority-to-increase-its-rates-for-the-generation-and-distribution-of-electricity-and-for-other-relief</t>
  </si>
  <si>
    <t>Appalachian Power</t>
  </si>
  <si>
    <t>http://www.psc.state.wv.us/scripts/WebDocket/viewCaseForWebViewForm.cfm?CaseID=70026</t>
  </si>
  <si>
    <t>https://puc.sd.gov/Dockets/Electric/2018/el18-021.aspx</t>
  </si>
  <si>
    <t>http://documents.dps.ny.gov/public/MatterManagement/CaseMaster.aspx?Mattercaseno=18-E-0067</t>
  </si>
  <si>
    <t>https://dms.puc.hawaii.gov/dms/dockets?action=details&amp;docketNumber=2017-0150</t>
  </si>
  <si>
    <t>https://www.psc.state.md.us/search-results/?keyword=9490&amp;x.x=7&amp;x.y=20&amp;search=all&amp;search=case</t>
  </si>
  <si>
    <t>https://psc.ky.gov/PSC_WebNet/ViewCaseFilings.aspx?case=2018-00294</t>
  </si>
  <si>
    <t>https://psc.ky.gov/PSC_WebNet/ViewCaseFilings.aspx?case=2018-00295</t>
  </si>
  <si>
    <t>https://mi-psc.force.com/s/case/500t0000009hEHeAAM/in-the-matter-of-the-application-of-dte-electric-company-for-authority-to-increase-its-rates-amend-its-rate-schedules-and-rules-governing-the-distribution-and-supply-of-electric-energy-and-for-miscellaneous-accounting-authority</t>
  </si>
  <si>
    <t>https://dms.psc.sc.gov/Web/dockets/Detail/116872</t>
  </si>
  <si>
    <t>https://dms.psc.sc.gov/Web/dockets/Detail/116871</t>
  </si>
  <si>
    <t>Upper Peninsula Power</t>
  </si>
  <si>
    <t>https://mi-psc.force.com/s/case/500t000000B12EhAAJ/in-the-matter-of-the-application-of-upper-peninsula-power-company-for-authority-to-increase-electric-rates-in-the-state-of-michigan</t>
  </si>
  <si>
    <t>http://estar.kcc.ks.gov/estar/portal/kscc/page/docket-docs/PSC/DocketDetails.aspx?DocketId=274e2436-a14e-4d85-a8af-5989524d720d</t>
  </si>
  <si>
    <t>https://apps.cpuc.ca.gov/apex/f?p=401:56:0::NO:RP,57,RIR:P5_PROCEEDING_SELECT:A1705004</t>
  </si>
  <si>
    <t>ACEEE Top 5 States</t>
  </si>
  <si>
    <t>Average</t>
  </si>
  <si>
    <t>ACEEE Top 10 States</t>
  </si>
  <si>
    <t>ACEEE Top 15 States</t>
  </si>
  <si>
    <t xml:space="preserve">Count </t>
  </si>
  <si>
    <t>ACEEE Rank</t>
  </si>
  <si>
    <t xml:space="preserve">Top 5 </t>
  </si>
  <si>
    <t>Top 10</t>
  </si>
  <si>
    <t>Top 15</t>
  </si>
  <si>
    <t>Top 20</t>
  </si>
  <si>
    <t>ACEEE Top 20 States</t>
  </si>
  <si>
    <t>ACEEE Top 25 States</t>
  </si>
  <si>
    <t>Top 25</t>
  </si>
  <si>
    <t>National Average Increase ($)</t>
  </si>
  <si>
    <t>National Median Increase ($)</t>
  </si>
  <si>
    <t>National Average Increase (%)</t>
  </si>
  <si>
    <t>National Median Increase (%)</t>
  </si>
  <si>
    <t>National Average Fixed Charge</t>
  </si>
  <si>
    <t>National Median Fixed Charge</t>
  </si>
  <si>
    <t>Median</t>
  </si>
  <si>
    <t>http://psc.ky.gov/PSC_WebNet/ViewCaseFilings.aspx?case=2016-00369</t>
  </si>
  <si>
    <t>https://webapp.psc.state.md.us/newIntranet/Casenum/CaseAction_new.cfm?CaseNumber=9602</t>
  </si>
  <si>
    <t>http://psc2.mt.gov/Docs/ElectronicDocuments/getDocumentsInfo.asp?docketId=13184&amp;do=false</t>
  </si>
  <si>
    <t>Fixed Charge Increases</t>
  </si>
  <si>
    <t>Table 2: National Fixed Charges</t>
  </si>
  <si>
    <t>Table 3: National Fixed Charge Increases</t>
  </si>
  <si>
    <t>Table 1</t>
  </si>
  <si>
    <t>http://www.apscservices.info/efilings/docket_search_results.asp?casenumber=19-008-U</t>
  </si>
  <si>
    <t>https://dataportal.mt.gov/t/DOAPSC/views/EDDISearch_15650306559830/PSCEDDISearch?:embed=y&amp;:showShareOptions=true&amp;:display_count=no&amp;:showVizHome=no&amp;:refresh=true</t>
  </si>
  <si>
    <t>http://apps.psc.wi.gov/vs2017/dockets/content/detail.aspx?id=5&amp;case=UR&amp;num=109</t>
  </si>
  <si>
    <t>http://apps.psc.wi.gov/vs2015/ERF_search/content/searchResult.aspx?UTIL=6690&amp;CASE=UR&amp;SEQ=126&amp;START=none&amp;END=none&amp;TYPE=none&amp;SERVICE=none&amp;KEY=none&amp;NON=N</t>
  </si>
  <si>
    <t>https://www.psc.state.md.us/search-results/?q=9610&amp;x.x=22&amp;x.y=6&amp;search=all&amp;search=case</t>
  </si>
  <si>
    <t>http://apps.psc.wi.gov/vs2017/dockets/content/detail.aspx?id=4220&amp;case=UR&amp;num=124</t>
  </si>
  <si>
    <t>https://iurc.portal.in.gov/legal-case-details/?id=17813ed6-1add-e811-8145-1458d04e2938</t>
  </si>
  <si>
    <t>http://www.puc.idaho.gov/fileroom/cases/summary/AVUE1904.html</t>
  </si>
  <si>
    <t>https://drive.google.com/drive/u/3/folders/1aNHUbByBRhdV1n2qqiC1Ifv_j_KL0nGp</t>
  </si>
  <si>
    <t>https://eeaonline.eea.state.ma.us/DPU/Fileroom/dockets/bynumber</t>
  </si>
  <si>
    <t>https://mi-psc.force.com/s/case/500t000000IpcKBAAZ/in-the-matter-of-the-application-of-dte-electric-company-for-authority-to-increase-its-rates-amend-its-rate-schedules-and-rules-governing-the-distribution-and-supply-of-electric-energy-and-for-miscellaneous-accounting-authority</t>
  </si>
  <si>
    <t>AEP Texas</t>
  </si>
  <si>
    <t>http://interchange.puc.texas.gov/Search/Filings?UtilityType=A&amp;ControlNumber=49494&amp;ItemMatch=Equal&amp;DocumentType=ALL&amp;SortOrder=Ascending</t>
  </si>
  <si>
    <t>http://www.scc.virginia.gov/docketsearch#caseDocs/139679</t>
  </si>
  <si>
    <t>https://www.utc.wa.gov/_layouts/15/CasesPublicWebsite/Case.aspx?year=2019&amp;docketNumber=190334&amp;resultSource=&amp;page=1&amp;query=UE-190334&amp;refiners=&amp;isModal=false</t>
  </si>
  <si>
    <t>https://www.efis.psc.mo.gov/mpsc/Filing_Submission/DocketSheet/docket_sheet.asp?caseno=ER-2019-0335&amp;pagename=case_filing_submission_FList.asp</t>
  </si>
  <si>
    <t>https://www.psc.state.ms.us/trinityview/mspsc.html?CASEYEAR=2019&amp;CASENUM=219</t>
  </si>
  <si>
    <t>https://iurc.portal.in.gov/legal-case-details/?id=f9cc0f4b-7e76-e911-8153-1458d04e2938</t>
  </si>
  <si>
    <t>CenterPoint Energy</t>
  </si>
  <si>
    <t>https://interchange.puc.texas.gov/Search/Filings?UtilityType=A&amp;ControlNumber=49421&amp;ItemMatch=Equal&amp;DocumentType=ALL&amp;SortOrder=Ascending</t>
  </si>
  <si>
    <t>https://starw1.ncuc.net/NCUC/page/docket-docs/PSC/DocketDetails.aspx?DocketId=7f0508d3-5957-4115-99e8-adc4be944e98</t>
  </si>
  <si>
    <t>https://mpuc-cms.maine.gov/CQM.Public.WebUI/Common/CaseMaster.aspx?CaseNumber=2018-00194&amp;FRM=0</t>
  </si>
  <si>
    <t>https://apps.cpuc.ca.gov/apex/f?p=401:56:0::NO:RP,57,RIR:P5_PROCEEDING_SELECT:A1804002</t>
  </si>
  <si>
    <t>Georgia Power</t>
  </si>
  <si>
    <t>https://psc.ga.gov/facts-advanced-search/docket/?docketId=42516</t>
  </si>
  <si>
    <t>https://mi-psc.force.com/s/case/500t000000Dym4fAAB/in-the-matter-of-the-application-of-indiana-michigan-power-company-for-authority-to-increase-its-rates-for-the-sale-of-electric-energy-and-for-approval-of-depreciation-rates-and-other-related-matters</t>
  </si>
  <si>
    <t>https://www.oru.com/en/nj-rates-tariffs</t>
  </si>
  <si>
    <t>http://documents.dps.ny.gov/public/MatterManagement/CaseMaster.aspx?Mattercaseno=19-E-0065</t>
  </si>
  <si>
    <t>https://efs.iowa.gov/efs/SearchDocumentSearch.do?searchType=document&amp;sortColumn=xDateFiled&amp;sortBy=Desc&amp;numOfResults=25&amp;docketNumber=RPU-2019-0001</t>
  </si>
  <si>
    <t>https://psc.ky.gov/PSC_WebNet/ViewCaseFilings.aspx?case=2019-00271</t>
  </si>
  <si>
    <t>http://164.64.85.108/login.asp</t>
  </si>
  <si>
    <t>Date of Review</t>
  </si>
  <si>
    <t>SCE&amp;G (Dominion SC)</t>
  </si>
  <si>
    <t>http://www.puc.state.pa.us/about_puc/consolidated_case_view.aspx?Docket=R-2019-3008212</t>
  </si>
  <si>
    <t>http://www.puc.state.pa.us/about_puc/consolidated_case_view.aspx?Docket=R-2019-3008208</t>
  </si>
  <si>
    <t>ACEEE State Ranks</t>
  </si>
  <si>
    <t>State Avg. Charge</t>
  </si>
  <si>
    <t>Utility Avg. Charge</t>
  </si>
  <si>
    <t>Median Utility Charge</t>
  </si>
  <si>
    <t>State Avg</t>
  </si>
  <si>
    <t>State Sum</t>
  </si>
  <si>
    <t>Utility Count</t>
  </si>
  <si>
    <t>APCo Proposal Revenue Deficit</t>
  </si>
  <si>
    <t>Metered kWh and Customer Count by Revenue Class (Unadjusted)</t>
  </si>
  <si>
    <t>Jan - 2019</t>
  </si>
  <si>
    <t>Feb - 2019</t>
  </si>
  <si>
    <t>Mar - 2019</t>
  </si>
  <si>
    <t>Electric</t>
  </si>
  <si>
    <t>Non-Electric</t>
  </si>
  <si>
    <t>Subtotal Count - Customer</t>
  </si>
  <si>
    <t>Dec - 2019</t>
  </si>
  <si>
    <t>Test Year Heating Customers</t>
  </si>
  <si>
    <t>Total Test Year Bills</t>
  </si>
  <si>
    <t>Total Test Year Customers</t>
  </si>
  <si>
    <t>December - March Heating # Bills</t>
  </si>
  <si>
    <t>$ Decrement per Customer Bill</t>
  </si>
  <si>
    <t>Median State Charge</t>
  </si>
  <si>
    <t>APCo Proposed</t>
  </si>
  <si>
    <t>APCo Proposal Above ($)</t>
  </si>
  <si>
    <t>APCo Proposal Above (%)</t>
  </si>
  <si>
    <t>APCo Increase ($)</t>
  </si>
  <si>
    <t>APCo Increase (%)</t>
  </si>
  <si>
    <t>Not included in Table</t>
  </si>
  <si>
    <t>TOTAL</t>
  </si>
  <si>
    <t>%</t>
  </si>
  <si>
    <t>Proposed Revenue Deficit (Reduced to Apply to % of customers)</t>
  </si>
  <si>
    <t>Essential Heating kWh, at 400 kWh per month for December - March</t>
  </si>
  <si>
    <t>Total Class Test Year Usage (kWh)</t>
  </si>
  <si>
    <t>Heating Discount ($/kWh)</t>
  </si>
  <si>
    <t>Remaining Class Usage (kWh</t>
  </si>
  <si>
    <t>Non-Heating Rate Adjustment</t>
  </si>
  <si>
    <t>Effective Discount ($/kWh)</t>
  </si>
  <si>
    <t>Bill Impact</t>
  </si>
  <si>
    <t>Customer Usage (Winter kWh)</t>
  </si>
  <si>
    <t>Seasonal Discount</t>
  </si>
  <si>
    <t>Customer Indifference Usage</t>
  </si>
  <si>
    <t>Annual</t>
  </si>
  <si>
    <t>Monthly</t>
  </si>
  <si>
    <t>Average Class Usage</t>
  </si>
  <si>
    <t>% Class</t>
  </si>
  <si>
    <t>Average Heating Customer Usage</t>
  </si>
  <si>
    <t>% Heating Customer Avg.</t>
  </si>
  <si>
    <t>Adjusted</t>
  </si>
  <si>
    <t>Unadjusted</t>
  </si>
  <si>
    <t>Total Revenue</t>
  </si>
  <si>
    <t>Income Taxes</t>
  </si>
  <si>
    <t>Net Revenue Need</t>
  </si>
  <si>
    <t>Other Customer-Related Revenue</t>
  </si>
  <si>
    <t>Return on Net Plant</t>
  </si>
  <si>
    <t>Adjusted Total Expenses</t>
  </si>
  <si>
    <t>Expense Deductions (see above)</t>
  </si>
  <si>
    <t>Total Distribution &amp; A&amp;G Expenses</t>
  </si>
  <si>
    <t>$/Customer-Month</t>
  </si>
  <si>
    <t>$ Amount</t>
  </si>
  <si>
    <t>Net Rate Base</t>
  </si>
  <si>
    <t>Rate of Return</t>
  </si>
  <si>
    <t>Annual Bills</t>
  </si>
  <si>
    <t xml:space="preserve">Income Tax Adder </t>
  </si>
  <si>
    <t>Total</t>
  </si>
  <si>
    <t>Revenue Minus Taxes</t>
  </si>
  <si>
    <t>Misc Sales Expenses</t>
  </si>
  <si>
    <t>TOTAL INCOME TAX</t>
  </si>
  <si>
    <t>Uncollectables</t>
  </si>
  <si>
    <t>Total State Tax</t>
  </si>
  <si>
    <t>Misc Distribution</t>
  </si>
  <si>
    <t>Total Fed Tax</t>
  </si>
  <si>
    <t>Cust Installations</t>
  </si>
  <si>
    <t>Total R Dist Revenue</t>
  </si>
  <si>
    <t>$/month</t>
  </si>
  <si>
    <t>Expense ($)</t>
  </si>
  <si>
    <t>ACCT Description</t>
  </si>
  <si>
    <t>FERC ACCT</t>
  </si>
  <si>
    <r>
      <t xml:space="preserve"> </t>
    </r>
    <r>
      <rPr>
        <b/>
        <sz val="12"/>
        <color theme="1"/>
        <rFont val="Calibri"/>
        <family val="2"/>
        <scheme val="minor"/>
      </rPr>
      <t>Income Tax Gross Up</t>
    </r>
  </si>
  <si>
    <t>Exclusions of Customer-Related Costs from Company COSS</t>
  </si>
  <si>
    <t>MWh/customer</t>
  </si>
  <si>
    <t>Customer Charge</t>
  </si>
  <si>
    <t>* Fixed charge for Powell Valley Electric Cooperative omitted from Castle Figure 1 was added to this table to produce Barnes Figure 2</t>
  </si>
  <si>
    <t>Investor Owned</t>
  </si>
  <si>
    <t>VA</t>
  </si>
  <si>
    <t>Virginia Electric &amp; Power Co</t>
  </si>
  <si>
    <t>Appalachian Power Co</t>
  </si>
  <si>
    <t>Cooperative</t>
  </si>
  <si>
    <t>Rappahannock Electric Coop</t>
  </si>
  <si>
    <t>Northern Virginia Elec Coop</t>
  </si>
  <si>
    <t>Shenandoah Valley Elec Coop</t>
  </si>
  <si>
    <t>Southside Electric Coop, Inc</t>
  </si>
  <si>
    <t>includes basic service charge and metering charge</t>
  </si>
  <si>
    <t>Central Virginia Electric Coop</t>
  </si>
  <si>
    <t>Municipal</t>
  </si>
  <si>
    <t>City of Danville - (VA)</t>
  </si>
  <si>
    <t>A &amp; N Electric Coop</t>
  </si>
  <si>
    <t>Mecklenburg Electric Cooperative</t>
  </si>
  <si>
    <t>Kentucky Utilities Co</t>
  </si>
  <si>
    <t>Northern Neck Elec Coop, Inc</t>
  </si>
  <si>
    <t>City of Harrisonburg - (VA)</t>
  </si>
  <si>
    <t>customer charge and hydro credit</t>
  </si>
  <si>
    <t>Bristol Virginia Utilities</t>
  </si>
  <si>
    <t>Community Electric Coop</t>
  </si>
  <si>
    <t>City of Manassas - (VA)</t>
  </si>
  <si>
    <t>Prince George Electric Coop</t>
  </si>
  <si>
    <t>City of Salem - (VA)</t>
  </si>
  <si>
    <t>BARC Electric Coop Inc</t>
  </si>
  <si>
    <t>Town of Front Royal</t>
  </si>
  <si>
    <t>Powell Valley Electric Coop*</t>
  </si>
  <si>
    <t>Town of Bedford - (VA)</t>
  </si>
  <si>
    <t>City of Martinsville - (VA)</t>
  </si>
  <si>
    <t>City of Radford - (VA)</t>
  </si>
  <si>
    <t>City of Franklin - (VA)</t>
  </si>
  <si>
    <t>Craig-Botetourt Electric Coop</t>
  </si>
  <si>
    <t>Virginia Tech Electric Service</t>
  </si>
  <si>
    <t>$1.50 for AMR</t>
  </si>
  <si>
    <t>Town of Culpeper- (VA)</t>
  </si>
  <si>
    <t>Customer charge as a percentage of revenues</t>
  </si>
  <si>
    <t>Customer charge revenue</t>
  </si>
  <si>
    <t>Average Price (cents/kWh)</t>
  </si>
  <si>
    <t>Revenues (Thousands Dollars)</t>
  </si>
  <si>
    <t>Sales (Megawatthours)</t>
  </si>
  <si>
    <t>Customers (Count)</t>
  </si>
  <si>
    <t>Ownership</t>
  </si>
  <si>
    <t>Entity</t>
  </si>
  <si>
    <t>Data Sourced from Castle Figure 1 Workpapers*</t>
  </si>
  <si>
    <t>Federal Income</t>
  </si>
  <si>
    <t>State Income</t>
  </si>
  <si>
    <t>Equity Return</t>
  </si>
  <si>
    <t>Debt Return</t>
  </si>
  <si>
    <t>Equity %</t>
  </si>
  <si>
    <t>Debt %</t>
  </si>
  <si>
    <t>WACC</t>
  </si>
  <si>
    <t>Equity</t>
  </si>
  <si>
    <t>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</si>
</sst>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164" formatCode="0.0%"/>
    <numFmt numFmtId="165" formatCode="mm/dd/yy;@"/>
    <numFmt numFmtId="166" formatCode="&quot;$&quot;#,##0.00"/>
    <numFmt numFmtId="167" formatCode="&quot;$&quot;#,##0"/>
    <numFmt numFmtId="168" formatCode="#,##0_);[Red]\(#,##0\);&quot; &quot;"/>
    <numFmt numFmtId="169" formatCode="&quot;$&quot;#,##0.00000"/>
    <numFmt numFmtId="170" formatCode="&quot;$&quot;#,##0.000000"/>
    <numFmt numFmtId="171" formatCode="0.000%"/>
    <numFmt numFmtId="172" formatCode="#,##0.0"/>
    <numFmt numFmtId="173" formatCode="0.000000%"/>
  </numFmts>
  <fonts count="14" x14ac:knownFonts="1"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E5F1"/>
        <bgColor rgb="FF000000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/>
    <xf numFmtId="0" fontId="2" fillId="0" borderId="0"/>
    <xf numFmtId="0" fontId="9" fillId="0" borderId="0"/>
    <xf numFmtId="9" fontId="9" fillId="0" borderId="0" applyFont="0" applyFill="0" applyBorder="0" applyAlignment="0" applyProtection="0"/>
  </cellStyleXfs>
  <cellXfs count="134">
    <xf numFmtId="0" fontId="0" fillId="0" borderId="0" xfId="0"/>
    <xf numFmtId="0" fontId="0" fillId="0" borderId="1" xfId="0" applyFont="1" applyFill="1" applyBorder="1"/>
    <xf numFmtId="165" fontId="0" fillId="0" borderId="1" xfId="0" applyNumberFormat="1" applyFont="1" applyFill="1" applyBorder="1"/>
    <xf numFmtId="0" fontId="0" fillId="0" borderId="1" xfId="0" applyBorder="1"/>
    <xf numFmtId="0" fontId="0" fillId="0" borderId="1" xfId="0" applyFill="1" applyBorder="1"/>
    <xf numFmtId="0" fontId="4" fillId="0" borderId="0" xfId="0" applyFont="1" applyAlignment="1">
      <alignment horizontal="center"/>
    </xf>
    <xf numFmtId="166" fontId="0" fillId="0" borderId="1" xfId="0" applyNumberFormat="1" applyFill="1" applyBorder="1"/>
    <xf numFmtId="166" fontId="0" fillId="0" borderId="1" xfId="0" applyNumberFormat="1" applyFont="1" applyFill="1" applyBorder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Fill="1"/>
    <xf numFmtId="0" fontId="0" fillId="0" borderId="1" xfId="0" applyFont="1" applyFill="1" applyBorder="1" applyAlignment="1">
      <alignment horizontal="left" vertical="center" wrapText="1"/>
    </xf>
    <xf numFmtId="166" fontId="0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10" fontId="0" fillId="0" borderId="0" xfId="0" applyNumberFormat="1"/>
    <xf numFmtId="166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0" fontId="0" fillId="0" borderId="0" xfId="0" applyFill="1" applyBorder="1"/>
    <xf numFmtId="166" fontId="0" fillId="0" borderId="0" xfId="0" applyNumberFormat="1"/>
    <xf numFmtId="166" fontId="7" fillId="0" borderId="1" xfId="0" applyNumberFormat="1" applyFont="1" applyFill="1" applyBorder="1"/>
    <xf numFmtId="0" fontId="7" fillId="0" borderId="1" xfId="0" applyFont="1" applyFill="1" applyBorder="1" applyAlignment="1">
      <alignment horizontal="lef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4" fillId="0" borderId="1" xfId="0" applyFont="1" applyBorder="1"/>
    <xf numFmtId="0" fontId="6" fillId="0" borderId="1" xfId="2" applyFill="1" applyBorder="1"/>
    <xf numFmtId="0" fontId="4" fillId="0" borderId="0" xfId="0" applyFont="1" applyFill="1" applyBorder="1"/>
    <xf numFmtId="166" fontId="4" fillId="0" borderId="0" xfId="0" applyNumberFormat="1" applyFont="1" applyFill="1" applyBorder="1"/>
    <xf numFmtId="164" fontId="0" fillId="0" borderId="1" xfId="0" applyNumberFormat="1" applyFont="1" applyFill="1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166" fontId="4" fillId="0" borderId="0" xfId="0" applyNumberFormat="1" applyFont="1"/>
    <xf numFmtId="166" fontId="0" fillId="0" borderId="0" xfId="0" applyNumberFormat="1" applyFill="1" applyBorder="1"/>
    <xf numFmtId="0" fontId="4" fillId="0" borderId="8" xfId="0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6" fontId="0" fillId="0" borderId="11" xfId="0" applyNumberFormat="1" applyBorder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166" fontId="0" fillId="2" borderId="13" xfId="0" applyNumberFormat="1" applyFill="1" applyBorder="1" applyAlignment="1">
      <alignment horizontal="center" vertical="center"/>
    </xf>
    <xf numFmtId="164" fontId="0" fillId="2" borderId="13" xfId="0" applyNumberFormat="1" applyFill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6" fontId="0" fillId="2" borderId="17" xfId="0" applyNumberFormat="1" applyFill="1" applyBorder="1" applyAlignment="1">
      <alignment horizontal="center" vertical="center"/>
    </xf>
    <xf numFmtId="166" fontId="0" fillId="2" borderId="5" xfId="0" applyNumberFormat="1" applyFill="1" applyBorder="1" applyAlignment="1">
      <alignment horizontal="center" vertical="center"/>
    </xf>
    <xf numFmtId="3" fontId="0" fillId="0" borderId="0" xfId="0" applyNumberFormat="1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6" fontId="0" fillId="0" borderId="0" xfId="0" applyNumberFormat="1" applyFill="1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18" xfId="0" applyFill="1" applyBorder="1"/>
    <xf numFmtId="166" fontId="0" fillId="0" borderId="18" xfId="0" applyNumberFormat="1" applyFill="1" applyBorder="1"/>
    <xf numFmtId="166" fontId="0" fillId="0" borderId="18" xfId="0" applyNumberFormat="1" applyFont="1" applyFill="1" applyBorder="1"/>
    <xf numFmtId="164" fontId="0" fillId="0" borderId="18" xfId="0" applyNumberFormat="1" applyFont="1" applyFill="1" applyBorder="1"/>
    <xf numFmtId="165" fontId="0" fillId="0" borderId="1" xfId="0" applyNumberFormat="1" applyFill="1" applyBorder="1"/>
    <xf numFmtId="165" fontId="0" fillId="0" borderId="1" xfId="0" applyNumberFormat="1" applyFill="1" applyBorder="1" applyAlignment="1">
      <alignment vertical="center" wrapText="1"/>
    </xf>
    <xf numFmtId="165" fontId="0" fillId="0" borderId="18" xfId="0" applyNumberFormat="1" applyFill="1" applyBorder="1"/>
    <xf numFmtId="165" fontId="0" fillId="0" borderId="1" xfId="0" applyNumberFormat="1" applyBorder="1"/>
    <xf numFmtId="164" fontId="0" fillId="0" borderId="0" xfId="0" applyNumberFormat="1" applyFill="1" applyBorder="1"/>
    <xf numFmtId="15" fontId="0" fillId="0" borderId="0" xfId="0" applyNumberFormat="1"/>
    <xf numFmtId="0" fontId="6" fillId="0" borderId="1" xfId="2" applyBorder="1"/>
    <xf numFmtId="0" fontId="0" fillId="0" borderId="0" xfId="0" applyFont="1" applyFill="1" applyBorder="1" applyAlignment="1">
      <alignment horizontal="left"/>
    </xf>
    <xf numFmtId="3" fontId="0" fillId="0" borderId="0" xfId="0" applyNumberFormat="1"/>
    <xf numFmtId="0" fontId="0" fillId="0" borderId="1" xfId="0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/>
    <xf numFmtId="168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0" xfId="0" applyFont="1" applyBorder="1" applyAlignment="1">
      <alignment horizontal="center" vertical="center" wrapText="1"/>
    </xf>
    <xf numFmtId="168" fontId="0" fillId="0" borderId="0" xfId="0" applyNumberFormat="1"/>
    <xf numFmtId="0" fontId="0" fillId="0" borderId="0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3" fontId="0" fillId="0" borderId="0" xfId="0" applyNumberFormat="1" applyAlignment="1">
      <alignment horizontal="left"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0" fontId="2" fillId="0" borderId="0" xfId="4"/>
    <xf numFmtId="166" fontId="2" fillId="0" borderId="0" xfId="4" applyNumberFormat="1"/>
    <xf numFmtId="167" fontId="2" fillId="0" borderId="0" xfId="4" applyNumberFormat="1"/>
    <xf numFmtId="10" fontId="2" fillId="0" borderId="0" xfId="4" applyNumberFormat="1"/>
    <xf numFmtId="166" fontId="2" fillId="0" borderId="0" xfId="4" applyNumberFormat="1" applyAlignment="1">
      <alignment horizontal="center"/>
    </xf>
    <xf numFmtId="0" fontId="2" fillId="0" borderId="0" xfId="4" applyAlignment="1">
      <alignment horizontal="center"/>
    </xf>
    <xf numFmtId="171" fontId="2" fillId="0" borderId="0" xfId="4" applyNumberFormat="1"/>
    <xf numFmtId="3" fontId="2" fillId="0" borderId="0" xfId="4" applyNumberFormat="1"/>
    <xf numFmtId="0" fontId="8" fillId="0" borderId="0" xfId="4" applyFont="1" applyAlignment="1">
      <alignment horizontal="center"/>
    </xf>
    <xf numFmtId="0" fontId="8" fillId="0" borderId="0" xfId="4" applyFont="1"/>
    <xf numFmtId="0" fontId="9" fillId="0" borderId="0" xfId="5"/>
    <xf numFmtId="9" fontId="0" fillId="0" borderId="18" xfId="6" applyFont="1" applyBorder="1"/>
    <xf numFmtId="0" fontId="9" fillId="0" borderId="18" xfId="5" applyBorder="1"/>
    <xf numFmtId="0" fontId="9" fillId="3" borderId="18" xfId="5" applyFill="1" applyBorder="1"/>
    <xf numFmtId="1" fontId="9" fillId="0" borderId="18" xfId="5" applyNumberFormat="1" applyBorder="1"/>
    <xf numFmtId="4" fontId="12" fillId="0" borderId="18" xfId="5" applyNumberFormat="1" applyFont="1" applyBorder="1" applyAlignment="1">
      <alignment horizontal="right" wrapText="1"/>
    </xf>
    <xf numFmtId="172" fontId="12" fillId="0" borderId="18" xfId="5" applyNumberFormat="1" applyFont="1" applyBorder="1" applyAlignment="1">
      <alignment horizontal="right" wrapText="1"/>
    </xf>
    <xf numFmtId="3" fontId="12" fillId="0" borderId="18" xfId="5" applyNumberFormat="1" applyFont="1" applyBorder="1" applyAlignment="1">
      <alignment horizontal="right" wrapText="1"/>
    </xf>
    <xf numFmtId="0" fontId="12" fillId="0" borderId="18" xfId="5" applyFont="1" applyBorder="1" applyAlignment="1">
      <alignment horizontal="left" wrapText="1"/>
    </xf>
    <xf numFmtId="9" fontId="0" fillId="0" borderId="1" xfId="6" applyFont="1" applyBorder="1"/>
    <xf numFmtId="0" fontId="9" fillId="0" borderId="1" xfId="5" applyBorder="1"/>
    <xf numFmtId="0" fontId="9" fillId="4" borderId="1" xfId="5" applyFill="1" applyBorder="1"/>
    <xf numFmtId="1" fontId="9" fillId="0" borderId="1" xfId="5" applyNumberFormat="1" applyBorder="1"/>
    <xf numFmtId="4" fontId="12" fillId="0" borderId="1" xfId="5" applyNumberFormat="1" applyFont="1" applyBorder="1" applyAlignment="1">
      <alignment horizontal="right" wrapText="1"/>
    </xf>
    <xf numFmtId="172" fontId="12" fillId="0" borderId="1" xfId="5" applyNumberFormat="1" applyFont="1" applyBorder="1" applyAlignment="1">
      <alignment horizontal="right" wrapText="1"/>
    </xf>
    <xf numFmtId="3" fontId="12" fillId="0" borderId="1" xfId="5" applyNumberFormat="1" applyFont="1" applyBorder="1" applyAlignment="1">
      <alignment horizontal="right" wrapText="1"/>
    </xf>
    <xf numFmtId="0" fontId="12" fillId="0" borderId="1" xfId="5" applyFont="1" applyBorder="1" applyAlignment="1">
      <alignment horizontal="left" wrapText="1"/>
    </xf>
    <xf numFmtId="0" fontId="11" fillId="5" borderId="1" xfId="5" applyFont="1" applyFill="1" applyBorder="1" applyAlignment="1">
      <alignment horizontal="left" vertical="center" wrapText="1"/>
    </xf>
    <xf numFmtId="0" fontId="9" fillId="0" borderId="1" xfId="5" applyFill="1" applyBorder="1"/>
    <xf numFmtId="0" fontId="11" fillId="0" borderId="1" xfId="5" applyFont="1" applyFill="1" applyBorder="1" applyAlignment="1">
      <alignment horizontal="center" vertical="center" wrapText="1"/>
    </xf>
    <xf numFmtId="0" fontId="10" fillId="0" borderId="1" xfId="5" applyFont="1" applyFill="1" applyBorder="1" applyAlignment="1">
      <alignment horizontal="center"/>
    </xf>
    <xf numFmtId="0" fontId="0" fillId="0" borderId="0" xfId="0" applyAlignment="1">
      <alignment horizontal="center"/>
    </xf>
    <xf numFmtId="166" fontId="1" fillId="0" borderId="0" xfId="4" applyNumberFormat="1" applyFont="1"/>
    <xf numFmtId="173" fontId="2" fillId="0" borderId="0" xfId="4" applyNumberFormat="1"/>
    <xf numFmtId="0" fontId="1" fillId="0" borderId="0" xfId="4" applyFont="1"/>
    <xf numFmtId="0" fontId="13" fillId="0" borderId="1" xfId="5" applyFont="1" applyBorder="1" applyAlignment="1">
      <alignment horizontal="center"/>
    </xf>
    <xf numFmtId="0" fontId="12" fillId="0" borderId="1" xfId="5" applyFont="1" applyBorder="1" applyAlignment="1">
      <alignment horizontal="left" wrapText="1"/>
    </xf>
    <xf numFmtId="0" fontId="9" fillId="0" borderId="1" xfId="5" applyBorder="1"/>
    <xf numFmtId="0" fontId="8" fillId="0" borderId="0" xfId="4" applyFont="1" applyAlignment="1">
      <alignment horizontal="center"/>
    </xf>
    <xf numFmtId="0" fontId="2" fillId="0" borderId="0" xfId="4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7">
    <cellStyle name="Currency 2 2" xfId="1" xr:uid="{00000000-0005-0000-0000-000000000000}"/>
    <cellStyle name="Hyperlink" xfId="2" builtinId="8"/>
    <cellStyle name="Normal" xfId="0" builtinId="0"/>
    <cellStyle name="Normal 2" xfId="3" xr:uid="{00000000-0005-0000-0000-000003000000}"/>
    <cellStyle name="Normal 3" xfId="4" xr:uid="{17F61FA3-8337-C74A-BE8B-6B747E6ED679}"/>
    <cellStyle name="Normal 4" xfId="5" xr:uid="{1ADDC1D6-06B2-344F-82CC-D20C200109D8}"/>
    <cellStyle name="Percent 2" xfId="6" xr:uid="{5290F16E-E9C7-1A4B-9276-F973025854A4}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'Barnes Figure 2'!$G$34</c:f>
              <c:strCache>
                <c:ptCount val="1"/>
                <c:pt idx="0">
                  <c:v>MWh/customer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3"/>
            <c:dispRSqr val="1"/>
            <c:dispEq val="1"/>
            <c:trendlineLbl>
              <c:layout>
                <c:manualLayout>
                  <c:x val="-9.508995407633232E-2"/>
                  <c:y val="0.1265599202334345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'Barnes Figure 2'!$F$35:$F$62</c:f>
              <c:numCache>
                <c:formatCode>General</c:formatCode>
                <c:ptCount val="28"/>
                <c:pt idx="0">
                  <c:v>31.35</c:v>
                </c:pt>
                <c:pt idx="1">
                  <c:v>30.75</c:v>
                </c:pt>
                <c:pt idx="2">
                  <c:v>29.16</c:v>
                </c:pt>
                <c:pt idx="3">
                  <c:v>29</c:v>
                </c:pt>
                <c:pt idx="4">
                  <c:v>29</c:v>
                </c:pt>
                <c:pt idx="5">
                  <c:v>26.15</c:v>
                </c:pt>
                <c:pt idx="6">
                  <c:v>20</c:v>
                </c:pt>
                <c:pt idx="7">
                  <c:v>18</c:v>
                </c:pt>
                <c:pt idx="8">
                  <c:v>16.399999999999999</c:v>
                </c:pt>
                <c:pt idx="9">
                  <c:v>16</c:v>
                </c:pt>
                <c:pt idx="10">
                  <c:v>14</c:v>
                </c:pt>
                <c:pt idx="11">
                  <c:v>14</c:v>
                </c:pt>
                <c:pt idx="12">
                  <c:v>13.76</c:v>
                </c:pt>
                <c:pt idx="13">
                  <c:v>13.59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11.29</c:v>
                </c:pt>
                <c:pt idx="18">
                  <c:v>10</c:v>
                </c:pt>
                <c:pt idx="19">
                  <c:v>9.5</c:v>
                </c:pt>
                <c:pt idx="20">
                  <c:v>9</c:v>
                </c:pt>
                <c:pt idx="21">
                  <c:v>8.5</c:v>
                </c:pt>
                <c:pt idx="22">
                  <c:v>8.35</c:v>
                </c:pt>
                <c:pt idx="23">
                  <c:v>8.25</c:v>
                </c:pt>
                <c:pt idx="24">
                  <c:v>7.98</c:v>
                </c:pt>
                <c:pt idx="25">
                  <c:v>7.96</c:v>
                </c:pt>
                <c:pt idx="26">
                  <c:v>7.02</c:v>
                </c:pt>
                <c:pt idx="27">
                  <c:v>6.58</c:v>
                </c:pt>
              </c:numCache>
            </c:numRef>
          </c:xVal>
          <c:yVal>
            <c:numRef>
              <c:f>'Barnes Figure 2'!$G$35:$G$62</c:f>
              <c:numCache>
                <c:formatCode>General</c:formatCode>
                <c:ptCount val="28"/>
                <c:pt idx="0">
                  <c:v>12.525008564576909</c:v>
                </c:pt>
                <c:pt idx="1">
                  <c:v>15.588480725623583</c:v>
                </c:pt>
                <c:pt idx="2">
                  <c:v>11.02444722569879</c:v>
                </c:pt>
                <c:pt idx="3">
                  <c:v>16.917401303181297</c:v>
                </c:pt>
                <c:pt idx="4">
                  <c:v>14.49759210209487</c:v>
                </c:pt>
                <c:pt idx="5">
                  <c:v>19.598018095648428</c:v>
                </c:pt>
                <c:pt idx="6">
                  <c:v>15.233861144945189</c:v>
                </c:pt>
                <c:pt idx="7">
                  <c:v>14.624456973842314</c:v>
                </c:pt>
                <c:pt idx="8">
                  <c:v>15.229330203213264</c:v>
                </c:pt>
                <c:pt idx="9">
                  <c:v>12.909747046607428</c:v>
                </c:pt>
                <c:pt idx="10">
                  <c:v>12.325536931999235</c:v>
                </c:pt>
                <c:pt idx="11">
                  <c:v>15.682661556759614</c:v>
                </c:pt>
                <c:pt idx="12">
                  <c:v>15.092764331850512</c:v>
                </c:pt>
                <c:pt idx="13">
                  <c:v>13.146834141325106</c:v>
                </c:pt>
                <c:pt idx="14">
                  <c:v>14.316559926806953</c:v>
                </c:pt>
                <c:pt idx="15">
                  <c:v>16.11201611866078</c:v>
                </c:pt>
                <c:pt idx="16">
                  <c:v>14.728918617614269</c:v>
                </c:pt>
                <c:pt idx="17">
                  <c:v>11.229791894852136</c:v>
                </c:pt>
                <c:pt idx="18">
                  <c:v>12.737281700835231</c:v>
                </c:pt>
                <c:pt idx="19">
                  <c:v>11.992793604323838</c:v>
                </c:pt>
                <c:pt idx="20">
                  <c:v>12.97809410620712</c:v>
                </c:pt>
                <c:pt idx="21">
                  <c:v>14.427153811456924</c:v>
                </c:pt>
                <c:pt idx="22">
                  <c:v>10.589010989010989</c:v>
                </c:pt>
                <c:pt idx="23">
                  <c:v>11.888700766351809</c:v>
                </c:pt>
                <c:pt idx="24">
                  <c:v>16.474412475291018</c:v>
                </c:pt>
                <c:pt idx="25">
                  <c:v>14.311700885988646</c:v>
                </c:pt>
                <c:pt idx="26">
                  <c:v>11.672101173243943</c:v>
                </c:pt>
                <c:pt idx="27">
                  <c:v>13.705550304687911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ABD-364E-90E8-06DF58E9A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3547808"/>
        <c:axId val="783549440"/>
      </c:scatterChart>
      <c:valAx>
        <c:axId val="783547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Monthly</a:t>
                </a:r>
                <a:r>
                  <a:rPr lang="en-US" sz="120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Fixed Charge ($)</a:t>
                </a:r>
                <a:endParaRPr lang="en-US" sz="12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3549440"/>
        <c:crosses val="autoZero"/>
        <c:crossBetween val="midCat"/>
      </c:valAx>
      <c:valAx>
        <c:axId val="78354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Average Annual</a:t>
                </a:r>
                <a:r>
                  <a:rPr lang="en-US" sz="120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Use (MWh) </a:t>
                </a:r>
                <a:endParaRPr lang="en-US" sz="12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35478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641350</xdr:colOff>
      <xdr:row>34</xdr:row>
      <xdr:rowOff>19050</xdr:rowOff>
    </xdr:from>
    <xdr:to>
      <xdr:col>17</xdr:col>
      <xdr:colOff>38100</xdr:colOff>
      <xdr:row>52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C0D5313-6783-9C48-8627-9CB853DAE0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uc.state.pa.us/about_puc/consolidated_case_view.aspx?Docket=R-2019-3008208" TargetMode="External"/><Relationship Id="rId2" Type="http://schemas.openxmlformats.org/officeDocument/2006/relationships/hyperlink" Target="http://www.puc.state.pa.us/about_puc/consolidated_case_view.aspx?Docket=R-2019-3008212" TargetMode="External"/><Relationship Id="rId1" Type="http://schemas.openxmlformats.org/officeDocument/2006/relationships/hyperlink" Target="https://apps.cpuc.ca.gov/apex/f?p=401:56:0::NO:RP,57,RIR:P5_PROCEEDING_SELECT:A1706030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6"/>
  <sheetViews>
    <sheetView topLeftCell="A100" workbookViewId="0">
      <selection activeCell="F134" sqref="F134"/>
    </sheetView>
  </sheetViews>
  <sheetFormatPr defaultColWidth="8.85546875" defaultRowHeight="12.75" x14ac:dyDescent="0.2"/>
  <cols>
    <col min="1" max="1" width="17.42578125" style="11" customWidth="1"/>
    <col min="2" max="2" width="29.7109375" style="11" customWidth="1"/>
    <col min="3" max="3" width="13.28515625" style="11" customWidth="1"/>
    <col min="4" max="4" width="14.42578125" customWidth="1"/>
    <col min="5" max="5" width="10" customWidth="1"/>
    <col min="6" max="6" width="13.28515625" customWidth="1"/>
  </cols>
  <sheetData>
    <row r="1" spans="1:5" ht="36.950000000000003" customHeight="1" x14ac:dyDescent="0.2">
      <c r="A1" s="25" t="s">
        <v>0</v>
      </c>
      <c r="B1" s="25" t="s">
        <v>1</v>
      </c>
      <c r="C1" s="25" t="s">
        <v>280</v>
      </c>
      <c r="D1" t="s">
        <v>436</v>
      </c>
      <c r="E1" s="72">
        <v>44005</v>
      </c>
    </row>
    <row r="2" spans="1:5" x14ac:dyDescent="0.2">
      <c r="A2" s="4" t="s">
        <v>170</v>
      </c>
      <c r="B2" s="4" t="s">
        <v>171</v>
      </c>
      <c r="C2" s="6">
        <v>26.16</v>
      </c>
      <c r="D2">
        <v>1</v>
      </c>
    </row>
    <row r="3" spans="1:5" x14ac:dyDescent="0.2">
      <c r="A3" s="4" t="s">
        <v>102</v>
      </c>
      <c r="B3" s="4" t="s">
        <v>68</v>
      </c>
      <c r="C3" s="6">
        <v>23.39</v>
      </c>
      <c r="D3">
        <v>2</v>
      </c>
    </row>
    <row r="4" spans="1:5" x14ac:dyDescent="0.2">
      <c r="A4" s="4" t="s">
        <v>70</v>
      </c>
      <c r="B4" s="4" t="s">
        <v>238</v>
      </c>
      <c r="C4" s="6">
        <v>23.35</v>
      </c>
      <c r="D4">
        <v>3</v>
      </c>
    </row>
    <row r="5" spans="1:5" x14ac:dyDescent="0.2">
      <c r="A5" s="4" t="s">
        <v>6</v>
      </c>
      <c r="B5" s="4" t="s">
        <v>183</v>
      </c>
      <c r="C5" s="6">
        <v>22.1</v>
      </c>
      <c r="D5">
        <v>4</v>
      </c>
    </row>
    <row r="6" spans="1:5" x14ac:dyDescent="0.2">
      <c r="A6" s="4" t="s">
        <v>29</v>
      </c>
      <c r="B6" s="4" t="s">
        <v>191</v>
      </c>
      <c r="C6" s="6">
        <v>21</v>
      </c>
      <c r="D6">
        <v>5</v>
      </c>
    </row>
    <row r="7" spans="1:5" x14ac:dyDescent="0.2">
      <c r="A7" s="4" t="s">
        <v>75</v>
      </c>
      <c r="B7" s="4" t="s">
        <v>87</v>
      </c>
      <c r="C7" s="6">
        <v>20</v>
      </c>
      <c r="D7">
        <v>6</v>
      </c>
      <c r="E7" s="21"/>
    </row>
    <row r="8" spans="1:5" x14ac:dyDescent="0.2">
      <c r="A8" s="4" t="s">
        <v>14</v>
      </c>
      <c r="B8" s="4" t="s">
        <v>15</v>
      </c>
      <c r="C8" s="6">
        <v>20</v>
      </c>
      <c r="D8">
        <v>7</v>
      </c>
    </row>
    <row r="9" spans="1:5" x14ac:dyDescent="0.2">
      <c r="A9" s="4" t="s">
        <v>102</v>
      </c>
      <c r="B9" s="4" t="s">
        <v>197</v>
      </c>
      <c r="C9" s="6">
        <v>20</v>
      </c>
      <c r="D9">
        <v>8</v>
      </c>
      <c r="E9" s="21"/>
    </row>
    <row r="10" spans="1:5" s="11" customFormat="1" x14ac:dyDescent="0.2">
      <c r="A10" s="4" t="s">
        <v>6</v>
      </c>
      <c r="B10" s="4" t="s">
        <v>7</v>
      </c>
      <c r="C10" s="6">
        <v>20</v>
      </c>
      <c r="D10" s="11">
        <v>9</v>
      </c>
    </row>
    <row r="11" spans="1:5" x14ac:dyDescent="0.2">
      <c r="A11" s="4" t="s">
        <v>6</v>
      </c>
      <c r="B11" s="4" t="s">
        <v>215</v>
      </c>
      <c r="C11" s="6">
        <v>19.5</v>
      </c>
      <c r="D11">
        <v>10</v>
      </c>
      <c r="E11" s="14"/>
    </row>
    <row r="12" spans="1:5" x14ac:dyDescent="0.2">
      <c r="A12" s="4" t="s">
        <v>70</v>
      </c>
      <c r="B12" s="4" t="s">
        <v>71</v>
      </c>
      <c r="C12" s="6">
        <v>19.47</v>
      </c>
      <c r="D12">
        <v>11</v>
      </c>
      <c r="E12" s="15"/>
    </row>
    <row r="13" spans="1:5" x14ac:dyDescent="0.2">
      <c r="A13" s="4" t="s">
        <v>29</v>
      </c>
      <c r="B13" s="4" t="s">
        <v>129</v>
      </c>
      <c r="C13" s="6">
        <v>19</v>
      </c>
      <c r="D13">
        <v>12</v>
      </c>
    </row>
    <row r="14" spans="1:5" x14ac:dyDescent="0.2">
      <c r="A14" s="4" t="s">
        <v>4</v>
      </c>
      <c r="B14" s="4" t="s">
        <v>53</v>
      </c>
      <c r="C14" s="6">
        <v>17</v>
      </c>
      <c r="D14">
        <v>13</v>
      </c>
      <c r="E14" s="21"/>
    </row>
    <row r="15" spans="1:5" x14ac:dyDescent="0.2">
      <c r="A15" s="4" t="s">
        <v>6</v>
      </c>
      <c r="B15" s="4" t="s">
        <v>155</v>
      </c>
      <c r="C15" s="6">
        <v>17</v>
      </c>
      <c r="D15">
        <v>14</v>
      </c>
    </row>
    <row r="16" spans="1:5" x14ac:dyDescent="0.2">
      <c r="A16" s="4" t="s">
        <v>29</v>
      </c>
      <c r="B16" s="4" t="s">
        <v>32</v>
      </c>
      <c r="C16" s="6">
        <v>17</v>
      </c>
      <c r="D16">
        <v>15</v>
      </c>
      <c r="E16" s="21"/>
    </row>
    <row r="17" spans="1:6" x14ac:dyDescent="0.2">
      <c r="A17" s="4" t="s">
        <v>112</v>
      </c>
      <c r="B17" s="4" t="s">
        <v>113</v>
      </c>
      <c r="C17" s="6">
        <v>16.22</v>
      </c>
      <c r="D17">
        <v>16</v>
      </c>
    </row>
    <row r="18" spans="1:6" x14ac:dyDescent="0.2">
      <c r="A18" s="26" t="s">
        <v>18</v>
      </c>
      <c r="B18" s="26" t="s">
        <v>62</v>
      </c>
      <c r="C18" s="22">
        <v>16.12</v>
      </c>
      <c r="D18">
        <v>17</v>
      </c>
    </row>
    <row r="19" spans="1:6" x14ac:dyDescent="0.2">
      <c r="A19" s="4" t="s">
        <v>6</v>
      </c>
      <c r="B19" s="4" t="s">
        <v>149</v>
      </c>
      <c r="C19" s="6">
        <v>16</v>
      </c>
      <c r="D19">
        <v>18</v>
      </c>
    </row>
    <row r="20" spans="1:6" x14ac:dyDescent="0.2">
      <c r="A20" s="4" t="s">
        <v>29</v>
      </c>
      <c r="B20" s="4" t="s">
        <v>230</v>
      </c>
      <c r="C20" s="6">
        <v>15.99</v>
      </c>
      <c r="D20">
        <v>19</v>
      </c>
    </row>
    <row r="21" spans="1:6" x14ac:dyDescent="0.2">
      <c r="A21" s="4" t="s">
        <v>6</v>
      </c>
      <c r="B21" s="4" t="s">
        <v>185</v>
      </c>
      <c r="C21" s="6">
        <v>15.92</v>
      </c>
      <c r="D21">
        <v>20</v>
      </c>
      <c r="F21" s="21"/>
    </row>
    <row r="22" spans="1:6" x14ac:dyDescent="0.2">
      <c r="A22" s="4" t="s">
        <v>102</v>
      </c>
      <c r="B22" s="4" t="s">
        <v>237</v>
      </c>
      <c r="C22" s="6">
        <v>15.5</v>
      </c>
      <c r="D22">
        <v>21</v>
      </c>
    </row>
    <row r="23" spans="1:6" x14ac:dyDescent="0.2">
      <c r="A23" s="12" t="s">
        <v>22</v>
      </c>
      <c r="B23" s="12" t="s">
        <v>241</v>
      </c>
      <c r="C23" s="13">
        <v>15.25</v>
      </c>
      <c r="D23">
        <v>22</v>
      </c>
    </row>
    <row r="24" spans="1:6" x14ac:dyDescent="0.2">
      <c r="A24" s="4" t="s">
        <v>234</v>
      </c>
      <c r="B24" s="4" t="s">
        <v>264</v>
      </c>
      <c r="C24" s="6">
        <v>15.22</v>
      </c>
      <c r="D24">
        <v>23</v>
      </c>
    </row>
    <row r="25" spans="1:6" x14ac:dyDescent="0.2">
      <c r="A25" s="4" t="s">
        <v>99</v>
      </c>
      <c r="B25" s="4" t="s">
        <v>41</v>
      </c>
      <c r="C25" s="6">
        <v>15.09</v>
      </c>
      <c r="D25">
        <v>24</v>
      </c>
    </row>
    <row r="26" spans="1:6" x14ac:dyDescent="0.2">
      <c r="A26" s="4" t="s">
        <v>70</v>
      </c>
      <c r="B26" s="4" t="s">
        <v>265</v>
      </c>
      <c r="C26" s="6">
        <v>15.05</v>
      </c>
      <c r="D26">
        <v>25</v>
      </c>
    </row>
    <row r="27" spans="1:6" x14ac:dyDescent="0.2">
      <c r="A27" s="4" t="s">
        <v>104</v>
      </c>
      <c r="B27" s="4" t="s">
        <v>105</v>
      </c>
      <c r="C27" s="6">
        <v>15</v>
      </c>
      <c r="D27">
        <v>26</v>
      </c>
    </row>
    <row r="28" spans="1:6" x14ac:dyDescent="0.2">
      <c r="A28" s="4" t="s">
        <v>104</v>
      </c>
      <c r="B28" s="4" t="s">
        <v>187</v>
      </c>
      <c r="C28" s="6">
        <v>15</v>
      </c>
      <c r="D28">
        <v>27</v>
      </c>
    </row>
    <row r="29" spans="1:6" x14ac:dyDescent="0.2">
      <c r="A29" s="4" t="s">
        <v>4</v>
      </c>
      <c r="B29" s="4" t="s">
        <v>5</v>
      </c>
      <c r="C29" s="6">
        <v>15</v>
      </c>
      <c r="D29">
        <v>28</v>
      </c>
    </row>
    <row r="30" spans="1:6" x14ac:dyDescent="0.2">
      <c r="A30" s="4" t="s">
        <v>24</v>
      </c>
      <c r="B30" s="4" t="s">
        <v>167</v>
      </c>
      <c r="C30" s="6">
        <v>15</v>
      </c>
      <c r="D30">
        <v>29</v>
      </c>
    </row>
    <row r="31" spans="1:6" x14ac:dyDescent="0.2">
      <c r="A31" s="4" t="s">
        <v>29</v>
      </c>
      <c r="B31" s="4" t="s">
        <v>37</v>
      </c>
      <c r="C31" s="6">
        <v>15</v>
      </c>
      <c r="D31">
        <v>30</v>
      </c>
    </row>
    <row r="32" spans="1:6" x14ac:dyDescent="0.2">
      <c r="A32" s="4" t="s">
        <v>33</v>
      </c>
      <c r="B32" s="4" t="s">
        <v>34</v>
      </c>
      <c r="C32" s="6">
        <v>14.97</v>
      </c>
      <c r="D32">
        <v>31</v>
      </c>
    </row>
    <row r="33" spans="1:4" x14ac:dyDescent="0.2">
      <c r="A33" s="4" t="s">
        <v>112</v>
      </c>
      <c r="B33" s="4" t="s">
        <v>115</v>
      </c>
      <c r="C33" s="6">
        <v>14.74</v>
      </c>
      <c r="D33">
        <v>32</v>
      </c>
    </row>
    <row r="34" spans="1:4" x14ac:dyDescent="0.2">
      <c r="A34" s="4" t="s">
        <v>250</v>
      </c>
      <c r="B34" s="4" t="s">
        <v>251</v>
      </c>
      <c r="C34" s="6">
        <v>14.5</v>
      </c>
      <c r="D34">
        <v>33</v>
      </c>
    </row>
    <row r="35" spans="1:4" x14ac:dyDescent="0.2">
      <c r="A35" s="4" t="s">
        <v>74</v>
      </c>
      <c r="B35" s="4" t="s">
        <v>198</v>
      </c>
      <c r="C35" s="6">
        <v>14.5</v>
      </c>
      <c r="D35">
        <v>34</v>
      </c>
    </row>
    <row r="36" spans="1:4" x14ac:dyDescent="0.2">
      <c r="A36" s="4" t="s">
        <v>275</v>
      </c>
      <c r="B36" s="4" t="s">
        <v>32</v>
      </c>
      <c r="C36" s="6">
        <v>14.5</v>
      </c>
      <c r="D36">
        <v>35</v>
      </c>
    </row>
    <row r="37" spans="1:4" x14ac:dyDescent="0.2">
      <c r="A37" s="4" t="s">
        <v>74</v>
      </c>
      <c r="B37" s="4" t="s">
        <v>54</v>
      </c>
      <c r="C37" s="6">
        <v>14.25</v>
      </c>
      <c r="D37">
        <v>36</v>
      </c>
    </row>
    <row r="38" spans="1:4" x14ac:dyDescent="0.2">
      <c r="A38" s="4" t="s">
        <v>74</v>
      </c>
      <c r="B38" s="4" t="s">
        <v>94</v>
      </c>
      <c r="C38" s="6">
        <v>14.25</v>
      </c>
      <c r="D38">
        <v>37</v>
      </c>
    </row>
    <row r="39" spans="1:4" x14ac:dyDescent="0.2">
      <c r="A39" s="4" t="s">
        <v>77</v>
      </c>
      <c r="B39" s="4" t="s">
        <v>193</v>
      </c>
      <c r="C39" s="6">
        <v>14.09</v>
      </c>
      <c r="D39">
        <v>38</v>
      </c>
    </row>
    <row r="40" spans="1:4" x14ac:dyDescent="0.2">
      <c r="A40" s="4" t="s">
        <v>18</v>
      </c>
      <c r="B40" s="4" t="s">
        <v>19</v>
      </c>
      <c r="C40" s="6">
        <v>14</v>
      </c>
      <c r="D40">
        <v>39</v>
      </c>
    </row>
    <row r="41" spans="1:4" x14ac:dyDescent="0.2">
      <c r="A41" s="1" t="s">
        <v>26</v>
      </c>
      <c r="B41" s="1" t="s">
        <v>247</v>
      </c>
      <c r="C41" s="6">
        <v>14</v>
      </c>
      <c r="D41">
        <v>40</v>
      </c>
    </row>
    <row r="42" spans="1:4" x14ac:dyDescent="0.2">
      <c r="A42" s="1" t="s">
        <v>26</v>
      </c>
      <c r="B42" s="1" t="s">
        <v>27</v>
      </c>
      <c r="C42" s="7">
        <v>14</v>
      </c>
      <c r="D42">
        <v>41</v>
      </c>
    </row>
    <row r="43" spans="1:4" x14ac:dyDescent="0.2">
      <c r="A43" s="4" t="s">
        <v>275</v>
      </c>
      <c r="B43" s="4" t="s">
        <v>144</v>
      </c>
      <c r="C43" s="6">
        <v>14</v>
      </c>
      <c r="D43">
        <v>42</v>
      </c>
    </row>
    <row r="44" spans="1:4" x14ac:dyDescent="0.2">
      <c r="A44" s="4" t="s">
        <v>67</v>
      </c>
      <c r="B44" s="4" t="s">
        <v>68</v>
      </c>
      <c r="C44" s="6">
        <v>13.99</v>
      </c>
      <c r="D44">
        <v>43</v>
      </c>
    </row>
    <row r="45" spans="1:4" x14ac:dyDescent="0.2">
      <c r="A45" s="4" t="s">
        <v>234</v>
      </c>
      <c r="B45" s="4" t="s">
        <v>235</v>
      </c>
      <c r="C45" s="6">
        <v>13.98</v>
      </c>
      <c r="D45">
        <v>44</v>
      </c>
    </row>
    <row r="46" spans="1:4" x14ac:dyDescent="0.2">
      <c r="A46" s="26" t="s">
        <v>112</v>
      </c>
      <c r="B46" s="26" t="s">
        <v>50</v>
      </c>
      <c r="C46" s="22">
        <v>13.81</v>
      </c>
      <c r="D46">
        <v>45</v>
      </c>
    </row>
    <row r="47" spans="1:4" x14ac:dyDescent="0.2">
      <c r="A47" s="4" t="s">
        <v>18</v>
      </c>
      <c r="B47" s="4" t="s">
        <v>61</v>
      </c>
      <c r="C47" s="6">
        <v>13.69</v>
      </c>
      <c r="D47">
        <v>46</v>
      </c>
    </row>
    <row r="48" spans="1:4" x14ac:dyDescent="0.2">
      <c r="A48" s="4" t="s">
        <v>4</v>
      </c>
      <c r="B48" s="4" t="s">
        <v>165</v>
      </c>
      <c r="C48" s="6">
        <v>13.5</v>
      </c>
      <c r="D48">
        <v>47</v>
      </c>
    </row>
    <row r="49" spans="1:4" x14ac:dyDescent="0.2">
      <c r="A49" s="4" t="s">
        <v>104</v>
      </c>
      <c r="B49" s="4" t="s">
        <v>159</v>
      </c>
      <c r="C49" s="6">
        <v>13</v>
      </c>
      <c r="D49">
        <v>48</v>
      </c>
    </row>
    <row r="50" spans="1:4" x14ac:dyDescent="0.2">
      <c r="A50" s="4" t="s">
        <v>36</v>
      </c>
      <c r="B50" s="4" t="s">
        <v>37</v>
      </c>
      <c r="C50" s="6">
        <v>13</v>
      </c>
      <c r="D50">
        <v>49</v>
      </c>
    </row>
    <row r="51" spans="1:4" x14ac:dyDescent="0.2">
      <c r="A51" s="4" t="s">
        <v>91</v>
      </c>
      <c r="B51" s="4" t="s">
        <v>54</v>
      </c>
      <c r="C51" s="6">
        <v>13</v>
      </c>
      <c r="D51">
        <v>50</v>
      </c>
    </row>
    <row r="52" spans="1:4" x14ac:dyDescent="0.2">
      <c r="A52" s="4" t="s">
        <v>14</v>
      </c>
      <c r="B52" s="4" t="s">
        <v>83</v>
      </c>
      <c r="C52" s="6">
        <v>13</v>
      </c>
      <c r="D52">
        <v>51</v>
      </c>
    </row>
    <row r="53" spans="1:4" x14ac:dyDescent="0.2">
      <c r="A53" s="4" t="s">
        <v>77</v>
      </c>
      <c r="B53" s="4" t="s">
        <v>80</v>
      </c>
      <c r="C53" s="6">
        <v>13</v>
      </c>
      <c r="D53">
        <v>52</v>
      </c>
    </row>
    <row r="54" spans="1:4" x14ac:dyDescent="0.2">
      <c r="A54" s="26" t="s">
        <v>29</v>
      </c>
      <c r="B54" s="26" t="s">
        <v>348</v>
      </c>
      <c r="C54" s="22">
        <v>13</v>
      </c>
      <c r="D54">
        <v>53</v>
      </c>
    </row>
    <row r="55" spans="1:4" x14ac:dyDescent="0.2">
      <c r="A55" s="4" t="s">
        <v>102</v>
      </c>
      <c r="B55" s="4" t="s">
        <v>270</v>
      </c>
      <c r="C55" s="6">
        <v>13</v>
      </c>
      <c r="D55">
        <v>54</v>
      </c>
    </row>
    <row r="56" spans="1:4" x14ac:dyDescent="0.2">
      <c r="A56" s="4" t="s">
        <v>96</v>
      </c>
      <c r="B56" s="4" t="s">
        <v>97</v>
      </c>
      <c r="C56" s="6">
        <v>12.84</v>
      </c>
      <c r="D56">
        <v>55</v>
      </c>
    </row>
    <row r="57" spans="1:4" x14ac:dyDescent="0.2">
      <c r="A57" s="4" t="s">
        <v>135</v>
      </c>
      <c r="B57" s="4" t="s">
        <v>254</v>
      </c>
      <c r="C57" s="6">
        <v>12.76</v>
      </c>
      <c r="D57">
        <v>56</v>
      </c>
    </row>
    <row r="58" spans="1:4" x14ac:dyDescent="0.2">
      <c r="A58" s="26" t="s">
        <v>152</v>
      </c>
      <c r="B58" s="26" t="s">
        <v>260</v>
      </c>
      <c r="C58" s="22">
        <v>12.63</v>
      </c>
      <c r="D58">
        <v>57</v>
      </c>
    </row>
    <row r="59" spans="1:4" x14ac:dyDescent="0.2">
      <c r="A59" s="4" t="s">
        <v>18</v>
      </c>
      <c r="B59" s="4" t="s">
        <v>267</v>
      </c>
      <c r="C59" s="6">
        <v>12.6</v>
      </c>
      <c r="D59">
        <v>58</v>
      </c>
    </row>
    <row r="60" spans="1:4" x14ac:dyDescent="0.2">
      <c r="A60" s="23" t="s">
        <v>22</v>
      </c>
      <c r="B60" s="23" t="s">
        <v>240</v>
      </c>
      <c r="C60" s="24">
        <v>12.5</v>
      </c>
      <c r="D60">
        <v>59</v>
      </c>
    </row>
    <row r="61" spans="1:4" x14ac:dyDescent="0.2">
      <c r="A61" s="26" t="s">
        <v>14</v>
      </c>
      <c r="B61" s="26" t="s">
        <v>54</v>
      </c>
      <c r="C61" s="22">
        <v>12.5</v>
      </c>
      <c r="D61">
        <v>60</v>
      </c>
    </row>
    <row r="62" spans="1:4" x14ac:dyDescent="0.2">
      <c r="A62" s="26" t="s">
        <v>77</v>
      </c>
      <c r="B62" s="26" t="s">
        <v>347</v>
      </c>
      <c r="C62" s="22">
        <v>12.5</v>
      </c>
      <c r="D62">
        <v>61</v>
      </c>
    </row>
    <row r="63" spans="1:4" x14ac:dyDescent="0.2">
      <c r="A63" s="4" t="s">
        <v>24</v>
      </c>
      <c r="B63" s="4" t="s">
        <v>191</v>
      </c>
      <c r="C63" s="6">
        <v>12</v>
      </c>
      <c r="D63">
        <v>62</v>
      </c>
    </row>
    <row r="64" spans="1:4" x14ac:dyDescent="0.2">
      <c r="A64" s="4" t="s">
        <v>77</v>
      </c>
      <c r="B64" s="4" t="s">
        <v>78</v>
      </c>
      <c r="C64" s="6">
        <v>12</v>
      </c>
      <c r="D64">
        <v>63</v>
      </c>
    </row>
    <row r="65" spans="1:4" x14ac:dyDescent="0.2">
      <c r="A65" s="4" t="s">
        <v>173</v>
      </c>
      <c r="B65" s="4" t="s">
        <v>237</v>
      </c>
      <c r="C65" s="6">
        <v>12</v>
      </c>
      <c r="D65">
        <v>64</v>
      </c>
    </row>
    <row r="66" spans="1:4" x14ac:dyDescent="0.2">
      <c r="A66" s="1" t="s">
        <v>175</v>
      </c>
      <c r="B66" s="1" t="s">
        <v>62</v>
      </c>
      <c r="C66" s="7">
        <v>12</v>
      </c>
      <c r="D66">
        <v>65</v>
      </c>
    </row>
    <row r="67" spans="1:4" x14ac:dyDescent="0.2">
      <c r="A67" s="4" t="s">
        <v>220</v>
      </c>
      <c r="B67" s="4" t="s">
        <v>261</v>
      </c>
      <c r="C67" s="6">
        <v>12</v>
      </c>
      <c r="D67">
        <v>66</v>
      </c>
    </row>
    <row r="68" spans="1:4" x14ac:dyDescent="0.2">
      <c r="A68" s="1" t="s">
        <v>89</v>
      </c>
      <c r="B68" s="1" t="s">
        <v>247</v>
      </c>
      <c r="C68" s="7">
        <v>11.96</v>
      </c>
      <c r="D68">
        <v>67</v>
      </c>
    </row>
    <row r="69" spans="1:4" x14ac:dyDescent="0.2">
      <c r="A69" s="1" t="s">
        <v>89</v>
      </c>
      <c r="B69" s="1" t="s">
        <v>27</v>
      </c>
      <c r="C69" s="7">
        <v>11.78</v>
      </c>
      <c r="D69">
        <v>68</v>
      </c>
    </row>
    <row r="70" spans="1:4" x14ac:dyDescent="0.2">
      <c r="A70" s="4" t="s">
        <v>108</v>
      </c>
      <c r="B70" s="4" t="s">
        <v>9</v>
      </c>
      <c r="C70" s="6">
        <v>11.7</v>
      </c>
      <c r="D70">
        <v>69</v>
      </c>
    </row>
    <row r="71" spans="1:4" x14ac:dyDescent="0.2">
      <c r="A71" s="4" t="s">
        <v>55</v>
      </c>
      <c r="B71" s="4" t="s">
        <v>73</v>
      </c>
      <c r="C71" s="6">
        <v>11.5</v>
      </c>
      <c r="D71">
        <v>70</v>
      </c>
    </row>
    <row r="72" spans="1:4" x14ac:dyDescent="0.2">
      <c r="A72" s="4" t="s">
        <v>55</v>
      </c>
      <c r="B72" s="4" t="s">
        <v>56</v>
      </c>
      <c r="C72" s="6">
        <v>11.5</v>
      </c>
      <c r="D72">
        <v>71</v>
      </c>
    </row>
    <row r="73" spans="1:4" x14ac:dyDescent="0.2">
      <c r="A73" s="4" t="s">
        <v>55</v>
      </c>
      <c r="B73" s="4" t="s">
        <v>203</v>
      </c>
      <c r="C73" s="6">
        <v>11.5</v>
      </c>
      <c r="D73">
        <v>72</v>
      </c>
    </row>
    <row r="74" spans="1:4" x14ac:dyDescent="0.2">
      <c r="A74" s="4" t="s">
        <v>91</v>
      </c>
      <c r="B74" s="4" t="s">
        <v>94</v>
      </c>
      <c r="C74" s="6">
        <v>11.47</v>
      </c>
      <c r="D74">
        <v>73</v>
      </c>
    </row>
    <row r="75" spans="1:4" x14ac:dyDescent="0.2">
      <c r="A75" s="4" t="s">
        <v>91</v>
      </c>
      <c r="B75" s="4" t="s">
        <v>141</v>
      </c>
      <c r="C75" s="6">
        <v>11.47</v>
      </c>
      <c r="D75">
        <v>74</v>
      </c>
    </row>
    <row r="76" spans="1:4" x14ac:dyDescent="0.2">
      <c r="A76" s="4" t="s">
        <v>77</v>
      </c>
      <c r="B76" s="4" t="s">
        <v>124</v>
      </c>
      <c r="C76" s="6">
        <v>11.25</v>
      </c>
      <c r="D76">
        <v>75</v>
      </c>
    </row>
    <row r="77" spans="1:4" x14ac:dyDescent="0.2">
      <c r="A77" s="4" t="s">
        <v>77</v>
      </c>
      <c r="B77" s="4" t="s">
        <v>122</v>
      </c>
      <c r="C77" s="6">
        <v>11.25</v>
      </c>
      <c r="D77">
        <v>76</v>
      </c>
    </row>
    <row r="78" spans="1:4" x14ac:dyDescent="0.2">
      <c r="A78" s="4" t="s">
        <v>82</v>
      </c>
      <c r="B78" s="4" t="s">
        <v>54</v>
      </c>
      <c r="C78" s="6">
        <v>11.04</v>
      </c>
      <c r="D78">
        <v>77</v>
      </c>
    </row>
    <row r="79" spans="1:4" x14ac:dyDescent="0.2">
      <c r="A79" s="4" t="s">
        <v>4</v>
      </c>
      <c r="B79" s="4" t="s">
        <v>266</v>
      </c>
      <c r="C79" s="6">
        <v>11</v>
      </c>
      <c r="D79">
        <v>78</v>
      </c>
    </row>
    <row r="80" spans="1:4" x14ac:dyDescent="0.2">
      <c r="A80" s="4" t="s">
        <v>46</v>
      </c>
      <c r="B80" s="4" t="s">
        <v>47</v>
      </c>
      <c r="C80" s="6">
        <v>11</v>
      </c>
      <c r="D80">
        <v>79</v>
      </c>
    </row>
    <row r="81" spans="1:4" x14ac:dyDescent="0.2">
      <c r="A81" s="4" t="s">
        <v>77</v>
      </c>
      <c r="B81" s="4" t="s">
        <v>120</v>
      </c>
      <c r="C81" s="6">
        <v>11</v>
      </c>
      <c r="D81">
        <v>80</v>
      </c>
    </row>
    <row r="82" spans="1:4" x14ac:dyDescent="0.2">
      <c r="A82" s="4" t="s">
        <v>29</v>
      </c>
      <c r="B82" s="4" t="s">
        <v>30</v>
      </c>
      <c r="C82" s="6">
        <v>11</v>
      </c>
      <c r="D82">
        <v>81</v>
      </c>
    </row>
    <row r="83" spans="1:4" x14ac:dyDescent="0.2">
      <c r="A83" s="4" t="s">
        <v>26</v>
      </c>
      <c r="B83" s="4" t="s">
        <v>132</v>
      </c>
      <c r="C83" s="6">
        <v>10.91</v>
      </c>
      <c r="D83">
        <v>82</v>
      </c>
    </row>
    <row r="84" spans="1:4" x14ac:dyDescent="0.2">
      <c r="A84" s="4" t="s">
        <v>70</v>
      </c>
      <c r="B84" s="4" t="s">
        <v>246</v>
      </c>
      <c r="C84" s="6">
        <v>10.58</v>
      </c>
      <c r="D84">
        <v>83</v>
      </c>
    </row>
    <row r="85" spans="1:4" x14ac:dyDescent="0.2">
      <c r="A85" s="4" t="s">
        <v>82</v>
      </c>
      <c r="B85" s="4" t="s">
        <v>57</v>
      </c>
      <c r="C85" s="6">
        <v>10</v>
      </c>
      <c r="D85">
        <v>84</v>
      </c>
    </row>
    <row r="86" spans="1:4" x14ac:dyDescent="0.2">
      <c r="A86" s="4" t="s">
        <v>173</v>
      </c>
      <c r="B86" s="4" t="s">
        <v>144</v>
      </c>
      <c r="C86" s="6">
        <v>10</v>
      </c>
      <c r="D86">
        <v>85</v>
      </c>
    </row>
    <row r="87" spans="1:4" s="11" customFormat="1" x14ac:dyDescent="0.2">
      <c r="A87" s="4" t="s">
        <v>42</v>
      </c>
      <c r="B87" s="4" t="s">
        <v>180</v>
      </c>
      <c r="C87" s="6">
        <v>10</v>
      </c>
      <c r="D87">
        <v>86</v>
      </c>
    </row>
    <row r="88" spans="1:4" x14ac:dyDescent="0.2">
      <c r="A88" s="4" t="s">
        <v>42</v>
      </c>
      <c r="B88" s="4" t="s">
        <v>32</v>
      </c>
      <c r="C88" s="6">
        <v>10</v>
      </c>
      <c r="D88">
        <v>87</v>
      </c>
    </row>
    <row r="89" spans="1:4" x14ac:dyDescent="0.2">
      <c r="A89" s="4" t="s">
        <v>77</v>
      </c>
      <c r="B89" s="4" t="s">
        <v>195</v>
      </c>
      <c r="C89" s="6">
        <v>9.98</v>
      </c>
      <c r="D89">
        <v>88</v>
      </c>
    </row>
    <row r="90" spans="1:4" x14ac:dyDescent="0.2">
      <c r="A90" s="1" t="s">
        <v>252</v>
      </c>
      <c r="B90" s="1" t="s">
        <v>253</v>
      </c>
      <c r="C90" s="7">
        <v>9.9700000000000006</v>
      </c>
      <c r="D90">
        <v>89</v>
      </c>
    </row>
    <row r="91" spans="1:4" x14ac:dyDescent="0.2">
      <c r="A91" s="4" t="s">
        <v>82</v>
      </c>
      <c r="B91" s="4" t="s">
        <v>83</v>
      </c>
      <c r="C91" s="6">
        <v>9.75</v>
      </c>
      <c r="D91">
        <v>90</v>
      </c>
    </row>
    <row r="92" spans="1:4" s="11" customFormat="1" x14ac:dyDescent="0.2">
      <c r="A92" s="4" t="s">
        <v>65</v>
      </c>
      <c r="B92" s="4" t="s">
        <v>144</v>
      </c>
      <c r="C92" s="6">
        <v>9.75</v>
      </c>
      <c r="D92">
        <v>91</v>
      </c>
    </row>
    <row r="93" spans="1:4" x14ac:dyDescent="0.2">
      <c r="A93" s="4" t="s">
        <v>96</v>
      </c>
      <c r="B93" s="4" t="s">
        <v>50</v>
      </c>
      <c r="C93" s="6">
        <v>9.6199999999999992</v>
      </c>
      <c r="D93">
        <v>92</v>
      </c>
    </row>
    <row r="94" spans="1:4" x14ac:dyDescent="0.2">
      <c r="A94" s="4" t="s">
        <v>24</v>
      </c>
      <c r="B94" s="4" t="s">
        <v>349</v>
      </c>
      <c r="C94" s="6">
        <v>9.6</v>
      </c>
      <c r="D94">
        <v>93</v>
      </c>
    </row>
    <row r="95" spans="1:4" x14ac:dyDescent="0.2">
      <c r="A95" s="4" t="s">
        <v>58</v>
      </c>
      <c r="B95" s="4" t="s">
        <v>269</v>
      </c>
      <c r="C95" s="6">
        <v>9.6</v>
      </c>
      <c r="D95">
        <v>94</v>
      </c>
    </row>
    <row r="96" spans="1:4" x14ac:dyDescent="0.2">
      <c r="A96" s="4" t="s">
        <v>46</v>
      </c>
      <c r="B96" s="4" t="s">
        <v>224</v>
      </c>
      <c r="C96" s="6">
        <v>9.5</v>
      </c>
      <c r="D96">
        <v>95</v>
      </c>
    </row>
    <row r="97" spans="1:4" s="11" customFormat="1" x14ac:dyDescent="0.2">
      <c r="A97" s="4" t="s">
        <v>12</v>
      </c>
      <c r="B97" s="4" t="s">
        <v>115</v>
      </c>
      <c r="C97" s="6">
        <v>9.02</v>
      </c>
      <c r="D97">
        <v>96</v>
      </c>
    </row>
    <row r="98" spans="1:4" x14ac:dyDescent="0.2">
      <c r="A98" s="4" t="s">
        <v>4</v>
      </c>
      <c r="B98" s="4" t="s">
        <v>263</v>
      </c>
      <c r="C98" s="6">
        <v>9.01</v>
      </c>
      <c r="D98">
        <v>97</v>
      </c>
    </row>
    <row r="99" spans="1:4" x14ac:dyDescent="0.2">
      <c r="A99" s="4" t="s">
        <v>257</v>
      </c>
      <c r="B99" s="4" t="s">
        <v>344</v>
      </c>
      <c r="C99" s="6">
        <v>9</v>
      </c>
      <c r="D99">
        <v>98</v>
      </c>
    </row>
    <row r="100" spans="1:4" x14ac:dyDescent="0.2">
      <c r="A100" s="4" t="s">
        <v>24</v>
      </c>
      <c r="B100" s="4" t="s">
        <v>32</v>
      </c>
      <c r="C100" s="6">
        <v>9</v>
      </c>
      <c r="D100">
        <v>99</v>
      </c>
    </row>
    <row r="101" spans="1:4" x14ac:dyDescent="0.2">
      <c r="A101" s="4" t="s">
        <v>91</v>
      </c>
      <c r="B101" s="4" t="s">
        <v>92</v>
      </c>
      <c r="C101" s="6">
        <v>9</v>
      </c>
      <c r="D101">
        <v>100</v>
      </c>
    </row>
    <row r="102" spans="1:4" x14ac:dyDescent="0.2">
      <c r="A102" s="4" t="s">
        <v>89</v>
      </c>
      <c r="B102" s="4" t="s">
        <v>437</v>
      </c>
      <c r="C102" s="6">
        <v>9</v>
      </c>
      <c r="D102">
        <v>101</v>
      </c>
    </row>
    <row r="103" spans="1:4" x14ac:dyDescent="0.2">
      <c r="A103" s="4" t="s">
        <v>28</v>
      </c>
      <c r="B103" s="4" t="s">
        <v>21</v>
      </c>
      <c r="C103" s="6">
        <v>9</v>
      </c>
      <c r="D103">
        <v>102</v>
      </c>
    </row>
    <row r="104" spans="1:4" x14ac:dyDescent="0.2">
      <c r="A104" s="4" t="s">
        <v>29</v>
      </c>
      <c r="B104" s="4" t="s">
        <v>271</v>
      </c>
      <c r="C104" s="6">
        <v>9</v>
      </c>
      <c r="D104">
        <v>103</v>
      </c>
    </row>
    <row r="105" spans="1:4" x14ac:dyDescent="0.2">
      <c r="A105" s="4" t="s">
        <v>234</v>
      </c>
      <c r="B105" s="4" t="s">
        <v>227</v>
      </c>
      <c r="C105" s="6">
        <v>8.9700000000000006</v>
      </c>
      <c r="D105">
        <v>104</v>
      </c>
    </row>
    <row r="106" spans="1:4" x14ac:dyDescent="0.2">
      <c r="A106" s="4" t="s">
        <v>10</v>
      </c>
      <c r="B106" s="4" t="s">
        <v>11</v>
      </c>
      <c r="C106" s="6">
        <v>8.77</v>
      </c>
      <c r="D106">
        <v>105</v>
      </c>
    </row>
    <row r="107" spans="1:4" x14ac:dyDescent="0.2">
      <c r="A107" s="4" t="s">
        <v>77</v>
      </c>
      <c r="B107" s="4" t="s">
        <v>336</v>
      </c>
      <c r="C107" s="6">
        <v>8.74</v>
      </c>
      <c r="D107">
        <v>106</v>
      </c>
    </row>
    <row r="108" spans="1:4" x14ac:dyDescent="0.2">
      <c r="A108" s="4" t="s">
        <v>75</v>
      </c>
      <c r="B108" s="4" t="s">
        <v>76</v>
      </c>
      <c r="C108" s="6">
        <v>8.6</v>
      </c>
      <c r="D108">
        <v>107</v>
      </c>
    </row>
    <row r="109" spans="1:4" x14ac:dyDescent="0.2">
      <c r="A109" s="4" t="s">
        <v>36</v>
      </c>
      <c r="B109" s="4" t="s">
        <v>227</v>
      </c>
      <c r="C109" s="6">
        <v>8.5</v>
      </c>
      <c r="D109">
        <v>108</v>
      </c>
    </row>
    <row r="110" spans="1:4" x14ac:dyDescent="0.2">
      <c r="A110" s="4" t="s">
        <v>82</v>
      </c>
      <c r="B110" s="4" t="s">
        <v>189</v>
      </c>
      <c r="C110" s="6">
        <v>8.4</v>
      </c>
      <c r="D110">
        <v>109</v>
      </c>
    </row>
    <row r="111" spans="1:4" s="11" customFormat="1" x14ac:dyDescent="0.2">
      <c r="A111" s="4" t="s">
        <v>44</v>
      </c>
      <c r="B111" s="4" t="s">
        <v>248</v>
      </c>
      <c r="C111" s="6">
        <v>8.4</v>
      </c>
      <c r="D111">
        <v>110</v>
      </c>
    </row>
    <row r="112" spans="1:4" x14ac:dyDescent="0.2">
      <c r="A112" s="4" t="s">
        <v>70</v>
      </c>
      <c r="B112" s="4" t="s">
        <v>138</v>
      </c>
      <c r="C112" s="6">
        <v>8.34</v>
      </c>
      <c r="D112">
        <v>111</v>
      </c>
    </row>
    <row r="113" spans="1:4" x14ac:dyDescent="0.2">
      <c r="A113" s="4" t="s">
        <v>8</v>
      </c>
      <c r="B113" s="4" t="s">
        <v>9</v>
      </c>
      <c r="C113" s="6">
        <v>8.3000000000000007</v>
      </c>
      <c r="D113">
        <v>112</v>
      </c>
    </row>
    <row r="114" spans="1:4" x14ac:dyDescent="0.2">
      <c r="A114" s="4" t="s">
        <v>173</v>
      </c>
      <c r="B114" s="4" t="s">
        <v>32</v>
      </c>
      <c r="C114" s="6">
        <v>8.25</v>
      </c>
      <c r="D114">
        <v>113</v>
      </c>
    </row>
    <row r="115" spans="1:4" s="11" customFormat="1" x14ac:dyDescent="0.2">
      <c r="A115" s="4" t="s">
        <v>42</v>
      </c>
      <c r="B115" s="4" t="s">
        <v>48</v>
      </c>
      <c r="C115" s="6">
        <v>8.25</v>
      </c>
      <c r="D115">
        <v>114</v>
      </c>
    </row>
    <row r="116" spans="1:4" s="11" customFormat="1" x14ac:dyDescent="0.2">
      <c r="A116" s="1" t="s">
        <v>257</v>
      </c>
      <c r="B116" s="1" t="s">
        <v>345</v>
      </c>
      <c r="C116" s="7">
        <v>8.07</v>
      </c>
      <c r="D116">
        <v>115</v>
      </c>
    </row>
    <row r="117" spans="1:4" s="11" customFormat="1" x14ac:dyDescent="0.2">
      <c r="A117" s="4" t="s">
        <v>8</v>
      </c>
      <c r="B117" s="4" t="s">
        <v>41</v>
      </c>
      <c r="C117" s="6">
        <v>8.01</v>
      </c>
      <c r="D117">
        <v>116</v>
      </c>
    </row>
    <row r="118" spans="1:4" s="11" customFormat="1" x14ac:dyDescent="0.2">
      <c r="A118" s="4" t="s">
        <v>8</v>
      </c>
      <c r="B118" s="4" t="s">
        <v>157</v>
      </c>
      <c r="C118" s="6">
        <v>8</v>
      </c>
      <c r="D118">
        <v>117</v>
      </c>
    </row>
    <row r="119" spans="1:4" s="11" customFormat="1" x14ac:dyDescent="0.2">
      <c r="A119" s="4" t="s">
        <v>65</v>
      </c>
      <c r="B119" s="4" t="s">
        <v>66</v>
      </c>
      <c r="C119" s="6">
        <v>8</v>
      </c>
      <c r="D119">
        <v>118</v>
      </c>
    </row>
    <row r="120" spans="1:4" s="11" customFormat="1" x14ac:dyDescent="0.2">
      <c r="A120" s="4" t="s">
        <v>65</v>
      </c>
      <c r="B120" s="4" t="s">
        <v>32</v>
      </c>
      <c r="C120" s="6">
        <v>8</v>
      </c>
      <c r="D120">
        <v>119</v>
      </c>
    </row>
    <row r="121" spans="1:4" s="11" customFormat="1" x14ac:dyDescent="0.2">
      <c r="A121" s="4" t="s">
        <v>46</v>
      </c>
      <c r="B121" s="4" t="s">
        <v>245</v>
      </c>
      <c r="C121" s="6">
        <v>8</v>
      </c>
      <c r="D121">
        <v>120</v>
      </c>
    </row>
    <row r="122" spans="1:4" s="11" customFormat="1" x14ac:dyDescent="0.2">
      <c r="A122" s="4" t="s">
        <v>173</v>
      </c>
      <c r="B122" s="4" t="s">
        <v>227</v>
      </c>
      <c r="C122" s="6">
        <v>8</v>
      </c>
      <c r="D122">
        <v>121</v>
      </c>
    </row>
    <row r="123" spans="1:4" s="11" customFormat="1" x14ac:dyDescent="0.2">
      <c r="A123" s="4" t="s">
        <v>42</v>
      </c>
      <c r="B123" s="4" t="s">
        <v>57</v>
      </c>
      <c r="C123" s="6">
        <v>8</v>
      </c>
      <c r="D123">
        <v>122</v>
      </c>
    </row>
    <row r="124" spans="1:4" s="11" customFormat="1" x14ac:dyDescent="0.2">
      <c r="A124" s="4" t="s">
        <v>175</v>
      </c>
      <c r="B124" s="4" t="s">
        <v>261</v>
      </c>
      <c r="C124" s="6">
        <v>7.96</v>
      </c>
      <c r="D124">
        <v>123</v>
      </c>
    </row>
    <row r="125" spans="1:4" s="11" customFormat="1" x14ac:dyDescent="0.2">
      <c r="A125" s="26" t="s">
        <v>42</v>
      </c>
      <c r="B125" s="26" t="s">
        <v>346</v>
      </c>
      <c r="C125" s="22">
        <v>7.85</v>
      </c>
      <c r="D125">
        <v>124</v>
      </c>
    </row>
    <row r="126" spans="1:4" s="11" customFormat="1" x14ac:dyDescent="0.2">
      <c r="A126" s="4" t="s">
        <v>28</v>
      </c>
      <c r="B126" s="4" t="s">
        <v>224</v>
      </c>
      <c r="C126" s="6">
        <v>7.75</v>
      </c>
      <c r="D126">
        <v>125</v>
      </c>
    </row>
    <row r="127" spans="1:4" s="11" customFormat="1" x14ac:dyDescent="0.2">
      <c r="A127" s="4" t="s">
        <v>173</v>
      </c>
      <c r="B127" s="4" t="s">
        <v>68</v>
      </c>
      <c r="C127" s="6">
        <v>7.51</v>
      </c>
      <c r="D127">
        <v>126</v>
      </c>
    </row>
    <row r="128" spans="1:4" s="11" customFormat="1" x14ac:dyDescent="0.2">
      <c r="A128" s="4" t="s">
        <v>24</v>
      </c>
      <c r="B128" s="4" t="s">
        <v>38</v>
      </c>
      <c r="C128" s="6">
        <v>7.5</v>
      </c>
      <c r="D128">
        <v>127</v>
      </c>
    </row>
    <row r="129" spans="1:4" s="11" customFormat="1" x14ac:dyDescent="0.2">
      <c r="A129" s="4" t="s">
        <v>24</v>
      </c>
      <c r="B129" s="4" t="s">
        <v>35</v>
      </c>
      <c r="C129" s="6">
        <v>7.5</v>
      </c>
      <c r="D129">
        <v>128</v>
      </c>
    </row>
    <row r="130" spans="1:4" s="11" customFormat="1" x14ac:dyDescent="0.2">
      <c r="A130" s="4" t="s">
        <v>6</v>
      </c>
      <c r="B130" s="4" t="s">
        <v>122</v>
      </c>
      <c r="C130" s="6">
        <v>7.49</v>
      </c>
      <c r="D130">
        <v>129</v>
      </c>
    </row>
    <row r="131" spans="1:4" s="11" customFormat="1" x14ac:dyDescent="0.2">
      <c r="A131" s="4" t="s">
        <v>28</v>
      </c>
      <c r="B131" s="4" t="s">
        <v>52</v>
      </c>
      <c r="C131" s="6">
        <v>7.49</v>
      </c>
      <c r="D131">
        <v>130</v>
      </c>
    </row>
    <row r="132" spans="1:4" s="11" customFormat="1" x14ac:dyDescent="0.2">
      <c r="A132" s="4" t="s">
        <v>77</v>
      </c>
      <c r="B132" s="4" t="s">
        <v>118</v>
      </c>
      <c r="C132" s="6">
        <v>7.44</v>
      </c>
      <c r="D132">
        <v>131</v>
      </c>
    </row>
    <row r="133" spans="1:4" s="11" customFormat="1" x14ac:dyDescent="0.2">
      <c r="A133" s="4" t="s">
        <v>24</v>
      </c>
      <c r="B133" s="4" t="s">
        <v>5</v>
      </c>
      <c r="C133" s="6">
        <v>7.25</v>
      </c>
      <c r="D133">
        <v>132</v>
      </c>
    </row>
    <row r="134" spans="1:4" s="11" customFormat="1" x14ac:dyDescent="0.2">
      <c r="A134" s="4" t="s">
        <v>12</v>
      </c>
      <c r="B134" s="4" t="s">
        <v>224</v>
      </c>
      <c r="C134" s="6">
        <v>7.2</v>
      </c>
      <c r="D134">
        <v>133</v>
      </c>
    </row>
    <row r="135" spans="1:4" s="11" customFormat="1" x14ac:dyDescent="0.2">
      <c r="A135" s="4" t="s">
        <v>58</v>
      </c>
      <c r="B135" s="4" t="s">
        <v>59</v>
      </c>
      <c r="C135" s="6">
        <v>7.11</v>
      </c>
      <c r="D135">
        <v>134</v>
      </c>
    </row>
    <row r="136" spans="1:4" s="11" customFormat="1" x14ac:dyDescent="0.2">
      <c r="A136" s="4" t="s">
        <v>257</v>
      </c>
      <c r="B136" s="4" t="s">
        <v>258</v>
      </c>
      <c r="C136" s="6">
        <v>7.04</v>
      </c>
      <c r="D136">
        <v>135</v>
      </c>
    </row>
    <row r="137" spans="1:4" s="11" customFormat="1" x14ac:dyDescent="0.2">
      <c r="A137" s="4" t="s">
        <v>49</v>
      </c>
      <c r="B137" s="4" t="s">
        <v>255</v>
      </c>
      <c r="C137" s="6">
        <v>7</v>
      </c>
      <c r="D137">
        <v>136</v>
      </c>
    </row>
    <row r="138" spans="1:4" s="11" customFormat="1" x14ac:dyDescent="0.2">
      <c r="A138" s="4" t="s">
        <v>49</v>
      </c>
      <c r="B138" s="4" t="s">
        <v>256</v>
      </c>
      <c r="C138" s="6">
        <v>7</v>
      </c>
      <c r="D138">
        <v>137</v>
      </c>
    </row>
    <row r="139" spans="1:4" s="11" customFormat="1" x14ac:dyDescent="0.2">
      <c r="A139" s="4" t="s">
        <v>49</v>
      </c>
      <c r="B139" s="4" t="s">
        <v>155</v>
      </c>
      <c r="C139" s="6">
        <v>7</v>
      </c>
      <c r="D139">
        <v>138</v>
      </c>
    </row>
    <row r="140" spans="1:4" s="11" customFormat="1" x14ac:dyDescent="0.2">
      <c r="A140" s="4" t="s">
        <v>49</v>
      </c>
      <c r="B140" s="4" t="s">
        <v>113</v>
      </c>
      <c r="C140" s="6">
        <v>7</v>
      </c>
      <c r="D140">
        <v>139</v>
      </c>
    </row>
    <row r="141" spans="1:4" s="11" customFormat="1" x14ac:dyDescent="0.2">
      <c r="A141" s="4" t="s">
        <v>58</v>
      </c>
      <c r="B141" s="4" t="s">
        <v>48</v>
      </c>
      <c r="C141" s="6">
        <v>7</v>
      </c>
      <c r="D141">
        <v>140</v>
      </c>
    </row>
    <row r="142" spans="1:4" s="11" customFormat="1" x14ac:dyDescent="0.2">
      <c r="A142" s="4" t="s">
        <v>44</v>
      </c>
      <c r="B142" s="4" t="s">
        <v>154</v>
      </c>
      <c r="C142" s="6">
        <v>7</v>
      </c>
      <c r="D142">
        <v>141</v>
      </c>
    </row>
    <row r="143" spans="1:4" s="11" customFormat="1" x14ac:dyDescent="0.2">
      <c r="A143" s="4" t="s">
        <v>170</v>
      </c>
      <c r="B143" s="4" t="s">
        <v>225</v>
      </c>
      <c r="C143" s="6">
        <v>6.75</v>
      </c>
      <c r="D143">
        <v>142</v>
      </c>
    </row>
    <row r="144" spans="1:4" s="11" customFormat="1" x14ac:dyDescent="0.2">
      <c r="A144" s="4" t="s">
        <v>175</v>
      </c>
      <c r="B144" s="4" t="s">
        <v>243</v>
      </c>
      <c r="C144" s="6">
        <v>6.58</v>
      </c>
      <c r="D144">
        <v>143</v>
      </c>
    </row>
    <row r="145" spans="1:4" s="11" customFormat="1" x14ac:dyDescent="0.2">
      <c r="A145" s="4" t="s">
        <v>12</v>
      </c>
      <c r="B145" s="4" t="s">
        <v>17</v>
      </c>
      <c r="C145" s="6">
        <v>6.39</v>
      </c>
      <c r="D145">
        <v>144</v>
      </c>
    </row>
    <row r="146" spans="1:4" s="11" customFormat="1" x14ac:dyDescent="0.2">
      <c r="A146" s="4" t="s">
        <v>135</v>
      </c>
      <c r="B146" s="4" t="s">
        <v>136</v>
      </c>
      <c r="C146" s="6">
        <v>6.36</v>
      </c>
      <c r="D146">
        <v>145</v>
      </c>
    </row>
    <row r="147" spans="1:4" s="11" customFormat="1" x14ac:dyDescent="0.2">
      <c r="A147" s="4" t="s">
        <v>20</v>
      </c>
      <c r="B147" s="4" t="s">
        <v>21</v>
      </c>
      <c r="C147" s="6">
        <v>6</v>
      </c>
      <c r="D147">
        <v>146</v>
      </c>
    </row>
    <row r="148" spans="1:4" s="11" customFormat="1" x14ac:dyDescent="0.2">
      <c r="A148" s="4" t="s">
        <v>44</v>
      </c>
      <c r="B148" s="4" t="s">
        <v>45</v>
      </c>
      <c r="C148" s="6">
        <v>6</v>
      </c>
      <c r="D148">
        <v>147</v>
      </c>
    </row>
    <row r="149" spans="1:4" s="11" customFormat="1" x14ac:dyDescent="0.2">
      <c r="A149" s="4" t="s">
        <v>277</v>
      </c>
      <c r="B149" s="4" t="s">
        <v>155</v>
      </c>
      <c r="C149" s="6">
        <v>6</v>
      </c>
      <c r="D149">
        <v>148</v>
      </c>
    </row>
    <row r="150" spans="1:4" s="11" customFormat="1" x14ac:dyDescent="0.2">
      <c r="A150" s="4" t="s">
        <v>173</v>
      </c>
      <c r="B150" s="4" t="s">
        <v>207</v>
      </c>
      <c r="C150" s="6">
        <v>6</v>
      </c>
      <c r="D150">
        <v>149</v>
      </c>
    </row>
    <row r="151" spans="1:4" s="11" customFormat="1" x14ac:dyDescent="0.2">
      <c r="A151" s="4" t="s">
        <v>244</v>
      </c>
      <c r="B151" s="4" t="s">
        <v>197</v>
      </c>
      <c r="C151" s="6">
        <v>6</v>
      </c>
      <c r="D151">
        <v>150</v>
      </c>
    </row>
    <row r="152" spans="1:4" s="11" customFormat="1" x14ac:dyDescent="0.2">
      <c r="A152" s="4" t="s">
        <v>177</v>
      </c>
      <c r="B152" s="4" t="s">
        <v>178</v>
      </c>
      <c r="C152" s="6">
        <v>5.78</v>
      </c>
      <c r="D152">
        <v>151</v>
      </c>
    </row>
    <row r="153" spans="1:4" s="11" customFormat="1" x14ac:dyDescent="0.2">
      <c r="A153" s="4" t="s">
        <v>39</v>
      </c>
      <c r="B153" s="4" t="s">
        <v>40</v>
      </c>
      <c r="C153" s="6">
        <v>5.77</v>
      </c>
      <c r="D153">
        <v>152</v>
      </c>
    </row>
    <row r="154" spans="1:4" s="11" customFormat="1" x14ac:dyDescent="0.2">
      <c r="A154" s="4" t="s">
        <v>8</v>
      </c>
      <c r="B154" s="4" t="s">
        <v>221</v>
      </c>
      <c r="C154" s="6">
        <v>5.7</v>
      </c>
      <c r="D154">
        <v>153</v>
      </c>
    </row>
    <row r="155" spans="1:4" s="11" customFormat="1" x14ac:dyDescent="0.2">
      <c r="A155" s="4" t="s">
        <v>257</v>
      </c>
      <c r="B155" s="4" t="s">
        <v>57</v>
      </c>
      <c r="C155" s="6">
        <v>5.49</v>
      </c>
      <c r="D155">
        <v>154</v>
      </c>
    </row>
    <row r="156" spans="1:4" s="11" customFormat="1" x14ac:dyDescent="0.2">
      <c r="A156" s="4" t="s">
        <v>10</v>
      </c>
      <c r="B156" s="4" t="s">
        <v>32</v>
      </c>
      <c r="C156" s="6">
        <v>5.47</v>
      </c>
      <c r="D156">
        <v>155</v>
      </c>
    </row>
    <row r="157" spans="1:4" s="11" customFormat="1" x14ac:dyDescent="0.2">
      <c r="A157" s="4" t="s">
        <v>39</v>
      </c>
      <c r="B157" s="4" t="s">
        <v>110</v>
      </c>
      <c r="C157" s="6">
        <v>5.07</v>
      </c>
      <c r="D157">
        <v>156</v>
      </c>
    </row>
    <row r="158" spans="1:4" s="11" customFormat="1" x14ac:dyDescent="0.2">
      <c r="A158" s="4" t="s">
        <v>20</v>
      </c>
      <c r="B158" s="4" t="s">
        <v>245</v>
      </c>
      <c r="C158" s="6">
        <v>5</v>
      </c>
      <c r="D158">
        <v>157</v>
      </c>
    </row>
    <row r="159" spans="1:4" s="11" customFormat="1" x14ac:dyDescent="0.2">
      <c r="A159" s="4" t="s">
        <v>20</v>
      </c>
      <c r="B159" s="4" t="s">
        <v>197</v>
      </c>
      <c r="C159" s="6">
        <v>5</v>
      </c>
      <c r="D159">
        <v>158</v>
      </c>
    </row>
    <row r="160" spans="1:4" s="11" customFormat="1" x14ac:dyDescent="0.2">
      <c r="A160" s="4" t="s">
        <v>24</v>
      </c>
      <c r="B160" s="4" t="s">
        <v>25</v>
      </c>
      <c r="C160" s="6">
        <v>5</v>
      </c>
      <c r="D160">
        <v>159</v>
      </c>
    </row>
    <row r="161" spans="1:4" s="11" customFormat="1" x14ac:dyDescent="0.2">
      <c r="A161" s="4" t="s">
        <v>220</v>
      </c>
      <c r="B161" s="4" t="s">
        <v>249</v>
      </c>
      <c r="C161" s="6">
        <v>5</v>
      </c>
      <c r="D161">
        <v>160</v>
      </c>
    </row>
    <row r="162" spans="1:4" s="11" customFormat="1" x14ac:dyDescent="0.2">
      <c r="A162" s="4" t="s">
        <v>42</v>
      </c>
      <c r="B162" s="4" t="s">
        <v>274</v>
      </c>
      <c r="C162" s="6">
        <v>4.79</v>
      </c>
      <c r="D162">
        <v>161</v>
      </c>
    </row>
    <row r="163" spans="1:4" s="11" customFormat="1" x14ac:dyDescent="0.2">
      <c r="A163" s="4" t="s">
        <v>42</v>
      </c>
      <c r="B163" s="4" t="s">
        <v>273</v>
      </c>
      <c r="C163" s="6">
        <v>4.79</v>
      </c>
      <c r="D163">
        <v>162</v>
      </c>
    </row>
    <row r="164" spans="1:4" s="11" customFormat="1" x14ac:dyDescent="0.2">
      <c r="A164" s="4" t="s">
        <v>39</v>
      </c>
      <c r="B164" s="4" t="s">
        <v>262</v>
      </c>
      <c r="C164" s="6">
        <v>4.6399999999999997</v>
      </c>
      <c r="D164">
        <v>163</v>
      </c>
    </row>
    <row r="165" spans="1:4" s="11" customFormat="1" x14ac:dyDescent="0.2">
      <c r="A165" s="4" t="s">
        <v>257</v>
      </c>
      <c r="B165" s="4" t="s">
        <v>259</v>
      </c>
      <c r="C165" s="6">
        <v>4.46</v>
      </c>
      <c r="D165">
        <v>164</v>
      </c>
    </row>
    <row r="166" spans="1:4" s="11" customFormat="1" x14ac:dyDescent="0.2">
      <c r="A166" s="4" t="s">
        <v>42</v>
      </c>
      <c r="B166" s="4" t="s">
        <v>272</v>
      </c>
      <c r="C166" s="6">
        <v>4.3899999999999997</v>
      </c>
      <c r="D166">
        <v>165</v>
      </c>
    </row>
    <row r="167" spans="1:4" s="11" customFormat="1" x14ac:dyDescent="0.2">
      <c r="A167" s="4" t="s">
        <v>177</v>
      </c>
      <c r="B167" s="4" t="s">
        <v>268</v>
      </c>
      <c r="C167" s="6">
        <v>4</v>
      </c>
      <c r="D167">
        <v>166</v>
      </c>
    </row>
    <row r="168" spans="1:4" s="11" customFormat="1" x14ac:dyDescent="0.2">
      <c r="A168" s="4" t="s">
        <v>44</v>
      </c>
      <c r="B168" s="4" t="s">
        <v>249</v>
      </c>
      <c r="C168" s="6">
        <v>4</v>
      </c>
      <c r="D168">
        <v>167</v>
      </c>
    </row>
    <row r="169" spans="1:4" x14ac:dyDescent="0.2">
      <c r="A169" s="4" t="s">
        <v>42</v>
      </c>
      <c r="B169" s="4" t="s">
        <v>43</v>
      </c>
      <c r="C169" s="6">
        <v>3.42</v>
      </c>
      <c r="D169">
        <v>168</v>
      </c>
    </row>
    <row r="170" spans="1:4" x14ac:dyDescent="0.2">
      <c r="A170" s="4" t="s">
        <v>39</v>
      </c>
      <c r="B170" s="4" t="s">
        <v>126</v>
      </c>
      <c r="C170" s="6">
        <v>2.78</v>
      </c>
      <c r="D170">
        <v>169</v>
      </c>
    </row>
    <row r="171" spans="1:4" x14ac:dyDescent="0.2">
      <c r="A171" s="4" t="s">
        <v>12</v>
      </c>
      <c r="B171" s="4" t="s">
        <v>13</v>
      </c>
      <c r="C171" s="6">
        <v>0.93</v>
      </c>
      <c r="D171">
        <v>170</v>
      </c>
    </row>
    <row r="172" spans="1:4" x14ac:dyDescent="0.2">
      <c r="A172" s="4" t="s">
        <v>12</v>
      </c>
      <c r="B172" s="4" t="s">
        <v>100</v>
      </c>
      <c r="C172" s="6">
        <v>0</v>
      </c>
      <c r="D172">
        <v>171</v>
      </c>
    </row>
    <row r="173" spans="1:4" x14ac:dyDescent="0.2">
      <c r="A173" s="4" t="s">
        <v>12</v>
      </c>
      <c r="B173" s="4" t="s">
        <v>147</v>
      </c>
      <c r="C173" s="6">
        <v>0</v>
      </c>
      <c r="D173">
        <v>172</v>
      </c>
    </row>
    <row r="174" spans="1:4" x14ac:dyDescent="0.2">
      <c r="A174" s="20"/>
      <c r="B174" s="20"/>
      <c r="C174" s="35"/>
    </row>
    <row r="175" spans="1:4" x14ac:dyDescent="0.2">
      <c r="A175" s="20"/>
      <c r="B175" s="29" t="s">
        <v>276</v>
      </c>
      <c r="C175" s="30">
        <f>AVERAGE(C2:C173)</f>
        <v>10.71156976744186</v>
      </c>
    </row>
    <row r="176" spans="1:4" x14ac:dyDescent="0.2">
      <c r="A176" s="20"/>
      <c r="B176" s="29" t="s">
        <v>397</v>
      </c>
      <c r="C176" s="30">
        <f>MEDIAN(C2:C173)</f>
        <v>10</v>
      </c>
    </row>
  </sheetData>
  <autoFilter ref="A1:E173" xr:uid="{41C2B5A2-A888-0D40-B623-F6C16B5A2C20}"/>
  <sortState xmlns:xlrd2="http://schemas.microsoft.com/office/spreadsheetml/2017/richdata2" ref="A2:C173">
    <sortCondition descending="1" ref="C2:C173"/>
  </sortState>
  <pageMargins left="0.75" right="0.75" top="1" bottom="1" header="0.5" footer="0.5"/>
  <pageSetup paperSize="9" firstPageNumber="0" fitToWidth="0" fitToHeight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3"/>
  <sheetViews>
    <sheetView topLeftCell="A201" workbookViewId="0">
      <selection activeCell="D233" sqref="D233"/>
    </sheetView>
  </sheetViews>
  <sheetFormatPr defaultColWidth="8.85546875" defaultRowHeight="12.75" x14ac:dyDescent="0.2"/>
  <cols>
    <col min="1" max="1" width="17.42578125" customWidth="1"/>
    <col min="2" max="2" width="28.85546875" customWidth="1"/>
    <col min="3" max="3" width="22.42578125" customWidth="1"/>
    <col min="4" max="4" width="14.140625" customWidth="1"/>
    <col min="5" max="5" width="14.85546875" customWidth="1"/>
    <col min="6" max="6" width="13.28515625" customWidth="1"/>
    <col min="7" max="7" width="15.140625" customWidth="1"/>
    <col min="8" max="8" width="12.42578125" customWidth="1"/>
    <col min="9" max="9" width="12.7109375" customWidth="1"/>
    <col min="10" max="10" width="12.85546875" customWidth="1"/>
    <col min="12" max="12" width="10.140625" bestFit="1" customWidth="1"/>
  </cols>
  <sheetData>
    <row r="1" spans="1:10" ht="33" customHeight="1" x14ac:dyDescent="0.2">
      <c r="A1" s="59" t="s">
        <v>0</v>
      </c>
      <c r="B1" s="59" t="s">
        <v>1</v>
      </c>
      <c r="C1" s="59" t="s">
        <v>283</v>
      </c>
      <c r="D1" s="59" t="s">
        <v>2</v>
      </c>
      <c r="E1" s="59" t="s">
        <v>3</v>
      </c>
      <c r="F1" s="59" t="s">
        <v>280</v>
      </c>
      <c r="G1" s="59" t="s">
        <v>278</v>
      </c>
      <c r="H1" s="59" t="s">
        <v>242</v>
      </c>
      <c r="I1" s="59" t="s">
        <v>239</v>
      </c>
      <c r="J1" s="58" t="s">
        <v>382</v>
      </c>
    </row>
    <row r="2" spans="1:10" s="11" customFormat="1" x14ac:dyDescent="0.2">
      <c r="A2" s="1" t="s">
        <v>8</v>
      </c>
      <c r="B2" s="1" t="s">
        <v>157</v>
      </c>
      <c r="C2" s="1" t="s">
        <v>232</v>
      </c>
      <c r="D2" s="2">
        <v>41822</v>
      </c>
      <c r="E2" s="2">
        <v>41985</v>
      </c>
      <c r="F2" s="7">
        <v>7.5</v>
      </c>
      <c r="G2" s="7">
        <v>7.5</v>
      </c>
      <c r="H2" s="7">
        <f t="shared" ref="H2:H65" si="0">G2-F2</f>
        <v>0</v>
      </c>
      <c r="I2" s="31">
        <f t="shared" ref="I2:I33" si="1">G2/F2-1</f>
        <v>0</v>
      </c>
      <c r="J2" s="57">
        <v>1</v>
      </c>
    </row>
    <row r="3" spans="1:10" s="11" customFormat="1" x14ac:dyDescent="0.2">
      <c r="A3" s="1" t="s">
        <v>24</v>
      </c>
      <c r="B3" s="1" t="s">
        <v>32</v>
      </c>
      <c r="C3" s="1" t="s">
        <v>219</v>
      </c>
      <c r="D3" s="2">
        <v>41915</v>
      </c>
      <c r="E3" s="2">
        <v>42086</v>
      </c>
      <c r="F3" s="7">
        <v>8.65</v>
      </c>
      <c r="G3" s="7">
        <v>8.75</v>
      </c>
      <c r="H3" s="7">
        <f t="shared" si="0"/>
        <v>9.9999999999999645E-2</v>
      </c>
      <c r="I3" s="31">
        <f t="shared" si="1"/>
        <v>1.156069364161838E-2</v>
      </c>
      <c r="J3" s="57">
        <v>2</v>
      </c>
    </row>
    <row r="4" spans="1:10" s="11" customFormat="1" x14ac:dyDescent="0.2">
      <c r="A4" s="1" t="s">
        <v>77</v>
      </c>
      <c r="B4" s="1" t="s">
        <v>124</v>
      </c>
      <c r="C4" s="1" t="s">
        <v>223</v>
      </c>
      <c r="D4" s="2">
        <v>41855</v>
      </c>
      <c r="E4" s="2">
        <v>42103</v>
      </c>
      <c r="F4" s="7">
        <v>8.11</v>
      </c>
      <c r="G4" s="7">
        <v>10.25</v>
      </c>
      <c r="H4" s="7">
        <f t="shared" si="0"/>
        <v>2.1400000000000006</v>
      </c>
      <c r="I4" s="31">
        <f t="shared" si="1"/>
        <v>0.26387176325524053</v>
      </c>
      <c r="J4" s="57">
        <v>3</v>
      </c>
    </row>
    <row r="5" spans="1:10" s="11" customFormat="1" x14ac:dyDescent="0.2">
      <c r="A5" s="1" t="s">
        <v>77</v>
      </c>
      <c r="B5" s="1" t="s">
        <v>122</v>
      </c>
      <c r="C5" s="1" t="s">
        <v>222</v>
      </c>
      <c r="D5" s="2">
        <v>41855</v>
      </c>
      <c r="E5" s="2">
        <v>42103</v>
      </c>
      <c r="F5" s="7">
        <v>7.98</v>
      </c>
      <c r="G5" s="7">
        <v>9.99</v>
      </c>
      <c r="H5" s="7">
        <f t="shared" si="0"/>
        <v>2.0099999999999998</v>
      </c>
      <c r="I5" s="31">
        <f t="shared" si="1"/>
        <v>0.25187969924812026</v>
      </c>
      <c r="J5" s="57">
        <v>4</v>
      </c>
    </row>
    <row r="6" spans="1:10" s="11" customFormat="1" x14ac:dyDescent="0.2">
      <c r="A6" s="1" t="s">
        <v>77</v>
      </c>
      <c r="B6" s="1" t="s">
        <v>120</v>
      </c>
      <c r="C6" s="1" t="s">
        <v>236</v>
      </c>
      <c r="D6" s="2">
        <v>41855</v>
      </c>
      <c r="E6" s="2">
        <v>42103</v>
      </c>
      <c r="F6" s="7">
        <v>8.89</v>
      </c>
      <c r="G6" s="7">
        <v>10.85</v>
      </c>
      <c r="H6" s="7">
        <f t="shared" si="0"/>
        <v>1.9599999999999991</v>
      </c>
      <c r="I6" s="31">
        <f t="shared" si="1"/>
        <v>0.22047244094488172</v>
      </c>
      <c r="J6" s="57">
        <v>5</v>
      </c>
    </row>
    <row r="7" spans="1:10" s="11" customFormat="1" x14ac:dyDescent="0.2">
      <c r="A7" s="1" t="s">
        <v>77</v>
      </c>
      <c r="B7" s="1" t="s">
        <v>118</v>
      </c>
      <c r="C7" s="1" t="s">
        <v>233</v>
      </c>
      <c r="D7" s="2">
        <v>41855</v>
      </c>
      <c r="E7" s="2">
        <v>42103</v>
      </c>
      <c r="F7" s="7">
        <v>5</v>
      </c>
      <c r="G7" s="7">
        <v>5.81</v>
      </c>
      <c r="H7" s="7">
        <f t="shared" si="0"/>
        <v>0.80999999999999961</v>
      </c>
      <c r="I7" s="31">
        <f t="shared" si="1"/>
        <v>0.16199999999999992</v>
      </c>
      <c r="J7" s="57">
        <v>6</v>
      </c>
    </row>
    <row r="8" spans="1:10" s="11" customFormat="1" x14ac:dyDescent="0.2">
      <c r="A8" s="1" t="s">
        <v>24</v>
      </c>
      <c r="B8" s="1" t="s">
        <v>191</v>
      </c>
      <c r="C8" s="1" t="s">
        <v>218</v>
      </c>
      <c r="D8" s="2">
        <v>41929</v>
      </c>
      <c r="E8" s="2">
        <v>42117</v>
      </c>
      <c r="F8" s="7">
        <v>9</v>
      </c>
      <c r="G8" s="7">
        <v>12</v>
      </c>
      <c r="H8" s="7">
        <f t="shared" si="0"/>
        <v>3</v>
      </c>
      <c r="I8" s="31">
        <f t="shared" si="1"/>
        <v>0.33333333333333326</v>
      </c>
      <c r="J8" s="57">
        <v>7</v>
      </c>
    </row>
    <row r="9" spans="1:10" s="11" customFormat="1" x14ac:dyDescent="0.2">
      <c r="A9" s="1" t="s">
        <v>91</v>
      </c>
      <c r="B9" s="1" t="s">
        <v>92</v>
      </c>
      <c r="C9" s="1" t="s">
        <v>231</v>
      </c>
      <c r="D9" s="2">
        <v>41823</v>
      </c>
      <c r="E9" s="2">
        <v>42123</v>
      </c>
      <c r="F9" s="7">
        <v>8</v>
      </c>
      <c r="G9" s="7">
        <v>8</v>
      </c>
      <c r="H9" s="7">
        <f t="shared" si="0"/>
        <v>0</v>
      </c>
      <c r="I9" s="31">
        <f t="shared" si="1"/>
        <v>0</v>
      </c>
      <c r="J9" s="57">
        <v>8</v>
      </c>
    </row>
    <row r="10" spans="1:10" s="11" customFormat="1" x14ac:dyDescent="0.2">
      <c r="A10" s="1" t="s">
        <v>6</v>
      </c>
      <c r="B10" s="1" t="s">
        <v>7</v>
      </c>
      <c r="C10" s="1" t="s">
        <v>229</v>
      </c>
      <c r="D10" s="2">
        <v>41845</v>
      </c>
      <c r="E10" s="2">
        <v>42172</v>
      </c>
      <c r="F10" s="7">
        <v>24</v>
      </c>
      <c r="G10" s="7">
        <v>24</v>
      </c>
      <c r="H10" s="7">
        <f t="shared" si="0"/>
        <v>0</v>
      </c>
      <c r="I10" s="31">
        <f t="shared" si="1"/>
        <v>0</v>
      </c>
      <c r="J10" s="57">
        <v>9</v>
      </c>
    </row>
    <row r="11" spans="1:10" s="11" customFormat="1" x14ac:dyDescent="0.2">
      <c r="A11" s="1" t="s">
        <v>173</v>
      </c>
      <c r="B11" s="1" t="s">
        <v>227</v>
      </c>
      <c r="C11" s="1" t="s">
        <v>228</v>
      </c>
      <c r="D11" s="2">
        <v>41855</v>
      </c>
      <c r="E11" s="2">
        <v>42172</v>
      </c>
      <c r="F11" s="7">
        <v>7</v>
      </c>
      <c r="G11" s="7">
        <v>8</v>
      </c>
      <c r="H11" s="7">
        <f t="shared" si="0"/>
        <v>1</v>
      </c>
      <c r="I11" s="31">
        <f t="shared" si="1"/>
        <v>0.14285714285714279</v>
      </c>
      <c r="J11" s="57">
        <v>10</v>
      </c>
    </row>
    <row r="12" spans="1:10" s="11" customFormat="1" x14ac:dyDescent="0.2">
      <c r="A12" s="1" t="s">
        <v>6</v>
      </c>
      <c r="B12" s="1" t="s">
        <v>149</v>
      </c>
      <c r="C12" s="1" t="s">
        <v>202</v>
      </c>
      <c r="D12" s="2">
        <v>42034</v>
      </c>
      <c r="E12" s="2">
        <v>42174</v>
      </c>
      <c r="F12" s="7">
        <v>15.76</v>
      </c>
      <c r="G12" s="7">
        <v>15.76</v>
      </c>
      <c r="H12" s="7">
        <f t="shared" si="0"/>
        <v>0</v>
      </c>
      <c r="I12" s="31">
        <f t="shared" si="1"/>
        <v>0</v>
      </c>
      <c r="J12" s="57">
        <v>11</v>
      </c>
    </row>
    <row r="13" spans="1:10" s="11" customFormat="1" x14ac:dyDescent="0.2">
      <c r="A13" s="1" t="s">
        <v>91</v>
      </c>
      <c r="B13" s="1" t="s">
        <v>54</v>
      </c>
      <c r="C13" s="1" t="s">
        <v>226</v>
      </c>
      <c r="D13" s="2">
        <v>41880</v>
      </c>
      <c r="E13" s="2">
        <v>42179</v>
      </c>
      <c r="F13" s="7">
        <v>12.52</v>
      </c>
      <c r="G13" s="7">
        <v>12.52</v>
      </c>
      <c r="H13" s="7">
        <f t="shared" si="0"/>
        <v>0</v>
      </c>
      <c r="I13" s="31">
        <f t="shared" si="1"/>
        <v>0</v>
      </c>
      <c r="J13" s="57">
        <v>12</v>
      </c>
    </row>
    <row r="14" spans="1:10" s="11" customFormat="1" x14ac:dyDescent="0.2">
      <c r="A14" s="1" t="s">
        <v>18</v>
      </c>
      <c r="B14" s="1" t="s">
        <v>62</v>
      </c>
      <c r="C14" s="1" t="s">
        <v>214</v>
      </c>
      <c r="D14" s="2">
        <v>41969</v>
      </c>
      <c r="E14" s="2">
        <v>42185</v>
      </c>
      <c r="F14" s="7">
        <v>10.75</v>
      </c>
      <c r="G14" s="7">
        <v>10.75</v>
      </c>
      <c r="H14" s="7">
        <f t="shared" si="0"/>
        <v>0</v>
      </c>
      <c r="I14" s="31">
        <f t="shared" si="1"/>
        <v>0</v>
      </c>
      <c r="J14" s="57">
        <v>13</v>
      </c>
    </row>
    <row r="15" spans="1:10" s="11" customFormat="1" x14ac:dyDescent="0.2">
      <c r="A15" s="1" t="s">
        <v>18</v>
      </c>
      <c r="B15" s="1" t="s">
        <v>61</v>
      </c>
      <c r="C15" s="1" t="s">
        <v>213</v>
      </c>
      <c r="D15" s="2">
        <v>41969</v>
      </c>
      <c r="E15" s="2">
        <v>42185</v>
      </c>
      <c r="F15" s="7">
        <v>10.75</v>
      </c>
      <c r="G15" s="7">
        <v>10.75</v>
      </c>
      <c r="H15" s="7">
        <f t="shared" si="0"/>
        <v>0</v>
      </c>
      <c r="I15" s="31">
        <f t="shared" si="1"/>
        <v>0</v>
      </c>
      <c r="J15" s="57">
        <v>14</v>
      </c>
    </row>
    <row r="16" spans="1:10" s="11" customFormat="1" x14ac:dyDescent="0.2">
      <c r="A16" s="1" t="s">
        <v>18</v>
      </c>
      <c r="B16" s="1" t="s">
        <v>19</v>
      </c>
      <c r="C16" s="1" t="s">
        <v>206</v>
      </c>
      <c r="D16" s="2">
        <v>41996</v>
      </c>
      <c r="E16" s="2">
        <v>42205</v>
      </c>
      <c r="F16" s="7">
        <v>8</v>
      </c>
      <c r="G16" s="7">
        <v>11</v>
      </c>
      <c r="H16" s="7">
        <f t="shared" si="0"/>
        <v>3</v>
      </c>
      <c r="I16" s="31">
        <f t="shared" si="1"/>
        <v>0.375</v>
      </c>
      <c r="J16" s="57">
        <v>15</v>
      </c>
    </row>
    <row r="17" spans="1:10" s="11" customFormat="1" x14ac:dyDescent="0.2">
      <c r="A17" s="1" t="s">
        <v>24</v>
      </c>
      <c r="B17" s="1" t="s">
        <v>5</v>
      </c>
      <c r="C17" s="1" t="s">
        <v>210</v>
      </c>
      <c r="D17" s="2">
        <v>41988</v>
      </c>
      <c r="E17" s="2">
        <v>42230</v>
      </c>
      <c r="F17" s="7">
        <v>7.25</v>
      </c>
      <c r="G17" s="7">
        <v>7.25</v>
      </c>
      <c r="H17" s="7">
        <f t="shared" si="0"/>
        <v>0</v>
      </c>
      <c r="I17" s="31">
        <f t="shared" si="1"/>
        <v>0</v>
      </c>
      <c r="J17" s="57">
        <v>16</v>
      </c>
    </row>
    <row r="18" spans="1:10" s="11" customFormat="1" x14ac:dyDescent="0.2">
      <c r="A18" s="1" t="s">
        <v>91</v>
      </c>
      <c r="B18" s="1" t="s">
        <v>94</v>
      </c>
      <c r="C18" s="1" t="s">
        <v>217</v>
      </c>
      <c r="D18" s="2">
        <v>41942</v>
      </c>
      <c r="E18" s="2">
        <v>42249</v>
      </c>
      <c r="F18" s="7">
        <v>9</v>
      </c>
      <c r="G18" s="7">
        <v>11.88</v>
      </c>
      <c r="H18" s="7">
        <f t="shared" si="0"/>
        <v>2.8800000000000008</v>
      </c>
      <c r="I18" s="31">
        <f t="shared" si="1"/>
        <v>0.32000000000000006</v>
      </c>
      <c r="J18" s="57">
        <v>17</v>
      </c>
    </row>
    <row r="19" spans="1:10" s="11" customFormat="1" x14ac:dyDescent="0.2">
      <c r="A19" s="1" t="s">
        <v>74</v>
      </c>
      <c r="B19" s="1" t="s">
        <v>94</v>
      </c>
      <c r="C19" s="1" t="s">
        <v>204</v>
      </c>
      <c r="D19" s="2">
        <v>42006</v>
      </c>
      <c r="E19" s="2">
        <v>42257</v>
      </c>
      <c r="F19" s="7">
        <v>10.71</v>
      </c>
      <c r="G19" s="7">
        <v>14</v>
      </c>
      <c r="H19" s="7">
        <f t="shared" si="0"/>
        <v>3.2899999999999991</v>
      </c>
      <c r="I19" s="31">
        <f t="shared" si="1"/>
        <v>0.30718954248365993</v>
      </c>
      <c r="J19" s="57">
        <v>18</v>
      </c>
    </row>
    <row r="20" spans="1:10" s="11" customFormat="1" x14ac:dyDescent="0.2">
      <c r="A20" s="1" t="s">
        <v>74</v>
      </c>
      <c r="B20" s="1" t="s">
        <v>198</v>
      </c>
      <c r="C20" s="1" t="s">
        <v>199</v>
      </c>
      <c r="D20" s="2">
        <v>42065</v>
      </c>
      <c r="E20" s="2">
        <v>42271</v>
      </c>
      <c r="F20" s="7">
        <v>12</v>
      </c>
      <c r="G20" s="7">
        <v>14.5</v>
      </c>
      <c r="H20" s="7">
        <f t="shared" si="0"/>
        <v>2.5</v>
      </c>
      <c r="I20" s="31">
        <f t="shared" si="1"/>
        <v>0.20833333333333326</v>
      </c>
      <c r="J20" s="57">
        <v>19</v>
      </c>
    </row>
    <row r="21" spans="1:10" s="11" customFormat="1" x14ac:dyDescent="0.2">
      <c r="A21" s="1" t="s">
        <v>6</v>
      </c>
      <c r="B21" s="1" t="s">
        <v>215</v>
      </c>
      <c r="C21" s="1" t="s">
        <v>216</v>
      </c>
      <c r="D21" s="2">
        <v>41957</v>
      </c>
      <c r="E21" s="2">
        <v>42293</v>
      </c>
      <c r="F21" s="7">
        <v>20</v>
      </c>
      <c r="G21" s="7">
        <v>20</v>
      </c>
      <c r="H21" s="7">
        <f t="shared" si="0"/>
        <v>0</v>
      </c>
      <c r="I21" s="31">
        <f t="shared" si="1"/>
        <v>0</v>
      </c>
      <c r="J21" s="57">
        <v>20</v>
      </c>
    </row>
    <row r="22" spans="1:10" s="11" customFormat="1" x14ac:dyDescent="0.2">
      <c r="A22" s="1" t="s">
        <v>46</v>
      </c>
      <c r="B22" s="1" t="s">
        <v>47</v>
      </c>
      <c r="C22" s="1" t="s">
        <v>200</v>
      </c>
      <c r="D22" s="2">
        <v>42047</v>
      </c>
      <c r="E22" s="2">
        <v>42311</v>
      </c>
      <c r="F22" s="7">
        <v>10</v>
      </c>
      <c r="G22" s="7">
        <v>10.5</v>
      </c>
      <c r="H22" s="7">
        <f t="shared" si="0"/>
        <v>0.5</v>
      </c>
      <c r="I22" s="31">
        <f t="shared" si="1"/>
        <v>5.0000000000000044E-2</v>
      </c>
      <c r="J22" s="57">
        <v>21</v>
      </c>
    </row>
    <row r="23" spans="1:10" s="11" customFormat="1" x14ac:dyDescent="0.2">
      <c r="A23" s="1" t="s">
        <v>173</v>
      </c>
      <c r="B23" s="1" t="s">
        <v>207</v>
      </c>
      <c r="C23" s="1" t="s">
        <v>208</v>
      </c>
      <c r="D23" s="2">
        <v>41992</v>
      </c>
      <c r="E23" s="2">
        <v>42312</v>
      </c>
      <c r="F23" s="7">
        <v>5</v>
      </c>
      <c r="G23" s="7">
        <v>6</v>
      </c>
      <c r="H23" s="7">
        <f t="shared" si="0"/>
        <v>1</v>
      </c>
      <c r="I23" s="31">
        <f t="shared" si="1"/>
        <v>0.19999999999999996</v>
      </c>
      <c r="J23" s="57">
        <v>22</v>
      </c>
    </row>
    <row r="24" spans="1:10" s="11" customFormat="1" x14ac:dyDescent="0.2">
      <c r="A24" s="1" t="s">
        <v>24</v>
      </c>
      <c r="B24" s="1" t="s">
        <v>38</v>
      </c>
      <c r="C24" s="1" t="s">
        <v>212</v>
      </c>
      <c r="D24" s="2">
        <v>41978</v>
      </c>
      <c r="E24" s="2">
        <v>42327</v>
      </c>
      <c r="F24" s="7">
        <v>7</v>
      </c>
      <c r="G24" s="7">
        <v>7</v>
      </c>
      <c r="H24" s="7">
        <f t="shared" si="0"/>
        <v>0</v>
      </c>
      <c r="I24" s="31">
        <f t="shared" si="1"/>
        <v>0</v>
      </c>
      <c r="J24" s="57">
        <v>23</v>
      </c>
    </row>
    <row r="25" spans="1:10" s="11" customFormat="1" x14ac:dyDescent="0.2">
      <c r="A25" s="1" t="s">
        <v>77</v>
      </c>
      <c r="B25" s="1" t="s">
        <v>193</v>
      </c>
      <c r="C25" s="1" t="s">
        <v>194</v>
      </c>
      <c r="D25" s="2">
        <v>42094</v>
      </c>
      <c r="E25" s="2">
        <v>42327</v>
      </c>
      <c r="F25" s="7">
        <v>14.09</v>
      </c>
      <c r="G25" s="7">
        <v>14.09</v>
      </c>
      <c r="H25" s="7">
        <f t="shared" si="0"/>
        <v>0</v>
      </c>
      <c r="I25" s="31">
        <f t="shared" si="1"/>
        <v>0</v>
      </c>
      <c r="J25" s="57">
        <v>24</v>
      </c>
    </row>
    <row r="26" spans="1:10" s="11" customFormat="1" x14ac:dyDescent="0.2">
      <c r="A26" s="1" t="s">
        <v>170</v>
      </c>
      <c r="B26" s="1" t="s">
        <v>171</v>
      </c>
      <c r="C26" s="1" t="s">
        <v>172</v>
      </c>
      <c r="D26" s="2">
        <v>42139</v>
      </c>
      <c r="E26" s="2">
        <v>42341</v>
      </c>
      <c r="F26" s="7">
        <v>23.73</v>
      </c>
      <c r="G26" s="7">
        <v>23.73</v>
      </c>
      <c r="H26" s="7">
        <f t="shared" si="0"/>
        <v>0</v>
      </c>
      <c r="I26" s="31">
        <f t="shared" si="1"/>
        <v>0</v>
      </c>
      <c r="J26" s="57">
        <v>25</v>
      </c>
    </row>
    <row r="27" spans="1:10" s="11" customFormat="1" x14ac:dyDescent="0.2">
      <c r="A27" s="1" t="s">
        <v>24</v>
      </c>
      <c r="B27" s="1" t="s">
        <v>35</v>
      </c>
      <c r="C27" s="1" t="s">
        <v>209</v>
      </c>
      <c r="D27" s="2">
        <v>41992</v>
      </c>
      <c r="E27" s="2">
        <v>42349</v>
      </c>
      <c r="F27" s="7">
        <v>6</v>
      </c>
      <c r="G27" s="7">
        <v>6</v>
      </c>
      <c r="H27" s="7">
        <f t="shared" si="0"/>
        <v>0</v>
      </c>
      <c r="I27" s="31">
        <f t="shared" si="1"/>
        <v>0</v>
      </c>
      <c r="J27" s="57">
        <v>26</v>
      </c>
    </row>
    <row r="28" spans="1:10" s="11" customFormat="1" x14ac:dyDescent="0.2">
      <c r="A28" s="1" t="s">
        <v>77</v>
      </c>
      <c r="B28" s="1" t="s">
        <v>195</v>
      </c>
      <c r="C28" s="1" t="s">
        <v>196</v>
      </c>
      <c r="D28" s="2">
        <v>42090</v>
      </c>
      <c r="E28" s="2">
        <v>42355</v>
      </c>
      <c r="F28" s="7">
        <v>7.12</v>
      </c>
      <c r="G28" s="7">
        <v>8.4499999999999993</v>
      </c>
      <c r="H28" s="7">
        <f t="shared" si="0"/>
        <v>1.3299999999999992</v>
      </c>
      <c r="I28" s="31">
        <f t="shared" si="1"/>
        <v>0.18679775280898858</v>
      </c>
      <c r="J28" s="57">
        <v>27</v>
      </c>
    </row>
    <row r="29" spans="1:10" s="11" customFormat="1" ht="14.1" customHeight="1" x14ac:dyDescent="0.2">
      <c r="A29" s="1" t="s">
        <v>42</v>
      </c>
      <c r="B29" s="1" t="s">
        <v>32</v>
      </c>
      <c r="C29" s="1" t="s">
        <v>211</v>
      </c>
      <c r="D29" s="2">
        <v>41981</v>
      </c>
      <c r="E29" s="2">
        <v>42356</v>
      </c>
      <c r="F29" s="7">
        <v>7.6</v>
      </c>
      <c r="G29" s="7">
        <v>9.5</v>
      </c>
      <c r="H29" s="7">
        <f t="shared" si="0"/>
        <v>1.9000000000000004</v>
      </c>
      <c r="I29" s="31">
        <f t="shared" si="1"/>
        <v>0.25</v>
      </c>
      <c r="J29" s="57">
        <v>28</v>
      </c>
    </row>
    <row r="30" spans="1:10" s="11" customFormat="1" x14ac:dyDescent="0.2">
      <c r="A30" s="1" t="s">
        <v>20</v>
      </c>
      <c r="B30" s="1" t="s">
        <v>21</v>
      </c>
      <c r="C30" s="1" t="s">
        <v>181</v>
      </c>
      <c r="D30" s="2">
        <v>42156</v>
      </c>
      <c r="E30" s="2">
        <v>42356</v>
      </c>
      <c r="F30" s="7">
        <v>5.25</v>
      </c>
      <c r="G30" s="7">
        <v>5.25</v>
      </c>
      <c r="H30" s="7">
        <f t="shared" si="0"/>
        <v>0</v>
      </c>
      <c r="I30" s="31">
        <f t="shared" si="1"/>
        <v>0</v>
      </c>
      <c r="J30" s="57">
        <v>29</v>
      </c>
    </row>
    <row r="31" spans="1:10" s="11" customFormat="1" x14ac:dyDescent="0.2">
      <c r="A31" s="1" t="s">
        <v>29</v>
      </c>
      <c r="B31" s="1" t="s">
        <v>191</v>
      </c>
      <c r="C31" s="1" t="s">
        <v>192</v>
      </c>
      <c r="D31" s="2">
        <v>42111</v>
      </c>
      <c r="E31" s="2">
        <v>42359</v>
      </c>
      <c r="F31" s="7">
        <v>19</v>
      </c>
      <c r="G31" s="7">
        <v>21</v>
      </c>
      <c r="H31" s="7">
        <f t="shared" si="0"/>
        <v>2</v>
      </c>
      <c r="I31" s="31">
        <f t="shared" si="1"/>
        <v>0.10526315789473695</v>
      </c>
      <c r="J31" s="57">
        <v>30</v>
      </c>
    </row>
    <row r="32" spans="1:10" s="11" customFormat="1" x14ac:dyDescent="0.2">
      <c r="A32" s="1" t="s">
        <v>29</v>
      </c>
      <c r="B32" s="1" t="s">
        <v>32</v>
      </c>
      <c r="C32" s="1" t="s">
        <v>182</v>
      </c>
      <c r="D32" s="2">
        <v>42153</v>
      </c>
      <c r="E32" s="2">
        <v>42361</v>
      </c>
      <c r="F32" s="7">
        <v>8</v>
      </c>
      <c r="G32" s="7">
        <v>14</v>
      </c>
      <c r="H32" s="7">
        <f t="shared" si="0"/>
        <v>6</v>
      </c>
      <c r="I32" s="31">
        <f t="shared" si="1"/>
        <v>0.75</v>
      </c>
      <c r="J32" s="57">
        <v>31</v>
      </c>
    </row>
    <row r="33" spans="1:11" s="11" customFormat="1" x14ac:dyDescent="0.2">
      <c r="A33" s="1" t="s">
        <v>102</v>
      </c>
      <c r="B33" s="1" t="s">
        <v>197</v>
      </c>
      <c r="C33" s="1" t="s">
        <v>103</v>
      </c>
      <c r="D33" s="2">
        <v>42065</v>
      </c>
      <c r="E33" s="2">
        <v>42368</v>
      </c>
      <c r="F33" s="7">
        <v>20</v>
      </c>
      <c r="G33" s="7">
        <v>20</v>
      </c>
      <c r="H33" s="7">
        <f t="shared" si="0"/>
        <v>0</v>
      </c>
      <c r="I33" s="31">
        <f t="shared" si="1"/>
        <v>0</v>
      </c>
      <c r="J33" s="57">
        <v>32</v>
      </c>
    </row>
    <row r="34" spans="1:11" s="11" customFormat="1" x14ac:dyDescent="0.2">
      <c r="A34" s="1" t="s">
        <v>28</v>
      </c>
      <c r="B34" s="1" t="s">
        <v>21</v>
      </c>
      <c r="C34" s="1" t="s">
        <v>201</v>
      </c>
      <c r="D34" s="2">
        <v>42044</v>
      </c>
      <c r="E34" s="2">
        <v>42375</v>
      </c>
      <c r="F34" s="7">
        <v>8.5</v>
      </c>
      <c r="G34" s="7">
        <v>8.5</v>
      </c>
      <c r="H34" s="7">
        <f t="shared" si="0"/>
        <v>0</v>
      </c>
      <c r="I34" s="31">
        <f t="shared" ref="I34:I65" si="2">G34/F34-1</f>
        <v>0</v>
      </c>
      <c r="J34" s="57">
        <v>33</v>
      </c>
    </row>
    <row r="35" spans="1:11" s="11" customFormat="1" x14ac:dyDescent="0.2">
      <c r="A35" s="1" t="s">
        <v>175</v>
      </c>
      <c r="B35" s="1" t="s">
        <v>62</v>
      </c>
      <c r="C35" s="1" t="s">
        <v>176</v>
      </c>
      <c r="D35" s="2">
        <v>42185</v>
      </c>
      <c r="E35" s="2">
        <v>42402</v>
      </c>
      <c r="F35" s="7">
        <v>12</v>
      </c>
      <c r="G35" s="7">
        <v>12</v>
      </c>
      <c r="H35" s="7">
        <f t="shared" si="0"/>
        <v>0</v>
      </c>
      <c r="I35" s="31">
        <f t="shared" si="2"/>
        <v>0</v>
      </c>
      <c r="J35" s="57">
        <v>34</v>
      </c>
      <c r="K35" s="60"/>
    </row>
    <row r="36" spans="1:11" s="11" customFormat="1" x14ac:dyDescent="0.2">
      <c r="A36" s="1" t="s">
        <v>82</v>
      </c>
      <c r="B36" s="1" t="s">
        <v>189</v>
      </c>
      <c r="C36" s="1" t="s">
        <v>190</v>
      </c>
      <c r="D36" s="2">
        <v>42118</v>
      </c>
      <c r="E36" s="2">
        <v>42423</v>
      </c>
      <c r="F36" s="7">
        <v>6.96</v>
      </c>
      <c r="G36" s="7">
        <v>8.4</v>
      </c>
      <c r="H36" s="7">
        <f t="shared" si="0"/>
        <v>1.4400000000000004</v>
      </c>
      <c r="I36" s="31">
        <f t="shared" si="2"/>
        <v>0.2068965517241379</v>
      </c>
      <c r="J36" s="57">
        <v>35</v>
      </c>
    </row>
    <row r="37" spans="1:11" s="11" customFormat="1" x14ac:dyDescent="0.2">
      <c r="A37" s="1" t="s">
        <v>177</v>
      </c>
      <c r="B37" s="1" t="s">
        <v>178</v>
      </c>
      <c r="C37" s="1" t="s">
        <v>179</v>
      </c>
      <c r="D37" s="2">
        <v>42180</v>
      </c>
      <c r="E37" s="2">
        <v>42440</v>
      </c>
      <c r="F37" s="7">
        <v>5.47</v>
      </c>
      <c r="G37" s="7">
        <v>5.47</v>
      </c>
      <c r="H37" s="7">
        <f t="shared" si="0"/>
        <v>0</v>
      </c>
      <c r="I37" s="31">
        <f t="shared" si="2"/>
        <v>0</v>
      </c>
      <c r="J37" s="57">
        <v>36</v>
      </c>
    </row>
    <row r="38" spans="1:11" s="11" customFormat="1" x14ac:dyDescent="0.2">
      <c r="A38" s="1" t="s">
        <v>4</v>
      </c>
      <c r="B38" s="1" t="s">
        <v>53</v>
      </c>
      <c r="C38" s="1" t="s">
        <v>205</v>
      </c>
      <c r="D38" s="2">
        <v>42002</v>
      </c>
      <c r="E38" s="2">
        <v>42445</v>
      </c>
      <c r="F38" s="7">
        <v>11</v>
      </c>
      <c r="G38" s="7">
        <v>17</v>
      </c>
      <c r="H38" s="7">
        <f t="shared" si="0"/>
        <v>6</v>
      </c>
      <c r="I38" s="31">
        <f t="shared" si="2"/>
        <v>0.54545454545454541</v>
      </c>
      <c r="J38" s="57">
        <v>37</v>
      </c>
    </row>
    <row r="39" spans="1:11" s="11" customFormat="1" x14ac:dyDescent="0.2">
      <c r="A39" s="1" t="s">
        <v>49</v>
      </c>
      <c r="B39" s="1" t="s">
        <v>113</v>
      </c>
      <c r="C39" s="1" t="s">
        <v>51</v>
      </c>
      <c r="D39" s="2">
        <v>42171</v>
      </c>
      <c r="E39" s="2">
        <v>42489</v>
      </c>
      <c r="F39" s="7">
        <v>7</v>
      </c>
      <c r="G39" s="7">
        <v>7</v>
      </c>
      <c r="H39" s="7">
        <f t="shared" si="0"/>
        <v>0</v>
      </c>
      <c r="I39" s="31">
        <f t="shared" si="2"/>
        <v>0</v>
      </c>
      <c r="J39" s="57">
        <v>38</v>
      </c>
    </row>
    <row r="40" spans="1:11" s="11" customFormat="1" x14ac:dyDescent="0.2">
      <c r="A40" s="1" t="s">
        <v>8</v>
      </c>
      <c r="B40" s="1" t="s">
        <v>157</v>
      </c>
      <c r="C40" s="1" t="s">
        <v>158</v>
      </c>
      <c r="D40" s="2">
        <v>42314</v>
      </c>
      <c r="E40" s="2">
        <v>42524</v>
      </c>
      <c r="F40" s="7">
        <v>7.5</v>
      </c>
      <c r="G40" s="7">
        <v>7.9</v>
      </c>
      <c r="H40" s="7">
        <f t="shared" si="0"/>
        <v>0.40000000000000036</v>
      </c>
      <c r="I40" s="31">
        <f t="shared" si="2"/>
        <v>5.3333333333333455E-2</v>
      </c>
      <c r="J40" s="57">
        <v>39</v>
      </c>
    </row>
    <row r="41" spans="1:11" s="11" customFormat="1" x14ac:dyDescent="0.2">
      <c r="A41" s="1" t="s">
        <v>58</v>
      </c>
      <c r="B41" s="1" t="s">
        <v>48</v>
      </c>
      <c r="C41" s="1" t="s">
        <v>60</v>
      </c>
      <c r="D41" s="2">
        <v>42135</v>
      </c>
      <c r="E41" s="2">
        <v>42529</v>
      </c>
      <c r="F41" s="7">
        <v>7</v>
      </c>
      <c r="G41" s="7">
        <v>7</v>
      </c>
      <c r="H41" s="7">
        <f t="shared" si="0"/>
        <v>0</v>
      </c>
      <c r="I41" s="31">
        <f t="shared" si="2"/>
        <v>0</v>
      </c>
      <c r="J41" s="57">
        <v>40</v>
      </c>
    </row>
    <row r="42" spans="1:11" s="11" customFormat="1" x14ac:dyDescent="0.2">
      <c r="A42" s="1" t="s">
        <v>6</v>
      </c>
      <c r="B42" s="1" t="s">
        <v>185</v>
      </c>
      <c r="C42" s="1" t="s">
        <v>186</v>
      </c>
      <c r="D42" s="2">
        <v>42144</v>
      </c>
      <c r="E42" s="2">
        <v>42536</v>
      </c>
      <c r="F42" s="7">
        <v>15.92</v>
      </c>
      <c r="G42" s="7">
        <v>15.92</v>
      </c>
      <c r="H42" s="7">
        <f t="shared" si="0"/>
        <v>0</v>
      </c>
      <c r="I42" s="31">
        <f t="shared" si="2"/>
        <v>0</v>
      </c>
      <c r="J42" s="57">
        <v>41</v>
      </c>
    </row>
    <row r="43" spans="1:11" s="11" customFormat="1" x14ac:dyDescent="0.2">
      <c r="A43" s="1" t="s">
        <v>6</v>
      </c>
      <c r="B43" s="1" t="s">
        <v>183</v>
      </c>
      <c r="C43" s="1" t="s">
        <v>184</v>
      </c>
      <c r="D43" s="2">
        <v>42144</v>
      </c>
      <c r="E43" s="2">
        <v>42536</v>
      </c>
      <c r="F43" s="7">
        <v>22.1</v>
      </c>
      <c r="G43" s="7">
        <v>22.1</v>
      </c>
      <c r="H43" s="7">
        <f t="shared" si="0"/>
        <v>0</v>
      </c>
      <c r="I43" s="31">
        <f t="shared" si="2"/>
        <v>0</v>
      </c>
      <c r="J43" s="57">
        <v>42</v>
      </c>
    </row>
    <row r="44" spans="1:11" s="11" customFormat="1" x14ac:dyDescent="0.2">
      <c r="A44" s="1" t="s">
        <v>173</v>
      </c>
      <c r="B44" s="1" t="s">
        <v>68</v>
      </c>
      <c r="C44" s="1" t="s">
        <v>174</v>
      </c>
      <c r="D44" s="2">
        <v>42185</v>
      </c>
      <c r="E44" s="2">
        <v>42536</v>
      </c>
      <c r="F44" s="7">
        <v>6</v>
      </c>
      <c r="G44" s="7">
        <v>7.51</v>
      </c>
      <c r="H44" s="7">
        <f t="shared" si="0"/>
        <v>1.5099999999999998</v>
      </c>
      <c r="I44" s="31">
        <f t="shared" si="2"/>
        <v>0.25166666666666671</v>
      </c>
      <c r="J44" s="57">
        <v>43</v>
      </c>
    </row>
    <row r="45" spans="1:11" s="11" customFormat="1" x14ac:dyDescent="0.2">
      <c r="A45" s="1" t="s">
        <v>4</v>
      </c>
      <c r="B45" s="1" t="s">
        <v>165</v>
      </c>
      <c r="C45" s="1" t="s">
        <v>166</v>
      </c>
      <c r="D45" s="2">
        <v>42278</v>
      </c>
      <c r="E45" s="2">
        <v>42569</v>
      </c>
      <c r="F45" s="7">
        <v>11</v>
      </c>
      <c r="G45" s="7">
        <v>14</v>
      </c>
      <c r="H45" s="7">
        <f t="shared" si="0"/>
        <v>3</v>
      </c>
      <c r="I45" s="31">
        <f t="shared" si="2"/>
        <v>0.27272727272727271</v>
      </c>
      <c r="J45" s="57">
        <v>44</v>
      </c>
    </row>
    <row r="46" spans="1:11" s="11" customFormat="1" x14ac:dyDescent="0.2">
      <c r="A46" s="1" t="s">
        <v>104</v>
      </c>
      <c r="B46" s="1" t="s">
        <v>187</v>
      </c>
      <c r="C46" s="1" t="s">
        <v>188</v>
      </c>
      <c r="D46" s="2">
        <v>42129</v>
      </c>
      <c r="E46" s="2">
        <v>42590</v>
      </c>
      <c r="F46" s="7">
        <v>10</v>
      </c>
      <c r="G46" s="7">
        <v>15</v>
      </c>
      <c r="H46" s="7">
        <f t="shared" si="0"/>
        <v>5</v>
      </c>
      <c r="I46" s="31">
        <f t="shared" si="2"/>
        <v>0.5</v>
      </c>
      <c r="J46" s="57">
        <v>45</v>
      </c>
    </row>
    <row r="47" spans="1:11" s="11" customFormat="1" x14ac:dyDescent="0.2">
      <c r="A47" s="1" t="s">
        <v>91</v>
      </c>
      <c r="B47" s="1" t="s">
        <v>54</v>
      </c>
      <c r="C47" s="1" t="s">
        <v>163</v>
      </c>
      <c r="D47" s="2">
        <v>42293</v>
      </c>
      <c r="E47" s="2">
        <v>42592</v>
      </c>
      <c r="F47" s="7">
        <v>12.52</v>
      </c>
      <c r="G47" s="7">
        <v>13</v>
      </c>
      <c r="H47" s="7">
        <f t="shared" si="0"/>
        <v>0.48000000000000043</v>
      </c>
      <c r="I47" s="31">
        <f t="shared" si="2"/>
        <v>3.833865814696491E-2</v>
      </c>
      <c r="J47" s="57">
        <v>46</v>
      </c>
    </row>
    <row r="48" spans="1:11" s="11" customFormat="1" x14ac:dyDescent="0.2">
      <c r="A48" s="1" t="s">
        <v>58</v>
      </c>
      <c r="B48" s="1" t="s">
        <v>269</v>
      </c>
      <c r="C48" s="1" t="s">
        <v>162</v>
      </c>
      <c r="D48" s="2">
        <v>42293</v>
      </c>
      <c r="E48" s="2">
        <v>42592</v>
      </c>
      <c r="F48" s="7">
        <v>7.9</v>
      </c>
      <c r="G48" s="7">
        <v>8.5</v>
      </c>
      <c r="H48" s="7">
        <f t="shared" si="0"/>
        <v>0.59999999999999964</v>
      </c>
      <c r="I48" s="31">
        <f t="shared" si="2"/>
        <v>7.5949367088607556E-2</v>
      </c>
      <c r="J48" s="57">
        <v>47</v>
      </c>
    </row>
    <row r="49" spans="1:10" s="11" customFormat="1" x14ac:dyDescent="0.2">
      <c r="A49" s="1" t="s">
        <v>39</v>
      </c>
      <c r="B49" s="1" t="s">
        <v>40</v>
      </c>
      <c r="C49" s="1" t="s">
        <v>134</v>
      </c>
      <c r="D49" s="2">
        <v>42451</v>
      </c>
      <c r="E49" s="2">
        <v>42606</v>
      </c>
      <c r="F49" s="7">
        <v>4</v>
      </c>
      <c r="G49" s="7">
        <v>4.4400000000000004</v>
      </c>
      <c r="H49" s="7">
        <f t="shared" si="0"/>
        <v>0.44000000000000039</v>
      </c>
      <c r="I49" s="31">
        <f t="shared" si="2"/>
        <v>0.1100000000000001</v>
      </c>
      <c r="J49" s="57">
        <v>48</v>
      </c>
    </row>
    <row r="50" spans="1:10" s="11" customFormat="1" x14ac:dyDescent="0.2">
      <c r="A50" s="1" t="s">
        <v>42</v>
      </c>
      <c r="B50" s="1" t="s">
        <v>48</v>
      </c>
      <c r="C50" s="1" t="s">
        <v>169</v>
      </c>
      <c r="D50" s="2">
        <v>42226</v>
      </c>
      <c r="E50" s="2">
        <v>42607</v>
      </c>
      <c r="F50" s="7">
        <v>5</v>
      </c>
      <c r="G50" s="7">
        <v>6.9</v>
      </c>
      <c r="H50" s="7">
        <f t="shared" si="0"/>
        <v>1.9000000000000004</v>
      </c>
      <c r="I50" s="31">
        <f t="shared" si="2"/>
        <v>0.38000000000000012</v>
      </c>
      <c r="J50" s="57">
        <v>49</v>
      </c>
    </row>
    <row r="51" spans="1:10" s="11" customFormat="1" x14ac:dyDescent="0.2">
      <c r="A51" s="1" t="s">
        <v>24</v>
      </c>
      <c r="B51" s="1" t="s">
        <v>167</v>
      </c>
      <c r="C51" s="1" t="s">
        <v>168</v>
      </c>
      <c r="D51" s="2">
        <v>42265</v>
      </c>
      <c r="E51" s="2">
        <v>42621</v>
      </c>
      <c r="F51" s="7">
        <v>12</v>
      </c>
      <c r="G51" s="7">
        <v>15</v>
      </c>
      <c r="H51" s="7">
        <f t="shared" si="0"/>
        <v>3</v>
      </c>
      <c r="I51" s="31">
        <f t="shared" si="2"/>
        <v>0.25</v>
      </c>
      <c r="J51" s="57">
        <v>50</v>
      </c>
    </row>
    <row r="52" spans="1:10" s="11" customFormat="1" x14ac:dyDescent="0.2">
      <c r="A52" s="1" t="s">
        <v>58</v>
      </c>
      <c r="B52" s="1" t="s">
        <v>59</v>
      </c>
      <c r="C52" s="1" t="s">
        <v>64</v>
      </c>
      <c r="D52" s="2">
        <v>42243</v>
      </c>
      <c r="E52" s="2">
        <v>42641</v>
      </c>
      <c r="F52" s="7">
        <v>5</v>
      </c>
      <c r="G52" s="7">
        <v>7</v>
      </c>
      <c r="H52" s="7">
        <f t="shared" si="0"/>
        <v>2</v>
      </c>
      <c r="I52" s="31">
        <f t="shared" si="2"/>
        <v>0.39999999999999991</v>
      </c>
      <c r="J52" s="57">
        <v>51</v>
      </c>
    </row>
    <row r="53" spans="1:10" s="11" customFormat="1" x14ac:dyDescent="0.2">
      <c r="A53" s="1" t="s">
        <v>91</v>
      </c>
      <c r="B53" s="1" t="s">
        <v>340</v>
      </c>
      <c r="C53" s="1" t="s">
        <v>142</v>
      </c>
      <c r="D53" s="2">
        <v>42423</v>
      </c>
      <c r="E53" s="2">
        <v>42641</v>
      </c>
      <c r="F53" s="7">
        <v>9.5399999999999991</v>
      </c>
      <c r="G53" s="7">
        <v>10.43</v>
      </c>
      <c r="H53" s="7">
        <f t="shared" si="0"/>
        <v>0.89000000000000057</v>
      </c>
      <c r="I53" s="31">
        <f t="shared" si="2"/>
        <v>9.3291404612159345E-2</v>
      </c>
      <c r="J53" s="57">
        <v>52</v>
      </c>
    </row>
    <row r="54" spans="1:10" s="11" customFormat="1" x14ac:dyDescent="0.2">
      <c r="A54" s="1" t="s">
        <v>49</v>
      </c>
      <c r="B54" s="1" t="s">
        <v>155</v>
      </c>
      <c r="C54" s="1" t="s">
        <v>156</v>
      </c>
      <c r="D54" s="2">
        <v>42314</v>
      </c>
      <c r="E54" s="2">
        <v>42643</v>
      </c>
      <c r="F54" s="7">
        <v>4</v>
      </c>
      <c r="G54" s="7">
        <v>5.5</v>
      </c>
      <c r="H54" s="7">
        <f t="shared" si="0"/>
        <v>1.5</v>
      </c>
      <c r="I54" s="31">
        <f t="shared" si="2"/>
        <v>0.375</v>
      </c>
      <c r="J54" s="57">
        <v>53</v>
      </c>
    </row>
    <row r="55" spans="1:10" s="11" customFormat="1" x14ac:dyDescent="0.2">
      <c r="A55" s="1" t="s">
        <v>152</v>
      </c>
      <c r="B55" s="1" t="s">
        <v>281</v>
      </c>
      <c r="C55" s="1" t="s">
        <v>153</v>
      </c>
      <c r="D55" s="2">
        <v>42373</v>
      </c>
      <c r="E55" s="2">
        <v>42662</v>
      </c>
      <c r="F55" s="7">
        <v>7.3</v>
      </c>
      <c r="G55" s="7">
        <v>12.63</v>
      </c>
      <c r="H55" s="7">
        <f t="shared" si="0"/>
        <v>5.330000000000001</v>
      </c>
      <c r="I55" s="31">
        <f t="shared" si="2"/>
        <v>0.73013698630137003</v>
      </c>
      <c r="J55" s="57">
        <v>54</v>
      </c>
    </row>
    <row r="56" spans="1:10" s="11" customFormat="1" x14ac:dyDescent="0.2">
      <c r="A56" s="1" t="s">
        <v>14</v>
      </c>
      <c r="B56" s="1" t="s">
        <v>15</v>
      </c>
      <c r="C56" s="1" t="s">
        <v>16</v>
      </c>
      <c r="D56" s="2">
        <v>42186</v>
      </c>
      <c r="E56" s="2">
        <v>42684</v>
      </c>
      <c r="F56" s="7">
        <v>20</v>
      </c>
      <c r="G56" s="7">
        <v>20</v>
      </c>
      <c r="H56" s="7">
        <f t="shared" si="0"/>
        <v>0</v>
      </c>
      <c r="I56" s="31">
        <f t="shared" si="2"/>
        <v>0</v>
      </c>
      <c r="J56" s="57">
        <v>55</v>
      </c>
    </row>
    <row r="57" spans="1:10" s="11" customFormat="1" x14ac:dyDescent="0.2">
      <c r="A57" s="1" t="s">
        <v>8</v>
      </c>
      <c r="B57" s="1" t="s">
        <v>41</v>
      </c>
      <c r="C57" s="1" t="s">
        <v>128</v>
      </c>
      <c r="D57" s="2">
        <v>42479</v>
      </c>
      <c r="E57" s="2">
        <v>42689</v>
      </c>
      <c r="F57" s="7">
        <v>7.39</v>
      </c>
      <c r="G57" s="7">
        <v>7.6</v>
      </c>
      <c r="H57" s="7">
        <f t="shared" si="0"/>
        <v>0.20999999999999996</v>
      </c>
      <c r="I57" s="31">
        <f t="shared" si="2"/>
        <v>2.8416779431664319E-2</v>
      </c>
      <c r="J57" s="57">
        <v>56</v>
      </c>
    </row>
    <row r="58" spans="1:10" s="11" customFormat="1" x14ac:dyDescent="0.2">
      <c r="A58" s="1" t="s">
        <v>10</v>
      </c>
      <c r="B58" s="1" t="s">
        <v>32</v>
      </c>
      <c r="C58" s="1" t="s">
        <v>151</v>
      </c>
      <c r="D58" s="2">
        <v>42394</v>
      </c>
      <c r="E58" s="2">
        <v>42697</v>
      </c>
      <c r="F58" s="7">
        <v>6.75</v>
      </c>
      <c r="G58" s="7">
        <v>5.39</v>
      </c>
      <c r="H58" s="7">
        <f t="shared" si="0"/>
        <v>-1.3600000000000003</v>
      </c>
      <c r="I58" s="31">
        <f t="shared" si="2"/>
        <v>-0.20148148148148148</v>
      </c>
      <c r="J58" s="57">
        <v>57</v>
      </c>
    </row>
    <row r="59" spans="1:10" s="11" customFormat="1" x14ac:dyDescent="0.2">
      <c r="A59" s="1" t="s">
        <v>70</v>
      </c>
      <c r="B59" s="1" t="s">
        <v>138</v>
      </c>
      <c r="C59" s="1" t="s">
        <v>139</v>
      </c>
      <c r="D59" s="2">
        <v>42444</v>
      </c>
      <c r="E59" s="2">
        <v>42703</v>
      </c>
      <c r="F59" s="7">
        <v>7.87</v>
      </c>
      <c r="G59" s="7">
        <v>7.87</v>
      </c>
      <c r="H59" s="7">
        <f t="shared" si="0"/>
        <v>0</v>
      </c>
      <c r="I59" s="31">
        <f t="shared" si="2"/>
        <v>0</v>
      </c>
      <c r="J59" s="57">
        <v>58</v>
      </c>
    </row>
    <row r="60" spans="1:10" s="11" customFormat="1" x14ac:dyDescent="0.2">
      <c r="A60" s="1" t="s">
        <v>12</v>
      </c>
      <c r="B60" s="1" t="s">
        <v>115</v>
      </c>
      <c r="C60" s="1" t="s">
        <v>164</v>
      </c>
      <c r="D60" s="2">
        <v>42125</v>
      </c>
      <c r="E60" s="2">
        <v>42705</v>
      </c>
      <c r="F60" s="7">
        <v>7.1</v>
      </c>
      <c r="G60" s="7">
        <v>6.56</v>
      </c>
      <c r="H60" s="7">
        <f t="shared" si="0"/>
        <v>-0.54</v>
      </c>
      <c r="I60" s="31">
        <f t="shared" si="2"/>
        <v>-7.6056338028169024E-2</v>
      </c>
      <c r="J60" s="57">
        <v>59</v>
      </c>
    </row>
    <row r="61" spans="1:10" s="11" customFormat="1" x14ac:dyDescent="0.2">
      <c r="A61" s="1" t="s">
        <v>29</v>
      </c>
      <c r="B61" s="1" t="s">
        <v>32</v>
      </c>
      <c r="C61" s="1" t="s">
        <v>131</v>
      </c>
      <c r="D61" s="2">
        <v>42461</v>
      </c>
      <c r="E61" s="2">
        <v>42705</v>
      </c>
      <c r="F61" s="7">
        <v>14</v>
      </c>
      <c r="G61" s="7">
        <v>14</v>
      </c>
      <c r="H61" s="7">
        <f t="shared" si="0"/>
        <v>0</v>
      </c>
      <c r="I61" s="31">
        <f t="shared" si="2"/>
        <v>0</v>
      </c>
      <c r="J61" s="57">
        <v>60</v>
      </c>
    </row>
    <row r="62" spans="1:10" s="11" customFormat="1" x14ac:dyDescent="0.2">
      <c r="A62" s="1" t="s">
        <v>39</v>
      </c>
      <c r="B62" s="1" t="s">
        <v>126</v>
      </c>
      <c r="C62" s="1" t="s">
        <v>127</v>
      </c>
      <c r="D62" s="2">
        <v>42488</v>
      </c>
      <c r="E62" s="2">
        <v>42716</v>
      </c>
      <c r="F62" s="7">
        <v>1.92</v>
      </c>
      <c r="G62" s="7">
        <v>2.98</v>
      </c>
      <c r="H62" s="7">
        <f t="shared" si="0"/>
        <v>1.06</v>
      </c>
      <c r="I62" s="31">
        <f t="shared" si="2"/>
        <v>0.55208333333333348</v>
      </c>
      <c r="J62" s="57">
        <v>61</v>
      </c>
    </row>
    <row r="63" spans="1:10" s="11" customFormat="1" x14ac:dyDescent="0.2">
      <c r="A63" s="1" t="s">
        <v>96</v>
      </c>
      <c r="B63" s="1" t="s">
        <v>97</v>
      </c>
      <c r="C63" s="1" t="s">
        <v>98</v>
      </c>
      <c r="D63" s="2">
        <v>42552</v>
      </c>
      <c r="E63" s="2">
        <v>42718</v>
      </c>
      <c r="F63" s="7">
        <v>17.25</v>
      </c>
      <c r="G63" s="7">
        <v>9.67</v>
      </c>
      <c r="H63" s="7">
        <f t="shared" si="0"/>
        <v>-7.58</v>
      </c>
      <c r="I63" s="31">
        <f t="shared" si="2"/>
        <v>-0.43942028985507242</v>
      </c>
      <c r="J63" s="57">
        <v>62</v>
      </c>
    </row>
    <row r="64" spans="1:10" s="11" customFormat="1" x14ac:dyDescent="0.2">
      <c r="A64" s="1" t="s">
        <v>28</v>
      </c>
      <c r="B64" s="1" t="s">
        <v>21</v>
      </c>
      <c r="C64" s="1" t="s">
        <v>143</v>
      </c>
      <c r="D64" s="2">
        <v>42419</v>
      </c>
      <c r="E64" s="2">
        <v>42719</v>
      </c>
      <c r="F64" s="7">
        <v>8.5</v>
      </c>
      <c r="G64" s="7">
        <v>8.5</v>
      </c>
      <c r="H64" s="7">
        <f t="shared" si="0"/>
        <v>0</v>
      </c>
      <c r="I64" s="31">
        <f t="shared" si="2"/>
        <v>0</v>
      </c>
      <c r="J64" s="57">
        <v>63</v>
      </c>
    </row>
    <row r="65" spans="1:10" s="11" customFormat="1" x14ac:dyDescent="0.2">
      <c r="A65" s="1" t="s">
        <v>29</v>
      </c>
      <c r="B65" s="1" t="s">
        <v>129</v>
      </c>
      <c r="C65" s="1" t="s">
        <v>130</v>
      </c>
      <c r="D65" s="2">
        <v>42468</v>
      </c>
      <c r="E65" s="2">
        <v>42719</v>
      </c>
      <c r="F65" s="7">
        <v>19</v>
      </c>
      <c r="G65" s="7">
        <v>19</v>
      </c>
      <c r="H65" s="7">
        <f t="shared" si="0"/>
        <v>0</v>
      </c>
      <c r="I65" s="31">
        <f t="shared" si="2"/>
        <v>0</v>
      </c>
      <c r="J65" s="57">
        <v>64</v>
      </c>
    </row>
    <row r="66" spans="1:10" s="11" customFormat="1" x14ac:dyDescent="0.2">
      <c r="A66" s="1" t="s">
        <v>135</v>
      </c>
      <c r="B66" s="1" t="s">
        <v>136</v>
      </c>
      <c r="C66" s="1" t="s">
        <v>137</v>
      </c>
      <c r="D66" s="2">
        <v>42450</v>
      </c>
      <c r="E66" s="2">
        <v>42723</v>
      </c>
      <c r="F66" s="7">
        <v>5.82</v>
      </c>
      <c r="G66" s="7">
        <v>6.04</v>
      </c>
      <c r="H66" s="7">
        <f t="shared" ref="H66:H129" si="3">G66-F66</f>
        <v>0.21999999999999975</v>
      </c>
      <c r="I66" s="31">
        <f t="shared" ref="I66:I97" si="4">G66/F66-1</f>
        <v>3.7800687285223233E-2</v>
      </c>
      <c r="J66" s="57">
        <v>65</v>
      </c>
    </row>
    <row r="67" spans="1:10" s="11" customFormat="1" x14ac:dyDescent="0.2">
      <c r="A67" s="1" t="s">
        <v>10</v>
      </c>
      <c r="B67" s="1" t="s">
        <v>11</v>
      </c>
      <c r="C67" s="1" t="s">
        <v>117</v>
      </c>
      <c r="D67" s="2">
        <v>42493</v>
      </c>
      <c r="E67" s="2">
        <v>42723</v>
      </c>
      <c r="F67" s="7">
        <v>16.5</v>
      </c>
      <c r="G67" s="7">
        <v>16.5</v>
      </c>
      <c r="H67" s="7">
        <f t="shared" si="3"/>
        <v>0</v>
      </c>
      <c r="I67" s="31">
        <f t="shared" si="4"/>
        <v>0</v>
      </c>
      <c r="J67" s="57">
        <v>66</v>
      </c>
    </row>
    <row r="68" spans="1:10" s="11" customFormat="1" x14ac:dyDescent="0.2">
      <c r="A68" s="1" t="s">
        <v>89</v>
      </c>
      <c r="B68" s="1" t="s">
        <v>27</v>
      </c>
      <c r="C68" s="1" t="s">
        <v>90</v>
      </c>
      <c r="D68" s="2">
        <v>42552</v>
      </c>
      <c r="E68" s="2">
        <v>42725</v>
      </c>
      <c r="F68" s="7">
        <v>6.5</v>
      </c>
      <c r="G68" s="7">
        <v>9.06</v>
      </c>
      <c r="H68" s="7">
        <f t="shared" si="3"/>
        <v>2.5600000000000005</v>
      </c>
      <c r="I68" s="31">
        <f t="shared" si="4"/>
        <v>0.39384615384615396</v>
      </c>
      <c r="J68" s="57">
        <v>67</v>
      </c>
    </row>
    <row r="69" spans="1:10" s="11" customFormat="1" x14ac:dyDescent="0.2">
      <c r="A69" s="1" t="s">
        <v>26</v>
      </c>
      <c r="B69" s="1" t="s">
        <v>132</v>
      </c>
      <c r="C69" s="1" t="s">
        <v>133</v>
      </c>
      <c r="D69" s="2">
        <v>42460</v>
      </c>
      <c r="E69" s="2">
        <v>42726</v>
      </c>
      <c r="F69" s="7">
        <v>10.96</v>
      </c>
      <c r="G69" s="7">
        <v>10.96</v>
      </c>
      <c r="H69" s="7">
        <f t="shared" si="3"/>
        <v>0</v>
      </c>
      <c r="I69" s="31">
        <f t="shared" si="4"/>
        <v>0</v>
      </c>
      <c r="J69" s="57">
        <v>68</v>
      </c>
    </row>
    <row r="70" spans="1:10" s="11" customFormat="1" x14ac:dyDescent="0.2">
      <c r="A70" s="1" t="s">
        <v>29</v>
      </c>
      <c r="B70" s="1" t="s">
        <v>37</v>
      </c>
      <c r="C70" s="1" t="s">
        <v>107</v>
      </c>
      <c r="D70" s="2">
        <v>42510</v>
      </c>
      <c r="E70" s="2">
        <v>42726</v>
      </c>
      <c r="F70" s="7">
        <v>7.67</v>
      </c>
      <c r="G70" s="7">
        <v>15</v>
      </c>
      <c r="H70" s="7">
        <f t="shared" si="3"/>
        <v>7.33</v>
      </c>
      <c r="I70" s="31">
        <f t="shared" si="4"/>
        <v>0.95567144719687103</v>
      </c>
      <c r="J70" s="57">
        <v>69</v>
      </c>
    </row>
    <row r="71" spans="1:10" s="11" customFormat="1" x14ac:dyDescent="0.2">
      <c r="A71" s="1" t="s">
        <v>22</v>
      </c>
      <c r="B71" s="1" t="s">
        <v>101</v>
      </c>
      <c r="C71" s="1" t="s">
        <v>23</v>
      </c>
      <c r="D71" s="2">
        <v>42527</v>
      </c>
      <c r="E71" s="2">
        <v>42726</v>
      </c>
      <c r="F71" s="7">
        <v>15.25</v>
      </c>
      <c r="G71" s="7">
        <v>15.25</v>
      </c>
      <c r="H71" s="7">
        <f t="shared" si="3"/>
        <v>0</v>
      </c>
      <c r="I71" s="31">
        <f t="shared" si="4"/>
        <v>0</v>
      </c>
      <c r="J71" s="57">
        <v>70</v>
      </c>
    </row>
    <row r="72" spans="1:10" s="11" customFormat="1" x14ac:dyDescent="0.2">
      <c r="A72" s="1" t="s">
        <v>20</v>
      </c>
      <c r="B72" s="1" t="s">
        <v>21</v>
      </c>
      <c r="C72" s="1" t="s">
        <v>106</v>
      </c>
      <c r="D72" s="2">
        <v>42516</v>
      </c>
      <c r="E72" s="2">
        <v>42732</v>
      </c>
      <c r="F72" s="7">
        <v>5.25</v>
      </c>
      <c r="G72" s="7">
        <v>5.75</v>
      </c>
      <c r="H72" s="7">
        <f t="shared" si="3"/>
        <v>0.5</v>
      </c>
      <c r="I72" s="31">
        <f t="shared" si="4"/>
        <v>9.5238095238095344E-2</v>
      </c>
      <c r="J72" s="57">
        <v>71</v>
      </c>
    </row>
    <row r="73" spans="1:10" s="11" customFormat="1" x14ac:dyDescent="0.2">
      <c r="A73" s="1" t="s">
        <v>77</v>
      </c>
      <c r="B73" s="1" t="s">
        <v>124</v>
      </c>
      <c r="C73" s="1" t="s">
        <v>125</v>
      </c>
      <c r="D73" s="2">
        <v>42488</v>
      </c>
      <c r="E73" s="2">
        <v>42754</v>
      </c>
      <c r="F73" s="7">
        <v>10.25</v>
      </c>
      <c r="G73" s="7">
        <v>11.25</v>
      </c>
      <c r="H73" s="7">
        <f t="shared" si="3"/>
        <v>1</v>
      </c>
      <c r="I73" s="31">
        <f t="shared" si="4"/>
        <v>9.7560975609756184E-2</v>
      </c>
      <c r="J73" s="57">
        <v>72</v>
      </c>
    </row>
    <row r="74" spans="1:10" s="11" customFormat="1" x14ac:dyDescent="0.2">
      <c r="A74" s="1" t="s">
        <v>77</v>
      </c>
      <c r="B74" s="1" t="s">
        <v>122</v>
      </c>
      <c r="C74" s="1" t="s">
        <v>123</v>
      </c>
      <c r="D74" s="2">
        <v>42488</v>
      </c>
      <c r="E74" s="2">
        <v>42754</v>
      </c>
      <c r="F74" s="7">
        <v>9.99</v>
      </c>
      <c r="G74" s="7">
        <v>11.25</v>
      </c>
      <c r="H74" s="7">
        <f t="shared" si="3"/>
        <v>1.2599999999999998</v>
      </c>
      <c r="I74" s="31">
        <f t="shared" si="4"/>
        <v>0.12612612612612617</v>
      </c>
      <c r="J74" s="57">
        <v>73</v>
      </c>
    </row>
    <row r="75" spans="1:10" s="11" customFormat="1" x14ac:dyDescent="0.2">
      <c r="A75" s="1" t="s">
        <v>77</v>
      </c>
      <c r="B75" s="1" t="s">
        <v>120</v>
      </c>
      <c r="C75" s="1" t="s">
        <v>121</v>
      </c>
      <c r="D75" s="2">
        <v>42488</v>
      </c>
      <c r="E75" s="2">
        <v>42754</v>
      </c>
      <c r="F75" s="7">
        <v>10.85</v>
      </c>
      <c r="G75" s="7">
        <v>11</v>
      </c>
      <c r="H75" s="7">
        <f t="shared" si="3"/>
        <v>0.15000000000000036</v>
      </c>
      <c r="I75" s="31">
        <f t="shared" si="4"/>
        <v>1.3824884792626779E-2</v>
      </c>
      <c r="J75" s="57">
        <v>74</v>
      </c>
    </row>
    <row r="76" spans="1:10" s="11" customFormat="1" x14ac:dyDescent="0.2">
      <c r="A76" s="1" t="s">
        <v>77</v>
      </c>
      <c r="B76" s="1" t="s">
        <v>118</v>
      </c>
      <c r="C76" s="1" t="s">
        <v>119</v>
      </c>
      <c r="D76" s="2">
        <v>42488</v>
      </c>
      <c r="E76" s="2">
        <v>42754</v>
      </c>
      <c r="F76" s="7">
        <v>5.81</v>
      </c>
      <c r="G76" s="7">
        <v>7.44</v>
      </c>
      <c r="H76" s="7">
        <f t="shared" si="3"/>
        <v>1.6300000000000008</v>
      </c>
      <c r="I76" s="31">
        <f t="shared" si="4"/>
        <v>0.2805507745266782</v>
      </c>
      <c r="J76" s="57">
        <v>75</v>
      </c>
    </row>
    <row r="77" spans="1:10" s="11" customFormat="1" x14ac:dyDescent="0.2">
      <c r="A77" s="1" t="s">
        <v>6</v>
      </c>
      <c r="B77" s="1" t="s">
        <v>149</v>
      </c>
      <c r="C77" s="1" t="s">
        <v>150</v>
      </c>
      <c r="D77" s="2">
        <v>42398</v>
      </c>
      <c r="E77" s="2">
        <v>42760</v>
      </c>
      <c r="F77" s="7">
        <v>15.76</v>
      </c>
      <c r="G77" s="7">
        <v>15.76</v>
      </c>
      <c r="H77" s="7">
        <f t="shared" si="3"/>
        <v>0</v>
      </c>
      <c r="I77" s="31">
        <f t="shared" si="4"/>
        <v>0</v>
      </c>
      <c r="J77" s="57">
        <v>76</v>
      </c>
    </row>
    <row r="78" spans="1:10" s="11" customFormat="1" x14ac:dyDescent="0.2">
      <c r="A78" s="1" t="s">
        <v>42</v>
      </c>
      <c r="B78" s="1" t="s">
        <v>32</v>
      </c>
      <c r="C78" s="1" t="s">
        <v>146</v>
      </c>
      <c r="D78" s="2">
        <v>42416</v>
      </c>
      <c r="E78" s="2">
        <v>42761</v>
      </c>
      <c r="F78" s="7">
        <v>9.5</v>
      </c>
      <c r="G78" s="7">
        <v>10</v>
      </c>
      <c r="H78" s="7">
        <f t="shared" si="3"/>
        <v>0.5</v>
      </c>
      <c r="I78" s="31">
        <f t="shared" si="4"/>
        <v>5.2631578947368363E-2</v>
      </c>
      <c r="J78" s="57">
        <v>77</v>
      </c>
    </row>
    <row r="79" spans="1:10" s="11" customFormat="1" x14ac:dyDescent="0.2">
      <c r="A79" s="1" t="s">
        <v>24</v>
      </c>
      <c r="B79" s="1" t="s">
        <v>35</v>
      </c>
      <c r="C79" s="1" t="s">
        <v>148</v>
      </c>
      <c r="D79" s="2">
        <v>42401</v>
      </c>
      <c r="E79" s="2">
        <v>42766</v>
      </c>
      <c r="F79" s="7">
        <v>6</v>
      </c>
      <c r="G79" s="7">
        <v>7.5</v>
      </c>
      <c r="H79" s="7">
        <f t="shared" si="3"/>
        <v>1.5</v>
      </c>
      <c r="I79" s="31">
        <f t="shared" si="4"/>
        <v>0.25</v>
      </c>
      <c r="J79" s="57">
        <v>78</v>
      </c>
    </row>
    <row r="80" spans="1:10" s="11" customFormat="1" x14ac:dyDescent="0.2">
      <c r="A80" s="1" t="s">
        <v>8</v>
      </c>
      <c r="B80" s="1" t="s">
        <v>9</v>
      </c>
      <c r="C80" s="1" t="s">
        <v>88</v>
      </c>
      <c r="D80" s="2">
        <v>42571</v>
      </c>
      <c r="E80" s="2">
        <v>42781</v>
      </c>
      <c r="F80" s="7">
        <v>7.94</v>
      </c>
      <c r="G80" s="7">
        <v>8.17</v>
      </c>
      <c r="H80" s="7">
        <f t="shared" si="3"/>
        <v>0.22999999999999954</v>
      </c>
      <c r="I80" s="31">
        <f t="shared" si="4"/>
        <v>2.8967254408060361E-2</v>
      </c>
      <c r="J80" s="57">
        <v>79</v>
      </c>
    </row>
    <row r="81" spans="1:10" s="11" customFormat="1" x14ac:dyDescent="0.2">
      <c r="A81" s="1" t="s">
        <v>39</v>
      </c>
      <c r="B81" s="1" t="s">
        <v>110</v>
      </c>
      <c r="C81" s="1" t="s">
        <v>111</v>
      </c>
      <c r="D81" s="2">
        <v>42503</v>
      </c>
      <c r="E81" s="2">
        <v>42788</v>
      </c>
      <c r="F81" s="7">
        <v>4.4400000000000004</v>
      </c>
      <c r="G81" s="7">
        <v>4.54</v>
      </c>
      <c r="H81" s="7">
        <f t="shared" si="3"/>
        <v>9.9999999999999645E-2</v>
      </c>
      <c r="I81" s="31">
        <f t="shared" si="4"/>
        <v>2.2522522522522515E-2</v>
      </c>
      <c r="J81" s="57">
        <v>80</v>
      </c>
    </row>
    <row r="82" spans="1:10" s="11" customFormat="1" x14ac:dyDescent="0.2">
      <c r="A82" s="1" t="s">
        <v>104</v>
      </c>
      <c r="B82" s="1" t="s">
        <v>159</v>
      </c>
      <c r="C82" s="1" t="s">
        <v>160</v>
      </c>
      <c r="D82" s="2">
        <v>42313</v>
      </c>
      <c r="E82" s="2">
        <v>42790</v>
      </c>
      <c r="F82" s="7">
        <v>10</v>
      </c>
      <c r="G82" s="7">
        <v>13</v>
      </c>
      <c r="H82" s="7">
        <f t="shared" si="3"/>
        <v>3</v>
      </c>
      <c r="I82" s="31">
        <f t="shared" si="4"/>
        <v>0.30000000000000004</v>
      </c>
      <c r="J82" s="57">
        <v>81</v>
      </c>
    </row>
    <row r="83" spans="1:10" s="11" customFormat="1" x14ac:dyDescent="0.2">
      <c r="A83" s="1" t="s">
        <v>24</v>
      </c>
      <c r="B83" s="1" t="s">
        <v>38</v>
      </c>
      <c r="C83" s="1" t="s">
        <v>140</v>
      </c>
      <c r="D83" s="2">
        <v>42430</v>
      </c>
      <c r="E83" s="2">
        <v>42794</v>
      </c>
      <c r="F83" s="7">
        <v>7</v>
      </c>
      <c r="G83" s="7">
        <v>7</v>
      </c>
      <c r="H83" s="7">
        <f t="shared" si="3"/>
        <v>0</v>
      </c>
      <c r="I83" s="31">
        <f t="shared" si="4"/>
        <v>0</v>
      </c>
      <c r="J83" s="57">
        <v>82</v>
      </c>
    </row>
    <row r="84" spans="1:10" s="11" customFormat="1" x14ac:dyDescent="0.2">
      <c r="A84" s="1" t="s">
        <v>65</v>
      </c>
      <c r="B84" s="1" t="s">
        <v>144</v>
      </c>
      <c r="C84" s="1" t="s">
        <v>145</v>
      </c>
      <c r="D84" s="2">
        <v>42416</v>
      </c>
      <c r="E84" s="2">
        <v>42796</v>
      </c>
      <c r="F84" s="7">
        <v>8.5</v>
      </c>
      <c r="G84" s="7">
        <v>9.75</v>
      </c>
      <c r="H84" s="7">
        <f t="shared" si="3"/>
        <v>1.25</v>
      </c>
      <c r="I84" s="31">
        <f t="shared" si="4"/>
        <v>0.14705882352941169</v>
      </c>
      <c r="J84" s="57">
        <v>83</v>
      </c>
    </row>
    <row r="85" spans="1:10" s="11" customFormat="1" x14ac:dyDescent="0.2">
      <c r="A85" s="1" t="s">
        <v>91</v>
      </c>
      <c r="B85" s="1" t="s">
        <v>92</v>
      </c>
      <c r="C85" s="1" t="s">
        <v>93</v>
      </c>
      <c r="D85" s="2">
        <v>42552</v>
      </c>
      <c r="E85" s="2">
        <v>42802</v>
      </c>
      <c r="F85" s="7">
        <v>8</v>
      </c>
      <c r="G85" s="7">
        <v>9</v>
      </c>
      <c r="H85" s="7">
        <f t="shared" si="3"/>
        <v>1</v>
      </c>
      <c r="I85" s="31">
        <f t="shared" si="4"/>
        <v>0.125</v>
      </c>
      <c r="J85" s="57">
        <v>84</v>
      </c>
    </row>
    <row r="86" spans="1:10" s="11" customFormat="1" x14ac:dyDescent="0.2">
      <c r="A86" s="1" t="s">
        <v>14</v>
      </c>
      <c r="B86" s="1" t="s">
        <v>83</v>
      </c>
      <c r="C86" s="1" t="s">
        <v>16</v>
      </c>
      <c r="D86" s="2">
        <v>42356</v>
      </c>
      <c r="E86" s="2">
        <v>42814</v>
      </c>
      <c r="F86" s="7">
        <v>13</v>
      </c>
      <c r="G86" s="7">
        <v>13</v>
      </c>
      <c r="H86" s="7">
        <f t="shared" si="3"/>
        <v>0</v>
      </c>
      <c r="I86" s="31">
        <f t="shared" si="4"/>
        <v>0</v>
      </c>
      <c r="J86" s="57">
        <v>85</v>
      </c>
    </row>
    <row r="87" spans="1:10" s="11" customFormat="1" x14ac:dyDescent="0.2">
      <c r="A87" s="1" t="s">
        <v>70</v>
      </c>
      <c r="B87" s="1" t="s">
        <v>71</v>
      </c>
      <c r="C87" s="1" t="s">
        <v>72</v>
      </c>
      <c r="D87" s="2">
        <v>42655</v>
      </c>
      <c r="E87" s="2">
        <v>42829</v>
      </c>
      <c r="F87" s="7">
        <v>18.850000000000001</v>
      </c>
      <c r="G87" s="7">
        <v>19.77</v>
      </c>
      <c r="H87" s="7">
        <f t="shared" si="3"/>
        <v>0.91999999999999815</v>
      </c>
      <c r="I87" s="31">
        <f t="shared" si="4"/>
        <v>4.8806366047745353E-2</v>
      </c>
      <c r="J87" s="57">
        <v>86</v>
      </c>
    </row>
    <row r="88" spans="1:10" s="11" customFormat="1" x14ac:dyDescent="0.2">
      <c r="A88" s="1" t="s">
        <v>102</v>
      </c>
      <c r="B88" s="1" t="s">
        <v>68</v>
      </c>
      <c r="C88" s="1" t="s">
        <v>103</v>
      </c>
      <c r="D88" s="2">
        <v>42531</v>
      </c>
      <c r="E88" s="2">
        <v>42831</v>
      </c>
      <c r="F88" s="7">
        <v>25</v>
      </c>
      <c r="G88" s="7">
        <v>25</v>
      </c>
      <c r="H88" s="7">
        <f t="shared" si="3"/>
        <v>0</v>
      </c>
      <c r="I88" s="31">
        <f t="shared" si="4"/>
        <v>0</v>
      </c>
      <c r="J88" s="57">
        <v>87</v>
      </c>
    </row>
    <row r="89" spans="1:10" s="11" customFormat="1" x14ac:dyDescent="0.2">
      <c r="A89" s="1" t="s">
        <v>77</v>
      </c>
      <c r="B89" s="1" t="s">
        <v>80</v>
      </c>
      <c r="C89" s="1" t="s">
        <v>81</v>
      </c>
      <c r="D89" s="2">
        <v>42613</v>
      </c>
      <c r="E89" s="2">
        <v>42831</v>
      </c>
      <c r="F89" s="7">
        <v>8</v>
      </c>
      <c r="G89" s="7">
        <v>11.5</v>
      </c>
      <c r="H89" s="7">
        <f t="shared" si="3"/>
        <v>3.5</v>
      </c>
      <c r="I89" s="31">
        <f t="shared" si="4"/>
        <v>0.4375</v>
      </c>
      <c r="J89" s="57">
        <v>88</v>
      </c>
    </row>
    <row r="90" spans="1:10" s="11" customFormat="1" x14ac:dyDescent="0.2">
      <c r="A90" s="1" t="s">
        <v>77</v>
      </c>
      <c r="B90" s="1" t="s">
        <v>78</v>
      </c>
      <c r="C90" s="1" t="s">
        <v>79</v>
      </c>
      <c r="D90" s="2">
        <v>42613</v>
      </c>
      <c r="E90" s="2">
        <v>42831</v>
      </c>
      <c r="F90" s="7">
        <v>9.75</v>
      </c>
      <c r="G90" s="7">
        <v>10.95</v>
      </c>
      <c r="H90" s="7">
        <f t="shared" si="3"/>
        <v>1.1999999999999993</v>
      </c>
      <c r="I90" s="31">
        <f t="shared" si="4"/>
        <v>0.12307692307692308</v>
      </c>
      <c r="J90" s="57">
        <v>89</v>
      </c>
    </row>
    <row r="91" spans="1:10" s="11" customFormat="1" x14ac:dyDescent="0.2">
      <c r="A91" s="1" t="s">
        <v>112</v>
      </c>
      <c r="B91" s="1" t="s">
        <v>115</v>
      </c>
      <c r="C91" s="1" t="s">
        <v>116</v>
      </c>
      <c r="D91" s="2">
        <v>42489</v>
      </c>
      <c r="E91" s="2">
        <v>42837</v>
      </c>
      <c r="F91" s="7">
        <v>11.79</v>
      </c>
      <c r="G91" s="7">
        <v>14.54</v>
      </c>
      <c r="H91" s="7">
        <f t="shared" si="3"/>
        <v>2.75</v>
      </c>
      <c r="I91" s="31">
        <f t="shared" si="4"/>
        <v>0.23324851569126381</v>
      </c>
      <c r="J91" s="57">
        <v>90</v>
      </c>
    </row>
    <row r="92" spans="1:10" s="11" customFormat="1" x14ac:dyDescent="0.2">
      <c r="A92" s="1" t="s">
        <v>112</v>
      </c>
      <c r="B92" s="1" t="s">
        <v>113</v>
      </c>
      <c r="C92" s="1" t="s">
        <v>114</v>
      </c>
      <c r="D92" s="2">
        <v>42489</v>
      </c>
      <c r="E92" s="2">
        <v>42845</v>
      </c>
      <c r="F92" s="7">
        <v>10.27</v>
      </c>
      <c r="G92" s="7">
        <v>15.24</v>
      </c>
      <c r="H92" s="7">
        <f t="shared" si="3"/>
        <v>4.9700000000000006</v>
      </c>
      <c r="I92" s="31">
        <f t="shared" si="4"/>
        <v>0.48393378773125617</v>
      </c>
      <c r="J92" s="57">
        <v>91</v>
      </c>
    </row>
    <row r="93" spans="1:10" s="11" customFormat="1" x14ac:dyDescent="0.2">
      <c r="A93" s="1" t="s">
        <v>91</v>
      </c>
      <c r="B93" s="1" t="s">
        <v>94</v>
      </c>
      <c r="C93" s="1" t="s">
        <v>95</v>
      </c>
      <c r="D93" s="2">
        <v>42552</v>
      </c>
      <c r="E93" s="2">
        <v>42858</v>
      </c>
      <c r="F93" s="7">
        <v>11.88</v>
      </c>
      <c r="G93" s="7">
        <v>12.62</v>
      </c>
      <c r="H93" s="7">
        <f t="shared" si="3"/>
        <v>0.73999999999999844</v>
      </c>
      <c r="I93" s="31">
        <f t="shared" si="4"/>
        <v>6.2289562289562062E-2</v>
      </c>
      <c r="J93" s="57">
        <v>92</v>
      </c>
    </row>
    <row r="94" spans="1:10" s="11" customFormat="1" x14ac:dyDescent="0.2">
      <c r="A94" s="1" t="s">
        <v>65</v>
      </c>
      <c r="B94" s="1" t="s">
        <v>32</v>
      </c>
      <c r="C94" s="1" t="s">
        <v>161</v>
      </c>
      <c r="D94" s="2">
        <v>42310</v>
      </c>
      <c r="E94" s="2">
        <v>42866</v>
      </c>
      <c r="F94" s="7">
        <v>8</v>
      </c>
      <c r="G94" s="7">
        <v>8</v>
      </c>
      <c r="H94" s="7">
        <f t="shared" si="3"/>
        <v>0</v>
      </c>
      <c r="I94" s="31">
        <f t="shared" si="4"/>
        <v>0</v>
      </c>
      <c r="J94" s="57">
        <v>93</v>
      </c>
    </row>
    <row r="95" spans="1:10" s="11" customFormat="1" x14ac:dyDescent="0.2">
      <c r="A95" s="1" t="s">
        <v>82</v>
      </c>
      <c r="B95" s="1" t="s">
        <v>83</v>
      </c>
      <c r="C95" s="1" t="s">
        <v>84</v>
      </c>
      <c r="D95" s="2">
        <v>42607</v>
      </c>
      <c r="E95" s="2">
        <v>42873</v>
      </c>
      <c r="F95" s="7">
        <v>7.94</v>
      </c>
      <c r="G95" s="7">
        <v>9.75</v>
      </c>
      <c r="H95" s="7">
        <f t="shared" si="3"/>
        <v>1.8099999999999996</v>
      </c>
      <c r="I95" s="31">
        <f t="shared" si="4"/>
        <v>0.2279596977329974</v>
      </c>
      <c r="J95" s="57">
        <v>94</v>
      </c>
    </row>
    <row r="96" spans="1:10" s="11" customFormat="1" x14ac:dyDescent="0.2">
      <c r="A96" s="1" t="s">
        <v>108</v>
      </c>
      <c r="B96" s="1" t="s">
        <v>9</v>
      </c>
      <c r="C96" s="1" t="s">
        <v>109</v>
      </c>
      <c r="D96" s="2">
        <v>42507</v>
      </c>
      <c r="E96" s="2">
        <v>42878</v>
      </c>
      <c r="F96" s="7">
        <v>11.7</v>
      </c>
      <c r="G96" s="7">
        <v>11.7</v>
      </c>
      <c r="H96" s="7">
        <f t="shared" si="3"/>
        <v>0</v>
      </c>
      <c r="I96" s="31">
        <f t="shared" si="4"/>
        <v>0</v>
      </c>
      <c r="J96" s="57">
        <v>95</v>
      </c>
    </row>
    <row r="97" spans="1:10" s="11" customFormat="1" x14ac:dyDescent="0.2">
      <c r="A97" s="1" t="s">
        <v>67</v>
      </c>
      <c r="B97" s="1" t="s">
        <v>68</v>
      </c>
      <c r="C97" s="1" t="s">
        <v>69</v>
      </c>
      <c r="D97" s="2">
        <v>42657</v>
      </c>
      <c r="E97" s="2">
        <v>42902</v>
      </c>
      <c r="F97" s="7">
        <v>10.65</v>
      </c>
      <c r="G97" s="7">
        <v>13.99</v>
      </c>
      <c r="H97" s="7">
        <f t="shared" si="3"/>
        <v>3.34</v>
      </c>
      <c r="I97" s="31">
        <f t="shared" si="4"/>
        <v>0.31361502347417836</v>
      </c>
      <c r="J97" s="57">
        <v>96</v>
      </c>
    </row>
    <row r="98" spans="1:10" s="11" customFormat="1" x14ac:dyDescent="0.2">
      <c r="A98" s="1" t="s">
        <v>29</v>
      </c>
      <c r="B98" s="1" t="s">
        <v>279</v>
      </c>
      <c r="C98" s="1" t="s">
        <v>31</v>
      </c>
      <c r="D98" s="2">
        <v>42570</v>
      </c>
      <c r="E98" s="2">
        <v>42906</v>
      </c>
      <c r="F98" s="7">
        <v>7.5</v>
      </c>
      <c r="G98" s="7">
        <v>11</v>
      </c>
      <c r="H98" s="7">
        <f t="shared" si="3"/>
        <v>3.5</v>
      </c>
      <c r="I98" s="31">
        <f t="shared" ref="I98:I104" si="5">G98/F98-1</f>
        <v>0.46666666666666656</v>
      </c>
      <c r="J98" s="57">
        <v>97</v>
      </c>
    </row>
    <row r="99" spans="1:10" s="11" customFormat="1" x14ac:dyDescent="0.2">
      <c r="A99" s="1" t="s">
        <v>18</v>
      </c>
      <c r="B99" s="1" t="s">
        <v>62</v>
      </c>
      <c r="C99" s="1" t="s">
        <v>63</v>
      </c>
      <c r="D99" s="2">
        <v>42697</v>
      </c>
      <c r="E99" s="2">
        <v>42908</v>
      </c>
      <c r="F99" s="7">
        <v>10.75</v>
      </c>
      <c r="G99" s="7">
        <v>12.25</v>
      </c>
      <c r="H99" s="7">
        <f t="shared" si="3"/>
        <v>1.5</v>
      </c>
      <c r="I99" s="31">
        <f t="shared" si="5"/>
        <v>0.13953488372093026</v>
      </c>
      <c r="J99" s="57">
        <v>98</v>
      </c>
    </row>
    <row r="100" spans="1:10" s="11" customFormat="1" x14ac:dyDescent="0.2">
      <c r="A100" s="4" t="s">
        <v>18</v>
      </c>
      <c r="B100" s="4" t="s">
        <v>61</v>
      </c>
      <c r="C100" s="1" t="s">
        <v>398</v>
      </c>
      <c r="D100" s="2">
        <v>42697</v>
      </c>
      <c r="E100" s="2">
        <v>42908</v>
      </c>
      <c r="F100" s="7">
        <v>10.75</v>
      </c>
      <c r="G100" s="7">
        <v>12.25</v>
      </c>
      <c r="H100" s="7">
        <f t="shared" si="3"/>
        <v>1.5</v>
      </c>
      <c r="I100" s="31">
        <f t="shared" si="5"/>
        <v>0.13953488372093026</v>
      </c>
      <c r="J100" s="57">
        <v>99</v>
      </c>
    </row>
    <row r="101" spans="1:10" s="11" customFormat="1" x14ac:dyDescent="0.2">
      <c r="A101" s="1" t="s">
        <v>99</v>
      </c>
      <c r="B101" s="1" t="s">
        <v>41</v>
      </c>
      <c r="C101" s="4" t="s">
        <v>328</v>
      </c>
      <c r="D101" s="2">
        <v>42551</v>
      </c>
      <c r="E101" s="2">
        <v>42940</v>
      </c>
      <c r="F101" s="7">
        <v>13</v>
      </c>
      <c r="G101" s="7">
        <v>15.09</v>
      </c>
      <c r="H101" s="7">
        <f t="shared" si="3"/>
        <v>2.09</v>
      </c>
      <c r="I101" s="31">
        <f t="shared" si="5"/>
        <v>0.16076923076923078</v>
      </c>
      <c r="J101" s="57">
        <v>100</v>
      </c>
    </row>
    <row r="102" spans="1:10" s="11" customFormat="1" x14ac:dyDescent="0.2">
      <c r="A102" s="1" t="s">
        <v>29</v>
      </c>
      <c r="B102" s="1" t="s">
        <v>85</v>
      </c>
      <c r="C102" s="1" t="s">
        <v>86</v>
      </c>
      <c r="D102" s="2">
        <v>42549</v>
      </c>
      <c r="E102" s="2">
        <v>42956</v>
      </c>
      <c r="F102" s="7">
        <v>7</v>
      </c>
      <c r="G102" s="7">
        <v>9</v>
      </c>
      <c r="H102" s="7">
        <f t="shared" si="3"/>
        <v>2</v>
      </c>
      <c r="I102" s="31">
        <f t="shared" si="5"/>
        <v>0.28571428571428581</v>
      </c>
      <c r="J102" s="57">
        <v>101</v>
      </c>
    </row>
    <row r="103" spans="1:10" s="11" customFormat="1" x14ac:dyDescent="0.2">
      <c r="A103" s="4" t="s">
        <v>14</v>
      </c>
      <c r="B103" s="4" t="s">
        <v>54</v>
      </c>
      <c r="C103" s="4" t="s">
        <v>16</v>
      </c>
      <c r="D103" s="67">
        <v>42725</v>
      </c>
      <c r="E103" s="67">
        <v>42964</v>
      </c>
      <c r="F103" s="6">
        <v>12.5</v>
      </c>
      <c r="G103" s="6">
        <v>12.5</v>
      </c>
      <c r="H103" s="7">
        <f t="shared" si="3"/>
        <v>0</v>
      </c>
      <c r="I103" s="31">
        <f t="shared" si="5"/>
        <v>0</v>
      </c>
      <c r="J103" s="57">
        <v>102</v>
      </c>
    </row>
    <row r="104" spans="1:10" s="11" customFormat="1" x14ac:dyDescent="0.2">
      <c r="A104" s="4" t="s">
        <v>104</v>
      </c>
      <c r="B104" s="4" t="s">
        <v>105</v>
      </c>
      <c r="C104" s="4" t="s">
        <v>287</v>
      </c>
      <c r="D104" s="67">
        <v>42522</v>
      </c>
      <c r="E104" s="67">
        <v>42965</v>
      </c>
      <c r="F104" s="6">
        <v>8.67</v>
      </c>
      <c r="G104" s="6">
        <v>15</v>
      </c>
      <c r="H104" s="7">
        <f t="shared" si="3"/>
        <v>6.33</v>
      </c>
      <c r="I104" s="31">
        <f t="shared" si="5"/>
        <v>0.73010380622837379</v>
      </c>
      <c r="J104" s="57">
        <v>103</v>
      </c>
    </row>
    <row r="105" spans="1:10" s="11" customFormat="1" x14ac:dyDescent="0.2">
      <c r="A105" s="1" t="s">
        <v>12</v>
      </c>
      <c r="B105" s="1" t="s">
        <v>147</v>
      </c>
      <c r="C105" s="1" t="s">
        <v>288</v>
      </c>
      <c r="D105" s="2">
        <v>42409</v>
      </c>
      <c r="E105" s="2">
        <v>42971</v>
      </c>
      <c r="F105" s="7">
        <v>0</v>
      </c>
      <c r="G105" s="7">
        <v>0</v>
      </c>
      <c r="H105" s="7">
        <f t="shared" si="3"/>
        <v>0</v>
      </c>
      <c r="I105" s="31">
        <v>0</v>
      </c>
      <c r="J105" s="57">
        <v>104</v>
      </c>
    </row>
    <row r="106" spans="1:10" s="11" customFormat="1" x14ac:dyDescent="0.2">
      <c r="A106" s="4" t="s">
        <v>39</v>
      </c>
      <c r="B106" s="4" t="s">
        <v>40</v>
      </c>
      <c r="C106" s="4" t="s">
        <v>289</v>
      </c>
      <c r="D106" s="67">
        <v>42824</v>
      </c>
      <c r="E106" s="67">
        <v>43000</v>
      </c>
      <c r="F106" s="6">
        <v>4.4400000000000004</v>
      </c>
      <c r="G106" s="6">
        <v>5</v>
      </c>
      <c r="H106" s="7">
        <f t="shared" si="3"/>
        <v>0.55999999999999961</v>
      </c>
      <c r="I106" s="31">
        <f t="shared" ref="I106:I147" si="6">G106/F106-1</f>
        <v>0.12612612612612595</v>
      </c>
      <c r="J106" s="57">
        <v>105</v>
      </c>
    </row>
    <row r="107" spans="1:10" s="11" customFormat="1" x14ac:dyDescent="0.2">
      <c r="A107" s="4" t="s">
        <v>42</v>
      </c>
      <c r="B107" s="4" t="s">
        <v>43</v>
      </c>
      <c r="C107" s="4" t="s">
        <v>290</v>
      </c>
      <c r="D107" s="67">
        <v>42811</v>
      </c>
      <c r="E107" s="67">
        <v>43021</v>
      </c>
      <c r="F107" s="6">
        <v>3.06</v>
      </c>
      <c r="G107" s="6">
        <v>3.49</v>
      </c>
      <c r="H107" s="7">
        <f t="shared" si="3"/>
        <v>0.43000000000000016</v>
      </c>
      <c r="I107" s="31">
        <f t="shared" si="6"/>
        <v>0.14052287581699341</v>
      </c>
      <c r="J107" s="57">
        <v>106</v>
      </c>
    </row>
    <row r="108" spans="1:10" s="11" customFormat="1" ht="14.1" customHeight="1" x14ac:dyDescent="0.2">
      <c r="A108" s="4" t="s">
        <v>8</v>
      </c>
      <c r="B108" s="4" t="s">
        <v>41</v>
      </c>
      <c r="C108" s="4" t="s">
        <v>291</v>
      </c>
      <c r="D108" s="67">
        <v>42818</v>
      </c>
      <c r="E108" s="67">
        <v>43028</v>
      </c>
      <c r="F108" s="6">
        <v>7.6</v>
      </c>
      <c r="G108" s="6">
        <v>7.8</v>
      </c>
      <c r="H108" s="7">
        <f t="shared" si="3"/>
        <v>0.20000000000000018</v>
      </c>
      <c r="I108" s="31">
        <f t="shared" si="6"/>
        <v>2.6315789473684292E-2</v>
      </c>
      <c r="J108" s="57">
        <v>107</v>
      </c>
    </row>
    <row r="109" spans="1:10" s="11" customFormat="1" x14ac:dyDescent="0.2">
      <c r="A109" s="4" t="s">
        <v>75</v>
      </c>
      <c r="B109" s="4" t="s">
        <v>292</v>
      </c>
      <c r="C109" s="4" t="s">
        <v>293</v>
      </c>
      <c r="D109" s="67">
        <v>42580</v>
      </c>
      <c r="E109" s="67">
        <v>43031</v>
      </c>
      <c r="F109" s="6">
        <v>12.31</v>
      </c>
      <c r="G109" s="6">
        <v>20</v>
      </c>
      <c r="H109" s="7">
        <f t="shared" si="3"/>
        <v>7.6899999999999995</v>
      </c>
      <c r="I109" s="31">
        <f t="shared" si="6"/>
        <v>0.62469536961819649</v>
      </c>
      <c r="J109" s="57">
        <v>108</v>
      </c>
    </row>
    <row r="110" spans="1:10" s="11" customFormat="1" x14ac:dyDescent="0.2">
      <c r="A110" s="4" t="s">
        <v>75</v>
      </c>
      <c r="B110" s="4" t="s">
        <v>76</v>
      </c>
      <c r="C110" s="4" t="s">
        <v>294</v>
      </c>
      <c r="D110" s="67">
        <v>42629</v>
      </c>
      <c r="E110" s="67">
        <v>43054</v>
      </c>
      <c r="F110" s="6">
        <v>8.8800000000000008</v>
      </c>
      <c r="G110" s="6">
        <v>9.2200000000000006</v>
      </c>
      <c r="H110" s="7">
        <f t="shared" si="3"/>
        <v>0.33999999999999986</v>
      </c>
      <c r="I110" s="31">
        <f t="shared" si="6"/>
        <v>3.828828828828823E-2</v>
      </c>
      <c r="J110" s="57">
        <v>109</v>
      </c>
    </row>
    <row r="111" spans="1:10" s="11" customFormat="1" x14ac:dyDescent="0.2">
      <c r="A111" s="4" t="s">
        <v>24</v>
      </c>
      <c r="B111" s="4" t="s">
        <v>25</v>
      </c>
      <c r="C111" s="4" t="s">
        <v>295</v>
      </c>
      <c r="D111" s="67">
        <v>42887</v>
      </c>
      <c r="E111" s="67">
        <v>43060</v>
      </c>
      <c r="F111" s="6">
        <v>5</v>
      </c>
      <c r="G111" s="6">
        <v>5</v>
      </c>
      <c r="H111" s="7">
        <f t="shared" si="3"/>
        <v>0</v>
      </c>
      <c r="I111" s="31">
        <f t="shared" si="6"/>
        <v>0</v>
      </c>
      <c r="J111" s="57">
        <v>110</v>
      </c>
    </row>
    <row r="112" spans="1:10" s="11" customFormat="1" x14ac:dyDescent="0.2">
      <c r="A112" s="4" t="s">
        <v>28</v>
      </c>
      <c r="B112" s="4" t="s">
        <v>52</v>
      </c>
      <c r="C112" s="4" t="s">
        <v>296</v>
      </c>
      <c r="D112" s="67">
        <v>42748</v>
      </c>
      <c r="E112" s="67">
        <v>43074</v>
      </c>
      <c r="F112" s="6">
        <v>7.49</v>
      </c>
      <c r="G112" s="6">
        <v>7.49</v>
      </c>
      <c r="H112" s="7">
        <f t="shared" si="3"/>
        <v>0</v>
      </c>
      <c r="I112" s="31">
        <f t="shared" si="6"/>
        <v>0</v>
      </c>
      <c r="J112" s="57">
        <v>111</v>
      </c>
    </row>
    <row r="113" spans="1:10" s="11" customFormat="1" x14ac:dyDescent="0.2">
      <c r="A113" s="4" t="s">
        <v>42</v>
      </c>
      <c r="B113" s="4" t="s">
        <v>48</v>
      </c>
      <c r="C113" s="4" t="s">
        <v>298</v>
      </c>
      <c r="D113" s="67">
        <v>42779</v>
      </c>
      <c r="E113" s="67">
        <v>43087</v>
      </c>
      <c r="F113" s="6">
        <v>6.9</v>
      </c>
      <c r="G113" s="6">
        <v>8.25</v>
      </c>
      <c r="H113" s="7">
        <f t="shared" si="3"/>
        <v>1.3499999999999996</v>
      </c>
      <c r="I113" s="31">
        <f t="shared" si="6"/>
        <v>0.19565217391304346</v>
      </c>
      <c r="J113" s="57">
        <v>112</v>
      </c>
    </row>
    <row r="114" spans="1:10" s="11" customFormat="1" x14ac:dyDescent="0.2">
      <c r="A114" s="4" t="s">
        <v>46</v>
      </c>
      <c r="B114" s="4" t="s">
        <v>47</v>
      </c>
      <c r="C114" s="4" t="s">
        <v>297</v>
      </c>
      <c r="D114" s="67">
        <v>42794</v>
      </c>
      <c r="E114" s="67">
        <v>43087</v>
      </c>
      <c r="F114" s="6">
        <v>10.5</v>
      </c>
      <c r="G114" s="6">
        <v>11</v>
      </c>
      <c r="H114" s="7">
        <f t="shared" si="3"/>
        <v>0.5</v>
      </c>
      <c r="I114" s="31">
        <f t="shared" si="6"/>
        <v>4.7619047619047672E-2</v>
      </c>
      <c r="J114" s="57">
        <v>113</v>
      </c>
    </row>
    <row r="115" spans="1:10" s="11" customFormat="1" x14ac:dyDescent="0.2">
      <c r="A115" s="4" t="s">
        <v>33</v>
      </c>
      <c r="B115" s="4" t="s">
        <v>34</v>
      </c>
      <c r="C115" s="4" t="s">
        <v>300</v>
      </c>
      <c r="D115" s="67">
        <v>42839</v>
      </c>
      <c r="E115" s="67">
        <v>43090</v>
      </c>
      <c r="F115" s="6">
        <v>13.17</v>
      </c>
      <c r="G115" s="6">
        <v>13.89</v>
      </c>
      <c r="H115" s="7">
        <f t="shared" si="3"/>
        <v>0.72000000000000064</v>
      </c>
      <c r="I115" s="31">
        <f t="shared" si="6"/>
        <v>5.4669703872437303E-2</v>
      </c>
      <c r="J115" s="57">
        <v>114</v>
      </c>
    </row>
    <row r="116" spans="1:10" s="11" customFormat="1" x14ac:dyDescent="0.2">
      <c r="A116" s="4" t="s">
        <v>29</v>
      </c>
      <c r="B116" s="4" t="s">
        <v>32</v>
      </c>
      <c r="C116" s="4" t="s">
        <v>299</v>
      </c>
      <c r="D116" s="67">
        <v>42859</v>
      </c>
      <c r="E116" s="67">
        <v>43090</v>
      </c>
      <c r="F116" s="6">
        <v>14</v>
      </c>
      <c r="G116" s="6">
        <v>17</v>
      </c>
      <c r="H116" s="7">
        <f t="shared" si="3"/>
        <v>3</v>
      </c>
      <c r="I116" s="31">
        <f t="shared" si="6"/>
        <v>0.21428571428571419</v>
      </c>
      <c r="J116" s="57">
        <v>115</v>
      </c>
    </row>
    <row r="117" spans="1:10" s="11" customFormat="1" x14ac:dyDescent="0.2">
      <c r="A117" s="4" t="s">
        <v>20</v>
      </c>
      <c r="B117" s="4" t="s">
        <v>21</v>
      </c>
      <c r="C117" s="4" t="s">
        <v>301</v>
      </c>
      <c r="D117" s="67">
        <v>42895</v>
      </c>
      <c r="E117" s="67">
        <v>43097</v>
      </c>
      <c r="F117" s="6">
        <v>5.75</v>
      </c>
      <c r="G117" s="6">
        <v>6</v>
      </c>
      <c r="H117" s="7">
        <f t="shared" si="3"/>
        <v>0.25</v>
      </c>
      <c r="I117" s="31">
        <f t="shared" si="6"/>
        <v>4.3478260869565188E-2</v>
      </c>
      <c r="J117" s="57">
        <v>116</v>
      </c>
    </row>
    <row r="118" spans="1:10" s="11" customFormat="1" x14ac:dyDescent="0.2">
      <c r="A118" s="4" t="s">
        <v>22</v>
      </c>
      <c r="B118" s="4" t="s">
        <v>302</v>
      </c>
      <c r="C118" s="4" t="s">
        <v>23</v>
      </c>
      <c r="D118" s="67">
        <v>42891</v>
      </c>
      <c r="E118" s="67">
        <v>43098</v>
      </c>
      <c r="F118" s="6">
        <v>12.75</v>
      </c>
      <c r="G118" s="6">
        <v>12.5</v>
      </c>
      <c r="H118" s="7">
        <f t="shared" si="3"/>
        <v>-0.25</v>
      </c>
      <c r="I118" s="31">
        <f t="shared" si="6"/>
        <v>-1.9607843137254943E-2</v>
      </c>
      <c r="J118" s="57">
        <v>117</v>
      </c>
    </row>
    <row r="119" spans="1:10" s="11" customFormat="1" x14ac:dyDescent="0.2">
      <c r="A119" s="4" t="s">
        <v>49</v>
      </c>
      <c r="B119" s="4" t="s">
        <v>303</v>
      </c>
      <c r="C119" s="4" t="s">
        <v>51</v>
      </c>
      <c r="D119" s="67">
        <v>42752</v>
      </c>
      <c r="E119" s="67">
        <v>43105</v>
      </c>
      <c r="F119" s="6">
        <v>6.86</v>
      </c>
      <c r="G119" s="6">
        <v>7</v>
      </c>
      <c r="H119" s="7">
        <f t="shared" si="3"/>
        <v>0.13999999999999968</v>
      </c>
      <c r="I119" s="31">
        <f t="shared" si="6"/>
        <v>2.0408163265306145E-2</v>
      </c>
      <c r="J119" s="57">
        <v>118</v>
      </c>
    </row>
    <row r="120" spans="1:10" s="11" customFormat="1" x14ac:dyDescent="0.2">
      <c r="A120" s="4" t="s">
        <v>42</v>
      </c>
      <c r="B120" s="4" t="s">
        <v>57</v>
      </c>
      <c r="C120" s="4" t="s">
        <v>304</v>
      </c>
      <c r="D120" s="67">
        <v>42720</v>
      </c>
      <c r="E120" s="67">
        <v>43111</v>
      </c>
      <c r="F120" s="6">
        <v>8</v>
      </c>
      <c r="G120" s="6">
        <v>8</v>
      </c>
      <c r="H120" s="7">
        <f t="shared" si="3"/>
        <v>0</v>
      </c>
      <c r="I120" s="31">
        <f t="shared" si="6"/>
        <v>0</v>
      </c>
      <c r="J120" s="57">
        <v>119</v>
      </c>
    </row>
    <row r="121" spans="1:10" s="11" customFormat="1" x14ac:dyDescent="0.2">
      <c r="A121" s="4" t="s">
        <v>18</v>
      </c>
      <c r="B121" s="4" t="s">
        <v>19</v>
      </c>
      <c r="C121" s="4" t="s">
        <v>305</v>
      </c>
      <c r="D121" s="67">
        <v>42914</v>
      </c>
      <c r="E121" s="67">
        <v>43118</v>
      </c>
      <c r="F121" s="6">
        <v>11</v>
      </c>
      <c r="G121" s="6">
        <v>14</v>
      </c>
      <c r="H121" s="7">
        <f t="shared" si="3"/>
        <v>3</v>
      </c>
      <c r="I121" s="31">
        <f t="shared" si="6"/>
        <v>0.27272727272727271</v>
      </c>
      <c r="J121" s="57">
        <v>120</v>
      </c>
    </row>
    <row r="122" spans="1:10" s="11" customFormat="1" x14ac:dyDescent="0.2">
      <c r="A122" s="4" t="s">
        <v>65</v>
      </c>
      <c r="B122" s="4" t="s">
        <v>66</v>
      </c>
      <c r="C122" s="4" t="s">
        <v>306</v>
      </c>
      <c r="D122" s="67">
        <v>42676</v>
      </c>
      <c r="E122" s="67">
        <v>43130</v>
      </c>
      <c r="F122" s="6">
        <v>8</v>
      </c>
      <c r="G122" s="6">
        <v>8</v>
      </c>
      <c r="H122" s="7">
        <f t="shared" si="3"/>
        <v>0</v>
      </c>
      <c r="I122" s="31">
        <f t="shared" si="6"/>
        <v>0</v>
      </c>
      <c r="J122" s="57">
        <v>121</v>
      </c>
    </row>
    <row r="123" spans="1:10" s="11" customFormat="1" x14ac:dyDescent="0.2">
      <c r="A123" s="4" t="s">
        <v>58</v>
      </c>
      <c r="B123" s="4" t="s">
        <v>59</v>
      </c>
      <c r="C123" s="4" t="s">
        <v>60</v>
      </c>
      <c r="D123" s="67">
        <v>42711</v>
      </c>
      <c r="E123" s="67">
        <v>43131</v>
      </c>
      <c r="F123" s="6">
        <v>7</v>
      </c>
      <c r="G123" s="6">
        <v>7.11</v>
      </c>
      <c r="H123" s="7">
        <f t="shared" si="3"/>
        <v>0.11000000000000032</v>
      </c>
      <c r="I123" s="31">
        <f t="shared" si="6"/>
        <v>1.5714285714285792E-2</v>
      </c>
      <c r="J123" s="57">
        <v>122</v>
      </c>
    </row>
    <row r="124" spans="1:10" s="11" customFormat="1" x14ac:dyDescent="0.2">
      <c r="A124" s="4" t="s">
        <v>14</v>
      </c>
      <c r="B124" s="4" t="s">
        <v>15</v>
      </c>
      <c r="C124" s="4" t="s">
        <v>16</v>
      </c>
      <c r="D124" s="67">
        <v>42916</v>
      </c>
      <c r="E124" s="67">
        <v>43131</v>
      </c>
      <c r="F124" s="6">
        <v>20</v>
      </c>
      <c r="G124" s="6">
        <v>20</v>
      </c>
      <c r="H124" s="7">
        <f t="shared" si="3"/>
        <v>0</v>
      </c>
      <c r="I124" s="31">
        <f t="shared" si="6"/>
        <v>0</v>
      </c>
      <c r="J124" s="57">
        <v>123</v>
      </c>
    </row>
    <row r="125" spans="1:10" s="11" customFormat="1" x14ac:dyDescent="0.2">
      <c r="A125" s="4" t="s">
        <v>36</v>
      </c>
      <c r="B125" s="4" t="s">
        <v>37</v>
      </c>
      <c r="C125" s="4" t="s">
        <v>307</v>
      </c>
      <c r="D125" s="67">
        <v>42828</v>
      </c>
      <c r="E125" s="67">
        <v>43133</v>
      </c>
      <c r="F125" s="6">
        <v>10.5</v>
      </c>
      <c r="G125" s="6">
        <v>11.5</v>
      </c>
      <c r="H125" s="7">
        <f t="shared" si="3"/>
        <v>1</v>
      </c>
      <c r="I125" s="31">
        <f t="shared" si="6"/>
        <v>9.5238095238095344E-2</v>
      </c>
      <c r="J125" s="57">
        <v>124</v>
      </c>
    </row>
    <row r="126" spans="1:10" s="11" customFormat="1" x14ac:dyDescent="0.2">
      <c r="A126" s="4" t="s">
        <v>8</v>
      </c>
      <c r="B126" s="4" t="s">
        <v>9</v>
      </c>
      <c r="C126" s="4" t="s">
        <v>308</v>
      </c>
      <c r="D126" s="67">
        <v>42930</v>
      </c>
      <c r="E126" s="67">
        <v>43140</v>
      </c>
      <c r="F126" s="6">
        <v>8.17</v>
      </c>
      <c r="G126" s="6">
        <v>8.3000000000000007</v>
      </c>
      <c r="H126" s="7">
        <f t="shared" si="3"/>
        <v>0.13000000000000078</v>
      </c>
      <c r="I126" s="31">
        <f t="shared" si="6"/>
        <v>1.5911872705018482E-2</v>
      </c>
      <c r="J126" s="57">
        <v>125</v>
      </c>
    </row>
    <row r="127" spans="1:10" s="11" customFormat="1" x14ac:dyDescent="0.2">
      <c r="A127" s="4" t="s">
        <v>26</v>
      </c>
      <c r="B127" s="4" t="s">
        <v>27</v>
      </c>
      <c r="C127" s="4" t="s">
        <v>309</v>
      </c>
      <c r="D127" s="67">
        <v>42887</v>
      </c>
      <c r="E127" s="67">
        <v>43154</v>
      </c>
      <c r="F127" s="6">
        <v>11.13</v>
      </c>
      <c r="G127" s="6">
        <v>14</v>
      </c>
      <c r="H127" s="7">
        <f t="shared" si="3"/>
        <v>2.8699999999999992</v>
      </c>
      <c r="I127" s="31">
        <f t="shared" si="6"/>
        <v>0.25786163522012573</v>
      </c>
      <c r="J127" s="57">
        <v>126</v>
      </c>
    </row>
    <row r="128" spans="1:10" s="11" customFormat="1" x14ac:dyDescent="0.2">
      <c r="A128" s="4" t="s">
        <v>6</v>
      </c>
      <c r="B128" s="4" t="s">
        <v>155</v>
      </c>
      <c r="C128" s="4" t="s">
        <v>310</v>
      </c>
      <c r="D128" s="67">
        <v>42853</v>
      </c>
      <c r="E128" s="67">
        <v>43174</v>
      </c>
      <c r="F128" s="6">
        <v>17</v>
      </c>
      <c r="G128" s="6">
        <v>17</v>
      </c>
      <c r="H128" s="7">
        <f t="shared" si="3"/>
        <v>0</v>
      </c>
      <c r="I128" s="31">
        <f t="shared" si="6"/>
        <v>0</v>
      </c>
      <c r="J128" s="57">
        <v>127</v>
      </c>
    </row>
    <row r="129" spans="1:10" s="11" customFormat="1" x14ac:dyDescent="0.2">
      <c r="A129" s="4" t="s">
        <v>24</v>
      </c>
      <c r="B129" s="4" t="s">
        <v>38</v>
      </c>
      <c r="C129" s="4" t="s">
        <v>311</v>
      </c>
      <c r="D129" s="67">
        <v>42825</v>
      </c>
      <c r="E129" s="67">
        <v>43188</v>
      </c>
      <c r="F129" s="6">
        <v>7</v>
      </c>
      <c r="G129" s="6">
        <v>7</v>
      </c>
      <c r="H129" s="7">
        <f t="shared" si="3"/>
        <v>0</v>
      </c>
      <c r="I129" s="31">
        <f t="shared" si="6"/>
        <v>0</v>
      </c>
      <c r="J129" s="57">
        <v>128</v>
      </c>
    </row>
    <row r="130" spans="1:10" s="11" customFormat="1" x14ac:dyDescent="0.2">
      <c r="A130" s="4" t="s">
        <v>24</v>
      </c>
      <c r="B130" s="4" t="s">
        <v>5</v>
      </c>
      <c r="C130" s="4" t="s">
        <v>313</v>
      </c>
      <c r="D130" s="67">
        <v>42870</v>
      </c>
      <c r="E130" s="67">
        <v>43202</v>
      </c>
      <c r="F130" s="6">
        <v>7.25</v>
      </c>
      <c r="G130" s="6">
        <v>7.25</v>
      </c>
      <c r="H130" s="7">
        <f t="shared" ref="H130:H193" si="7">G130-F130</f>
        <v>0</v>
      </c>
      <c r="I130" s="31">
        <f t="shared" si="6"/>
        <v>0</v>
      </c>
      <c r="J130" s="57">
        <v>129</v>
      </c>
    </row>
    <row r="131" spans="1:10" s="11" customFormat="1" x14ac:dyDescent="0.2">
      <c r="A131" s="4" t="s">
        <v>24</v>
      </c>
      <c r="B131" s="4" t="s">
        <v>32</v>
      </c>
      <c r="C131" s="4" t="s">
        <v>312</v>
      </c>
      <c r="D131" s="67">
        <v>43056</v>
      </c>
      <c r="E131" s="67">
        <v>43202</v>
      </c>
      <c r="F131" s="6">
        <v>8.75</v>
      </c>
      <c r="G131" s="6">
        <v>9</v>
      </c>
      <c r="H131" s="7">
        <f t="shared" si="7"/>
        <v>0.25</v>
      </c>
      <c r="I131" s="31">
        <f t="shared" si="6"/>
        <v>2.857142857142847E-2</v>
      </c>
      <c r="J131" s="57">
        <v>130</v>
      </c>
    </row>
    <row r="132" spans="1:10" s="11" customFormat="1" x14ac:dyDescent="0.2">
      <c r="A132" s="4" t="s">
        <v>18</v>
      </c>
      <c r="B132" s="4" t="s">
        <v>267</v>
      </c>
      <c r="C132" s="4" t="s">
        <v>314</v>
      </c>
      <c r="D132" s="67">
        <v>42979</v>
      </c>
      <c r="E132" s="67">
        <v>43203</v>
      </c>
      <c r="F132" s="6">
        <v>4.5</v>
      </c>
      <c r="G132" s="6">
        <v>11</v>
      </c>
      <c r="H132" s="7">
        <f t="shared" si="7"/>
        <v>6.5</v>
      </c>
      <c r="I132" s="31">
        <f t="shared" si="6"/>
        <v>1.4444444444444446</v>
      </c>
      <c r="J132" s="57">
        <v>131</v>
      </c>
    </row>
    <row r="133" spans="1:10" s="11" customFormat="1" x14ac:dyDescent="0.2">
      <c r="A133" s="4" t="s">
        <v>24</v>
      </c>
      <c r="B133" s="4" t="s">
        <v>35</v>
      </c>
      <c r="C133" s="4" t="s">
        <v>316</v>
      </c>
      <c r="D133" s="67">
        <v>42844</v>
      </c>
      <c r="E133" s="67">
        <v>43208</v>
      </c>
      <c r="F133" s="6">
        <v>7.5</v>
      </c>
      <c r="G133" s="6">
        <v>7.5</v>
      </c>
      <c r="H133" s="7">
        <f t="shared" si="7"/>
        <v>0</v>
      </c>
      <c r="I133" s="31">
        <f t="shared" si="6"/>
        <v>0</v>
      </c>
      <c r="J133" s="57">
        <v>132</v>
      </c>
    </row>
    <row r="134" spans="1:10" s="11" customFormat="1" x14ac:dyDescent="0.2">
      <c r="A134" s="4" t="s">
        <v>96</v>
      </c>
      <c r="B134" s="4" t="s">
        <v>50</v>
      </c>
      <c r="C134" s="4" t="s">
        <v>315</v>
      </c>
      <c r="D134" s="67">
        <v>43061</v>
      </c>
      <c r="E134" s="67">
        <v>43208</v>
      </c>
      <c r="F134" s="6">
        <v>19.25</v>
      </c>
      <c r="G134" s="6">
        <v>9.2100000000000009</v>
      </c>
      <c r="H134" s="7">
        <f t="shared" si="7"/>
        <v>-10.039999999999999</v>
      </c>
      <c r="I134" s="31">
        <f t="shared" si="6"/>
        <v>-0.52155844155844155</v>
      </c>
      <c r="J134" s="57">
        <v>133</v>
      </c>
    </row>
    <row r="135" spans="1:10" s="11" customFormat="1" x14ac:dyDescent="0.2">
      <c r="A135" s="4" t="s">
        <v>28</v>
      </c>
      <c r="B135" s="4" t="s">
        <v>21</v>
      </c>
      <c r="C135" s="4" t="s">
        <v>317</v>
      </c>
      <c r="D135" s="67">
        <v>42881</v>
      </c>
      <c r="E135" s="67">
        <v>43216</v>
      </c>
      <c r="F135" s="6">
        <v>8.5</v>
      </c>
      <c r="G135" s="6">
        <v>9</v>
      </c>
      <c r="H135" s="7">
        <f t="shared" si="7"/>
        <v>0.5</v>
      </c>
      <c r="I135" s="31">
        <f t="shared" si="6"/>
        <v>5.8823529411764719E-2</v>
      </c>
      <c r="J135" s="57">
        <v>134</v>
      </c>
    </row>
    <row r="136" spans="1:10" s="11" customFormat="1" x14ac:dyDescent="0.2">
      <c r="A136" s="4" t="s">
        <v>175</v>
      </c>
      <c r="B136" s="4" t="s">
        <v>62</v>
      </c>
      <c r="C136" s="4" t="s">
        <v>318</v>
      </c>
      <c r="D136" s="67">
        <v>43007</v>
      </c>
      <c r="E136" s="67">
        <v>43228</v>
      </c>
      <c r="F136" s="6">
        <v>12</v>
      </c>
      <c r="G136" s="6">
        <v>12</v>
      </c>
      <c r="H136" s="7">
        <f t="shared" si="7"/>
        <v>0</v>
      </c>
      <c r="I136" s="31">
        <f t="shared" si="6"/>
        <v>0</v>
      </c>
      <c r="J136" s="57">
        <v>135</v>
      </c>
    </row>
    <row r="137" spans="1:10" s="11" customFormat="1" x14ac:dyDescent="0.2">
      <c r="A137" s="4" t="s">
        <v>6</v>
      </c>
      <c r="B137" s="4" t="s">
        <v>122</v>
      </c>
      <c r="C137" s="4" t="s">
        <v>319</v>
      </c>
      <c r="D137" s="67">
        <v>43052</v>
      </c>
      <c r="E137" s="67">
        <v>43238</v>
      </c>
      <c r="F137" s="6">
        <v>6.36</v>
      </c>
      <c r="G137" s="6">
        <v>7.49</v>
      </c>
      <c r="H137" s="7">
        <f t="shared" si="7"/>
        <v>1.1299999999999999</v>
      </c>
      <c r="I137" s="31">
        <f t="shared" si="6"/>
        <v>0.17767295597484267</v>
      </c>
      <c r="J137" s="57">
        <v>136</v>
      </c>
    </row>
    <row r="138" spans="1:10" s="11" customFormat="1" x14ac:dyDescent="0.2">
      <c r="A138" s="4" t="s">
        <v>4</v>
      </c>
      <c r="B138" s="4" t="s">
        <v>5</v>
      </c>
      <c r="C138" s="4" t="s">
        <v>320</v>
      </c>
      <c r="D138" s="67">
        <v>42942</v>
      </c>
      <c r="E138" s="67">
        <v>43250</v>
      </c>
      <c r="F138" s="6">
        <v>7.3</v>
      </c>
      <c r="G138" s="6">
        <v>10.5</v>
      </c>
      <c r="H138" s="7">
        <f t="shared" si="7"/>
        <v>3.2</v>
      </c>
      <c r="I138" s="31">
        <f t="shared" si="6"/>
        <v>0.43835616438356162</v>
      </c>
      <c r="J138" s="57">
        <v>137</v>
      </c>
    </row>
    <row r="139" spans="1:10" s="11" customFormat="1" x14ac:dyDescent="0.2">
      <c r="A139" s="4" t="s">
        <v>8</v>
      </c>
      <c r="B139" s="4" t="s">
        <v>41</v>
      </c>
      <c r="C139" s="4" t="s">
        <v>321</v>
      </c>
      <c r="D139" s="67">
        <v>43102</v>
      </c>
      <c r="E139" s="67">
        <v>43251</v>
      </c>
      <c r="F139" s="6">
        <v>7.8</v>
      </c>
      <c r="G139" s="6">
        <v>7.8</v>
      </c>
      <c r="H139" s="7">
        <f t="shared" si="7"/>
        <v>0</v>
      </c>
      <c r="I139" s="31">
        <f t="shared" si="6"/>
        <v>0</v>
      </c>
      <c r="J139" s="57">
        <v>138</v>
      </c>
    </row>
    <row r="140" spans="1:10" s="11" customFormat="1" x14ac:dyDescent="0.2">
      <c r="A140" s="4" t="s">
        <v>6</v>
      </c>
      <c r="B140" s="4" t="s">
        <v>7</v>
      </c>
      <c r="C140" s="4" t="s">
        <v>322</v>
      </c>
      <c r="D140" s="67">
        <v>42944</v>
      </c>
      <c r="E140" s="67">
        <v>43265</v>
      </c>
      <c r="F140" s="6">
        <v>24</v>
      </c>
      <c r="G140" s="6">
        <v>19.5</v>
      </c>
      <c r="H140" s="7">
        <f t="shared" si="7"/>
        <v>-4.5</v>
      </c>
      <c r="I140" s="31">
        <f t="shared" si="6"/>
        <v>-0.1875</v>
      </c>
      <c r="J140" s="57">
        <v>139</v>
      </c>
    </row>
    <row r="141" spans="1:10" s="11" customFormat="1" x14ac:dyDescent="0.2">
      <c r="A141" s="4" t="s">
        <v>10</v>
      </c>
      <c r="B141" s="4" t="s">
        <v>11</v>
      </c>
      <c r="C141" s="4" t="s">
        <v>323</v>
      </c>
      <c r="D141" s="67">
        <v>42927</v>
      </c>
      <c r="E141" s="67">
        <v>43266</v>
      </c>
      <c r="F141" s="6">
        <v>16.5</v>
      </c>
      <c r="G141" s="6">
        <v>8.77</v>
      </c>
      <c r="H141" s="7">
        <f t="shared" si="7"/>
        <v>-7.73</v>
      </c>
      <c r="I141" s="31">
        <f t="shared" si="6"/>
        <v>-0.4684848484848485</v>
      </c>
      <c r="J141" s="57">
        <v>140</v>
      </c>
    </row>
    <row r="142" spans="1:10" s="11" customFormat="1" x14ac:dyDescent="0.2">
      <c r="A142" s="4" t="s">
        <v>14</v>
      </c>
      <c r="B142" s="1" t="s">
        <v>83</v>
      </c>
      <c r="C142" s="4" t="s">
        <v>16</v>
      </c>
      <c r="D142" s="67">
        <v>43116</v>
      </c>
      <c r="E142" s="67">
        <v>43270</v>
      </c>
      <c r="F142" s="6">
        <v>13</v>
      </c>
      <c r="G142" s="6">
        <v>13</v>
      </c>
      <c r="H142" s="7">
        <f t="shared" si="7"/>
        <v>0</v>
      </c>
      <c r="I142" s="31">
        <f t="shared" si="6"/>
        <v>0</v>
      </c>
      <c r="J142" s="57">
        <v>141</v>
      </c>
    </row>
    <row r="143" spans="1:10" s="11" customFormat="1" x14ac:dyDescent="0.2">
      <c r="A143" s="4" t="s">
        <v>55</v>
      </c>
      <c r="B143" s="4" t="s">
        <v>56</v>
      </c>
      <c r="C143" s="4" t="s">
        <v>325</v>
      </c>
      <c r="D143" s="67">
        <v>42720</v>
      </c>
      <c r="E143" s="67">
        <v>43273</v>
      </c>
      <c r="F143" s="6">
        <v>9</v>
      </c>
      <c r="G143" s="6">
        <v>11.5</v>
      </c>
      <c r="H143" s="7">
        <f t="shared" si="7"/>
        <v>2.5</v>
      </c>
      <c r="I143" s="31">
        <f t="shared" si="6"/>
        <v>0.27777777777777768</v>
      </c>
      <c r="J143" s="57">
        <v>142</v>
      </c>
    </row>
    <row r="144" spans="1:10" s="11" customFormat="1" x14ac:dyDescent="0.2">
      <c r="A144" s="4" t="s">
        <v>26</v>
      </c>
      <c r="B144" s="4" t="s">
        <v>247</v>
      </c>
      <c r="C144" s="4" t="s">
        <v>324</v>
      </c>
      <c r="D144" s="67">
        <v>42972</v>
      </c>
      <c r="E144" s="67">
        <v>43273</v>
      </c>
      <c r="F144" s="6">
        <v>11.8</v>
      </c>
      <c r="G144" s="6">
        <v>14</v>
      </c>
      <c r="H144" s="7">
        <f t="shared" si="7"/>
        <v>2.1999999999999993</v>
      </c>
      <c r="I144" s="31">
        <f t="shared" si="6"/>
        <v>0.18644067796610164</v>
      </c>
      <c r="J144" s="57">
        <v>143</v>
      </c>
    </row>
    <row r="145" spans="1:10" s="11" customFormat="1" x14ac:dyDescent="0.2">
      <c r="A145" s="4" t="s">
        <v>135</v>
      </c>
      <c r="B145" s="4" t="s">
        <v>136</v>
      </c>
      <c r="C145" s="4" t="s">
        <v>326</v>
      </c>
      <c r="D145" s="67">
        <v>43010</v>
      </c>
      <c r="E145" s="67">
        <v>43279</v>
      </c>
      <c r="F145" s="6">
        <v>6.04</v>
      </c>
      <c r="G145" s="6">
        <v>6.36</v>
      </c>
      <c r="H145" s="7">
        <f t="shared" si="7"/>
        <v>0.32000000000000028</v>
      </c>
      <c r="I145" s="31">
        <f t="shared" si="6"/>
        <v>5.2980132450331174E-2</v>
      </c>
      <c r="J145" s="57">
        <v>144</v>
      </c>
    </row>
    <row r="146" spans="1:10" s="11" customFormat="1" x14ac:dyDescent="0.2">
      <c r="A146" s="4" t="s">
        <v>55</v>
      </c>
      <c r="B146" s="4" t="s">
        <v>73</v>
      </c>
      <c r="C146" s="4" t="s">
        <v>327</v>
      </c>
      <c r="D146" s="67">
        <v>42632</v>
      </c>
      <c r="E146" s="67">
        <v>43280</v>
      </c>
      <c r="F146" s="6">
        <v>10.5</v>
      </c>
      <c r="G146" s="6">
        <v>11.5</v>
      </c>
      <c r="H146" s="7">
        <f t="shared" si="7"/>
        <v>1</v>
      </c>
      <c r="I146" s="31">
        <f t="shared" si="6"/>
        <v>9.5238095238095344E-2</v>
      </c>
      <c r="J146" s="57">
        <v>145</v>
      </c>
    </row>
    <row r="147" spans="1:10" s="11" customFormat="1" x14ac:dyDescent="0.2">
      <c r="A147" s="4" t="s">
        <v>99</v>
      </c>
      <c r="B147" s="4" t="s">
        <v>41</v>
      </c>
      <c r="C147" s="4" t="s">
        <v>328</v>
      </c>
      <c r="D147" s="67">
        <v>43088</v>
      </c>
      <c r="E147" s="67">
        <v>43321</v>
      </c>
      <c r="F147" s="6">
        <v>15.09</v>
      </c>
      <c r="G147" s="6">
        <v>15.09</v>
      </c>
      <c r="H147" s="7">
        <f t="shared" si="7"/>
        <v>0</v>
      </c>
      <c r="I147" s="31">
        <f t="shared" si="6"/>
        <v>0</v>
      </c>
      <c r="J147" s="57">
        <v>146</v>
      </c>
    </row>
    <row r="148" spans="1:10" s="11" customFormat="1" x14ac:dyDescent="0.2">
      <c r="A148" s="4" t="s">
        <v>12</v>
      </c>
      <c r="B148" s="4" t="s">
        <v>100</v>
      </c>
      <c r="C148" s="4" t="s">
        <v>329</v>
      </c>
      <c r="D148" s="67">
        <v>42551</v>
      </c>
      <c r="E148" s="67">
        <v>43329</v>
      </c>
      <c r="F148" s="7">
        <v>0</v>
      </c>
      <c r="G148" s="7">
        <v>0</v>
      </c>
      <c r="H148" s="7">
        <f t="shared" si="7"/>
        <v>0</v>
      </c>
      <c r="I148" s="31">
        <v>0</v>
      </c>
      <c r="J148" s="57">
        <v>147</v>
      </c>
    </row>
    <row r="149" spans="1:10" s="11" customFormat="1" x14ac:dyDescent="0.2">
      <c r="A149" s="4" t="s">
        <v>108</v>
      </c>
      <c r="B149" s="4" t="s">
        <v>9</v>
      </c>
      <c r="C149" s="4" t="s">
        <v>331</v>
      </c>
      <c r="D149" s="67">
        <v>42964</v>
      </c>
      <c r="E149" s="67">
        <v>43336</v>
      </c>
      <c r="F149" s="6">
        <v>11.7</v>
      </c>
      <c r="G149" s="6">
        <v>11.7</v>
      </c>
      <c r="H149" s="7">
        <f t="shared" si="7"/>
        <v>0</v>
      </c>
      <c r="I149" s="31">
        <f t="shared" ref="I149:I180" si="8">G149/F149-1</f>
        <v>0</v>
      </c>
      <c r="J149" s="57">
        <v>148</v>
      </c>
    </row>
    <row r="150" spans="1:10" s="11" customFormat="1" x14ac:dyDescent="0.2">
      <c r="A150" s="4" t="s">
        <v>277</v>
      </c>
      <c r="B150" s="4" t="s">
        <v>155</v>
      </c>
      <c r="C150" s="4" t="s">
        <v>330</v>
      </c>
      <c r="D150" s="67">
        <v>43066</v>
      </c>
      <c r="E150" s="67">
        <v>43336</v>
      </c>
      <c r="F150" s="6">
        <v>5</v>
      </c>
      <c r="G150" s="6">
        <v>6</v>
      </c>
      <c r="H150" s="7">
        <f t="shared" si="7"/>
        <v>1</v>
      </c>
      <c r="I150" s="31">
        <f t="shared" si="8"/>
        <v>0.19999999999999996</v>
      </c>
      <c r="J150" s="57">
        <v>149</v>
      </c>
    </row>
    <row r="151" spans="1:10" s="11" customFormat="1" x14ac:dyDescent="0.2">
      <c r="A151" s="4" t="s">
        <v>58</v>
      </c>
      <c r="B151" s="4" t="s">
        <v>269</v>
      </c>
      <c r="C151" s="4" t="s">
        <v>162</v>
      </c>
      <c r="D151" s="67">
        <v>43035</v>
      </c>
      <c r="E151" s="67">
        <v>43348</v>
      </c>
      <c r="F151" s="6">
        <v>8.5</v>
      </c>
      <c r="G151" s="6">
        <v>8.75</v>
      </c>
      <c r="H151" s="7">
        <f t="shared" si="7"/>
        <v>0.25</v>
      </c>
      <c r="I151" s="31">
        <f t="shared" si="8"/>
        <v>2.9411764705882248E-2</v>
      </c>
      <c r="J151" s="57">
        <v>150</v>
      </c>
    </row>
    <row r="152" spans="1:10" s="11" customFormat="1" x14ac:dyDescent="0.2">
      <c r="A152" s="4" t="s">
        <v>29</v>
      </c>
      <c r="B152" s="4" t="s">
        <v>37</v>
      </c>
      <c r="C152" s="4" t="s">
        <v>332</v>
      </c>
      <c r="D152" s="67">
        <v>43199</v>
      </c>
      <c r="E152" s="67">
        <v>43357</v>
      </c>
      <c r="F152" s="6">
        <v>15</v>
      </c>
      <c r="G152" s="6">
        <v>15</v>
      </c>
      <c r="H152" s="7">
        <f t="shared" si="7"/>
        <v>0</v>
      </c>
      <c r="I152" s="31">
        <f t="shared" si="8"/>
        <v>0</v>
      </c>
      <c r="J152" s="57">
        <v>151</v>
      </c>
    </row>
    <row r="153" spans="1:10" s="11" customFormat="1" x14ac:dyDescent="0.2">
      <c r="A153" s="4" t="s">
        <v>44</v>
      </c>
      <c r="B153" s="4" t="s">
        <v>154</v>
      </c>
      <c r="C153" s="4" t="s">
        <v>334</v>
      </c>
      <c r="D153" s="67">
        <v>42339</v>
      </c>
      <c r="E153" s="67">
        <v>43369</v>
      </c>
      <c r="F153" s="6">
        <v>4.25</v>
      </c>
      <c r="G153" s="6">
        <v>7</v>
      </c>
      <c r="H153" s="7">
        <f t="shared" si="7"/>
        <v>2.75</v>
      </c>
      <c r="I153" s="31">
        <f t="shared" si="8"/>
        <v>0.64705882352941169</v>
      </c>
      <c r="J153" s="57">
        <v>152</v>
      </c>
    </row>
    <row r="154" spans="1:10" s="11" customFormat="1" x14ac:dyDescent="0.2">
      <c r="A154" s="4" t="s">
        <v>67</v>
      </c>
      <c r="B154" s="4" t="s">
        <v>144</v>
      </c>
      <c r="C154" s="4" t="s">
        <v>333</v>
      </c>
      <c r="D154" s="67">
        <v>43041</v>
      </c>
      <c r="E154" s="67">
        <v>43369</v>
      </c>
      <c r="F154" s="6">
        <v>8</v>
      </c>
      <c r="G154" s="6">
        <v>14</v>
      </c>
      <c r="H154" s="7">
        <f t="shared" si="7"/>
        <v>6</v>
      </c>
      <c r="I154" s="31">
        <f t="shared" si="8"/>
        <v>0.75</v>
      </c>
      <c r="J154" s="57">
        <v>153</v>
      </c>
    </row>
    <row r="155" spans="1:10" s="11" customFormat="1" x14ac:dyDescent="0.2">
      <c r="A155" s="4" t="s">
        <v>74</v>
      </c>
      <c r="B155" s="4" t="s">
        <v>198</v>
      </c>
      <c r="C155" s="4" t="s">
        <v>335</v>
      </c>
      <c r="D155" s="67">
        <v>43132</v>
      </c>
      <c r="E155" s="67">
        <v>43370</v>
      </c>
      <c r="F155" s="6">
        <v>14.5</v>
      </c>
      <c r="G155" s="6">
        <v>14.5</v>
      </c>
      <c r="H155" s="7">
        <f t="shared" si="7"/>
        <v>0</v>
      </c>
      <c r="I155" s="31">
        <f t="shared" si="8"/>
        <v>0</v>
      </c>
      <c r="J155" s="57">
        <v>154</v>
      </c>
    </row>
    <row r="156" spans="1:10" s="11" customFormat="1" x14ac:dyDescent="0.2">
      <c r="A156" s="4" t="s">
        <v>77</v>
      </c>
      <c r="B156" s="4" t="s">
        <v>336</v>
      </c>
      <c r="C156" s="4" t="s">
        <v>337</v>
      </c>
      <c r="D156" s="67">
        <v>43126</v>
      </c>
      <c r="E156" s="67">
        <v>43398</v>
      </c>
      <c r="F156" s="6">
        <v>5.5</v>
      </c>
      <c r="G156" s="6">
        <v>8.74</v>
      </c>
      <c r="H156" s="7">
        <f t="shared" si="7"/>
        <v>3.24</v>
      </c>
      <c r="I156" s="31">
        <f t="shared" si="8"/>
        <v>0.58909090909090911</v>
      </c>
      <c r="J156" s="57">
        <v>155</v>
      </c>
    </row>
    <row r="157" spans="1:10" s="11" customFormat="1" x14ac:dyDescent="0.2">
      <c r="A157" s="4" t="s">
        <v>29</v>
      </c>
      <c r="B157" s="4" t="s">
        <v>129</v>
      </c>
      <c r="C157" s="4" t="s">
        <v>338</v>
      </c>
      <c r="D157" s="67">
        <v>43202</v>
      </c>
      <c r="E157" s="67">
        <v>43399</v>
      </c>
      <c r="F157" s="6">
        <v>19</v>
      </c>
      <c r="G157" s="6">
        <v>19</v>
      </c>
      <c r="H157" s="7">
        <f t="shared" si="7"/>
        <v>0</v>
      </c>
      <c r="I157" s="31">
        <f t="shared" si="8"/>
        <v>0</v>
      </c>
      <c r="J157" s="57">
        <v>156</v>
      </c>
    </row>
    <row r="158" spans="1:10" s="11" customFormat="1" x14ac:dyDescent="0.2">
      <c r="A158" s="4" t="s">
        <v>39</v>
      </c>
      <c r="B158" s="4" t="s">
        <v>262</v>
      </c>
      <c r="C158" s="4" t="s">
        <v>339</v>
      </c>
      <c r="D158" s="67">
        <v>43112</v>
      </c>
      <c r="E158" s="67">
        <v>43402</v>
      </c>
      <c r="F158" s="6">
        <v>2.27</v>
      </c>
      <c r="G158" s="6">
        <v>4.6399999999999997</v>
      </c>
      <c r="H158" s="7">
        <f t="shared" si="7"/>
        <v>2.3699999999999997</v>
      </c>
      <c r="I158" s="31">
        <f t="shared" si="8"/>
        <v>1.0440528634361232</v>
      </c>
      <c r="J158" s="57">
        <v>157</v>
      </c>
    </row>
    <row r="159" spans="1:10" s="11" customFormat="1" x14ac:dyDescent="0.2">
      <c r="A159" s="4" t="s">
        <v>4</v>
      </c>
      <c r="B159" s="4" t="s">
        <v>53</v>
      </c>
      <c r="C159" s="4" t="s">
        <v>343</v>
      </c>
      <c r="D159" s="67">
        <v>43090</v>
      </c>
      <c r="E159" s="67">
        <v>43404</v>
      </c>
      <c r="F159" s="6">
        <v>17</v>
      </c>
      <c r="G159" s="6">
        <v>17</v>
      </c>
      <c r="H159" s="7">
        <f t="shared" si="7"/>
        <v>0</v>
      </c>
      <c r="I159" s="31">
        <f t="shared" si="8"/>
        <v>0</v>
      </c>
      <c r="J159" s="57">
        <v>158</v>
      </c>
    </row>
    <row r="160" spans="1:10" s="11" customFormat="1" x14ac:dyDescent="0.2">
      <c r="A160" s="4" t="s">
        <v>91</v>
      </c>
      <c r="B160" s="4" t="s">
        <v>94</v>
      </c>
      <c r="C160" s="4" t="s">
        <v>342</v>
      </c>
      <c r="D160" s="67">
        <v>43130</v>
      </c>
      <c r="E160" s="67">
        <v>43404</v>
      </c>
      <c r="F160" s="6">
        <v>12.62</v>
      </c>
      <c r="G160" s="6">
        <v>11.47</v>
      </c>
      <c r="H160" s="7">
        <f t="shared" si="7"/>
        <v>-1.1499999999999986</v>
      </c>
      <c r="I160" s="31">
        <f t="shared" si="8"/>
        <v>-9.1125198098256588E-2</v>
      </c>
      <c r="J160" s="57">
        <v>159</v>
      </c>
    </row>
    <row r="161" spans="1:10" s="11" customFormat="1" x14ac:dyDescent="0.2">
      <c r="A161" s="4" t="s">
        <v>91</v>
      </c>
      <c r="B161" s="4" t="s">
        <v>340</v>
      </c>
      <c r="C161" s="4" t="s">
        <v>341</v>
      </c>
      <c r="D161" s="67">
        <v>43130</v>
      </c>
      <c r="E161" s="67">
        <v>43404</v>
      </c>
      <c r="F161" s="6">
        <v>10.43</v>
      </c>
      <c r="G161" s="6">
        <v>11.47</v>
      </c>
      <c r="H161" s="7">
        <f t="shared" si="7"/>
        <v>1.0400000000000009</v>
      </c>
      <c r="I161" s="31">
        <f t="shared" si="8"/>
        <v>9.9712368168744181E-2</v>
      </c>
      <c r="J161" s="57">
        <v>160</v>
      </c>
    </row>
    <row r="162" spans="1:10" s="11" customFormat="1" x14ac:dyDescent="0.2">
      <c r="A162" s="4" t="s">
        <v>12</v>
      </c>
      <c r="B162" s="4" t="s">
        <v>13</v>
      </c>
      <c r="C162" s="28" t="s">
        <v>350</v>
      </c>
      <c r="D162" s="67">
        <v>42916</v>
      </c>
      <c r="E162" s="67">
        <v>43441</v>
      </c>
      <c r="F162" s="6">
        <v>0.93</v>
      </c>
      <c r="G162" s="6">
        <v>0.93</v>
      </c>
      <c r="H162" s="7">
        <f t="shared" si="7"/>
        <v>0</v>
      </c>
      <c r="I162" s="31">
        <f t="shared" si="8"/>
        <v>0</v>
      </c>
      <c r="J162" s="57">
        <v>161</v>
      </c>
    </row>
    <row r="163" spans="1:10" s="11" customFormat="1" x14ac:dyDescent="0.2">
      <c r="A163" s="4" t="s">
        <v>42</v>
      </c>
      <c r="B163" s="4" t="s">
        <v>32</v>
      </c>
      <c r="C163" s="4" t="s">
        <v>358</v>
      </c>
      <c r="D163" s="68">
        <v>42968</v>
      </c>
      <c r="E163" s="68">
        <v>43444</v>
      </c>
      <c r="F163" s="6">
        <v>10</v>
      </c>
      <c r="G163" s="6">
        <v>10</v>
      </c>
      <c r="H163" s="7">
        <f t="shared" si="7"/>
        <v>0</v>
      </c>
      <c r="I163" s="31">
        <f t="shared" si="8"/>
        <v>0</v>
      </c>
      <c r="J163" s="57">
        <v>162</v>
      </c>
    </row>
    <row r="164" spans="1:10" s="11" customFormat="1" x14ac:dyDescent="0.2">
      <c r="A164" s="4" t="s">
        <v>29</v>
      </c>
      <c r="B164" s="4" t="s">
        <v>348</v>
      </c>
      <c r="C164" s="4" t="s">
        <v>361</v>
      </c>
      <c r="D164" s="68">
        <v>43140</v>
      </c>
      <c r="E164" s="68">
        <v>43447</v>
      </c>
      <c r="F164" s="6">
        <v>11.25</v>
      </c>
      <c r="G164" s="6">
        <v>13</v>
      </c>
      <c r="H164" s="7">
        <f t="shared" si="7"/>
        <v>1.75</v>
      </c>
      <c r="I164" s="31">
        <f t="shared" si="8"/>
        <v>0.15555555555555545</v>
      </c>
      <c r="J164" s="57">
        <v>163</v>
      </c>
    </row>
    <row r="165" spans="1:10" s="11" customFormat="1" x14ac:dyDescent="0.2">
      <c r="A165" s="4" t="s">
        <v>74</v>
      </c>
      <c r="B165" s="4" t="s">
        <v>94</v>
      </c>
      <c r="C165" s="4" t="s">
        <v>351</v>
      </c>
      <c r="D165" s="67">
        <v>43221</v>
      </c>
      <c r="E165" s="67">
        <v>43447</v>
      </c>
      <c r="F165" s="6">
        <v>14</v>
      </c>
      <c r="G165" s="6">
        <v>14.25</v>
      </c>
      <c r="H165" s="7">
        <f t="shared" si="7"/>
        <v>0.25</v>
      </c>
      <c r="I165" s="31">
        <f t="shared" si="8"/>
        <v>1.7857142857142794E-2</v>
      </c>
      <c r="J165" s="57">
        <v>164</v>
      </c>
    </row>
    <row r="166" spans="1:10" s="11" customFormat="1" x14ac:dyDescent="0.2">
      <c r="A166" s="4" t="s">
        <v>46</v>
      </c>
      <c r="B166" s="4" t="s">
        <v>47</v>
      </c>
      <c r="C166" s="4" t="s">
        <v>354</v>
      </c>
      <c r="D166" s="68">
        <v>43146</v>
      </c>
      <c r="E166" s="68">
        <v>43448</v>
      </c>
      <c r="F166" s="6">
        <v>11</v>
      </c>
      <c r="G166" s="6">
        <v>11</v>
      </c>
      <c r="H166" s="7">
        <f t="shared" si="7"/>
        <v>0</v>
      </c>
      <c r="I166" s="31">
        <f t="shared" si="8"/>
        <v>0</v>
      </c>
      <c r="J166" s="57">
        <v>165</v>
      </c>
    </row>
    <row r="167" spans="1:10" s="11" customFormat="1" x14ac:dyDescent="0.2">
      <c r="A167" s="4" t="s">
        <v>44</v>
      </c>
      <c r="B167" s="4" t="s">
        <v>45</v>
      </c>
      <c r="C167" s="4" t="s">
        <v>352</v>
      </c>
      <c r="D167" s="68">
        <v>42796</v>
      </c>
      <c r="E167" s="68">
        <v>43453</v>
      </c>
      <c r="F167" s="6">
        <v>6</v>
      </c>
      <c r="G167" s="6">
        <v>6</v>
      </c>
      <c r="H167" s="7">
        <f t="shared" si="7"/>
        <v>0</v>
      </c>
      <c r="I167" s="31">
        <f t="shared" si="8"/>
        <v>0</v>
      </c>
      <c r="J167" s="57">
        <v>166</v>
      </c>
    </row>
    <row r="168" spans="1:10" s="11" customFormat="1" x14ac:dyDescent="0.2">
      <c r="A168" s="4" t="s">
        <v>77</v>
      </c>
      <c r="B168" s="4" t="s">
        <v>195</v>
      </c>
      <c r="C168" s="4" t="s">
        <v>356</v>
      </c>
      <c r="D168" s="68">
        <v>43188</v>
      </c>
      <c r="E168" s="68">
        <v>43454</v>
      </c>
      <c r="F168" s="6">
        <v>8.4499999999999993</v>
      </c>
      <c r="G168" s="6">
        <v>10</v>
      </c>
      <c r="H168" s="7">
        <f t="shared" si="7"/>
        <v>1.5500000000000007</v>
      </c>
      <c r="I168" s="31">
        <f t="shared" si="8"/>
        <v>0.18343195266272194</v>
      </c>
      <c r="J168" s="57">
        <v>167</v>
      </c>
    </row>
    <row r="169" spans="1:10" s="11" customFormat="1" x14ac:dyDescent="0.2">
      <c r="A169" s="4" t="s">
        <v>77</v>
      </c>
      <c r="B169" s="4" t="s">
        <v>347</v>
      </c>
      <c r="C169" s="4" t="s">
        <v>355</v>
      </c>
      <c r="D169" s="68">
        <v>43193</v>
      </c>
      <c r="E169" s="68">
        <v>43454</v>
      </c>
      <c r="F169" s="6">
        <v>10</v>
      </c>
      <c r="G169" s="6">
        <v>12.5</v>
      </c>
      <c r="H169" s="7">
        <f t="shared" si="7"/>
        <v>2.5</v>
      </c>
      <c r="I169" s="31">
        <f t="shared" si="8"/>
        <v>0.25</v>
      </c>
      <c r="J169" s="57">
        <v>168</v>
      </c>
    </row>
    <row r="170" spans="1:10" s="11" customFormat="1" x14ac:dyDescent="0.2">
      <c r="A170" s="4" t="s">
        <v>42</v>
      </c>
      <c r="B170" s="4" t="s">
        <v>180</v>
      </c>
      <c r="C170" s="4" t="s">
        <v>353</v>
      </c>
      <c r="D170" s="68">
        <v>43235</v>
      </c>
      <c r="E170" s="68">
        <v>43454</v>
      </c>
      <c r="F170" s="6">
        <v>7</v>
      </c>
      <c r="G170" s="6">
        <v>10</v>
      </c>
      <c r="H170" s="7">
        <f t="shared" si="7"/>
        <v>3</v>
      </c>
      <c r="I170" s="31">
        <f t="shared" si="8"/>
        <v>0.4285714285714286</v>
      </c>
      <c r="J170" s="57">
        <v>169</v>
      </c>
    </row>
    <row r="171" spans="1:10" s="11" customFormat="1" x14ac:dyDescent="0.2">
      <c r="A171" s="4" t="s">
        <v>29</v>
      </c>
      <c r="B171" s="4" t="s">
        <v>85</v>
      </c>
      <c r="C171" s="4" t="s">
        <v>360</v>
      </c>
      <c r="D171" s="68">
        <v>43245</v>
      </c>
      <c r="E171" s="68">
        <v>43454</v>
      </c>
      <c r="F171" s="6">
        <v>9</v>
      </c>
      <c r="G171" s="6">
        <v>9</v>
      </c>
      <c r="H171" s="7">
        <f t="shared" si="7"/>
        <v>0</v>
      </c>
      <c r="I171" s="31">
        <f t="shared" si="8"/>
        <v>0</v>
      </c>
      <c r="J171" s="57">
        <v>170</v>
      </c>
    </row>
    <row r="172" spans="1:10" s="11" customFormat="1" x14ac:dyDescent="0.2">
      <c r="A172" s="4" t="s">
        <v>42</v>
      </c>
      <c r="B172" s="4" t="s">
        <v>346</v>
      </c>
      <c r="C172" s="4" t="s">
        <v>357</v>
      </c>
      <c r="D172" s="68">
        <v>43250</v>
      </c>
      <c r="E172" s="68">
        <v>43454</v>
      </c>
      <c r="F172" s="6">
        <v>5.25</v>
      </c>
      <c r="G172" s="6">
        <v>7.85</v>
      </c>
      <c r="H172" s="7">
        <f t="shared" si="7"/>
        <v>2.5999999999999996</v>
      </c>
      <c r="I172" s="31">
        <f t="shared" si="8"/>
        <v>0.49523809523809526</v>
      </c>
      <c r="J172" s="57">
        <v>171</v>
      </c>
    </row>
    <row r="173" spans="1:10" s="11" customFormat="1" x14ac:dyDescent="0.2">
      <c r="A173" s="4" t="s">
        <v>33</v>
      </c>
      <c r="B173" s="4" t="s">
        <v>34</v>
      </c>
      <c r="C173" s="4" t="s">
        <v>359</v>
      </c>
      <c r="D173" s="68">
        <v>43203</v>
      </c>
      <c r="E173" s="68">
        <v>43455</v>
      </c>
      <c r="F173" s="6">
        <v>13.89</v>
      </c>
      <c r="G173" s="6">
        <v>14.6</v>
      </c>
      <c r="H173" s="7">
        <f t="shared" si="7"/>
        <v>0.70999999999999908</v>
      </c>
      <c r="I173" s="31">
        <f t="shared" si="8"/>
        <v>5.1115910727141722E-2</v>
      </c>
      <c r="J173" s="57">
        <v>172</v>
      </c>
    </row>
    <row r="174" spans="1:10" s="11" customFormat="1" x14ac:dyDescent="0.2">
      <c r="A174" s="4" t="s">
        <v>24</v>
      </c>
      <c r="B174" s="4" t="s">
        <v>38</v>
      </c>
      <c r="C174" s="4" t="s">
        <v>362</v>
      </c>
      <c r="D174" s="67">
        <v>43235</v>
      </c>
      <c r="E174" s="67">
        <v>43474</v>
      </c>
      <c r="F174" s="6">
        <v>7</v>
      </c>
      <c r="G174" s="6">
        <v>7.5</v>
      </c>
      <c r="H174" s="7">
        <f t="shared" si="7"/>
        <v>0.5</v>
      </c>
      <c r="I174" s="31">
        <f t="shared" si="8"/>
        <v>7.1428571428571397E-2</v>
      </c>
      <c r="J174" s="57">
        <v>173</v>
      </c>
    </row>
    <row r="175" spans="1:10" s="11" customFormat="1" x14ac:dyDescent="0.2">
      <c r="A175" s="4" t="s">
        <v>220</v>
      </c>
      <c r="B175" s="4" t="s">
        <v>363</v>
      </c>
      <c r="C175" s="4" t="s">
        <v>364</v>
      </c>
      <c r="D175" s="67">
        <v>43229</v>
      </c>
      <c r="E175" s="67">
        <v>43523</v>
      </c>
      <c r="F175" s="6">
        <v>8</v>
      </c>
      <c r="G175" s="6">
        <v>12</v>
      </c>
      <c r="H175" s="7">
        <f t="shared" si="7"/>
        <v>4</v>
      </c>
      <c r="I175" s="31">
        <f t="shared" si="8"/>
        <v>0.5</v>
      </c>
      <c r="J175" s="57">
        <v>174</v>
      </c>
    </row>
    <row r="176" spans="1:10" s="11" customFormat="1" x14ac:dyDescent="0.2">
      <c r="A176" s="4" t="s">
        <v>173</v>
      </c>
      <c r="B176" s="4" t="s">
        <v>144</v>
      </c>
      <c r="C176" s="4" t="s">
        <v>365</v>
      </c>
      <c r="D176" s="67">
        <v>43210</v>
      </c>
      <c r="E176" s="67">
        <v>43530</v>
      </c>
      <c r="F176" s="6">
        <v>8</v>
      </c>
      <c r="G176" s="6">
        <v>10</v>
      </c>
      <c r="H176" s="7">
        <f t="shared" si="7"/>
        <v>2</v>
      </c>
      <c r="I176" s="31">
        <f t="shared" si="8"/>
        <v>0.25</v>
      </c>
      <c r="J176" s="57">
        <v>175</v>
      </c>
    </row>
    <row r="177" spans="1:10" s="11" customFormat="1" x14ac:dyDescent="0.2">
      <c r="A177" s="4" t="s">
        <v>39</v>
      </c>
      <c r="B177" s="4" t="s">
        <v>40</v>
      </c>
      <c r="C177" s="4" t="s">
        <v>289</v>
      </c>
      <c r="D177" s="67">
        <v>43333</v>
      </c>
      <c r="E177" s="67">
        <v>43537</v>
      </c>
      <c r="F177" s="6">
        <v>4.83</v>
      </c>
      <c r="G177" s="6">
        <v>5.77</v>
      </c>
      <c r="H177" s="7">
        <f t="shared" si="7"/>
        <v>0.9399999999999995</v>
      </c>
      <c r="I177" s="31">
        <f t="shared" si="8"/>
        <v>0.19461697722567273</v>
      </c>
      <c r="J177" s="57">
        <v>176</v>
      </c>
    </row>
    <row r="178" spans="1:10" s="11" customFormat="1" x14ac:dyDescent="0.2">
      <c r="A178" s="4" t="s">
        <v>6</v>
      </c>
      <c r="B178" s="4" t="s">
        <v>215</v>
      </c>
      <c r="C178" s="4" t="s">
        <v>366</v>
      </c>
      <c r="D178" s="67">
        <v>43126</v>
      </c>
      <c r="E178" s="67">
        <v>43538</v>
      </c>
      <c r="F178" s="6">
        <v>20</v>
      </c>
      <c r="G178" s="6">
        <v>19.5</v>
      </c>
      <c r="H178" s="7">
        <f t="shared" si="7"/>
        <v>-0.5</v>
      </c>
      <c r="I178" s="31">
        <f t="shared" si="8"/>
        <v>-2.5000000000000022E-2</v>
      </c>
      <c r="J178" s="57">
        <v>177</v>
      </c>
    </row>
    <row r="179" spans="1:10" s="11" customFormat="1" x14ac:dyDescent="0.2">
      <c r="A179" s="4" t="s">
        <v>14</v>
      </c>
      <c r="B179" s="4" t="s">
        <v>15</v>
      </c>
      <c r="C179" s="4" t="s">
        <v>16</v>
      </c>
      <c r="D179" s="67">
        <v>43369</v>
      </c>
      <c r="E179" s="67">
        <v>43538</v>
      </c>
      <c r="F179" s="6">
        <v>20</v>
      </c>
      <c r="G179" s="6">
        <v>20</v>
      </c>
      <c r="H179" s="7">
        <f t="shared" si="7"/>
        <v>0</v>
      </c>
      <c r="I179" s="31">
        <f t="shared" si="8"/>
        <v>0</v>
      </c>
      <c r="J179" s="57">
        <v>178</v>
      </c>
    </row>
    <row r="180" spans="1:10" s="11" customFormat="1" x14ac:dyDescent="0.2">
      <c r="A180" s="4" t="s">
        <v>55</v>
      </c>
      <c r="B180" s="4" t="s">
        <v>203</v>
      </c>
      <c r="C180" s="4" t="s">
        <v>367</v>
      </c>
      <c r="D180" s="67">
        <v>43020</v>
      </c>
      <c r="E180" s="67">
        <v>43542</v>
      </c>
      <c r="F180" s="6">
        <v>8.5</v>
      </c>
      <c r="G180" s="6">
        <v>11.5</v>
      </c>
      <c r="H180" s="7">
        <f t="shared" si="7"/>
        <v>3</v>
      </c>
      <c r="I180" s="31">
        <f t="shared" si="8"/>
        <v>0.35294117647058831</v>
      </c>
      <c r="J180" s="57">
        <v>179</v>
      </c>
    </row>
    <row r="181" spans="1:10" s="11" customFormat="1" x14ac:dyDescent="0.2">
      <c r="A181" s="4" t="s">
        <v>8</v>
      </c>
      <c r="B181" s="4" t="s">
        <v>221</v>
      </c>
      <c r="C181" s="4" t="s">
        <v>368</v>
      </c>
      <c r="D181" s="67">
        <v>43336</v>
      </c>
      <c r="E181" s="67">
        <v>43546</v>
      </c>
      <c r="F181" s="6">
        <v>5</v>
      </c>
      <c r="G181" s="6">
        <v>5.7</v>
      </c>
      <c r="H181" s="7">
        <f t="shared" si="7"/>
        <v>0.70000000000000018</v>
      </c>
      <c r="I181" s="31">
        <f t="shared" ref="I181:I212" si="9">G181/F181-1</f>
        <v>0.14000000000000012</v>
      </c>
      <c r="J181" s="57">
        <v>180</v>
      </c>
    </row>
    <row r="182" spans="1:10" s="11" customFormat="1" x14ac:dyDescent="0.2">
      <c r="A182" s="4" t="s">
        <v>18</v>
      </c>
      <c r="B182" s="4" t="s">
        <v>62</v>
      </c>
      <c r="C182" s="4" t="s">
        <v>369</v>
      </c>
      <c r="D182" s="67">
        <v>43371</v>
      </c>
      <c r="E182" s="67">
        <v>43585</v>
      </c>
      <c r="F182" s="6">
        <v>12.25</v>
      </c>
      <c r="G182" s="6">
        <v>16.12</v>
      </c>
      <c r="H182" s="7">
        <f t="shared" si="7"/>
        <v>3.870000000000001</v>
      </c>
      <c r="I182" s="31">
        <f t="shared" si="9"/>
        <v>0.31591836734693879</v>
      </c>
      <c r="J182" s="57">
        <v>181</v>
      </c>
    </row>
    <row r="183" spans="1:10" s="11" customFormat="1" x14ac:dyDescent="0.2">
      <c r="A183" s="4" t="s">
        <v>18</v>
      </c>
      <c r="B183" s="4" t="s">
        <v>61</v>
      </c>
      <c r="C183" s="4" t="s">
        <v>370</v>
      </c>
      <c r="D183" s="67">
        <v>43371</v>
      </c>
      <c r="E183" s="67">
        <v>43585</v>
      </c>
      <c r="F183" s="6">
        <v>12.25</v>
      </c>
      <c r="G183" s="6">
        <v>13.69</v>
      </c>
      <c r="H183" s="7">
        <f t="shared" si="7"/>
        <v>1.4399999999999995</v>
      </c>
      <c r="I183" s="31">
        <f t="shared" si="9"/>
        <v>0.11755102040816312</v>
      </c>
      <c r="J183" s="57">
        <v>182</v>
      </c>
    </row>
    <row r="184" spans="1:10" s="11" customFormat="1" x14ac:dyDescent="0.2">
      <c r="A184" s="4" t="s">
        <v>24</v>
      </c>
      <c r="B184" s="4" t="s">
        <v>35</v>
      </c>
      <c r="C184" s="4" t="s">
        <v>371</v>
      </c>
      <c r="D184" s="67">
        <v>43287</v>
      </c>
      <c r="E184" s="67">
        <v>43587</v>
      </c>
      <c r="F184" s="6">
        <v>7.5</v>
      </c>
      <c r="G184" s="6">
        <v>7.5</v>
      </c>
      <c r="H184" s="7">
        <f t="shared" si="7"/>
        <v>0</v>
      </c>
      <c r="I184" s="31">
        <f t="shared" si="9"/>
        <v>0</v>
      </c>
      <c r="J184" s="57">
        <v>183</v>
      </c>
    </row>
    <row r="185" spans="1:10" s="11" customFormat="1" x14ac:dyDescent="0.2">
      <c r="A185" s="4" t="s">
        <v>89</v>
      </c>
      <c r="B185" s="4" t="s">
        <v>247</v>
      </c>
      <c r="C185" s="4" t="s">
        <v>372</v>
      </c>
      <c r="D185" s="67">
        <v>43412</v>
      </c>
      <c r="E185" s="67">
        <v>43606</v>
      </c>
      <c r="F185" s="6">
        <v>8.2899999999999991</v>
      </c>
      <c r="G185" s="6">
        <v>11.96</v>
      </c>
      <c r="H185" s="7">
        <f t="shared" si="7"/>
        <v>3.6700000000000017</v>
      </c>
      <c r="I185" s="31">
        <f t="shared" si="9"/>
        <v>0.44270205066345025</v>
      </c>
      <c r="J185" s="57">
        <v>184</v>
      </c>
    </row>
    <row r="186" spans="1:10" s="11" customFormat="1" x14ac:dyDescent="0.2">
      <c r="A186" s="4" t="s">
        <v>89</v>
      </c>
      <c r="B186" s="4" t="s">
        <v>27</v>
      </c>
      <c r="C186" s="4" t="s">
        <v>373</v>
      </c>
      <c r="D186" s="67">
        <v>43412</v>
      </c>
      <c r="E186" s="67">
        <v>43606</v>
      </c>
      <c r="F186" s="6">
        <v>9.06</v>
      </c>
      <c r="G186" s="6">
        <v>11.78</v>
      </c>
      <c r="H186" s="7">
        <f t="shared" si="7"/>
        <v>2.7199999999999989</v>
      </c>
      <c r="I186" s="31">
        <f t="shared" si="9"/>
        <v>0.30022075055187614</v>
      </c>
      <c r="J186" s="57">
        <v>185</v>
      </c>
    </row>
    <row r="187" spans="1:10" s="11" customFormat="1" x14ac:dyDescent="0.2">
      <c r="A187" s="4" t="s">
        <v>24</v>
      </c>
      <c r="B187" s="4" t="s">
        <v>374</v>
      </c>
      <c r="C187" s="4" t="s">
        <v>375</v>
      </c>
      <c r="D187" s="67">
        <v>43361</v>
      </c>
      <c r="E187" s="67">
        <v>43608</v>
      </c>
      <c r="F187" s="6">
        <v>15</v>
      </c>
      <c r="G187" s="6">
        <v>15</v>
      </c>
      <c r="H187" s="7">
        <f t="shared" si="7"/>
        <v>0</v>
      </c>
      <c r="I187" s="31">
        <f t="shared" si="9"/>
        <v>0</v>
      </c>
      <c r="J187" s="57">
        <v>186</v>
      </c>
    </row>
    <row r="188" spans="1:10" s="11" customFormat="1" x14ac:dyDescent="0.2">
      <c r="A188" s="4" t="s">
        <v>74</v>
      </c>
      <c r="B188" s="4" t="s">
        <v>54</v>
      </c>
      <c r="C188" s="4" t="s">
        <v>376</v>
      </c>
      <c r="D188" s="67">
        <v>43444</v>
      </c>
      <c r="E188" s="67">
        <v>43676</v>
      </c>
      <c r="F188" s="6">
        <v>14</v>
      </c>
      <c r="G188" s="6">
        <v>14.25</v>
      </c>
      <c r="H188" s="7">
        <f t="shared" si="7"/>
        <v>0.25</v>
      </c>
      <c r="I188" s="31">
        <f t="shared" si="9"/>
        <v>1.7857142857142794E-2</v>
      </c>
      <c r="J188" s="57">
        <v>187</v>
      </c>
    </row>
    <row r="189" spans="1:10" s="11" customFormat="1" x14ac:dyDescent="0.2">
      <c r="A189" s="4" t="s">
        <v>177</v>
      </c>
      <c r="B189" s="4" t="s">
        <v>178</v>
      </c>
      <c r="C189" s="4" t="s">
        <v>400</v>
      </c>
      <c r="D189" s="67">
        <v>43371</v>
      </c>
      <c r="E189" s="67">
        <v>43677</v>
      </c>
      <c r="F189" s="6">
        <v>5.17</v>
      </c>
      <c r="G189" s="6">
        <v>5.78</v>
      </c>
      <c r="H189" s="7">
        <f t="shared" si="7"/>
        <v>0.61000000000000032</v>
      </c>
      <c r="I189" s="31">
        <f t="shared" si="9"/>
        <v>0.11798839458413934</v>
      </c>
      <c r="J189" s="57">
        <v>188</v>
      </c>
    </row>
    <row r="190" spans="1:10" s="11" customFormat="1" x14ac:dyDescent="0.2">
      <c r="A190" s="4" t="s">
        <v>8</v>
      </c>
      <c r="B190" s="4" t="s">
        <v>41</v>
      </c>
      <c r="C190" s="4" t="s">
        <v>399</v>
      </c>
      <c r="D190" s="67">
        <v>43507</v>
      </c>
      <c r="E190" s="67">
        <v>43689</v>
      </c>
      <c r="F190" s="6">
        <v>7.8</v>
      </c>
      <c r="G190" s="6">
        <v>8.01</v>
      </c>
      <c r="H190" s="7">
        <f t="shared" si="7"/>
        <v>0.20999999999999996</v>
      </c>
      <c r="I190" s="31">
        <f t="shared" si="9"/>
        <v>2.6923076923076827E-2</v>
      </c>
      <c r="J190" s="57">
        <v>189</v>
      </c>
    </row>
    <row r="191" spans="1:10" s="11" customFormat="1" x14ac:dyDescent="0.2">
      <c r="A191" s="4" t="s">
        <v>12</v>
      </c>
      <c r="B191" s="4" t="s">
        <v>17</v>
      </c>
      <c r="C191" s="4" t="s">
        <v>377</v>
      </c>
      <c r="D191" s="67">
        <v>42856</v>
      </c>
      <c r="E191" s="67">
        <v>43692</v>
      </c>
      <c r="F191" s="6">
        <v>6.39</v>
      </c>
      <c r="G191" s="6">
        <v>6.39</v>
      </c>
      <c r="H191" s="7">
        <f t="shared" si="7"/>
        <v>0</v>
      </c>
      <c r="I191" s="31">
        <f t="shared" si="9"/>
        <v>0</v>
      </c>
      <c r="J191" s="57">
        <v>190</v>
      </c>
    </row>
    <row r="192" spans="1:10" s="11" customFormat="1" x14ac:dyDescent="0.2">
      <c r="A192" s="63" t="s">
        <v>14</v>
      </c>
      <c r="B192" s="1" t="s">
        <v>83</v>
      </c>
      <c r="C192" s="63" t="s">
        <v>16</v>
      </c>
      <c r="D192" s="69">
        <v>43556</v>
      </c>
      <c r="E192" s="69">
        <v>43727</v>
      </c>
      <c r="F192" s="64">
        <v>13</v>
      </c>
      <c r="G192" s="64">
        <v>13</v>
      </c>
      <c r="H192" s="65">
        <f t="shared" si="7"/>
        <v>0</v>
      </c>
      <c r="I192" s="66">
        <f t="shared" si="9"/>
        <v>0</v>
      </c>
      <c r="J192" s="57">
        <v>191</v>
      </c>
    </row>
    <row r="193" spans="1:10" x14ac:dyDescent="0.2">
      <c r="A193" s="4" t="s">
        <v>14</v>
      </c>
      <c r="B193" s="4" t="s">
        <v>54</v>
      </c>
      <c r="C193" s="4" t="s">
        <v>16</v>
      </c>
      <c r="D193" s="67">
        <v>43553</v>
      </c>
      <c r="E193" s="67">
        <v>43734</v>
      </c>
      <c r="F193" s="6">
        <v>12.5</v>
      </c>
      <c r="G193" s="6">
        <v>12.5</v>
      </c>
      <c r="H193" s="7">
        <f t="shared" si="7"/>
        <v>0</v>
      </c>
      <c r="I193" s="31">
        <f t="shared" si="9"/>
        <v>0</v>
      </c>
      <c r="J193" s="57">
        <v>192</v>
      </c>
    </row>
    <row r="194" spans="1:10" x14ac:dyDescent="0.2">
      <c r="A194" s="4" t="s">
        <v>49</v>
      </c>
      <c r="B194" s="4" t="s">
        <v>155</v>
      </c>
      <c r="C194" s="4" t="s">
        <v>414</v>
      </c>
      <c r="D194" s="67">
        <v>43419</v>
      </c>
      <c r="E194" s="67">
        <v>43738</v>
      </c>
      <c r="F194" s="6">
        <v>5.5</v>
      </c>
      <c r="G194" s="6">
        <v>7</v>
      </c>
      <c r="H194" s="7">
        <f t="shared" ref="H194:H224" si="10">G194-F194</f>
        <v>1.5</v>
      </c>
      <c r="I194" s="31">
        <f t="shared" si="9"/>
        <v>0.27272727272727271</v>
      </c>
      <c r="J194" s="57">
        <v>193</v>
      </c>
    </row>
    <row r="195" spans="1:10" x14ac:dyDescent="0.2">
      <c r="A195" s="4" t="s">
        <v>257</v>
      </c>
      <c r="B195" s="4" t="s">
        <v>345</v>
      </c>
      <c r="C195" s="4" t="s">
        <v>413</v>
      </c>
      <c r="D195" s="67">
        <v>43364</v>
      </c>
      <c r="E195" s="67">
        <v>43776</v>
      </c>
      <c r="F195" s="6">
        <v>8.07</v>
      </c>
      <c r="G195" s="6">
        <v>8.07</v>
      </c>
      <c r="H195" s="7">
        <f t="shared" si="10"/>
        <v>0</v>
      </c>
      <c r="I195" s="31">
        <f t="shared" si="9"/>
        <v>0</v>
      </c>
      <c r="J195" s="57">
        <v>194</v>
      </c>
    </row>
    <row r="196" spans="1:10" s="11" customFormat="1" x14ac:dyDescent="0.2">
      <c r="A196" s="4" t="s">
        <v>20</v>
      </c>
      <c r="B196" s="4" t="s">
        <v>21</v>
      </c>
      <c r="C196" s="4" t="s">
        <v>412</v>
      </c>
      <c r="D196" s="67">
        <v>43626</v>
      </c>
      <c r="E196" s="67">
        <v>43798</v>
      </c>
      <c r="F196" s="6">
        <v>6</v>
      </c>
      <c r="G196" s="6">
        <v>6</v>
      </c>
      <c r="H196" s="7">
        <f t="shared" si="10"/>
        <v>0</v>
      </c>
      <c r="I196" s="31">
        <f t="shared" si="9"/>
        <v>0</v>
      </c>
      <c r="J196" s="57">
        <v>195</v>
      </c>
    </row>
    <row r="197" spans="1:10" s="11" customFormat="1" x14ac:dyDescent="0.2">
      <c r="A197" s="4" t="s">
        <v>4</v>
      </c>
      <c r="B197" s="4" t="s">
        <v>165</v>
      </c>
      <c r="C197" s="4" t="s">
        <v>411</v>
      </c>
      <c r="D197" s="67">
        <v>43404</v>
      </c>
      <c r="E197" s="67">
        <v>43803</v>
      </c>
      <c r="F197" s="6">
        <v>14</v>
      </c>
      <c r="G197" s="6">
        <v>13.5</v>
      </c>
      <c r="H197" s="7">
        <f t="shared" si="10"/>
        <v>-0.5</v>
      </c>
      <c r="I197" s="31">
        <f t="shared" si="9"/>
        <v>-3.5714285714285698E-2</v>
      </c>
      <c r="J197" s="57">
        <v>196</v>
      </c>
    </row>
    <row r="198" spans="1:10" s="11" customFormat="1" x14ac:dyDescent="0.2">
      <c r="A198" s="4" t="s">
        <v>29</v>
      </c>
      <c r="B198" s="4" t="s">
        <v>32</v>
      </c>
      <c r="C198" s="4" t="s">
        <v>410</v>
      </c>
      <c r="D198" s="67">
        <v>43608</v>
      </c>
      <c r="E198" s="67">
        <v>43811</v>
      </c>
      <c r="F198" s="6">
        <v>17</v>
      </c>
      <c r="G198" s="6">
        <v>17</v>
      </c>
      <c r="H198" s="7">
        <f t="shared" si="10"/>
        <v>0</v>
      </c>
      <c r="I198" s="31">
        <f t="shared" si="9"/>
        <v>0</v>
      </c>
      <c r="J198" s="57">
        <v>197</v>
      </c>
    </row>
    <row r="199" spans="1:10" s="11" customFormat="1" x14ac:dyDescent="0.2">
      <c r="A199" s="4" t="s">
        <v>8</v>
      </c>
      <c r="B199" s="4" t="s">
        <v>157</v>
      </c>
      <c r="C199" s="4" t="s">
        <v>409</v>
      </c>
      <c r="D199" s="67">
        <v>43609</v>
      </c>
      <c r="E199" s="67">
        <v>43816</v>
      </c>
      <c r="F199" s="6">
        <v>7.9</v>
      </c>
      <c r="G199" s="6">
        <v>8</v>
      </c>
      <c r="H199" s="7">
        <f t="shared" si="10"/>
        <v>9.9999999999999645E-2</v>
      </c>
      <c r="I199" s="31">
        <f t="shared" si="9"/>
        <v>1.2658227848101111E-2</v>
      </c>
      <c r="J199" s="57">
        <v>198</v>
      </c>
    </row>
    <row r="200" spans="1:10" s="11" customFormat="1" x14ac:dyDescent="0.2">
      <c r="A200" s="4" t="s">
        <v>29</v>
      </c>
      <c r="B200" s="4" t="s">
        <v>230</v>
      </c>
      <c r="C200" s="4" t="s">
        <v>407</v>
      </c>
      <c r="D200" s="67">
        <v>43552</v>
      </c>
      <c r="E200" s="67">
        <v>43818</v>
      </c>
      <c r="F200" s="6">
        <v>15.99</v>
      </c>
      <c r="G200" s="6">
        <v>15.99</v>
      </c>
      <c r="H200" s="7">
        <f t="shared" si="10"/>
        <v>0</v>
      </c>
      <c r="I200" s="31">
        <f t="shared" si="9"/>
        <v>0</v>
      </c>
      <c r="J200" s="57">
        <v>199</v>
      </c>
    </row>
    <row r="201" spans="1:10" s="11" customFormat="1" x14ac:dyDescent="0.2">
      <c r="A201" s="4" t="s">
        <v>29</v>
      </c>
      <c r="B201" s="4" t="s">
        <v>191</v>
      </c>
      <c r="C201" s="4" t="s">
        <v>408</v>
      </c>
      <c r="D201" s="67">
        <v>43556</v>
      </c>
      <c r="E201" s="67">
        <v>43818</v>
      </c>
      <c r="F201" s="6">
        <v>21</v>
      </c>
      <c r="G201" s="6">
        <v>21</v>
      </c>
      <c r="H201" s="7">
        <f t="shared" si="10"/>
        <v>0</v>
      </c>
      <c r="I201" s="31">
        <f t="shared" si="9"/>
        <v>0</v>
      </c>
      <c r="J201" s="57">
        <v>200</v>
      </c>
    </row>
    <row r="202" spans="1:10" s="11" customFormat="1" x14ac:dyDescent="0.2">
      <c r="A202" s="4" t="s">
        <v>82</v>
      </c>
      <c r="B202" s="4" t="s">
        <v>57</v>
      </c>
      <c r="C202" s="4" t="s">
        <v>405</v>
      </c>
      <c r="D202" s="67">
        <v>43524</v>
      </c>
      <c r="E202" s="67">
        <v>43819</v>
      </c>
      <c r="F202" s="6">
        <v>7.75</v>
      </c>
      <c r="G202" s="6">
        <v>10</v>
      </c>
      <c r="H202" s="7">
        <f t="shared" si="10"/>
        <v>2.25</v>
      </c>
      <c r="I202" s="31">
        <f t="shared" si="9"/>
        <v>0.29032258064516125</v>
      </c>
      <c r="J202" s="57">
        <v>201</v>
      </c>
    </row>
    <row r="203" spans="1:10" s="11" customFormat="1" x14ac:dyDescent="0.2">
      <c r="A203" s="4" t="s">
        <v>177</v>
      </c>
      <c r="B203" s="4" t="s">
        <v>207</v>
      </c>
      <c r="C203" s="4" t="s">
        <v>406</v>
      </c>
      <c r="D203" s="67">
        <v>43371</v>
      </c>
      <c r="E203" s="67">
        <v>43819</v>
      </c>
      <c r="F203" s="6">
        <v>4.0999999999999996</v>
      </c>
      <c r="G203" s="6">
        <v>4.2</v>
      </c>
      <c r="H203" s="7">
        <f t="shared" si="10"/>
        <v>0.10000000000000053</v>
      </c>
      <c r="I203" s="31">
        <f t="shared" si="9"/>
        <v>2.4390243902439046E-2</v>
      </c>
      <c r="J203" s="57">
        <v>202</v>
      </c>
    </row>
    <row r="204" spans="1:10" s="11" customFormat="1" x14ac:dyDescent="0.2">
      <c r="A204" s="4" t="s">
        <v>22</v>
      </c>
      <c r="B204" s="4" t="s">
        <v>101</v>
      </c>
      <c r="C204" s="4" t="s">
        <v>23</v>
      </c>
      <c r="D204" s="67">
        <v>43619</v>
      </c>
      <c r="E204" s="67">
        <v>43823</v>
      </c>
      <c r="F204" s="6">
        <v>15.25</v>
      </c>
      <c r="G204" s="6">
        <v>15.25</v>
      </c>
      <c r="H204" s="7">
        <f t="shared" si="10"/>
        <v>0</v>
      </c>
      <c r="I204" s="31">
        <f t="shared" si="9"/>
        <v>0</v>
      </c>
      <c r="J204" s="57">
        <v>203</v>
      </c>
    </row>
    <row r="205" spans="1:10" x14ac:dyDescent="0.2">
      <c r="A205" s="4" t="s">
        <v>36</v>
      </c>
      <c r="B205" s="4" t="s">
        <v>37</v>
      </c>
      <c r="C205" s="4" t="s">
        <v>433</v>
      </c>
      <c r="D205" s="67">
        <v>43525</v>
      </c>
      <c r="E205" s="67">
        <v>43838</v>
      </c>
      <c r="F205" s="6">
        <v>11.5</v>
      </c>
      <c r="G205" s="6">
        <v>13</v>
      </c>
      <c r="H205" s="7">
        <f t="shared" si="10"/>
        <v>1.5</v>
      </c>
      <c r="I205" s="31">
        <f t="shared" si="9"/>
        <v>0.13043478260869557</v>
      </c>
      <c r="J205" s="57">
        <v>204</v>
      </c>
    </row>
    <row r="206" spans="1:10" s="11" customFormat="1" x14ac:dyDescent="0.2">
      <c r="A206" s="4" t="s">
        <v>6</v>
      </c>
      <c r="B206" s="4" t="s">
        <v>149</v>
      </c>
      <c r="C206" s="4" t="s">
        <v>432</v>
      </c>
      <c r="D206" s="67">
        <v>43496</v>
      </c>
      <c r="E206" s="67">
        <v>43846</v>
      </c>
      <c r="F206" s="6">
        <v>15.76</v>
      </c>
      <c r="G206" s="6">
        <v>16</v>
      </c>
      <c r="H206" s="7">
        <f t="shared" si="10"/>
        <v>0.24000000000000021</v>
      </c>
      <c r="I206" s="31">
        <f t="shared" si="9"/>
        <v>1.5228426395939021E-2</v>
      </c>
      <c r="J206" s="57">
        <v>205</v>
      </c>
    </row>
    <row r="207" spans="1:10" s="11" customFormat="1" x14ac:dyDescent="0.2">
      <c r="A207" s="4" t="s">
        <v>39</v>
      </c>
      <c r="B207" s="4" t="s">
        <v>110</v>
      </c>
      <c r="C207" s="4" t="s">
        <v>431</v>
      </c>
      <c r="D207" s="67">
        <v>43588</v>
      </c>
      <c r="E207" s="67">
        <v>43852</v>
      </c>
      <c r="F207" s="6">
        <v>4.53</v>
      </c>
      <c r="G207" s="6">
        <v>5.07</v>
      </c>
      <c r="H207" s="7">
        <f t="shared" si="10"/>
        <v>0.54</v>
      </c>
      <c r="I207" s="31">
        <f t="shared" si="9"/>
        <v>0.11920529801324498</v>
      </c>
      <c r="J207" s="57">
        <v>206</v>
      </c>
    </row>
    <row r="208" spans="1:10" s="11" customFormat="1" x14ac:dyDescent="0.2">
      <c r="A208" s="4" t="s">
        <v>24</v>
      </c>
      <c r="B208" s="4" t="s">
        <v>5</v>
      </c>
      <c r="C208" s="4" t="s">
        <v>430</v>
      </c>
      <c r="D208" s="67">
        <v>43640</v>
      </c>
      <c r="E208" s="67">
        <v>43853</v>
      </c>
      <c r="F208" s="6">
        <v>7.25</v>
      </c>
      <c r="G208" s="6">
        <v>7.25</v>
      </c>
      <c r="H208" s="7">
        <f t="shared" si="10"/>
        <v>0</v>
      </c>
      <c r="I208" s="31">
        <f t="shared" si="9"/>
        <v>0</v>
      </c>
      <c r="J208" s="57">
        <v>207</v>
      </c>
    </row>
    <row r="209" spans="1:10" s="11" customFormat="1" x14ac:dyDescent="0.2">
      <c r="A209" s="4" t="s">
        <v>252</v>
      </c>
      <c r="B209" s="4" t="s">
        <v>428</v>
      </c>
      <c r="C209" s="4" t="s">
        <v>429</v>
      </c>
      <c r="D209" s="67">
        <v>43644</v>
      </c>
      <c r="E209" s="67">
        <v>43867</v>
      </c>
      <c r="F209" s="6">
        <v>9.9700000000000006</v>
      </c>
      <c r="G209" s="6">
        <v>14</v>
      </c>
      <c r="H209" s="7">
        <f t="shared" si="10"/>
        <v>4.0299999999999994</v>
      </c>
      <c r="I209" s="31">
        <f t="shared" si="9"/>
        <v>0.40421263791374118</v>
      </c>
      <c r="J209" s="57">
        <v>208</v>
      </c>
    </row>
    <row r="210" spans="1:10" s="11" customFormat="1" x14ac:dyDescent="0.2">
      <c r="A210" s="4" t="s">
        <v>12</v>
      </c>
      <c r="B210" s="4" t="s">
        <v>224</v>
      </c>
      <c r="C210" s="4" t="s">
        <v>427</v>
      </c>
      <c r="D210" s="67">
        <v>43202</v>
      </c>
      <c r="E210" s="67">
        <v>43879</v>
      </c>
      <c r="F210" s="6">
        <v>7.2</v>
      </c>
      <c r="G210" s="6">
        <v>7.2</v>
      </c>
      <c r="H210" s="7">
        <f t="shared" si="10"/>
        <v>0</v>
      </c>
      <c r="I210" s="31">
        <f t="shared" si="9"/>
        <v>0</v>
      </c>
      <c r="J210" s="57">
        <v>209</v>
      </c>
    </row>
    <row r="211" spans="1:10" s="11" customFormat="1" x14ac:dyDescent="0.2">
      <c r="A211" s="4" t="s">
        <v>135</v>
      </c>
      <c r="B211" s="4" t="s">
        <v>254</v>
      </c>
      <c r="C211" s="4" t="s">
        <v>426</v>
      </c>
      <c r="D211" s="67">
        <v>43388</v>
      </c>
      <c r="E211" s="67">
        <v>43880</v>
      </c>
      <c r="F211" s="6">
        <v>10.17</v>
      </c>
      <c r="G211" s="6">
        <v>12.76</v>
      </c>
      <c r="H211" s="7">
        <f t="shared" si="10"/>
        <v>2.59</v>
      </c>
      <c r="I211" s="31">
        <f t="shared" si="9"/>
        <v>0.25467059980334317</v>
      </c>
      <c r="J211" s="57">
        <v>210</v>
      </c>
    </row>
    <row r="212" spans="1:10" s="11" customFormat="1" x14ac:dyDescent="0.2">
      <c r="A212" s="4" t="s">
        <v>26</v>
      </c>
      <c r="B212" s="4" t="s">
        <v>132</v>
      </c>
      <c r="C212" s="4" t="s">
        <v>425</v>
      </c>
      <c r="D212" s="67">
        <v>43553</v>
      </c>
      <c r="E212" s="67">
        <v>43885</v>
      </c>
      <c r="F212" s="6">
        <v>10.4</v>
      </c>
      <c r="G212" s="6">
        <v>11.92</v>
      </c>
      <c r="H212" s="7">
        <f t="shared" si="10"/>
        <v>1.5199999999999996</v>
      </c>
      <c r="I212" s="31">
        <f t="shared" si="9"/>
        <v>0.14615384615384608</v>
      </c>
      <c r="J212" s="57">
        <v>211</v>
      </c>
    </row>
    <row r="213" spans="1:10" s="11" customFormat="1" x14ac:dyDescent="0.2">
      <c r="A213" s="4" t="s">
        <v>42</v>
      </c>
      <c r="B213" s="4" t="s">
        <v>423</v>
      </c>
      <c r="C213" s="4" t="s">
        <v>424</v>
      </c>
      <c r="D213" s="67">
        <v>43560</v>
      </c>
      <c r="E213" s="67">
        <v>43899</v>
      </c>
      <c r="F213" s="6">
        <v>5.47</v>
      </c>
      <c r="G213" s="6">
        <v>4.3899999999999997</v>
      </c>
      <c r="H213" s="7">
        <f t="shared" si="10"/>
        <v>-1.08</v>
      </c>
      <c r="I213" s="31">
        <f t="shared" ref="I213:I224" si="11">G213/F213-1</f>
        <v>-0.19744058500914075</v>
      </c>
      <c r="J213" s="57">
        <v>212</v>
      </c>
    </row>
    <row r="214" spans="1:10" s="11" customFormat="1" x14ac:dyDescent="0.2">
      <c r="A214" s="4" t="s">
        <v>4</v>
      </c>
      <c r="B214" s="4" t="s">
        <v>5</v>
      </c>
      <c r="C214" s="4" t="s">
        <v>422</v>
      </c>
      <c r="D214" s="67">
        <v>43599</v>
      </c>
      <c r="E214" s="67">
        <v>43901</v>
      </c>
      <c r="F214" s="6">
        <v>10.5</v>
      </c>
      <c r="G214" s="6">
        <v>15</v>
      </c>
      <c r="H214" s="7">
        <f t="shared" si="10"/>
        <v>4.5</v>
      </c>
      <c r="I214" s="31">
        <f t="shared" si="11"/>
        <v>0.4285714285714286</v>
      </c>
      <c r="J214" s="57">
        <v>213</v>
      </c>
    </row>
    <row r="215" spans="1:10" s="11" customFormat="1" x14ac:dyDescent="0.2">
      <c r="A215" s="4" t="s">
        <v>170</v>
      </c>
      <c r="B215" s="4" t="s">
        <v>171</v>
      </c>
      <c r="C215" s="4" t="s">
        <v>421</v>
      </c>
      <c r="D215" s="67">
        <v>43795</v>
      </c>
      <c r="E215" s="67">
        <v>43907</v>
      </c>
      <c r="F215" s="6">
        <v>26.16</v>
      </c>
      <c r="G215" s="6">
        <v>26.16</v>
      </c>
      <c r="H215" s="7">
        <f t="shared" si="10"/>
        <v>0</v>
      </c>
      <c r="I215" s="31">
        <f t="shared" si="11"/>
        <v>0</v>
      </c>
      <c r="J215" s="57">
        <v>214</v>
      </c>
    </row>
    <row r="216" spans="1:10" s="11" customFormat="1" x14ac:dyDescent="0.2">
      <c r="A216" s="4" t="s">
        <v>91</v>
      </c>
      <c r="B216" s="4" t="s">
        <v>92</v>
      </c>
      <c r="C216" s="4" t="s">
        <v>420</v>
      </c>
      <c r="D216" s="67">
        <v>43649</v>
      </c>
      <c r="E216" s="67">
        <v>43908</v>
      </c>
      <c r="F216" s="6">
        <v>9</v>
      </c>
      <c r="G216" s="6">
        <v>9</v>
      </c>
      <c r="H216" s="7">
        <f t="shared" si="10"/>
        <v>0</v>
      </c>
      <c r="I216" s="31">
        <f t="shared" si="11"/>
        <v>0</v>
      </c>
      <c r="J216" s="57">
        <v>215</v>
      </c>
    </row>
    <row r="217" spans="1:10" s="11" customFormat="1" x14ac:dyDescent="0.2">
      <c r="A217" s="4" t="s">
        <v>28</v>
      </c>
      <c r="B217" s="4" t="s">
        <v>21</v>
      </c>
      <c r="C217" s="4" t="s">
        <v>419</v>
      </c>
      <c r="D217" s="67">
        <v>43585</v>
      </c>
      <c r="E217" s="67">
        <v>43915</v>
      </c>
      <c r="F217" s="6">
        <v>9</v>
      </c>
      <c r="G217" s="6">
        <v>9</v>
      </c>
      <c r="H217" s="7">
        <f t="shared" si="10"/>
        <v>0</v>
      </c>
      <c r="I217" s="31">
        <f t="shared" si="11"/>
        <v>0</v>
      </c>
      <c r="J217" s="57">
        <v>216</v>
      </c>
    </row>
    <row r="218" spans="1:10" s="11" customFormat="1" x14ac:dyDescent="0.2">
      <c r="A218" s="4" t="s">
        <v>42</v>
      </c>
      <c r="B218" s="4" t="s">
        <v>416</v>
      </c>
      <c r="C218" s="4" t="s">
        <v>417</v>
      </c>
      <c r="D218" s="67">
        <v>43586</v>
      </c>
      <c r="E218" s="67">
        <v>43927</v>
      </c>
      <c r="F218" s="6">
        <v>6.04</v>
      </c>
      <c r="G218" s="6">
        <v>4.79</v>
      </c>
      <c r="H218" s="7">
        <f t="shared" si="10"/>
        <v>-1.25</v>
      </c>
      <c r="I218" s="31">
        <f t="shared" si="11"/>
        <v>-0.20695364238410596</v>
      </c>
      <c r="J218" s="57">
        <v>217</v>
      </c>
    </row>
    <row r="219" spans="1:10" s="11" customFormat="1" x14ac:dyDescent="0.2">
      <c r="A219" s="4" t="s">
        <v>175</v>
      </c>
      <c r="B219" s="4" t="s">
        <v>62</v>
      </c>
      <c r="C219" s="4" t="s">
        <v>418</v>
      </c>
      <c r="D219" s="67">
        <v>43658</v>
      </c>
      <c r="E219" s="67">
        <v>43927</v>
      </c>
      <c r="F219" s="6">
        <v>12</v>
      </c>
      <c r="G219" s="6">
        <v>12</v>
      </c>
      <c r="H219" s="7">
        <f t="shared" si="10"/>
        <v>0</v>
      </c>
      <c r="I219" s="31">
        <f t="shared" si="11"/>
        <v>0</v>
      </c>
      <c r="J219" s="57">
        <v>218</v>
      </c>
    </row>
    <row r="220" spans="1:10" x14ac:dyDescent="0.2">
      <c r="A220" s="4" t="s">
        <v>18</v>
      </c>
      <c r="B220" s="4" t="s">
        <v>267</v>
      </c>
      <c r="C220" s="4" t="s">
        <v>434</v>
      </c>
      <c r="D220" s="67">
        <v>43711</v>
      </c>
      <c r="E220" s="67">
        <v>43948</v>
      </c>
      <c r="F220" s="6">
        <v>11</v>
      </c>
      <c r="G220" s="6">
        <v>12.6</v>
      </c>
      <c r="H220" s="7">
        <f t="shared" si="10"/>
        <v>1.5999999999999996</v>
      </c>
      <c r="I220" s="31">
        <f t="shared" si="11"/>
        <v>0.1454545454545455</v>
      </c>
      <c r="J220" s="57">
        <v>219</v>
      </c>
    </row>
    <row r="221" spans="1:10" s="11" customFormat="1" x14ac:dyDescent="0.2">
      <c r="A221" s="4" t="s">
        <v>77</v>
      </c>
      <c r="B221" s="4" t="s">
        <v>80</v>
      </c>
      <c r="C221" s="73" t="s">
        <v>438</v>
      </c>
      <c r="D221" s="70">
        <v>43647</v>
      </c>
      <c r="E221" s="70">
        <v>43948</v>
      </c>
      <c r="F221" s="6">
        <v>11.24</v>
      </c>
      <c r="G221" s="6">
        <v>13</v>
      </c>
      <c r="H221" s="7">
        <f t="shared" si="10"/>
        <v>1.7599999999999998</v>
      </c>
      <c r="I221" s="31">
        <f t="shared" si="11"/>
        <v>0.15658362989323837</v>
      </c>
      <c r="J221" s="57">
        <v>220</v>
      </c>
    </row>
    <row r="222" spans="1:10" x14ac:dyDescent="0.2">
      <c r="A222" s="4" t="s">
        <v>77</v>
      </c>
      <c r="B222" s="4" t="s">
        <v>78</v>
      </c>
      <c r="C222" s="73" t="s">
        <v>439</v>
      </c>
      <c r="D222" s="70">
        <v>43647</v>
      </c>
      <c r="E222" s="70">
        <v>43950</v>
      </c>
      <c r="F222" s="6">
        <v>10.79</v>
      </c>
      <c r="G222" s="6">
        <v>12</v>
      </c>
      <c r="H222" s="7">
        <f t="shared" si="10"/>
        <v>1.2100000000000009</v>
      </c>
      <c r="I222" s="31">
        <f t="shared" si="11"/>
        <v>0.11214087117701577</v>
      </c>
      <c r="J222" s="57">
        <v>221</v>
      </c>
    </row>
    <row r="223" spans="1:10" x14ac:dyDescent="0.2">
      <c r="A223" s="4" t="s">
        <v>24</v>
      </c>
      <c r="B223" s="4" t="s">
        <v>35</v>
      </c>
      <c r="C223" s="4" t="s">
        <v>415</v>
      </c>
      <c r="D223" s="67">
        <v>43654</v>
      </c>
      <c r="E223" s="67">
        <v>43959</v>
      </c>
      <c r="F223" s="6">
        <v>7.5</v>
      </c>
      <c r="G223" s="6">
        <v>7.5</v>
      </c>
      <c r="H223" s="7">
        <f t="shared" si="10"/>
        <v>0</v>
      </c>
      <c r="I223" s="31">
        <f t="shared" si="11"/>
        <v>0</v>
      </c>
      <c r="J223" s="57">
        <v>222</v>
      </c>
    </row>
    <row r="224" spans="1:10" x14ac:dyDescent="0.2">
      <c r="A224" s="4" t="s">
        <v>58</v>
      </c>
      <c r="B224" s="4" t="s">
        <v>269</v>
      </c>
      <c r="C224" s="3" t="s">
        <v>435</v>
      </c>
      <c r="D224" s="70">
        <v>43647</v>
      </c>
      <c r="E224" s="70">
        <v>43971</v>
      </c>
      <c r="F224" s="6">
        <v>8.75</v>
      </c>
      <c r="G224" s="6">
        <v>9.6</v>
      </c>
      <c r="H224" s="7">
        <f t="shared" si="10"/>
        <v>0.84999999999999964</v>
      </c>
      <c r="I224" s="31">
        <f t="shared" si="11"/>
        <v>9.7142857142857197E-2</v>
      </c>
      <c r="J224" s="57">
        <v>223</v>
      </c>
    </row>
    <row r="226" spans="7:12" x14ac:dyDescent="0.2">
      <c r="G226" s="32" t="s">
        <v>379</v>
      </c>
      <c r="H226" s="35">
        <f>AVERAGE(H2:H224)</f>
        <v>0.93802690582959614</v>
      </c>
      <c r="I226" s="71">
        <f>AVERAGE(I2:I224)</f>
        <v>0.12852029252909633</v>
      </c>
    </row>
    <row r="227" spans="7:12" x14ac:dyDescent="0.2">
      <c r="G227" s="32" t="s">
        <v>397</v>
      </c>
      <c r="H227" s="21">
        <f>MEDIAN(H2:H224)</f>
        <v>0.25</v>
      </c>
      <c r="I227" s="61">
        <f>MEDIAN(I2:I224)</f>
        <v>3.828828828828823E-2</v>
      </c>
    </row>
    <row r="228" spans="7:12" x14ac:dyDescent="0.2">
      <c r="I228" s="21"/>
      <c r="J228" s="16"/>
      <c r="K228" s="21"/>
      <c r="L228" s="16"/>
    </row>
    <row r="229" spans="7:12" x14ac:dyDescent="0.2">
      <c r="I229" s="21"/>
      <c r="J229" s="16"/>
      <c r="K229" s="21"/>
      <c r="L229" s="16"/>
    </row>
    <row r="230" spans="7:12" x14ac:dyDescent="0.2">
      <c r="I230" s="21"/>
      <c r="J230" s="16"/>
      <c r="K230" s="21"/>
      <c r="L230" s="16"/>
    </row>
    <row r="231" spans="7:12" x14ac:dyDescent="0.2">
      <c r="I231" s="21"/>
      <c r="J231" s="16"/>
      <c r="K231" s="21"/>
      <c r="L231" s="16"/>
    </row>
    <row r="232" spans="7:12" x14ac:dyDescent="0.2">
      <c r="I232" s="21"/>
      <c r="J232" s="16"/>
      <c r="K232" s="21"/>
      <c r="L232" s="16"/>
    </row>
    <row r="233" spans="7:12" x14ac:dyDescent="0.2">
      <c r="I233" s="21"/>
      <c r="J233" s="16"/>
      <c r="K233" s="21"/>
      <c r="L233" s="16"/>
    </row>
  </sheetData>
  <autoFilter ref="A1:J224" xr:uid="{00000000-0009-0000-0000-000001000000}"/>
  <sortState xmlns:xlrd2="http://schemas.microsoft.com/office/spreadsheetml/2017/richdata2" ref="A2:I227">
    <sortCondition ref="E2:E227"/>
  </sortState>
  <hyperlinks>
    <hyperlink ref="C162" r:id="rId1" xr:uid="{00000000-0004-0000-0100-000000000000}"/>
    <hyperlink ref="C221" r:id="rId2" xr:uid="{E5761E50-725C-CB4C-B63E-E82DA000C13E}"/>
    <hyperlink ref="C222" r:id="rId3" xr:uid="{8BE79FA1-8F87-1944-B92E-F8CE9DE16500}"/>
  </hyperlinks>
  <pageMargins left="0.75" right="0.75" top="1" bottom="1" header="0.5" footer="0.5"/>
  <pageSetup paperSize="9" firstPageNumber="0" fitToWidth="0" fitToHeight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18"/>
  <sheetViews>
    <sheetView showGridLines="0" zoomScale="125" workbookViewId="0">
      <selection activeCell="F14" sqref="F14"/>
    </sheetView>
  </sheetViews>
  <sheetFormatPr defaultColWidth="11.42578125" defaultRowHeight="12.75" x14ac:dyDescent="0.2"/>
  <cols>
    <col min="2" max="2" width="16.7109375" customWidth="1"/>
    <col min="3" max="3" width="16.28515625" customWidth="1"/>
    <col min="4" max="4" width="13.42578125" customWidth="1"/>
    <col min="5" max="5" width="14" customWidth="1"/>
  </cols>
  <sheetData>
    <row r="2" spans="2:5" ht="13.5" thickBot="1" x14ac:dyDescent="0.25">
      <c r="B2" t="s">
        <v>402</v>
      </c>
    </row>
    <row r="3" spans="2:5" ht="30" customHeight="1" x14ac:dyDescent="0.2">
      <c r="B3" s="8" t="s">
        <v>286</v>
      </c>
      <c r="C3" s="9" t="s">
        <v>285</v>
      </c>
      <c r="D3" s="9" t="s">
        <v>463</v>
      </c>
      <c r="E3" s="10" t="s">
        <v>464</v>
      </c>
    </row>
    <row r="4" spans="2:5" ht="24.95" customHeight="1" x14ac:dyDescent="0.2">
      <c r="B4" s="36" t="s">
        <v>395</v>
      </c>
      <c r="C4" s="18">
        <f>'National Fixed Charges'!C175</f>
        <v>10.71156976744186</v>
      </c>
      <c r="D4" s="18">
        <f>C7-C4</f>
        <v>3.2884302325581398</v>
      </c>
      <c r="E4" s="37">
        <f>C7/C4-1</f>
        <v>0.30699797545579388</v>
      </c>
    </row>
    <row r="5" spans="2:5" ht="24.95" customHeight="1" thickBot="1" x14ac:dyDescent="0.25">
      <c r="B5" s="38" t="s">
        <v>396</v>
      </c>
      <c r="C5" s="18">
        <f>'National Fixed Charges'!C176</f>
        <v>10</v>
      </c>
      <c r="D5" s="19">
        <f>C7-C5</f>
        <v>4</v>
      </c>
      <c r="E5" s="39">
        <f>C7/C5-1</f>
        <v>0.39999999999999991</v>
      </c>
    </row>
    <row r="6" spans="2:5" ht="11.1" customHeight="1" x14ac:dyDescent="0.2">
      <c r="B6" s="45"/>
      <c r="C6" s="46"/>
      <c r="D6" s="44"/>
      <c r="E6" s="44"/>
    </row>
    <row r="7" spans="2:5" ht="24.95" customHeight="1" x14ac:dyDescent="0.2">
      <c r="B7" s="40" t="s">
        <v>462</v>
      </c>
      <c r="C7" s="41">
        <v>14</v>
      </c>
      <c r="D7" s="42"/>
      <c r="E7" s="43"/>
    </row>
    <row r="10" spans="2:5" ht="13.5" thickBot="1" x14ac:dyDescent="0.25">
      <c r="B10" t="s">
        <v>403</v>
      </c>
    </row>
    <row r="11" spans="2:5" ht="39" thickBot="1" x14ac:dyDescent="0.25">
      <c r="B11" s="49" t="s">
        <v>286</v>
      </c>
      <c r="C11" s="50" t="s">
        <v>401</v>
      </c>
      <c r="D11" s="50" t="s">
        <v>463</v>
      </c>
      <c r="E11" s="51" t="s">
        <v>464</v>
      </c>
    </row>
    <row r="12" spans="2:5" ht="38.25" x14ac:dyDescent="0.2">
      <c r="B12" s="8" t="s">
        <v>391</v>
      </c>
      <c r="C12" s="53">
        <f>'Nat. GRC Results Table'!H226</f>
        <v>0.93802690582959614</v>
      </c>
      <c r="D12" s="53">
        <f>C17-C12</f>
        <v>5.101973094170404</v>
      </c>
      <c r="E12" s="54">
        <f>(C17/C12)-1</f>
        <v>5.4390477101061308</v>
      </c>
    </row>
    <row r="13" spans="2:5" ht="26.25" thickBot="1" x14ac:dyDescent="0.25">
      <c r="B13" s="38" t="s">
        <v>392</v>
      </c>
      <c r="C13" s="19">
        <f>'Nat. GRC Results Table'!H227</f>
        <v>0.25</v>
      </c>
      <c r="D13" s="19">
        <f>C17-C13</f>
        <v>5.79</v>
      </c>
      <c r="E13" s="39">
        <f>C17/C13-1</f>
        <v>23.16</v>
      </c>
    </row>
    <row r="14" spans="2:5" ht="24.95" customHeight="1" x14ac:dyDescent="0.2">
      <c r="B14" s="40" t="s">
        <v>393</v>
      </c>
      <c r="C14" s="52">
        <f>'Nat. GRC Results Table'!I226</f>
        <v>0.12852029252909633</v>
      </c>
      <c r="D14" s="55"/>
      <c r="E14" s="48">
        <f>C18-C14</f>
        <v>0.63027367732014994</v>
      </c>
    </row>
    <row r="15" spans="2:5" ht="24.95" customHeight="1" thickBot="1" x14ac:dyDescent="0.25">
      <c r="B15" s="38" t="s">
        <v>394</v>
      </c>
      <c r="C15" s="52">
        <f>'Nat. GRC Results Table'!I227</f>
        <v>3.828828828828823E-2</v>
      </c>
      <c r="D15" s="56"/>
      <c r="E15" s="39">
        <f>C18-C15</f>
        <v>0.72050568156095807</v>
      </c>
    </row>
    <row r="16" spans="2:5" ht="11.1" customHeight="1" x14ac:dyDescent="0.2">
      <c r="B16" s="45"/>
      <c r="C16" s="47"/>
      <c r="D16" s="44"/>
      <c r="E16" s="44"/>
    </row>
    <row r="17" spans="2:5" ht="18" customHeight="1" x14ac:dyDescent="0.2">
      <c r="B17" s="40" t="s">
        <v>465</v>
      </c>
      <c r="C17" s="41">
        <f>C7-7.96</f>
        <v>6.04</v>
      </c>
      <c r="D17" s="42"/>
      <c r="E17" s="43"/>
    </row>
    <row r="18" spans="2:5" ht="21.95" customHeight="1" x14ac:dyDescent="0.2">
      <c r="B18" s="40" t="s">
        <v>466</v>
      </c>
      <c r="C18" s="48">
        <f>C7/7.96-1</f>
        <v>0.7587939698492463</v>
      </c>
      <c r="D18" s="62"/>
      <c r="E18" s="6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83"/>
  <sheetViews>
    <sheetView workbookViewId="0">
      <selection activeCell="G14" sqref="G14"/>
    </sheetView>
  </sheetViews>
  <sheetFormatPr defaultColWidth="11.42578125" defaultRowHeight="12.75" x14ac:dyDescent="0.2"/>
  <cols>
    <col min="1" max="1" width="14.140625" customWidth="1"/>
    <col min="2" max="2" width="26.85546875" customWidth="1"/>
    <col min="3" max="3" width="14" customWidth="1"/>
    <col min="5" max="5" width="12.28515625" customWidth="1"/>
    <col min="6" max="6" width="17.85546875" hidden="1" customWidth="1"/>
    <col min="7" max="7" width="17.85546875" customWidth="1"/>
    <col min="8" max="8" width="18.140625" customWidth="1"/>
    <col min="9" max="9" width="18.140625" hidden="1" customWidth="1"/>
    <col min="10" max="10" width="17.28515625" customWidth="1"/>
    <col min="11" max="11" width="15.7109375" customWidth="1"/>
  </cols>
  <sheetData>
    <row r="1" spans="1:14" x14ac:dyDescent="0.2">
      <c r="A1" s="27" t="s">
        <v>378</v>
      </c>
      <c r="B1" s="3"/>
      <c r="C1" s="3"/>
      <c r="J1" s="5" t="s">
        <v>440</v>
      </c>
      <c r="K1" s="5" t="s">
        <v>0</v>
      </c>
      <c r="L1" s="5" t="s">
        <v>444</v>
      </c>
      <c r="M1" s="5" t="s">
        <v>445</v>
      </c>
      <c r="N1" s="5" t="s">
        <v>446</v>
      </c>
    </row>
    <row r="2" spans="1:14" x14ac:dyDescent="0.2">
      <c r="A2" s="33" t="s">
        <v>0</v>
      </c>
      <c r="B2" s="33" t="s">
        <v>1</v>
      </c>
      <c r="C2" s="33" t="s">
        <v>284</v>
      </c>
      <c r="D2" s="32"/>
      <c r="J2">
        <v>1</v>
      </c>
      <c r="K2" t="s">
        <v>49</v>
      </c>
      <c r="L2" s="21">
        <f>AVERAGEIF('National Fixed Charges'!A$2:A$173,K2,'National Fixed Charges'!C$2:C$173)</f>
        <v>7</v>
      </c>
      <c r="M2" s="21">
        <f>SUMIF('National Fixed Charges'!A$2:A$173,K2,'National Fixed Charges'!C$2:C$173)</f>
        <v>28</v>
      </c>
      <c r="N2" s="75">
        <f>COUNTIF('National Fixed Charges'!A$2:A$173,K2)</f>
        <v>4</v>
      </c>
    </row>
    <row r="3" spans="1:14" x14ac:dyDescent="0.2">
      <c r="A3" s="4" t="s">
        <v>12</v>
      </c>
      <c r="B3" s="4" t="s">
        <v>17</v>
      </c>
      <c r="C3" s="6">
        <v>6.39</v>
      </c>
      <c r="J3">
        <v>2</v>
      </c>
      <c r="K3" t="s">
        <v>277</v>
      </c>
      <c r="L3" s="21">
        <f>AVERAGEIF('National Fixed Charges'!A$2:A$173,K3,'National Fixed Charges'!C$2:C$173)</f>
        <v>6</v>
      </c>
      <c r="M3" s="21">
        <f>SUMIF('National Fixed Charges'!A$2:A$173,K3,'National Fixed Charges'!C$2:C$173)</f>
        <v>6</v>
      </c>
      <c r="N3" s="75">
        <f>COUNTIF('National Fixed Charges'!A$2:A$173,K3)</f>
        <v>1</v>
      </c>
    </row>
    <row r="4" spans="1:14" x14ac:dyDescent="0.2">
      <c r="A4" s="4" t="s">
        <v>12</v>
      </c>
      <c r="B4" s="4" t="s">
        <v>115</v>
      </c>
      <c r="C4" s="6">
        <v>9.02</v>
      </c>
      <c r="J4">
        <v>3</v>
      </c>
      <c r="K4" t="s">
        <v>33</v>
      </c>
      <c r="L4" s="21">
        <f>AVERAGEIF('National Fixed Charges'!A$2:A$173,K4,'National Fixed Charges'!C$2:C$173)</f>
        <v>14.97</v>
      </c>
      <c r="M4" s="21">
        <f>SUMIF('National Fixed Charges'!A$2:A$173,K4,'National Fixed Charges'!C$2:C$173)</f>
        <v>14.97</v>
      </c>
      <c r="N4" s="75">
        <f>COUNTIF('National Fixed Charges'!A$2:A$173,K4)</f>
        <v>1</v>
      </c>
    </row>
    <row r="5" spans="1:14" x14ac:dyDescent="0.2">
      <c r="A5" s="4" t="s">
        <v>12</v>
      </c>
      <c r="B5" s="4" t="s">
        <v>224</v>
      </c>
      <c r="C5" s="6">
        <v>7.2</v>
      </c>
      <c r="J5">
        <v>4</v>
      </c>
      <c r="K5" t="s">
        <v>12</v>
      </c>
      <c r="L5" s="21">
        <f>AVERAGEIF('National Fixed Charges'!A$2:A$173,K5,'National Fixed Charges'!C$2:C$173)</f>
        <v>3.9233333333333333</v>
      </c>
      <c r="M5" s="21">
        <f>SUMIF('National Fixed Charges'!A$2:A$173,K5,'National Fixed Charges'!C$2:C$173)</f>
        <v>23.54</v>
      </c>
      <c r="N5" s="75">
        <f>COUNTIF('National Fixed Charges'!A$2:A$173,K5)</f>
        <v>6</v>
      </c>
    </row>
    <row r="6" spans="1:14" x14ac:dyDescent="0.2">
      <c r="A6" s="4" t="s">
        <v>12</v>
      </c>
      <c r="B6" s="4" t="s">
        <v>100</v>
      </c>
      <c r="C6" s="6">
        <v>0</v>
      </c>
      <c r="J6">
        <v>5</v>
      </c>
      <c r="K6" t="s">
        <v>65</v>
      </c>
      <c r="L6" s="21">
        <f>AVERAGEIF('National Fixed Charges'!A$2:A$173,K6,'National Fixed Charges'!C$2:C$173)</f>
        <v>8.5833333333333339</v>
      </c>
      <c r="M6" s="21">
        <f>SUMIF('National Fixed Charges'!A$2:A$173,K6,'National Fixed Charges'!C$2:C$173)</f>
        <v>25.75</v>
      </c>
      <c r="N6" s="75">
        <f>COUNTIF('National Fixed Charges'!A$2:A$173,K6)</f>
        <v>3</v>
      </c>
    </row>
    <row r="7" spans="1:14" x14ac:dyDescent="0.2">
      <c r="A7" s="4" t="s">
        <v>12</v>
      </c>
      <c r="B7" s="4" t="s">
        <v>13</v>
      </c>
      <c r="C7" s="6">
        <v>0.93</v>
      </c>
      <c r="E7" s="32" t="s">
        <v>404</v>
      </c>
      <c r="F7" t="s">
        <v>467</v>
      </c>
      <c r="I7" t="s">
        <v>467</v>
      </c>
      <c r="J7">
        <v>6</v>
      </c>
      <c r="K7" t="s">
        <v>24</v>
      </c>
      <c r="L7" s="21">
        <f>AVERAGEIF('National Fixed Charges'!A$2:A$173,K7,'National Fixed Charges'!C$2:C$173)</f>
        <v>9.1062499999999993</v>
      </c>
      <c r="M7" s="21">
        <f>SUMIF('National Fixed Charges'!A$2:A$173,K7,'National Fixed Charges'!C$2:C$173)</f>
        <v>72.849999999999994</v>
      </c>
      <c r="N7" s="75">
        <f>COUNTIF('National Fixed Charges'!A$2:A$173,K7)</f>
        <v>8</v>
      </c>
    </row>
    <row r="8" spans="1:14" x14ac:dyDescent="0.2">
      <c r="A8" s="4" t="s">
        <v>12</v>
      </c>
      <c r="B8" s="4" t="s">
        <v>147</v>
      </c>
      <c r="C8" s="6">
        <v>0</v>
      </c>
      <c r="E8" s="33" t="s">
        <v>383</v>
      </c>
      <c r="F8" s="33" t="s">
        <v>441</v>
      </c>
      <c r="G8" s="33" t="s">
        <v>442</v>
      </c>
      <c r="H8" s="33" t="s">
        <v>443</v>
      </c>
      <c r="I8" s="33" t="s">
        <v>461</v>
      </c>
      <c r="J8">
        <v>7</v>
      </c>
      <c r="K8" s="74" t="s">
        <v>6</v>
      </c>
      <c r="L8" s="21">
        <f>AVERAGEIF('National Fixed Charges'!A$2:A$173,K8,'National Fixed Charges'!C$2:C$173)</f>
        <v>16.858571428571427</v>
      </c>
      <c r="M8" s="21">
        <f>SUMIF('National Fixed Charges'!A$2:A$173,K8,'National Fixed Charges'!C$2:C$173)</f>
        <v>118.00999999999999</v>
      </c>
      <c r="N8" s="75">
        <f>COUNTIF('National Fixed Charges'!A$2:A$173,K8)</f>
        <v>7</v>
      </c>
    </row>
    <row r="9" spans="1:14" x14ac:dyDescent="0.2">
      <c r="A9" s="4" t="s">
        <v>49</v>
      </c>
      <c r="B9" s="4" t="s">
        <v>255</v>
      </c>
      <c r="C9" s="6">
        <v>7</v>
      </c>
      <c r="E9" s="76" t="s">
        <v>384</v>
      </c>
      <c r="F9" s="17">
        <f>AVERAGE(L2:L6)</f>
        <v>8.0953333333333326</v>
      </c>
      <c r="G9" s="17">
        <f>C18</f>
        <v>6.5506666666666664</v>
      </c>
      <c r="H9" s="77">
        <f>C19</f>
        <v>7</v>
      </c>
      <c r="I9" s="77">
        <f>MEDIAN(L2:L6)</f>
        <v>7</v>
      </c>
      <c r="J9">
        <v>8</v>
      </c>
      <c r="K9" t="s">
        <v>96</v>
      </c>
      <c r="L9" s="21">
        <f>AVERAGEIF('National Fixed Charges'!A$2:A$173,K9,'National Fixed Charges'!C$2:C$173)</f>
        <v>11.23</v>
      </c>
      <c r="M9" s="21">
        <f>SUMIF('National Fixed Charges'!A$2:A$173,K9,'National Fixed Charges'!C$2:C$173)</f>
        <v>22.46</v>
      </c>
      <c r="N9" s="75">
        <f>COUNTIF('National Fixed Charges'!A$2:A$173,K9)</f>
        <v>2</v>
      </c>
    </row>
    <row r="10" spans="1:14" x14ac:dyDescent="0.2">
      <c r="A10" s="4" t="s">
        <v>49</v>
      </c>
      <c r="B10" s="4" t="s">
        <v>256</v>
      </c>
      <c r="C10" s="6">
        <v>7</v>
      </c>
      <c r="E10" s="76" t="s">
        <v>385</v>
      </c>
      <c r="F10" s="17">
        <f>AVERAGE(L2:L11)</f>
        <v>9.789732142857142</v>
      </c>
      <c r="G10" s="17">
        <f>SUM(M2:M11)/SUM(N2:N11)</f>
        <v>9.7374358974358977</v>
      </c>
      <c r="H10" s="77">
        <f>C63</f>
        <v>8.01</v>
      </c>
      <c r="I10" s="77">
        <f>MEDIAN(L2:L11)</f>
        <v>8.8447916666666657</v>
      </c>
      <c r="J10">
        <v>9</v>
      </c>
      <c r="K10" t="s">
        <v>8</v>
      </c>
      <c r="L10" s="21">
        <f>AVERAGEIF('National Fixed Charges'!A$2:A$173,K10,'National Fixed Charges'!C$2:C$173)</f>
        <v>7.5025000000000004</v>
      </c>
      <c r="M10" s="21">
        <f>SUMIF('National Fixed Charges'!A$2:A$173,K10,'National Fixed Charges'!C$2:C$173)</f>
        <v>30.01</v>
      </c>
      <c r="N10" s="75">
        <f>COUNTIF('National Fixed Charges'!A$2:A$173,K10)</f>
        <v>4</v>
      </c>
    </row>
    <row r="11" spans="1:14" x14ac:dyDescent="0.2">
      <c r="A11" s="4" t="s">
        <v>49</v>
      </c>
      <c r="B11" s="4" t="s">
        <v>155</v>
      </c>
      <c r="C11" s="6">
        <v>7</v>
      </c>
      <c r="E11" s="76" t="s">
        <v>386</v>
      </c>
      <c r="F11" s="17">
        <f>AVERAGE(L2:L16)</f>
        <v>9.9940436507936514</v>
      </c>
      <c r="G11" s="17">
        <f>C119</f>
        <v>9.9734615384615388</v>
      </c>
      <c r="H11" s="77">
        <f>C120</f>
        <v>8.9849999999999994</v>
      </c>
      <c r="I11" s="77">
        <f>MEDIAN(L2:L16)</f>
        <v>9.5</v>
      </c>
      <c r="J11">
        <v>10</v>
      </c>
      <c r="K11" t="s">
        <v>234</v>
      </c>
      <c r="L11" s="21">
        <f>AVERAGEIF('National Fixed Charges'!A$2:A$173,K11,'National Fixed Charges'!C$2:C$173)</f>
        <v>12.723333333333334</v>
      </c>
      <c r="M11" s="21">
        <f>SUMIF('National Fixed Charges'!A$2:A$173,K11,'National Fixed Charges'!C$2:C$173)</f>
        <v>38.17</v>
      </c>
      <c r="N11" s="75">
        <f>COUNTIF('National Fixed Charges'!A$2:A$173,K11)</f>
        <v>3</v>
      </c>
    </row>
    <row r="12" spans="1:14" x14ac:dyDescent="0.2">
      <c r="A12" s="4" t="s">
        <v>49</v>
      </c>
      <c r="B12" s="4" t="s">
        <v>113</v>
      </c>
      <c r="C12" s="6">
        <v>7</v>
      </c>
      <c r="E12" s="76" t="s">
        <v>387</v>
      </c>
      <c r="F12" s="17">
        <f>AVERAGE(L2:L21)</f>
        <v>10.693886904761907</v>
      </c>
      <c r="G12" s="17">
        <f>C193</f>
        <v>10.800144927536234</v>
      </c>
      <c r="H12" s="77">
        <f>C194</f>
        <v>9.6</v>
      </c>
      <c r="I12" s="77">
        <f>MEDIAN(L2:L21)</f>
        <v>10.155000000000001</v>
      </c>
      <c r="J12">
        <v>11</v>
      </c>
      <c r="K12" t="s">
        <v>55</v>
      </c>
      <c r="L12" s="21">
        <f>AVERAGEIF('National Fixed Charges'!A$2:A$173,K12,'National Fixed Charges'!C$2:C$173)</f>
        <v>11.5</v>
      </c>
      <c r="M12" s="21">
        <f>SUMIF('National Fixed Charges'!A$2:A$173,K12,'National Fixed Charges'!C$2:C$173)</f>
        <v>34.5</v>
      </c>
      <c r="N12" s="75">
        <f>COUNTIF('National Fixed Charges'!A$2:A$173,K12)</f>
        <v>3</v>
      </c>
    </row>
    <row r="13" spans="1:14" x14ac:dyDescent="0.2">
      <c r="A13" s="4" t="s">
        <v>65</v>
      </c>
      <c r="B13" s="4" t="s">
        <v>66</v>
      </c>
      <c r="C13" s="6">
        <v>8</v>
      </c>
      <c r="E13" s="76" t="s">
        <v>390</v>
      </c>
      <c r="F13" s="17">
        <f>AVERAGE(L2:L26)</f>
        <v>9.8990761904761921</v>
      </c>
      <c r="G13" s="17">
        <f>C282</f>
        <v>10.099642857142859</v>
      </c>
      <c r="H13" s="77">
        <f>C283</f>
        <v>9</v>
      </c>
      <c r="I13" s="77">
        <f>MEDIAN(L2:L26)</f>
        <v>9.5</v>
      </c>
      <c r="J13">
        <v>12</v>
      </c>
      <c r="K13" t="s">
        <v>135</v>
      </c>
      <c r="L13" s="21">
        <f>AVERAGEIF('National Fixed Charges'!A$2:A$173,K13,'National Fixed Charges'!C$2:C$173)</f>
        <v>9.56</v>
      </c>
      <c r="M13" s="21">
        <f>SUMIF('National Fixed Charges'!A$2:A$173,K13,'National Fixed Charges'!C$2:C$173)</f>
        <v>19.12</v>
      </c>
      <c r="N13" s="75">
        <f>COUNTIF('National Fixed Charges'!A$2:A$173,K13)</f>
        <v>2</v>
      </c>
    </row>
    <row r="14" spans="1:14" x14ac:dyDescent="0.2">
      <c r="A14" s="4" t="s">
        <v>65</v>
      </c>
      <c r="B14" s="4" t="s">
        <v>144</v>
      </c>
      <c r="C14" s="6">
        <v>9.75</v>
      </c>
      <c r="J14">
        <v>13</v>
      </c>
      <c r="K14" t="s">
        <v>46</v>
      </c>
      <c r="L14" s="21">
        <f>AVERAGEIF('National Fixed Charges'!A$2:A$173,K14,'National Fixed Charges'!C$2:C$173)</f>
        <v>9.5</v>
      </c>
      <c r="M14" s="21">
        <f>SUMIF('National Fixed Charges'!A$2:A$173,K14,'National Fixed Charges'!C$2:C$173)</f>
        <v>28.5</v>
      </c>
      <c r="N14" s="75">
        <f>COUNTIF('National Fixed Charges'!A$2:A$173,K14)</f>
        <v>3</v>
      </c>
    </row>
    <row r="15" spans="1:14" x14ac:dyDescent="0.2">
      <c r="A15" s="4" t="s">
        <v>65</v>
      </c>
      <c r="B15" s="4" t="s">
        <v>32</v>
      </c>
      <c r="C15" s="6">
        <v>8</v>
      </c>
      <c r="J15">
        <v>14</v>
      </c>
      <c r="K15" t="s">
        <v>104</v>
      </c>
      <c r="L15" s="21">
        <f>AVERAGEIF('National Fixed Charges'!A$2:A$173,K15,'National Fixed Charges'!C$2:C$173)</f>
        <v>14.333333333333334</v>
      </c>
      <c r="M15" s="21">
        <f>SUMIF('National Fixed Charges'!A$2:A$173,K15,'National Fixed Charges'!C$2:C$173)</f>
        <v>43</v>
      </c>
      <c r="N15" s="75">
        <f>COUNTIF('National Fixed Charges'!A$2:A$173,K15)</f>
        <v>3</v>
      </c>
    </row>
    <row r="16" spans="1:14" x14ac:dyDescent="0.2">
      <c r="A16" s="4" t="s">
        <v>277</v>
      </c>
      <c r="B16" s="4" t="s">
        <v>155</v>
      </c>
      <c r="C16" s="6">
        <v>6</v>
      </c>
      <c r="J16">
        <v>15</v>
      </c>
      <c r="K16" t="s">
        <v>10</v>
      </c>
      <c r="L16" s="21">
        <f>AVERAGEIF('National Fixed Charges'!A$2:A$173,K16,'National Fixed Charges'!C$2:C$173)</f>
        <v>7.1199999999999992</v>
      </c>
      <c r="M16" s="21">
        <f>SUMIF('National Fixed Charges'!A$2:A$173,K16,'National Fixed Charges'!C$2:C$173)</f>
        <v>14.239999999999998</v>
      </c>
      <c r="N16" s="75">
        <f>COUNTIF('National Fixed Charges'!A$2:A$173,K16)</f>
        <v>2</v>
      </c>
    </row>
    <row r="17" spans="1:14" x14ac:dyDescent="0.2">
      <c r="A17" s="4" t="s">
        <v>33</v>
      </c>
      <c r="B17" s="4" t="s">
        <v>34</v>
      </c>
      <c r="C17" s="6">
        <v>14.97</v>
      </c>
      <c r="J17">
        <v>16</v>
      </c>
      <c r="K17" t="s">
        <v>99</v>
      </c>
      <c r="L17" s="21">
        <f>AVERAGEIF('National Fixed Charges'!A$2:A$173,K17,'National Fixed Charges'!C$2:C$173)</f>
        <v>15.09</v>
      </c>
      <c r="M17" s="21">
        <f>SUMIF('National Fixed Charges'!A$2:A$173,K17,'National Fixed Charges'!C$2:C$173)</f>
        <v>15.09</v>
      </c>
      <c r="N17" s="75">
        <f>COUNTIF('National Fixed Charges'!A$2:A$173,K17)</f>
        <v>1</v>
      </c>
    </row>
    <row r="18" spans="1:14" x14ac:dyDescent="0.2">
      <c r="B18" s="32" t="s">
        <v>379</v>
      </c>
      <c r="C18" s="34">
        <f>AVERAGE(C3:C17)</f>
        <v>6.5506666666666664</v>
      </c>
      <c r="J18">
        <v>17</v>
      </c>
      <c r="K18" t="s">
        <v>112</v>
      </c>
      <c r="L18" s="21">
        <f>AVERAGEIF('National Fixed Charges'!A$2:A$173,K18,'National Fixed Charges'!C$2:C$173)</f>
        <v>14.923333333333334</v>
      </c>
      <c r="M18" s="21">
        <f>SUMIF('National Fixed Charges'!A$2:A$173,K18,'National Fixed Charges'!C$2:C$173)</f>
        <v>44.77</v>
      </c>
      <c r="N18" s="75">
        <f>COUNTIF('National Fixed Charges'!A$2:A$173,K18)</f>
        <v>3</v>
      </c>
    </row>
    <row r="19" spans="1:14" x14ac:dyDescent="0.2">
      <c r="B19" s="32" t="s">
        <v>397</v>
      </c>
      <c r="C19" s="34">
        <f>MEDIAN(C3:C17)</f>
        <v>7</v>
      </c>
      <c r="J19">
        <v>18</v>
      </c>
      <c r="K19" t="s">
        <v>36</v>
      </c>
      <c r="L19" s="21">
        <f>AVERAGEIF('National Fixed Charges'!A$2:A$173,K19,'National Fixed Charges'!C$2:C$173)</f>
        <v>10.75</v>
      </c>
      <c r="M19" s="21">
        <f>SUMIF('National Fixed Charges'!A$2:A$173,K19,'National Fixed Charges'!C$2:C$173)</f>
        <v>21.5</v>
      </c>
      <c r="N19" s="75">
        <f>COUNTIF('National Fixed Charges'!A$2:A$173,K19)</f>
        <v>2</v>
      </c>
    </row>
    <row r="20" spans="1:14" x14ac:dyDescent="0.2">
      <c r="J20">
        <v>19</v>
      </c>
      <c r="K20" t="s">
        <v>28</v>
      </c>
      <c r="L20" s="21">
        <f>AVERAGEIF('National Fixed Charges'!A$2:A$173,K20,'National Fixed Charges'!C$2:C$173)</f>
        <v>8.08</v>
      </c>
      <c r="M20" s="21">
        <f>SUMIF('National Fixed Charges'!A$2:A$173,K20,'National Fixed Charges'!C$2:C$173)</f>
        <v>24.240000000000002</v>
      </c>
      <c r="N20" s="75">
        <f>COUNTIF('National Fixed Charges'!A$2:A$173,K20)</f>
        <v>3</v>
      </c>
    </row>
    <row r="21" spans="1:14" x14ac:dyDescent="0.2">
      <c r="A21" s="27" t="s">
        <v>380</v>
      </c>
      <c r="D21" s="32"/>
      <c r="J21">
        <v>20</v>
      </c>
      <c r="K21" t="s">
        <v>29</v>
      </c>
      <c r="L21" s="21">
        <f>AVERAGEIF('National Fixed Charges'!A$2:A$173,K21,'National Fixed Charges'!C$2:C$173)</f>
        <v>15.123749999999999</v>
      </c>
      <c r="M21" s="21">
        <f>SUMIF('National Fixed Charges'!A$2:A$173,K21,'National Fixed Charges'!C$2:C$173)</f>
        <v>120.99</v>
      </c>
      <c r="N21" s="75">
        <f>COUNTIF('National Fixed Charges'!A$2:A$173,K21)</f>
        <v>8</v>
      </c>
    </row>
    <row r="22" spans="1:14" x14ac:dyDescent="0.2">
      <c r="A22" s="33" t="s">
        <v>0</v>
      </c>
      <c r="B22" s="33" t="s">
        <v>1</v>
      </c>
      <c r="C22" s="33" t="s">
        <v>284</v>
      </c>
      <c r="D22" s="32"/>
      <c r="J22">
        <v>21</v>
      </c>
      <c r="K22" t="s">
        <v>82</v>
      </c>
      <c r="L22" s="21">
        <f>AVERAGEIF('National Fixed Charges'!A$2:A$173,K22,'National Fixed Charges'!C$2:C$173)</f>
        <v>9.7974999999999994</v>
      </c>
      <c r="M22" s="21">
        <f>SUMIF('National Fixed Charges'!A$2:A$173,K22,'National Fixed Charges'!C$2:C$173)</f>
        <v>39.19</v>
      </c>
      <c r="N22" s="75">
        <f>COUNTIF('National Fixed Charges'!A$2:A$173,K22)</f>
        <v>4</v>
      </c>
    </row>
    <row r="23" spans="1:14" x14ac:dyDescent="0.2">
      <c r="A23" s="4" t="s">
        <v>12</v>
      </c>
      <c r="B23" s="4" t="s">
        <v>17</v>
      </c>
      <c r="C23" s="6">
        <v>6.39</v>
      </c>
      <c r="J23">
        <v>22</v>
      </c>
      <c r="K23" t="s">
        <v>39</v>
      </c>
      <c r="L23" s="21">
        <f>AVERAGEIF('National Fixed Charges'!A$2:A$173,K23,'National Fixed Charges'!C$2:C$173)</f>
        <v>4.5650000000000004</v>
      </c>
      <c r="M23" s="21">
        <f>SUMIF('National Fixed Charges'!A$2:A$173,K23,'National Fixed Charges'!C$2:C$173)</f>
        <v>18.260000000000002</v>
      </c>
      <c r="N23" s="75">
        <f>COUNTIF('National Fixed Charges'!A$2:A$173,K23)</f>
        <v>4</v>
      </c>
    </row>
    <row r="24" spans="1:14" x14ac:dyDescent="0.2">
      <c r="A24" s="4" t="s">
        <v>12</v>
      </c>
      <c r="B24" s="4" t="s">
        <v>115</v>
      </c>
      <c r="C24" s="6">
        <v>9.02</v>
      </c>
      <c r="J24">
        <v>23</v>
      </c>
      <c r="K24" t="s">
        <v>244</v>
      </c>
      <c r="L24" s="21">
        <f>AVERAGEIF('National Fixed Charges'!A$2:A$173,K24,'National Fixed Charges'!C$2:C$173)</f>
        <v>6</v>
      </c>
      <c r="M24" s="21">
        <f>SUMIF('National Fixed Charges'!A$2:A$173,K24,'National Fixed Charges'!C$2:C$173)</f>
        <v>6</v>
      </c>
      <c r="N24" s="75">
        <f>COUNTIF('National Fixed Charges'!A$2:A$173,K24)</f>
        <v>1</v>
      </c>
    </row>
    <row r="25" spans="1:14" x14ac:dyDescent="0.2">
      <c r="A25" s="4" t="s">
        <v>12</v>
      </c>
      <c r="B25" s="4" t="s">
        <v>224</v>
      </c>
      <c r="C25" s="6">
        <v>7.2</v>
      </c>
      <c r="J25">
        <v>24</v>
      </c>
      <c r="K25" t="s">
        <v>20</v>
      </c>
      <c r="L25" s="21">
        <f>AVERAGEIF('National Fixed Charges'!A$2:A$173,K25,'National Fixed Charges'!C$2:C$173)</f>
        <v>5.333333333333333</v>
      </c>
      <c r="M25" s="21">
        <f>SUMIF('National Fixed Charges'!A$2:A$173,K25,'National Fixed Charges'!C$2:C$173)</f>
        <v>16</v>
      </c>
      <c r="N25" s="75">
        <f>COUNTIF('National Fixed Charges'!A$2:A$173,K25)</f>
        <v>3</v>
      </c>
    </row>
    <row r="26" spans="1:14" x14ac:dyDescent="0.2">
      <c r="A26" s="4" t="s">
        <v>12</v>
      </c>
      <c r="B26" s="4" t="s">
        <v>100</v>
      </c>
      <c r="C26" s="6">
        <v>0</v>
      </c>
      <c r="J26">
        <v>25</v>
      </c>
      <c r="K26" t="s">
        <v>58</v>
      </c>
      <c r="L26" s="21">
        <f>AVERAGEIF('National Fixed Charges'!A$2:A$173,K26,'National Fixed Charges'!C$2:C$173)</f>
        <v>7.9033333333333333</v>
      </c>
      <c r="M26" s="21">
        <f>SUMIF('National Fixed Charges'!A$2:A$173,K26,'National Fixed Charges'!C$2:C$173)</f>
        <v>23.71</v>
      </c>
      <c r="N26" s="75">
        <f>COUNTIF('National Fixed Charges'!A$2:A$173,K26)</f>
        <v>3</v>
      </c>
    </row>
    <row r="27" spans="1:14" x14ac:dyDescent="0.2">
      <c r="A27" s="4" t="s">
        <v>12</v>
      </c>
      <c r="B27" s="4" t="s">
        <v>13</v>
      </c>
      <c r="C27" s="6">
        <v>0.93</v>
      </c>
    </row>
    <row r="28" spans="1:14" x14ac:dyDescent="0.2">
      <c r="A28" s="4" t="s">
        <v>12</v>
      </c>
      <c r="B28" s="4" t="s">
        <v>147</v>
      </c>
      <c r="C28" s="6">
        <v>0</v>
      </c>
    </row>
    <row r="29" spans="1:14" x14ac:dyDescent="0.2">
      <c r="A29" s="4" t="s">
        <v>96</v>
      </c>
      <c r="B29" s="4" t="s">
        <v>50</v>
      </c>
      <c r="C29" s="6">
        <v>9.6199999999999992</v>
      </c>
    </row>
    <row r="30" spans="1:14" x14ac:dyDescent="0.2">
      <c r="A30" s="4" t="s">
        <v>96</v>
      </c>
      <c r="B30" s="4" t="s">
        <v>97</v>
      </c>
      <c r="C30" s="6">
        <v>12.84</v>
      </c>
    </row>
    <row r="31" spans="1:14" x14ac:dyDescent="0.2">
      <c r="A31" s="4" t="s">
        <v>234</v>
      </c>
      <c r="B31" s="4" t="s">
        <v>235</v>
      </c>
      <c r="C31" s="6">
        <v>13.98</v>
      </c>
    </row>
    <row r="32" spans="1:14" x14ac:dyDescent="0.2">
      <c r="A32" s="4" t="s">
        <v>234</v>
      </c>
      <c r="B32" s="4" t="s">
        <v>264</v>
      </c>
      <c r="C32" s="6">
        <v>15.22</v>
      </c>
    </row>
    <row r="33" spans="1:3" x14ac:dyDescent="0.2">
      <c r="A33" s="4" t="s">
        <v>234</v>
      </c>
      <c r="B33" s="4" t="s">
        <v>227</v>
      </c>
      <c r="C33" s="6">
        <v>8.9700000000000006</v>
      </c>
    </row>
    <row r="34" spans="1:3" x14ac:dyDescent="0.2">
      <c r="A34" s="4" t="s">
        <v>8</v>
      </c>
      <c r="B34" s="4" t="s">
        <v>157</v>
      </c>
      <c r="C34" s="6">
        <v>8</v>
      </c>
    </row>
    <row r="35" spans="1:3" x14ac:dyDescent="0.2">
      <c r="A35" s="4" t="s">
        <v>8</v>
      </c>
      <c r="B35" s="4" t="s">
        <v>9</v>
      </c>
      <c r="C35" s="6">
        <v>8.3000000000000007</v>
      </c>
    </row>
    <row r="36" spans="1:3" x14ac:dyDescent="0.2">
      <c r="A36" s="4" t="s">
        <v>8</v>
      </c>
      <c r="B36" s="4" t="s">
        <v>41</v>
      </c>
      <c r="C36" s="6">
        <v>8.01</v>
      </c>
    </row>
    <row r="37" spans="1:3" x14ac:dyDescent="0.2">
      <c r="A37" s="4" t="s">
        <v>8</v>
      </c>
      <c r="B37" s="4" t="s">
        <v>221</v>
      </c>
      <c r="C37" s="6">
        <v>5.7</v>
      </c>
    </row>
    <row r="38" spans="1:3" x14ac:dyDescent="0.2">
      <c r="A38" s="4" t="s">
        <v>49</v>
      </c>
      <c r="B38" s="4" t="s">
        <v>255</v>
      </c>
      <c r="C38" s="6">
        <v>7</v>
      </c>
    </row>
    <row r="39" spans="1:3" x14ac:dyDescent="0.2">
      <c r="A39" s="4" t="s">
        <v>49</v>
      </c>
      <c r="B39" s="4" t="s">
        <v>256</v>
      </c>
      <c r="C39" s="6">
        <v>7</v>
      </c>
    </row>
    <row r="40" spans="1:3" x14ac:dyDescent="0.2">
      <c r="A40" s="4" t="s">
        <v>49</v>
      </c>
      <c r="B40" s="4" t="s">
        <v>155</v>
      </c>
      <c r="C40" s="6">
        <v>7</v>
      </c>
    </row>
    <row r="41" spans="1:3" x14ac:dyDescent="0.2">
      <c r="A41" s="4" t="s">
        <v>49</v>
      </c>
      <c r="B41" s="4" t="s">
        <v>113</v>
      </c>
      <c r="C41" s="6">
        <v>7</v>
      </c>
    </row>
    <row r="42" spans="1:3" x14ac:dyDescent="0.2">
      <c r="A42" s="4" t="s">
        <v>24</v>
      </c>
      <c r="B42" s="4" t="s">
        <v>25</v>
      </c>
      <c r="C42" s="6">
        <v>5</v>
      </c>
    </row>
    <row r="43" spans="1:3" x14ac:dyDescent="0.2">
      <c r="A43" s="4" t="s">
        <v>24</v>
      </c>
      <c r="B43" s="4" t="s">
        <v>38</v>
      </c>
      <c r="C43" s="6">
        <v>7.5</v>
      </c>
    </row>
    <row r="44" spans="1:3" x14ac:dyDescent="0.2">
      <c r="A44" s="4" t="s">
        <v>24</v>
      </c>
      <c r="B44" s="4" t="s">
        <v>35</v>
      </c>
      <c r="C44" s="6">
        <v>7.5</v>
      </c>
    </row>
    <row r="45" spans="1:3" x14ac:dyDescent="0.2">
      <c r="A45" s="4" t="s">
        <v>24</v>
      </c>
      <c r="B45" s="4" t="s">
        <v>5</v>
      </c>
      <c r="C45" s="6">
        <v>7.25</v>
      </c>
    </row>
    <row r="46" spans="1:3" x14ac:dyDescent="0.2">
      <c r="A46" s="4" t="s">
        <v>24</v>
      </c>
      <c r="B46" s="4" t="s">
        <v>349</v>
      </c>
      <c r="C46" s="6">
        <v>9.6</v>
      </c>
    </row>
    <row r="47" spans="1:3" x14ac:dyDescent="0.2">
      <c r="A47" s="4" t="s">
        <v>24</v>
      </c>
      <c r="B47" s="4" t="s">
        <v>167</v>
      </c>
      <c r="C47" s="6">
        <v>15</v>
      </c>
    </row>
    <row r="48" spans="1:3" x14ac:dyDescent="0.2">
      <c r="A48" s="4" t="s">
        <v>24</v>
      </c>
      <c r="B48" s="4" t="s">
        <v>191</v>
      </c>
      <c r="C48" s="6">
        <v>12</v>
      </c>
    </row>
    <row r="49" spans="1:3" x14ac:dyDescent="0.2">
      <c r="A49" s="4" t="s">
        <v>24</v>
      </c>
      <c r="B49" s="4" t="s">
        <v>32</v>
      </c>
      <c r="C49" s="6">
        <v>9</v>
      </c>
    </row>
    <row r="50" spans="1:3" x14ac:dyDescent="0.2">
      <c r="A50" s="4" t="s">
        <v>65</v>
      </c>
      <c r="B50" s="4" t="s">
        <v>66</v>
      </c>
      <c r="C50" s="6">
        <v>8</v>
      </c>
    </row>
    <row r="51" spans="1:3" x14ac:dyDescent="0.2">
      <c r="A51" s="4" t="s">
        <v>65</v>
      </c>
      <c r="B51" s="4" t="s">
        <v>144</v>
      </c>
      <c r="C51" s="6">
        <v>9.75</v>
      </c>
    </row>
    <row r="52" spans="1:3" x14ac:dyDescent="0.2">
      <c r="A52" s="4" t="s">
        <v>65</v>
      </c>
      <c r="B52" s="4" t="s">
        <v>32</v>
      </c>
      <c r="C52" s="6">
        <v>8</v>
      </c>
    </row>
    <row r="53" spans="1:3" x14ac:dyDescent="0.2">
      <c r="A53" s="4" t="s">
        <v>6</v>
      </c>
      <c r="B53" s="4" t="s">
        <v>7</v>
      </c>
      <c r="C53" s="6">
        <v>20</v>
      </c>
    </row>
    <row r="54" spans="1:3" x14ac:dyDescent="0.2">
      <c r="A54" s="4" t="s">
        <v>6</v>
      </c>
      <c r="B54" s="4" t="s">
        <v>149</v>
      </c>
      <c r="C54" s="6">
        <v>16</v>
      </c>
    </row>
    <row r="55" spans="1:3" x14ac:dyDescent="0.2">
      <c r="A55" s="4" t="s">
        <v>6</v>
      </c>
      <c r="B55" s="4" t="s">
        <v>155</v>
      </c>
      <c r="C55" s="6">
        <v>17</v>
      </c>
    </row>
    <row r="56" spans="1:3" x14ac:dyDescent="0.2">
      <c r="A56" s="4" t="s">
        <v>6</v>
      </c>
      <c r="B56" s="4" t="s">
        <v>185</v>
      </c>
      <c r="C56" s="6">
        <v>15.92</v>
      </c>
    </row>
    <row r="57" spans="1:3" x14ac:dyDescent="0.2">
      <c r="A57" s="4" t="s">
        <v>6</v>
      </c>
      <c r="B57" s="4" t="s">
        <v>215</v>
      </c>
      <c r="C57" s="6">
        <v>19.5</v>
      </c>
    </row>
    <row r="58" spans="1:3" x14ac:dyDescent="0.2">
      <c r="A58" s="4" t="s">
        <v>6</v>
      </c>
      <c r="B58" s="4" t="s">
        <v>122</v>
      </c>
      <c r="C58" s="6">
        <v>7.49</v>
      </c>
    </row>
    <row r="59" spans="1:3" x14ac:dyDescent="0.2">
      <c r="A59" s="4" t="s">
        <v>6</v>
      </c>
      <c r="B59" s="4" t="s">
        <v>183</v>
      </c>
      <c r="C59" s="6">
        <v>22.1</v>
      </c>
    </row>
    <row r="60" spans="1:3" x14ac:dyDescent="0.2">
      <c r="A60" s="4" t="s">
        <v>277</v>
      </c>
      <c r="B60" s="4" t="s">
        <v>155</v>
      </c>
      <c r="C60" s="6">
        <v>6</v>
      </c>
    </row>
    <row r="61" spans="1:3" x14ac:dyDescent="0.2">
      <c r="A61" s="4" t="s">
        <v>33</v>
      </c>
      <c r="B61" s="4" t="s">
        <v>34</v>
      </c>
      <c r="C61" s="6">
        <v>14.97</v>
      </c>
    </row>
    <row r="62" spans="1:3" x14ac:dyDescent="0.2">
      <c r="B62" s="32" t="s">
        <v>379</v>
      </c>
      <c r="C62" s="34">
        <f>AVERAGE(C23:C61)</f>
        <v>9.7374358974358994</v>
      </c>
    </row>
    <row r="63" spans="1:3" x14ac:dyDescent="0.2">
      <c r="B63" s="29" t="s">
        <v>397</v>
      </c>
      <c r="C63" s="34">
        <f>MEDIAN(C23:C61)</f>
        <v>8.01</v>
      </c>
    </row>
    <row r="64" spans="1:3" x14ac:dyDescent="0.2">
      <c r="B64" s="29"/>
      <c r="C64" s="34"/>
    </row>
    <row r="65" spans="1:3" x14ac:dyDescent="0.2">
      <c r="A65" s="27" t="s">
        <v>381</v>
      </c>
    </row>
    <row r="66" spans="1:3" x14ac:dyDescent="0.2">
      <c r="A66" s="33" t="s">
        <v>0</v>
      </c>
      <c r="B66" s="33" t="s">
        <v>1</v>
      </c>
      <c r="C66" s="33" t="s">
        <v>284</v>
      </c>
    </row>
    <row r="67" spans="1:3" x14ac:dyDescent="0.2">
      <c r="A67" s="4" t="s">
        <v>104</v>
      </c>
      <c r="B67" s="4" t="s">
        <v>105</v>
      </c>
      <c r="C67" s="6">
        <v>15</v>
      </c>
    </row>
    <row r="68" spans="1:3" x14ac:dyDescent="0.2">
      <c r="A68" s="4" t="s">
        <v>282</v>
      </c>
      <c r="B68" s="4" t="s">
        <v>159</v>
      </c>
      <c r="C68" s="6">
        <v>13</v>
      </c>
    </row>
    <row r="69" spans="1:3" x14ac:dyDescent="0.2">
      <c r="A69" s="4" t="s">
        <v>282</v>
      </c>
      <c r="B69" s="4" t="s">
        <v>187</v>
      </c>
      <c r="C69" s="6">
        <v>15</v>
      </c>
    </row>
    <row r="70" spans="1:3" x14ac:dyDescent="0.2">
      <c r="A70" s="4" t="s">
        <v>12</v>
      </c>
      <c r="B70" s="4" t="s">
        <v>17</v>
      </c>
      <c r="C70" s="6">
        <v>6.39</v>
      </c>
    </row>
    <row r="71" spans="1:3" x14ac:dyDescent="0.2">
      <c r="A71" s="4" t="s">
        <v>12</v>
      </c>
      <c r="B71" s="4" t="s">
        <v>115</v>
      </c>
      <c r="C71" s="6">
        <v>9.02</v>
      </c>
    </row>
    <row r="72" spans="1:3" x14ac:dyDescent="0.2">
      <c r="A72" s="4" t="s">
        <v>12</v>
      </c>
      <c r="B72" s="4" t="s">
        <v>224</v>
      </c>
      <c r="C72" s="6">
        <v>7.2</v>
      </c>
    </row>
    <row r="73" spans="1:3" x14ac:dyDescent="0.2">
      <c r="A73" s="4" t="s">
        <v>12</v>
      </c>
      <c r="B73" s="4" t="s">
        <v>100</v>
      </c>
      <c r="C73" s="6">
        <v>0</v>
      </c>
    </row>
    <row r="74" spans="1:3" x14ac:dyDescent="0.2">
      <c r="A74" s="4" t="s">
        <v>12</v>
      </c>
      <c r="B74" s="4" t="s">
        <v>13</v>
      </c>
      <c r="C74" s="6">
        <v>0.93</v>
      </c>
    </row>
    <row r="75" spans="1:3" x14ac:dyDescent="0.2">
      <c r="A75" s="4" t="s">
        <v>12</v>
      </c>
      <c r="B75" s="4" t="s">
        <v>147</v>
      </c>
      <c r="C75" s="6">
        <v>0</v>
      </c>
    </row>
    <row r="76" spans="1:3" x14ac:dyDescent="0.2">
      <c r="A76" s="4" t="s">
        <v>10</v>
      </c>
      <c r="B76" s="4" t="s">
        <v>11</v>
      </c>
      <c r="C76" s="6">
        <v>8.77</v>
      </c>
    </row>
    <row r="77" spans="1:3" x14ac:dyDescent="0.2">
      <c r="A77" s="4" t="s">
        <v>10</v>
      </c>
      <c r="B77" s="4" t="s">
        <v>32</v>
      </c>
      <c r="C77" s="6">
        <v>5.47</v>
      </c>
    </row>
    <row r="78" spans="1:3" x14ac:dyDescent="0.2">
      <c r="A78" s="4" t="s">
        <v>96</v>
      </c>
      <c r="B78" s="4" t="s">
        <v>50</v>
      </c>
      <c r="C78" s="6">
        <v>9.6199999999999992</v>
      </c>
    </row>
    <row r="79" spans="1:3" x14ac:dyDescent="0.2">
      <c r="A79" s="4" t="s">
        <v>96</v>
      </c>
      <c r="B79" s="4" t="s">
        <v>97</v>
      </c>
      <c r="C79" s="6">
        <v>12.84</v>
      </c>
    </row>
    <row r="80" spans="1:3" x14ac:dyDescent="0.2">
      <c r="A80" s="4" t="s">
        <v>55</v>
      </c>
      <c r="B80" s="4" t="s">
        <v>73</v>
      </c>
      <c r="C80" s="6">
        <v>11.5</v>
      </c>
    </row>
    <row r="81" spans="1:3" x14ac:dyDescent="0.2">
      <c r="A81" s="4" t="s">
        <v>55</v>
      </c>
      <c r="B81" s="4" t="s">
        <v>56</v>
      </c>
      <c r="C81" s="6">
        <v>11.5</v>
      </c>
    </row>
    <row r="82" spans="1:3" x14ac:dyDescent="0.2">
      <c r="A82" s="4" t="s">
        <v>55</v>
      </c>
      <c r="B82" s="4" t="s">
        <v>203</v>
      </c>
      <c r="C82" s="6">
        <v>11.5</v>
      </c>
    </row>
    <row r="83" spans="1:3" x14ac:dyDescent="0.2">
      <c r="A83" s="4" t="s">
        <v>234</v>
      </c>
      <c r="B83" s="4" t="s">
        <v>235</v>
      </c>
      <c r="C83" s="6">
        <v>13.98</v>
      </c>
    </row>
    <row r="84" spans="1:3" x14ac:dyDescent="0.2">
      <c r="A84" s="4" t="s">
        <v>234</v>
      </c>
      <c r="B84" s="4" t="s">
        <v>264</v>
      </c>
      <c r="C84" s="6">
        <v>15.22</v>
      </c>
    </row>
    <row r="85" spans="1:3" x14ac:dyDescent="0.2">
      <c r="A85" s="4" t="s">
        <v>234</v>
      </c>
      <c r="B85" s="4" t="s">
        <v>227</v>
      </c>
      <c r="C85" s="6">
        <v>8.9700000000000006</v>
      </c>
    </row>
    <row r="86" spans="1:3" x14ac:dyDescent="0.2">
      <c r="A86" s="4" t="s">
        <v>135</v>
      </c>
      <c r="B86" s="4" t="s">
        <v>254</v>
      </c>
      <c r="C86" s="6">
        <v>12.76</v>
      </c>
    </row>
    <row r="87" spans="1:3" x14ac:dyDescent="0.2">
      <c r="A87" s="4" t="s">
        <v>135</v>
      </c>
      <c r="B87" s="4" t="s">
        <v>136</v>
      </c>
      <c r="C87" s="6">
        <v>6.36</v>
      </c>
    </row>
    <row r="88" spans="1:3" x14ac:dyDescent="0.2">
      <c r="A88" s="4" t="s">
        <v>8</v>
      </c>
      <c r="B88" s="4" t="s">
        <v>157</v>
      </c>
      <c r="C88" s="6">
        <v>8</v>
      </c>
    </row>
    <row r="89" spans="1:3" x14ac:dyDescent="0.2">
      <c r="A89" s="4" t="s">
        <v>8</v>
      </c>
      <c r="B89" s="4" t="s">
        <v>9</v>
      </c>
      <c r="C89" s="6">
        <v>8.3000000000000007</v>
      </c>
    </row>
    <row r="90" spans="1:3" x14ac:dyDescent="0.2">
      <c r="A90" s="4" t="s">
        <v>8</v>
      </c>
      <c r="B90" s="4" t="s">
        <v>41</v>
      </c>
      <c r="C90" s="6">
        <v>8.01</v>
      </c>
    </row>
    <row r="91" spans="1:3" x14ac:dyDescent="0.2">
      <c r="A91" s="4" t="s">
        <v>8</v>
      </c>
      <c r="B91" s="4" t="s">
        <v>221</v>
      </c>
      <c r="C91" s="6">
        <v>5.7</v>
      </c>
    </row>
    <row r="92" spans="1:3" x14ac:dyDescent="0.2">
      <c r="A92" s="4" t="s">
        <v>49</v>
      </c>
      <c r="B92" s="4" t="s">
        <v>255</v>
      </c>
      <c r="C92" s="6">
        <v>7</v>
      </c>
    </row>
    <row r="93" spans="1:3" x14ac:dyDescent="0.2">
      <c r="A93" s="4" t="s">
        <v>49</v>
      </c>
      <c r="B93" s="4" t="s">
        <v>256</v>
      </c>
      <c r="C93" s="6">
        <v>7</v>
      </c>
    </row>
    <row r="94" spans="1:3" x14ac:dyDescent="0.2">
      <c r="A94" s="4" t="s">
        <v>49</v>
      </c>
      <c r="B94" s="4" t="s">
        <v>155</v>
      </c>
      <c r="C94" s="6">
        <v>7</v>
      </c>
    </row>
    <row r="95" spans="1:3" x14ac:dyDescent="0.2">
      <c r="A95" s="4" t="s">
        <v>49</v>
      </c>
      <c r="B95" s="4" t="s">
        <v>113</v>
      </c>
      <c r="C95" s="6">
        <v>7</v>
      </c>
    </row>
    <row r="96" spans="1:3" x14ac:dyDescent="0.2">
      <c r="A96" s="4" t="s">
        <v>24</v>
      </c>
      <c r="B96" s="4" t="s">
        <v>25</v>
      </c>
      <c r="C96" s="6">
        <v>5</v>
      </c>
    </row>
    <row r="97" spans="1:3" x14ac:dyDescent="0.2">
      <c r="A97" s="4" t="s">
        <v>24</v>
      </c>
      <c r="B97" s="4" t="s">
        <v>38</v>
      </c>
      <c r="C97" s="6">
        <v>7.5</v>
      </c>
    </row>
    <row r="98" spans="1:3" x14ac:dyDescent="0.2">
      <c r="A98" s="4" t="s">
        <v>24</v>
      </c>
      <c r="B98" s="4" t="s">
        <v>35</v>
      </c>
      <c r="C98" s="6">
        <v>7.5</v>
      </c>
    </row>
    <row r="99" spans="1:3" x14ac:dyDescent="0.2">
      <c r="A99" s="4" t="s">
        <v>24</v>
      </c>
      <c r="B99" s="4" t="s">
        <v>5</v>
      </c>
      <c r="C99" s="6">
        <v>7.25</v>
      </c>
    </row>
    <row r="100" spans="1:3" x14ac:dyDescent="0.2">
      <c r="A100" s="4" t="s">
        <v>24</v>
      </c>
      <c r="B100" s="4" t="s">
        <v>349</v>
      </c>
      <c r="C100" s="6">
        <v>9.6</v>
      </c>
    </row>
    <row r="101" spans="1:3" x14ac:dyDescent="0.2">
      <c r="A101" s="4" t="s">
        <v>24</v>
      </c>
      <c r="B101" s="4" t="s">
        <v>167</v>
      </c>
      <c r="C101" s="6">
        <v>15</v>
      </c>
    </row>
    <row r="102" spans="1:3" x14ac:dyDescent="0.2">
      <c r="A102" s="4" t="s">
        <v>24</v>
      </c>
      <c r="B102" s="4" t="s">
        <v>191</v>
      </c>
      <c r="C102" s="6">
        <v>12</v>
      </c>
    </row>
    <row r="103" spans="1:3" x14ac:dyDescent="0.2">
      <c r="A103" s="4" t="s">
        <v>24</v>
      </c>
      <c r="B103" s="4" t="s">
        <v>32</v>
      </c>
      <c r="C103" s="6">
        <v>9</v>
      </c>
    </row>
    <row r="104" spans="1:3" x14ac:dyDescent="0.2">
      <c r="A104" s="4" t="s">
        <v>65</v>
      </c>
      <c r="B104" s="4" t="s">
        <v>66</v>
      </c>
      <c r="C104" s="6">
        <v>8</v>
      </c>
    </row>
    <row r="105" spans="1:3" x14ac:dyDescent="0.2">
      <c r="A105" s="4" t="s">
        <v>65</v>
      </c>
      <c r="B105" s="4" t="s">
        <v>144</v>
      </c>
      <c r="C105" s="6">
        <v>9.75</v>
      </c>
    </row>
    <row r="106" spans="1:3" x14ac:dyDescent="0.2">
      <c r="A106" s="4" t="s">
        <v>65</v>
      </c>
      <c r="B106" s="4" t="s">
        <v>32</v>
      </c>
      <c r="C106" s="6">
        <v>8</v>
      </c>
    </row>
    <row r="107" spans="1:3" x14ac:dyDescent="0.2">
      <c r="A107" s="4" t="s">
        <v>6</v>
      </c>
      <c r="B107" s="4" t="s">
        <v>7</v>
      </c>
      <c r="C107" s="6">
        <v>19.5</v>
      </c>
    </row>
    <row r="108" spans="1:3" x14ac:dyDescent="0.2">
      <c r="A108" s="4" t="s">
        <v>6</v>
      </c>
      <c r="B108" s="4" t="s">
        <v>149</v>
      </c>
      <c r="C108" s="6">
        <v>16</v>
      </c>
    </row>
    <row r="109" spans="1:3" x14ac:dyDescent="0.2">
      <c r="A109" s="4" t="s">
        <v>6</v>
      </c>
      <c r="B109" s="4" t="s">
        <v>155</v>
      </c>
      <c r="C109" s="6">
        <v>17</v>
      </c>
    </row>
    <row r="110" spans="1:3" x14ac:dyDescent="0.2">
      <c r="A110" s="4" t="s">
        <v>6</v>
      </c>
      <c r="B110" s="4" t="s">
        <v>185</v>
      </c>
      <c r="C110" s="6">
        <v>15.92</v>
      </c>
    </row>
    <row r="111" spans="1:3" x14ac:dyDescent="0.2">
      <c r="A111" s="4" t="s">
        <v>6</v>
      </c>
      <c r="B111" s="4" t="s">
        <v>215</v>
      </c>
      <c r="C111" s="6">
        <v>19.5</v>
      </c>
    </row>
    <row r="112" spans="1:3" x14ac:dyDescent="0.2">
      <c r="A112" s="4" t="s">
        <v>6</v>
      </c>
      <c r="B112" s="4" t="s">
        <v>122</v>
      </c>
      <c r="C112" s="6">
        <v>7.49</v>
      </c>
    </row>
    <row r="113" spans="1:3" x14ac:dyDescent="0.2">
      <c r="A113" s="4" t="s">
        <v>6</v>
      </c>
      <c r="B113" s="4" t="s">
        <v>183</v>
      </c>
      <c r="C113" s="6">
        <v>22.1</v>
      </c>
    </row>
    <row r="114" spans="1:3" x14ac:dyDescent="0.2">
      <c r="A114" s="4" t="s">
        <v>46</v>
      </c>
      <c r="B114" s="4" t="s">
        <v>245</v>
      </c>
      <c r="C114" s="6">
        <v>8</v>
      </c>
    </row>
    <row r="115" spans="1:3" x14ac:dyDescent="0.2">
      <c r="A115" s="4" t="s">
        <v>46</v>
      </c>
      <c r="B115" s="4" t="s">
        <v>224</v>
      </c>
      <c r="C115" s="6">
        <v>9.5</v>
      </c>
    </row>
    <row r="116" spans="1:3" x14ac:dyDescent="0.2">
      <c r="A116" s="4" t="s">
        <v>46</v>
      </c>
      <c r="B116" s="4" t="s">
        <v>47</v>
      </c>
      <c r="C116" s="6">
        <v>11</v>
      </c>
    </row>
    <row r="117" spans="1:3" x14ac:dyDescent="0.2">
      <c r="A117" s="4" t="s">
        <v>277</v>
      </c>
      <c r="B117" s="4" t="s">
        <v>155</v>
      </c>
      <c r="C117" s="6">
        <v>6</v>
      </c>
    </row>
    <row r="118" spans="1:3" x14ac:dyDescent="0.2">
      <c r="A118" s="4" t="s">
        <v>33</v>
      </c>
      <c r="B118" s="4" t="s">
        <v>34</v>
      </c>
      <c r="C118" s="6">
        <v>14.97</v>
      </c>
    </row>
    <row r="119" spans="1:3" x14ac:dyDescent="0.2">
      <c r="B119" s="32" t="s">
        <v>379</v>
      </c>
      <c r="C119" s="34">
        <f>AVERAGE(C67:C118)</f>
        <v>9.9734615384615388</v>
      </c>
    </row>
    <row r="120" spans="1:3" x14ac:dyDescent="0.2">
      <c r="B120" s="29" t="s">
        <v>397</v>
      </c>
      <c r="C120" s="34">
        <f>MEDIAN(C67:C118)</f>
        <v>8.9849999999999994</v>
      </c>
    </row>
    <row r="121" spans="1:3" x14ac:dyDescent="0.2">
      <c r="B121" s="29"/>
      <c r="C121" s="34"/>
    </row>
    <row r="122" spans="1:3" x14ac:dyDescent="0.2">
      <c r="A122" s="27" t="s">
        <v>388</v>
      </c>
    </row>
    <row r="123" spans="1:3" x14ac:dyDescent="0.2">
      <c r="A123" s="33" t="s">
        <v>0</v>
      </c>
      <c r="B123" s="33" t="s">
        <v>1</v>
      </c>
      <c r="C123" s="33" t="s">
        <v>284</v>
      </c>
    </row>
    <row r="124" spans="1:3" x14ac:dyDescent="0.2">
      <c r="A124" s="4" t="s">
        <v>104</v>
      </c>
      <c r="B124" s="4" t="s">
        <v>105</v>
      </c>
      <c r="C124" s="6">
        <v>15</v>
      </c>
    </row>
    <row r="125" spans="1:3" x14ac:dyDescent="0.2">
      <c r="A125" s="4" t="s">
        <v>104</v>
      </c>
      <c r="B125" s="4" t="s">
        <v>159</v>
      </c>
      <c r="C125" s="6">
        <v>13</v>
      </c>
    </row>
    <row r="126" spans="1:3" x14ac:dyDescent="0.2">
      <c r="A126" s="4" t="s">
        <v>104</v>
      </c>
      <c r="B126" s="4" t="s">
        <v>187</v>
      </c>
      <c r="C126" s="6">
        <v>15</v>
      </c>
    </row>
    <row r="127" spans="1:3" x14ac:dyDescent="0.2">
      <c r="A127" s="4" t="s">
        <v>12</v>
      </c>
      <c r="B127" s="4" t="s">
        <v>17</v>
      </c>
      <c r="C127" s="6">
        <v>6.39</v>
      </c>
    </row>
    <row r="128" spans="1:3" x14ac:dyDescent="0.2">
      <c r="A128" s="4" t="s">
        <v>12</v>
      </c>
      <c r="B128" s="4" t="s">
        <v>115</v>
      </c>
      <c r="C128" s="6">
        <v>9.02</v>
      </c>
    </row>
    <row r="129" spans="1:3" x14ac:dyDescent="0.2">
      <c r="A129" s="4" t="s">
        <v>12</v>
      </c>
      <c r="B129" s="4" t="s">
        <v>224</v>
      </c>
      <c r="C129" s="6">
        <v>7.2</v>
      </c>
    </row>
    <row r="130" spans="1:3" x14ac:dyDescent="0.2">
      <c r="A130" s="4" t="s">
        <v>12</v>
      </c>
      <c r="B130" s="4" t="s">
        <v>100</v>
      </c>
      <c r="C130" s="6">
        <v>0</v>
      </c>
    </row>
    <row r="131" spans="1:3" x14ac:dyDescent="0.2">
      <c r="A131" s="4" t="s">
        <v>12</v>
      </c>
      <c r="B131" s="4" t="s">
        <v>13</v>
      </c>
      <c r="C131" s="6">
        <v>0.93</v>
      </c>
    </row>
    <row r="132" spans="1:3" x14ac:dyDescent="0.2">
      <c r="A132" s="4" t="s">
        <v>12</v>
      </c>
      <c r="B132" s="4" t="s">
        <v>147</v>
      </c>
      <c r="C132" s="6">
        <v>0</v>
      </c>
    </row>
    <row r="133" spans="1:3" x14ac:dyDescent="0.2">
      <c r="A133" s="4" t="s">
        <v>10</v>
      </c>
      <c r="B133" s="4" t="s">
        <v>11</v>
      </c>
      <c r="C133" s="6">
        <v>8.77</v>
      </c>
    </row>
    <row r="134" spans="1:3" x14ac:dyDescent="0.2">
      <c r="A134" s="4" t="s">
        <v>10</v>
      </c>
      <c r="B134" s="4" t="s">
        <v>32</v>
      </c>
      <c r="C134" s="6">
        <v>5.47</v>
      </c>
    </row>
    <row r="135" spans="1:3" x14ac:dyDescent="0.2">
      <c r="A135" s="4" t="s">
        <v>96</v>
      </c>
      <c r="B135" s="4" t="s">
        <v>50</v>
      </c>
      <c r="C135" s="6">
        <v>9.6199999999999992</v>
      </c>
    </row>
    <row r="136" spans="1:3" x14ac:dyDescent="0.2">
      <c r="A136" s="4" t="s">
        <v>96</v>
      </c>
      <c r="B136" s="4" t="s">
        <v>97</v>
      </c>
      <c r="C136" s="6">
        <v>12.84</v>
      </c>
    </row>
    <row r="137" spans="1:3" x14ac:dyDescent="0.2">
      <c r="A137" s="4" t="s">
        <v>99</v>
      </c>
      <c r="B137" s="4" t="s">
        <v>41</v>
      </c>
      <c r="C137" s="6">
        <v>15.09</v>
      </c>
    </row>
    <row r="138" spans="1:3" x14ac:dyDescent="0.2">
      <c r="A138" s="4" t="s">
        <v>55</v>
      </c>
      <c r="B138" s="4" t="s">
        <v>73</v>
      </c>
      <c r="C138" s="6">
        <v>11.5</v>
      </c>
    </row>
    <row r="139" spans="1:3" x14ac:dyDescent="0.2">
      <c r="A139" s="4" t="s">
        <v>55</v>
      </c>
      <c r="B139" s="4" t="s">
        <v>56</v>
      </c>
      <c r="C139" s="6">
        <v>11.5</v>
      </c>
    </row>
    <row r="140" spans="1:3" x14ac:dyDescent="0.2">
      <c r="A140" s="4" t="s">
        <v>55</v>
      </c>
      <c r="B140" s="4" t="s">
        <v>203</v>
      </c>
      <c r="C140" s="6">
        <v>11.5</v>
      </c>
    </row>
    <row r="141" spans="1:3" x14ac:dyDescent="0.2">
      <c r="A141" s="4" t="s">
        <v>234</v>
      </c>
      <c r="B141" s="4" t="s">
        <v>235</v>
      </c>
      <c r="C141" s="6">
        <v>13.98</v>
      </c>
    </row>
    <row r="142" spans="1:3" x14ac:dyDescent="0.2">
      <c r="A142" s="4" t="s">
        <v>234</v>
      </c>
      <c r="B142" s="4" t="s">
        <v>264</v>
      </c>
      <c r="C142" s="6">
        <v>15.22</v>
      </c>
    </row>
    <row r="143" spans="1:3" x14ac:dyDescent="0.2">
      <c r="A143" s="4" t="s">
        <v>234</v>
      </c>
      <c r="B143" s="4" t="s">
        <v>227</v>
      </c>
      <c r="C143" s="6">
        <v>8.9700000000000006</v>
      </c>
    </row>
    <row r="144" spans="1:3" x14ac:dyDescent="0.2">
      <c r="A144" s="4" t="s">
        <v>36</v>
      </c>
      <c r="B144" s="4" t="s">
        <v>37</v>
      </c>
      <c r="C144" s="6">
        <v>13</v>
      </c>
    </row>
    <row r="145" spans="1:3" x14ac:dyDescent="0.2">
      <c r="A145" s="4" t="s">
        <v>36</v>
      </c>
      <c r="B145" s="4" t="s">
        <v>227</v>
      </c>
      <c r="C145" s="6">
        <v>8.5</v>
      </c>
    </row>
    <row r="146" spans="1:3" x14ac:dyDescent="0.2">
      <c r="A146" s="4" t="s">
        <v>135</v>
      </c>
      <c r="B146" s="4" t="s">
        <v>254</v>
      </c>
      <c r="C146" s="6">
        <v>12.76</v>
      </c>
    </row>
    <row r="147" spans="1:3" x14ac:dyDescent="0.2">
      <c r="A147" s="4" t="s">
        <v>135</v>
      </c>
      <c r="B147" s="4" t="s">
        <v>136</v>
      </c>
      <c r="C147" s="6">
        <v>6.36</v>
      </c>
    </row>
    <row r="148" spans="1:3" x14ac:dyDescent="0.2">
      <c r="A148" s="4" t="s">
        <v>8</v>
      </c>
      <c r="B148" s="4" t="s">
        <v>157</v>
      </c>
      <c r="C148" s="6">
        <v>8</v>
      </c>
    </row>
    <row r="149" spans="1:3" x14ac:dyDescent="0.2">
      <c r="A149" s="4" t="s">
        <v>8</v>
      </c>
      <c r="B149" s="4" t="s">
        <v>9</v>
      </c>
      <c r="C149" s="6">
        <v>8.3000000000000007</v>
      </c>
    </row>
    <row r="150" spans="1:3" x14ac:dyDescent="0.2">
      <c r="A150" s="4" t="s">
        <v>8</v>
      </c>
      <c r="B150" s="4" t="s">
        <v>41</v>
      </c>
      <c r="C150" s="6">
        <v>8.01</v>
      </c>
    </row>
    <row r="151" spans="1:3" x14ac:dyDescent="0.2">
      <c r="A151" s="4" t="s">
        <v>8</v>
      </c>
      <c r="B151" s="4" t="s">
        <v>221</v>
      </c>
      <c r="C151" s="6">
        <v>5.7</v>
      </c>
    </row>
    <row r="152" spans="1:3" x14ac:dyDescent="0.2">
      <c r="A152" s="4" t="s">
        <v>49</v>
      </c>
      <c r="B152" s="4" t="s">
        <v>255</v>
      </c>
      <c r="C152" s="6">
        <v>7</v>
      </c>
    </row>
    <row r="153" spans="1:3" x14ac:dyDescent="0.2">
      <c r="A153" s="4" t="s">
        <v>49</v>
      </c>
      <c r="B153" s="4" t="s">
        <v>256</v>
      </c>
      <c r="C153" s="6">
        <v>7</v>
      </c>
    </row>
    <row r="154" spans="1:3" x14ac:dyDescent="0.2">
      <c r="A154" s="4" t="s">
        <v>49</v>
      </c>
      <c r="B154" s="4" t="s">
        <v>155</v>
      </c>
      <c r="C154" s="6">
        <v>7</v>
      </c>
    </row>
    <row r="155" spans="1:3" x14ac:dyDescent="0.2">
      <c r="A155" s="4" t="s">
        <v>49</v>
      </c>
      <c r="B155" s="4" t="s">
        <v>113</v>
      </c>
      <c r="C155" s="6">
        <v>7</v>
      </c>
    </row>
    <row r="156" spans="1:3" x14ac:dyDescent="0.2">
      <c r="A156" s="4" t="s">
        <v>24</v>
      </c>
      <c r="B156" s="4" t="s">
        <v>25</v>
      </c>
      <c r="C156" s="6">
        <v>5</v>
      </c>
    </row>
    <row r="157" spans="1:3" x14ac:dyDescent="0.2">
      <c r="A157" s="4" t="s">
        <v>24</v>
      </c>
      <c r="B157" s="4" t="s">
        <v>38</v>
      </c>
      <c r="C157" s="6">
        <v>7.5</v>
      </c>
    </row>
    <row r="158" spans="1:3" x14ac:dyDescent="0.2">
      <c r="A158" s="4" t="s">
        <v>24</v>
      </c>
      <c r="B158" s="4" t="s">
        <v>35</v>
      </c>
      <c r="C158" s="6">
        <v>7.5</v>
      </c>
    </row>
    <row r="159" spans="1:3" x14ac:dyDescent="0.2">
      <c r="A159" s="4" t="s">
        <v>24</v>
      </c>
      <c r="B159" s="4" t="s">
        <v>5</v>
      </c>
      <c r="C159" s="6">
        <v>7.25</v>
      </c>
    </row>
    <row r="160" spans="1:3" x14ac:dyDescent="0.2">
      <c r="A160" s="4" t="s">
        <v>24</v>
      </c>
      <c r="B160" s="4" t="s">
        <v>349</v>
      </c>
      <c r="C160" s="6">
        <v>9.6</v>
      </c>
    </row>
    <row r="161" spans="1:3" x14ac:dyDescent="0.2">
      <c r="A161" s="4" t="s">
        <v>24</v>
      </c>
      <c r="B161" s="4" t="s">
        <v>167</v>
      </c>
      <c r="C161" s="6">
        <v>15</v>
      </c>
    </row>
    <row r="162" spans="1:3" x14ac:dyDescent="0.2">
      <c r="A162" s="4" t="s">
        <v>24</v>
      </c>
      <c r="B162" s="4" t="s">
        <v>191</v>
      </c>
      <c r="C162" s="6">
        <v>12</v>
      </c>
    </row>
    <row r="163" spans="1:3" x14ac:dyDescent="0.2">
      <c r="A163" s="4" t="s">
        <v>24</v>
      </c>
      <c r="B163" s="4" t="s">
        <v>32</v>
      </c>
      <c r="C163" s="6">
        <v>9</v>
      </c>
    </row>
    <row r="164" spans="1:3" x14ac:dyDescent="0.2">
      <c r="A164" s="4" t="s">
        <v>65</v>
      </c>
      <c r="B164" s="4" t="s">
        <v>66</v>
      </c>
      <c r="C164" s="6">
        <v>8</v>
      </c>
    </row>
    <row r="165" spans="1:3" x14ac:dyDescent="0.2">
      <c r="A165" s="4" t="s">
        <v>65</v>
      </c>
      <c r="B165" s="4" t="s">
        <v>144</v>
      </c>
      <c r="C165" s="6">
        <v>9.75</v>
      </c>
    </row>
    <row r="166" spans="1:3" x14ac:dyDescent="0.2">
      <c r="A166" s="4" t="s">
        <v>65</v>
      </c>
      <c r="B166" s="4" t="s">
        <v>32</v>
      </c>
      <c r="C166" s="6">
        <v>8</v>
      </c>
    </row>
    <row r="167" spans="1:3" x14ac:dyDescent="0.2">
      <c r="A167" s="26" t="s">
        <v>112</v>
      </c>
      <c r="B167" s="26" t="s">
        <v>50</v>
      </c>
      <c r="C167" s="22">
        <v>13.81</v>
      </c>
    </row>
    <row r="168" spans="1:3" x14ac:dyDescent="0.2">
      <c r="A168" s="4" t="s">
        <v>112</v>
      </c>
      <c r="B168" s="4" t="s">
        <v>115</v>
      </c>
      <c r="C168" s="6">
        <v>14.74</v>
      </c>
    </row>
    <row r="169" spans="1:3" x14ac:dyDescent="0.2">
      <c r="A169" s="4" t="s">
        <v>112</v>
      </c>
      <c r="B169" s="4" t="s">
        <v>113</v>
      </c>
      <c r="C169" s="6">
        <v>16.22</v>
      </c>
    </row>
    <row r="170" spans="1:3" x14ac:dyDescent="0.2">
      <c r="A170" s="4" t="s">
        <v>6</v>
      </c>
      <c r="B170" s="4" t="s">
        <v>7</v>
      </c>
      <c r="C170" s="6">
        <v>19.5</v>
      </c>
    </row>
    <row r="171" spans="1:3" x14ac:dyDescent="0.2">
      <c r="A171" s="4" t="s">
        <v>6</v>
      </c>
      <c r="B171" s="4" t="s">
        <v>149</v>
      </c>
      <c r="C171" s="6">
        <v>16</v>
      </c>
    </row>
    <row r="172" spans="1:3" x14ac:dyDescent="0.2">
      <c r="A172" s="4" t="s">
        <v>6</v>
      </c>
      <c r="B172" s="4" t="s">
        <v>155</v>
      </c>
      <c r="C172" s="6">
        <v>17</v>
      </c>
    </row>
    <row r="173" spans="1:3" x14ac:dyDescent="0.2">
      <c r="A173" s="4" t="s">
        <v>6</v>
      </c>
      <c r="B173" s="4" t="s">
        <v>185</v>
      </c>
      <c r="C173" s="6">
        <v>15.92</v>
      </c>
    </row>
    <row r="174" spans="1:3" x14ac:dyDescent="0.2">
      <c r="A174" s="4" t="s">
        <v>6</v>
      </c>
      <c r="B174" s="4" t="s">
        <v>215</v>
      </c>
      <c r="C174" s="6">
        <v>19.5</v>
      </c>
    </row>
    <row r="175" spans="1:3" x14ac:dyDescent="0.2">
      <c r="A175" s="4" t="s">
        <v>6</v>
      </c>
      <c r="B175" s="4" t="s">
        <v>122</v>
      </c>
      <c r="C175" s="6">
        <v>7.49</v>
      </c>
    </row>
    <row r="176" spans="1:3" x14ac:dyDescent="0.2">
      <c r="A176" s="4" t="s">
        <v>6</v>
      </c>
      <c r="B176" s="4" t="s">
        <v>183</v>
      </c>
      <c r="C176" s="6">
        <v>22.1</v>
      </c>
    </row>
    <row r="177" spans="1:3" x14ac:dyDescent="0.2">
      <c r="A177" s="4" t="s">
        <v>46</v>
      </c>
      <c r="B177" s="4" t="s">
        <v>245</v>
      </c>
      <c r="C177" s="6">
        <v>8</v>
      </c>
    </row>
    <row r="178" spans="1:3" x14ac:dyDescent="0.2">
      <c r="A178" s="4" t="s">
        <v>46</v>
      </c>
      <c r="B178" s="4" t="s">
        <v>224</v>
      </c>
      <c r="C178" s="6">
        <v>9.5</v>
      </c>
    </row>
    <row r="179" spans="1:3" x14ac:dyDescent="0.2">
      <c r="A179" s="4" t="s">
        <v>46</v>
      </c>
      <c r="B179" s="4" t="s">
        <v>47</v>
      </c>
      <c r="C179" s="6">
        <v>11</v>
      </c>
    </row>
    <row r="180" spans="1:3" x14ac:dyDescent="0.2">
      <c r="A180" s="4" t="s">
        <v>277</v>
      </c>
      <c r="B180" s="4" t="s">
        <v>155</v>
      </c>
      <c r="C180" s="6">
        <v>6</v>
      </c>
    </row>
    <row r="181" spans="1:3" x14ac:dyDescent="0.2">
      <c r="A181" s="4" t="s">
        <v>33</v>
      </c>
      <c r="B181" s="4" t="s">
        <v>34</v>
      </c>
      <c r="C181" s="6">
        <v>14.97</v>
      </c>
    </row>
    <row r="182" spans="1:3" x14ac:dyDescent="0.2">
      <c r="A182" s="4" t="s">
        <v>28</v>
      </c>
      <c r="B182" s="4" t="s">
        <v>21</v>
      </c>
      <c r="C182" s="6">
        <v>9</v>
      </c>
    </row>
    <row r="183" spans="1:3" x14ac:dyDescent="0.2">
      <c r="A183" s="4" t="s">
        <v>28</v>
      </c>
      <c r="B183" s="4" t="s">
        <v>224</v>
      </c>
      <c r="C183" s="6">
        <v>7.75</v>
      </c>
    </row>
    <row r="184" spans="1:3" x14ac:dyDescent="0.2">
      <c r="A184" s="4" t="s">
        <v>28</v>
      </c>
      <c r="B184" s="4" t="s">
        <v>52</v>
      </c>
      <c r="C184" s="6">
        <v>7.49</v>
      </c>
    </row>
    <row r="185" spans="1:3" x14ac:dyDescent="0.2">
      <c r="A185" s="4" t="s">
        <v>29</v>
      </c>
      <c r="B185" s="4" t="s">
        <v>37</v>
      </c>
      <c r="C185" s="6">
        <v>15</v>
      </c>
    </row>
    <row r="186" spans="1:3" x14ac:dyDescent="0.2">
      <c r="A186" s="4" t="s">
        <v>29</v>
      </c>
      <c r="B186" s="4" t="s">
        <v>129</v>
      </c>
      <c r="C186" s="6">
        <v>19</v>
      </c>
    </row>
    <row r="187" spans="1:3" x14ac:dyDescent="0.2">
      <c r="A187" s="26" t="s">
        <v>29</v>
      </c>
      <c r="B187" s="26" t="s">
        <v>348</v>
      </c>
      <c r="C187" s="22">
        <v>13</v>
      </c>
    </row>
    <row r="188" spans="1:3" x14ac:dyDescent="0.2">
      <c r="A188" s="4" t="s">
        <v>29</v>
      </c>
      <c r="B188" s="4" t="s">
        <v>30</v>
      </c>
      <c r="C188" s="6">
        <v>11</v>
      </c>
    </row>
    <row r="189" spans="1:3" x14ac:dyDescent="0.2">
      <c r="A189" s="4" t="s">
        <v>29</v>
      </c>
      <c r="B189" s="4" t="s">
        <v>271</v>
      </c>
      <c r="C189" s="6">
        <v>9</v>
      </c>
    </row>
    <row r="190" spans="1:3" x14ac:dyDescent="0.2">
      <c r="A190" s="4" t="s">
        <v>29</v>
      </c>
      <c r="B190" s="4" t="s">
        <v>230</v>
      </c>
      <c r="C190" s="6">
        <v>15.99</v>
      </c>
    </row>
    <row r="191" spans="1:3" x14ac:dyDescent="0.2">
      <c r="A191" s="4" t="s">
        <v>29</v>
      </c>
      <c r="B191" s="4" t="s">
        <v>191</v>
      </c>
      <c r="C191" s="6">
        <v>21</v>
      </c>
    </row>
    <row r="192" spans="1:3" x14ac:dyDescent="0.2">
      <c r="A192" s="4" t="s">
        <v>29</v>
      </c>
      <c r="B192" s="4" t="s">
        <v>32</v>
      </c>
      <c r="C192" s="6">
        <v>17</v>
      </c>
    </row>
    <row r="193" spans="1:3" x14ac:dyDescent="0.2">
      <c r="A193" s="20"/>
      <c r="B193" s="32" t="s">
        <v>379</v>
      </c>
      <c r="C193" s="30">
        <f>AVERAGE(C124:C192)</f>
        <v>10.800144927536234</v>
      </c>
    </row>
    <row r="194" spans="1:3" x14ac:dyDescent="0.2">
      <c r="A194" s="20"/>
      <c r="B194" s="29" t="s">
        <v>397</v>
      </c>
      <c r="C194" s="30">
        <f>MEDIAN(C124:C192)</f>
        <v>9.6</v>
      </c>
    </row>
    <row r="195" spans="1:3" x14ac:dyDescent="0.2">
      <c r="A195" s="20"/>
      <c r="B195" s="29"/>
      <c r="C195" s="35"/>
    </row>
    <row r="196" spans="1:3" x14ac:dyDescent="0.2">
      <c r="A196" s="27" t="s">
        <v>389</v>
      </c>
    </row>
    <row r="197" spans="1:3" x14ac:dyDescent="0.2">
      <c r="A197" s="33" t="s">
        <v>0</v>
      </c>
      <c r="B197" s="33" t="s">
        <v>1</v>
      </c>
      <c r="C197" s="33" t="s">
        <v>284</v>
      </c>
    </row>
    <row r="198" spans="1:3" x14ac:dyDescent="0.2">
      <c r="A198" s="4" t="s">
        <v>104</v>
      </c>
      <c r="B198" s="4" t="s">
        <v>105</v>
      </c>
      <c r="C198" s="6">
        <v>15</v>
      </c>
    </row>
    <row r="199" spans="1:3" x14ac:dyDescent="0.2">
      <c r="A199" s="4" t="s">
        <v>104</v>
      </c>
      <c r="B199" s="4" t="s">
        <v>159</v>
      </c>
      <c r="C199" s="6">
        <v>13</v>
      </c>
    </row>
    <row r="200" spans="1:3" x14ac:dyDescent="0.2">
      <c r="A200" s="4" t="s">
        <v>104</v>
      </c>
      <c r="B200" s="4" t="s">
        <v>187</v>
      </c>
      <c r="C200" s="6">
        <v>15</v>
      </c>
    </row>
    <row r="201" spans="1:3" x14ac:dyDescent="0.2">
      <c r="A201" s="4" t="s">
        <v>82</v>
      </c>
      <c r="B201" s="4" t="s">
        <v>54</v>
      </c>
      <c r="C201" s="6">
        <v>11.04</v>
      </c>
    </row>
    <row r="202" spans="1:3" x14ac:dyDescent="0.2">
      <c r="A202" s="4" t="s">
        <v>82</v>
      </c>
      <c r="B202" s="4" t="s">
        <v>189</v>
      </c>
      <c r="C202" s="6">
        <v>8.4</v>
      </c>
    </row>
    <row r="203" spans="1:3" x14ac:dyDescent="0.2">
      <c r="A203" s="4" t="s">
        <v>82</v>
      </c>
      <c r="B203" s="4" t="s">
        <v>83</v>
      </c>
      <c r="C203" s="6">
        <v>9.75</v>
      </c>
    </row>
    <row r="204" spans="1:3" x14ac:dyDescent="0.2">
      <c r="A204" s="4" t="s">
        <v>82</v>
      </c>
      <c r="B204" s="4" t="s">
        <v>57</v>
      </c>
      <c r="C204" s="6">
        <v>10</v>
      </c>
    </row>
    <row r="205" spans="1:3" x14ac:dyDescent="0.2">
      <c r="A205" s="4" t="s">
        <v>12</v>
      </c>
      <c r="B205" s="4" t="s">
        <v>17</v>
      </c>
      <c r="C205" s="6">
        <v>6.39</v>
      </c>
    </row>
    <row r="206" spans="1:3" x14ac:dyDescent="0.2">
      <c r="A206" s="4" t="s">
        <v>12</v>
      </c>
      <c r="B206" s="4" t="s">
        <v>115</v>
      </c>
      <c r="C206" s="6">
        <v>9.02</v>
      </c>
    </row>
    <row r="207" spans="1:3" x14ac:dyDescent="0.2">
      <c r="A207" s="4" t="s">
        <v>12</v>
      </c>
      <c r="B207" s="4" t="s">
        <v>224</v>
      </c>
      <c r="C207" s="6">
        <v>7.2</v>
      </c>
    </row>
    <row r="208" spans="1:3" x14ac:dyDescent="0.2">
      <c r="A208" s="4" t="s">
        <v>12</v>
      </c>
      <c r="B208" s="4" t="s">
        <v>100</v>
      </c>
      <c r="C208" s="6">
        <v>0</v>
      </c>
    </row>
    <row r="209" spans="1:3" x14ac:dyDescent="0.2">
      <c r="A209" s="4" t="s">
        <v>12</v>
      </c>
      <c r="B209" s="4" t="s">
        <v>13</v>
      </c>
      <c r="C209" s="6">
        <v>0.93</v>
      </c>
    </row>
    <row r="210" spans="1:3" x14ac:dyDescent="0.2">
      <c r="A210" s="4" t="s">
        <v>12</v>
      </c>
      <c r="B210" s="4" t="s">
        <v>147</v>
      </c>
      <c r="C210" s="6">
        <v>0</v>
      </c>
    </row>
    <row r="211" spans="1:3" x14ac:dyDescent="0.2">
      <c r="A211" s="4" t="s">
        <v>10</v>
      </c>
      <c r="B211" s="4" t="s">
        <v>11</v>
      </c>
      <c r="C211" s="6">
        <v>8.77</v>
      </c>
    </row>
    <row r="212" spans="1:3" x14ac:dyDescent="0.2">
      <c r="A212" s="4" t="s">
        <v>10</v>
      </c>
      <c r="B212" s="4" t="s">
        <v>32</v>
      </c>
      <c r="C212" s="6">
        <v>5.47</v>
      </c>
    </row>
    <row r="213" spans="1:3" x14ac:dyDescent="0.2">
      <c r="A213" s="4" t="s">
        <v>96</v>
      </c>
      <c r="B213" s="4" t="s">
        <v>50</v>
      </c>
      <c r="C213" s="6">
        <v>9.6199999999999992</v>
      </c>
    </row>
    <row r="214" spans="1:3" x14ac:dyDescent="0.2">
      <c r="A214" s="4" t="s">
        <v>96</v>
      </c>
      <c r="B214" s="4" t="s">
        <v>97</v>
      </c>
      <c r="C214" s="6">
        <v>12.84</v>
      </c>
    </row>
    <row r="215" spans="1:3" x14ac:dyDescent="0.2">
      <c r="A215" s="4" t="s">
        <v>99</v>
      </c>
      <c r="B215" s="4" t="s">
        <v>41</v>
      </c>
      <c r="C215" s="6">
        <v>15.09</v>
      </c>
    </row>
    <row r="216" spans="1:3" x14ac:dyDescent="0.2">
      <c r="A216" s="4" t="s">
        <v>55</v>
      </c>
      <c r="B216" s="4" t="s">
        <v>73</v>
      </c>
      <c r="C216" s="6">
        <v>11.5</v>
      </c>
    </row>
    <row r="217" spans="1:3" x14ac:dyDescent="0.2">
      <c r="A217" s="4" t="s">
        <v>55</v>
      </c>
      <c r="B217" s="4" t="s">
        <v>56</v>
      </c>
      <c r="C217" s="6">
        <v>11.5</v>
      </c>
    </row>
    <row r="218" spans="1:3" x14ac:dyDescent="0.2">
      <c r="A218" s="4" t="s">
        <v>55</v>
      </c>
      <c r="B218" s="4" t="s">
        <v>203</v>
      </c>
      <c r="C218" s="6">
        <v>11.5</v>
      </c>
    </row>
    <row r="219" spans="1:3" x14ac:dyDescent="0.2">
      <c r="A219" s="4" t="s">
        <v>20</v>
      </c>
      <c r="B219" s="4" t="s">
        <v>21</v>
      </c>
      <c r="C219" s="6">
        <v>6</v>
      </c>
    </row>
    <row r="220" spans="1:3" x14ac:dyDescent="0.2">
      <c r="A220" s="4" t="s">
        <v>20</v>
      </c>
      <c r="B220" s="4" t="s">
        <v>245</v>
      </c>
      <c r="C220" s="6">
        <v>5</v>
      </c>
    </row>
    <row r="221" spans="1:3" x14ac:dyDescent="0.2">
      <c r="A221" s="4" t="s">
        <v>20</v>
      </c>
      <c r="B221" s="4" t="s">
        <v>197</v>
      </c>
      <c r="C221" s="6">
        <v>5</v>
      </c>
    </row>
    <row r="222" spans="1:3" x14ac:dyDescent="0.2">
      <c r="A222" s="4" t="s">
        <v>234</v>
      </c>
      <c r="B222" s="4" t="s">
        <v>235</v>
      </c>
      <c r="C222" s="6">
        <v>13.98</v>
      </c>
    </row>
    <row r="223" spans="1:3" x14ac:dyDescent="0.2">
      <c r="A223" s="4" t="s">
        <v>234</v>
      </c>
      <c r="B223" s="4" t="s">
        <v>264</v>
      </c>
      <c r="C223" s="6">
        <v>15.22</v>
      </c>
    </row>
    <row r="224" spans="1:3" x14ac:dyDescent="0.2">
      <c r="A224" s="4" t="s">
        <v>234</v>
      </c>
      <c r="B224" s="4" t="s">
        <v>227</v>
      </c>
      <c r="C224" s="6">
        <v>8.9700000000000006</v>
      </c>
    </row>
    <row r="225" spans="1:3" x14ac:dyDescent="0.2">
      <c r="A225" s="4" t="s">
        <v>36</v>
      </c>
      <c r="B225" s="4" t="s">
        <v>37</v>
      </c>
      <c r="C225" s="6">
        <v>13</v>
      </c>
    </row>
    <row r="226" spans="1:3" x14ac:dyDescent="0.2">
      <c r="A226" s="4" t="s">
        <v>36</v>
      </c>
      <c r="B226" s="4" t="s">
        <v>227</v>
      </c>
      <c r="C226" s="6">
        <v>8.5</v>
      </c>
    </row>
    <row r="227" spans="1:3" x14ac:dyDescent="0.2">
      <c r="A227" s="4" t="s">
        <v>135</v>
      </c>
      <c r="B227" s="4" t="s">
        <v>254</v>
      </c>
      <c r="C227" s="6">
        <v>12.76</v>
      </c>
    </row>
    <row r="228" spans="1:3" x14ac:dyDescent="0.2">
      <c r="A228" s="4" t="s">
        <v>135</v>
      </c>
      <c r="B228" s="4" t="s">
        <v>136</v>
      </c>
      <c r="C228" s="6">
        <v>6.36</v>
      </c>
    </row>
    <row r="229" spans="1:3" x14ac:dyDescent="0.2">
      <c r="A229" s="4" t="s">
        <v>8</v>
      </c>
      <c r="B229" s="4" t="s">
        <v>157</v>
      </c>
      <c r="C229" s="6">
        <v>8</v>
      </c>
    </row>
    <row r="230" spans="1:3" x14ac:dyDescent="0.2">
      <c r="A230" s="4" t="s">
        <v>8</v>
      </c>
      <c r="B230" s="4" t="s">
        <v>9</v>
      </c>
      <c r="C230" s="6">
        <v>8.3000000000000007</v>
      </c>
    </row>
    <row r="231" spans="1:3" x14ac:dyDescent="0.2">
      <c r="A231" s="4" t="s">
        <v>8</v>
      </c>
      <c r="B231" s="4" t="s">
        <v>41</v>
      </c>
      <c r="C231" s="6">
        <v>8.01</v>
      </c>
    </row>
    <row r="232" spans="1:3" x14ac:dyDescent="0.2">
      <c r="A232" s="4" t="s">
        <v>8</v>
      </c>
      <c r="B232" s="4" t="s">
        <v>221</v>
      </c>
      <c r="C232" s="6">
        <v>5.7</v>
      </c>
    </row>
    <row r="233" spans="1:3" x14ac:dyDescent="0.2">
      <c r="A233" s="4" t="s">
        <v>49</v>
      </c>
      <c r="B233" s="4" t="s">
        <v>255</v>
      </c>
      <c r="C233" s="6">
        <v>7</v>
      </c>
    </row>
    <row r="234" spans="1:3" x14ac:dyDescent="0.2">
      <c r="A234" s="4" t="s">
        <v>49</v>
      </c>
      <c r="B234" s="4" t="s">
        <v>256</v>
      </c>
      <c r="C234" s="6">
        <v>7</v>
      </c>
    </row>
    <row r="235" spans="1:3" x14ac:dyDescent="0.2">
      <c r="A235" s="4" t="s">
        <v>49</v>
      </c>
      <c r="B235" s="4" t="s">
        <v>155</v>
      </c>
      <c r="C235" s="6">
        <v>7</v>
      </c>
    </row>
    <row r="236" spans="1:3" x14ac:dyDescent="0.2">
      <c r="A236" s="4" t="s">
        <v>49</v>
      </c>
      <c r="B236" s="4" t="s">
        <v>113</v>
      </c>
      <c r="C236" s="6">
        <v>7</v>
      </c>
    </row>
    <row r="237" spans="1:3" x14ac:dyDescent="0.2">
      <c r="A237" s="4" t="s">
        <v>24</v>
      </c>
      <c r="B237" s="4" t="s">
        <v>25</v>
      </c>
      <c r="C237" s="6">
        <v>5</v>
      </c>
    </row>
    <row r="238" spans="1:3" x14ac:dyDescent="0.2">
      <c r="A238" s="4" t="s">
        <v>24</v>
      </c>
      <c r="B238" s="4" t="s">
        <v>38</v>
      </c>
      <c r="C238" s="6">
        <v>7.5</v>
      </c>
    </row>
    <row r="239" spans="1:3" x14ac:dyDescent="0.2">
      <c r="A239" s="4" t="s">
        <v>24</v>
      </c>
      <c r="B239" s="4" t="s">
        <v>35</v>
      </c>
      <c r="C239" s="6">
        <v>7.5</v>
      </c>
    </row>
    <row r="240" spans="1:3" x14ac:dyDescent="0.2">
      <c r="A240" s="4" t="s">
        <v>24</v>
      </c>
      <c r="B240" s="4" t="s">
        <v>5</v>
      </c>
      <c r="C240" s="6">
        <v>7.25</v>
      </c>
    </row>
    <row r="241" spans="1:3" x14ac:dyDescent="0.2">
      <c r="A241" s="4" t="s">
        <v>24</v>
      </c>
      <c r="B241" s="4" t="s">
        <v>349</v>
      </c>
      <c r="C241" s="6">
        <v>9.6</v>
      </c>
    </row>
    <row r="242" spans="1:3" x14ac:dyDescent="0.2">
      <c r="A242" s="4" t="s">
        <v>24</v>
      </c>
      <c r="B242" s="4" t="s">
        <v>167</v>
      </c>
      <c r="C242" s="6">
        <v>15</v>
      </c>
    </row>
    <row r="243" spans="1:3" x14ac:dyDescent="0.2">
      <c r="A243" s="4" t="s">
        <v>24</v>
      </c>
      <c r="B243" s="4" t="s">
        <v>191</v>
      </c>
      <c r="C243" s="6">
        <v>12</v>
      </c>
    </row>
    <row r="244" spans="1:3" x14ac:dyDescent="0.2">
      <c r="A244" s="4" t="s">
        <v>24</v>
      </c>
      <c r="B244" s="4" t="s">
        <v>32</v>
      </c>
      <c r="C244" s="6">
        <v>9</v>
      </c>
    </row>
    <row r="245" spans="1:3" x14ac:dyDescent="0.2">
      <c r="A245" s="4" t="s">
        <v>65</v>
      </c>
      <c r="B245" s="4" t="s">
        <v>66</v>
      </c>
      <c r="C245" s="6">
        <v>8</v>
      </c>
    </row>
    <row r="246" spans="1:3" x14ac:dyDescent="0.2">
      <c r="A246" s="4" t="s">
        <v>65</v>
      </c>
      <c r="B246" s="4" t="s">
        <v>144</v>
      </c>
      <c r="C246" s="6">
        <v>9.75</v>
      </c>
    </row>
    <row r="247" spans="1:3" x14ac:dyDescent="0.2">
      <c r="A247" s="4" t="s">
        <v>65</v>
      </c>
      <c r="B247" s="4" t="s">
        <v>32</v>
      </c>
      <c r="C247" s="6">
        <v>8</v>
      </c>
    </row>
    <row r="248" spans="1:3" x14ac:dyDescent="0.2">
      <c r="A248" s="26" t="s">
        <v>112</v>
      </c>
      <c r="B248" s="26" t="s">
        <v>50</v>
      </c>
      <c r="C248" s="22">
        <v>13.81</v>
      </c>
    </row>
    <row r="249" spans="1:3" x14ac:dyDescent="0.2">
      <c r="A249" s="4" t="s">
        <v>112</v>
      </c>
      <c r="B249" s="4" t="s">
        <v>115</v>
      </c>
      <c r="C249" s="6">
        <v>14.74</v>
      </c>
    </row>
    <row r="250" spans="1:3" x14ac:dyDescent="0.2">
      <c r="A250" s="4" t="s">
        <v>112</v>
      </c>
      <c r="B250" s="4" t="s">
        <v>113</v>
      </c>
      <c r="C250" s="6">
        <v>16.22</v>
      </c>
    </row>
    <row r="251" spans="1:3" x14ac:dyDescent="0.2">
      <c r="A251" s="4" t="s">
        <v>39</v>
      </c>
      <c r="B251" s="4" t="s">
        <v>40</v>
      </c>
      <c r="C251" s="6">
        <v>5.77</v>
      </c>
    </row>
    <row r="252" spans="1:3" x14ac:dyDescent="0.2">
      <c r="A252" s="4" t="s">
        <v>39</v>
      </c>
      <c r="B252" s="4" t="s">
        <v>126</v>
      </c>
      <c r="C252" s="6">
        <v>2.78</v>
      </c>
    </row>
    <row r="253" spans="1:3" x14ac:dyDescent="0.2">
      <c r="A253" s="4" t="s">
        <v>39</v>
      </c>
      <c r="B253" s="4" t="s">
        <v>262</v>
      </c>
      <c r="C253" s="6">
        <v>4.6399999999999997</v>
      </c>
    </row>
    <row r="254" spans="1:3" x14ac:dyDescent="0.2">
      <c r="A254" s="4" t="s">
        <v>39</v>
      </c>
      <c r="B254" s="4" t="s">
        <v>110</v>
      </c>
      <c r="C254" s="6">
        <v>5.07</v>
      </c>
    </row>
    <row r="255" spans="1:3" x14ac:dyDescent="0.2">
      <c r="A255" s="4" t="s">
        <v>58</v>
      </c>
      <c r="B255" s="4" t="s">
        <v>48</v>
      </c>
      <c r="C255" s="6">
        <v>7</v>
      </c>
    </row>
    <row r="256" spans="1:3" x14ac:dyDescent="0.2">
      <c r="A256" s="4" t="s">
        <v>58</v>
      </c>
      <c r="B256" s="4" t="s">
        <v>59</v>
      </c>
      <c r="C256" s="6">
        <v>7.11</v>
      </c>
    </row>
    <row r="257" spans="1:3" x14ac:dyDescent="0.2">
      <c r="A257" s="4" t="s">
        <v>58</v>
      </c>
      <c r="B257" s="4" t="s">
        <v>269</v>
      </c>
      <c r="C257" s="6">
        <v>9.6</v>
      </c>
    </row>
    <row r="258" spans="1:3" x14ac:dyDescent="0.2">
      <c r="A258" s="4" t="s">
        <v>6</v>
      </c>
      <c r="B258" s="4" t="s">
        <v>7</v>
      </c>
      <c r="C258" s="6">
        <v>19.5</v>
      </c>
    </row>
    <row r="259" spans="1:3" x14ac:dyDescent="0.2">
      <c r="A259" s="4" t="s">
        <v>6</v>
      </c>
      <c r="B259" s="4" t="s">
        <v>149</v>
      </c>
      <c r="C259" s="6">
        <v>16</v>
      </c>
    </row>
    <row r="260" spans="1:3" x14ac:dyDescent="0.2">
      <c r="A260" s="4" t="s">
        <v>6</v>
      </c>
      <c r="B260" s="4" t="s">
        <v>155</v>
      </c>
      <c r="C260" s="6">
        <v>17</v>
      </c>
    </row>
    <row r="261" spans="1:3" x14ac:dyDescent="0.2">
      <c r="A261" s="4" t="s">
        <v>6</v>
      </c>
      <c r="B261" s="4" t="s">
        <v>185</v>
      </c>
      <c r="C261" s="6">
        <v>15.92</v>
      </c>
    </row>
    <row r="262" spans="1:3" x14ac:dyDescent="0.2">
      <c r="A262" s="4" t="s">
        <v>6</v>
      </c>
      <c r="B262" s="4" t="s">
        <v>215</v>
      </c>
      <c r="C262" s="6">
        <v>19.5</v>
      </c>
    </row>
    <row r="263" spans="1:3" x14ac:dyDescent="0.2">
      <c r="A263" s="4" t="s">
        <v>6</v>
      </c>
      <c r="B263" s="4" t="s">
        <v>122</v>
      </c>
      <c r="C263" s="6">
        <v>7.49</v>
      </c>
    </row>
    <row r="264" spans="1:3" x14ac:dyDescent="0.2">
      <c r="A264" s="4" t="s">
        <v>6</v>
      </c>
      <c r="B264" s="4" t="s">
        <v>183</v>
      </c>
      <c r="C264" s="6">
        <v>22.1</v>
      </c>
    </row>
    <row r="265" spans="1:3" x14ac:dyDescent="0.2">
      <c r="A265" s="4" t="s">
        <v>46</v>
      </c>
      <c r="B265" s="4" t="s">
        <v>245</v>
      </c>
      <c r="C265" s="6">
        <v>8</v>
      </c>
    </row>
    <row r="266" spans="1:3" x14ac:dyDescent="0.2">
      <c r="A266" s="4" t="s">
        <v>46</v>
      </c>
      <c r="B266" s="4" t="s">
        <v>224</v>
      </c>
      <c r="C266" s="6">
        <v>9.5</v>
      </c>
    </row>
    <row r="267" spans="1:3" x14ac:dyDescent="0.2">
      <c r="A267" s="4" t="s">
        <v>46</v>
      </c>
      <c r="B267" s="4" t="s">
        <v>47</v>
      </c>
      <c r="C267" s="6">
        <v>11</v>
      </c>
    </row>
    <row r="268" spans="1:3" x14ac:dyDescent="0.2">
      <c r="A268" s="4" t="s">
        <v>277</v>
      </c>
      <c r="B268" s="4" t="s">
        <v>155</v>
      </c>
      <c r="C268" s="6">
        <v>6</v>
      </c>
    </row>
    <row r="269" spans="1:3" x14ac:dyDescent="0.2">
      <c r="A269" s="4" t="s">
        <v>244</v>
      </c>
      <c r="B269" s="4" t="s">
        <v>197</v>
      </c>
      <c r="C269" s="6">
        <v>6</v>
      </c>
    </row>
    <row r="270" spans="1:3" x14ac:dyDescent="0.2">
      <c r="A270" s="4" t="s">
        <v>33</v>
      </c>
      <c r="B270" s="4" t="s">
        <v>34</v>
      </c>
      <c r="C270" s="6">
        <v>14.97</v>
      </c>
    </row>
    <row r="271" spans="1:3" x14ac:dyDescent="0.2">
      <c r="A271" s="4" t="s">
        <v>28</v>
      </c>
      <c r="B271" s="4" t="s">
        <v>21</v>
      </c>
      <c r="C271" s="6">
        <v>9</v>
      </c>
    </row>
    <row r="272" spans="1:3" x14ac:dyDescent="0.2">
      <c r="A272" s="4" t="s">
        <v>28</v>
      </c>
      <c r="B272" s="4" t="s">
        <v>224</v>
      </c>
      <c r="C272" s="6">
        <v>7.75</v>
      </c>
    </row>
    <row r="273" spans="1:3" x14ac:dyDescent="0.2">
      <c r="A273" s="4" t="s">
        <v>28</v>
      </c>
      <c r="B273" s="4" t="s">
        <v>52</v>
      </c>
      <c r="C273" s="6">
        <v>7.49</v>
      </c>
    </row>
    <row r="274" spans="1:3" x14ac:dyDescent="0.2">
      <c r="A274" s="4" t="s">
        <v>29</v>
      </c>
      <c r="B274" s="4" t="s">
        <v>37</v>
      </c>
      <c r="C274" s="6">
        <v>15</v>
      </c>
    </row>
    <row r="275" spans="1:3" x14ac:dyDescent="0.2">
      <c r="A275" s="4" t="s">
        <v>29</v>
      </c>
      <c r="B275" s="4" t="s">
        <v>129</v>
      </c>
      <c r="C275" s="6">
        <v>19</v>
      </c>
    </row>
    <row r="276" spans="1:3" x14ac:dyDescent="0.2">
      <c r="A276" s="26" t="s">
        <v>29</v>
      </c>
      <c r="B276" s="26" t="s">
        <v>348</v>
      </c>
      <c r="C276" s="22">
        <v>13</v>
      </c>
    </row>
    <row r="277" spans="1:3" x14ac:dyDescent="0.2">
      <c r="A277" s="4" t="s">
        <v>29</v>
      </c>
      <c r="B277" s="4" t="s">
        <v>30</v>
      </c>
      <c r="C277" s="6">
        <v>11</v>
      </c>
    </row>
    <row r="278" spans="1:3" x14ac:dyDescent="0.2">
      <c r="A278" s="4" t="s">
        <v>29</v>
      </c>
      <c r="B278" s="4" t="s">
        <v>271</v>
      </c>
      <c r="C278" s="6">
        <v>9</v>
      </c>
    </row>
    <row r="279" spans="1:3" x14ac:dyDescent="0.2">
      <c r="A279" s="4" t="s">
        <v>29</v>
      </c>
      <c r="B279" s="4" t="s">
        <v>230</v>
      </c>
      <c r="C279" s="6">
        <v>15.99</v>
      </c>
    </row>
    <row r="280" spans="1:3" x14ac:dyDescent="0.2">
      <c r="A280" s="4" t="s">
        <v>29</v>
      </c>
      <c r="B280" s="4" t="s">
        <v>191</v>
      </c>
      <c r="C280" s="6">
        <v>21</v>
      </c>
    </row>
    <row r="281" spans="1:3" x14ac:dyDescent="0.2">
      <c r="A281" s="4" t="s">
        <v>29</v>
      </c>
      <c r="B281" s="4" t="s">
        <v>32</v>
      </c>
      <c r="C281" s="6">
        <v>17</v>
      </c>
    </row>
    <row r="282" spans="1:3" x14ac:dyDescent="0.2">
      <c r="B282" s="32" t="s">
        <v>379</v>
      </c>
      <c r="C282" s="34">
        <f>AVERAGE(C198:C281)</f>
        <v>10.099642857142859</v>
      </c>
    </row>
    <row r="283" spans="1:3" x14ac:dyDescent="0.2">
      <c r="B283" s="29" t="s">
        <v>397</v>
      </c>
      <c r="C283" s="34">
        <f>MEDIAN(C198:C281)</f>
        <v>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B542A-054E-7C41-B26C-48EEB21DC38A}">
  <dimension ref="C2:N62"/>
  <sheetViews>
    <sheetView tabSelected="1" topLeftCell="A21" workbookViewId="0">
      <selection activeCell="C28" sqref="C28"/>
    </sheetView>
  </sheetViews>
  <sheetFormatPr defaultColWidth="8.85546875" defaultRowHeight="15" x14ac:dyDescent="0.25"/>
  <cols>
    <col min="1" max="2" width="8.85546875" style="102"/>
    <col min="3" max="3" width="38.85546875" style="102" customWidth="1"/>
    <col min="4" max="4" width="8.85546875" style="102"/>
    <col min="5" max="5" width="14.85546875" style="102" customWidth="1"/>
    <col min="6" max="6" width="10.42578125" style="102" customWidth="1"/>
    <col min="7" max="7" width="15" style="102" customWidth="1"/>
    <col min="8" max="8" width="10.42578125" style="102" customWidth="1"/>
    <col min="9" max="10" width="8.85546875" style="102"/>
    <col min="11" max="11" width="11.140625" style="102" customWidth="1"/>
    <col min="12" max="12" width="2.42578125" style="102" customWidth="1"/>
    <col min="13" max="16384" width="8.85546875" style="102"/>
  </cols>
  <sheetData>
    <row r="2" spans="3:14" ht="35.1" customHeight="1" x14ac:dyDescent="0.4">
      <c r="C2" s="127" t="s">
        <v>565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3:14" ht="89.25" x14ac:dyDescent="0.25">
      <c r="C3" s="119" t="s">
        <v>564</v>
      </c>
      <c r="D3" s="119" t="s">
        <v>0</v>
      </c>
      <c r="E3" s="119" t="s">
        <v>563</v>
      </c>
      <c r="F3" s="119" t="s">
        <v>562</v>
      </c>
      <c r="G3" s="119" t="s">
        <v>561</v>
      </c>
      <c r="H3" s="119" t="s">
        <v>560</v>
      </c>
      <c r="I3" s="119" t="s">
        <v>559</v>
      </c>
      <c r="J3" s="119" t="s">
        <v>519</v>
      </c>
      <c r="K3" s="119" t="s">
        <v>520</v>
      </c>
      <c r="L3" s="112"/>
      <c r="M3" s="119" t="s">
        <v>558</v>
      </c>
      <c r="N3" s="119" t="s">
        <v>557</v>
      </c>
    </row>
    <row r="4" spans="3:14" x14ac:dyDescent="0.25">
      <c r="C4" s="118" t="s">
        <v>556</v>
      </c>
      <c r="D4" s="118" t="s">
        <v>523</v>
      </c>
      <c r="E4" s="118" t="s">
        <v>533</v>
      </c>
      <c r="F4" s="117">
        <v>4565</v>
      </c>
      <c r="G4" s="117">
        <v>51264</v>
      </c>
      <c r="H4" s="116">
        <v>6732</v>
      </c>
      <c r="I4" s="115">
        <v>13.132021999999999</v>
      </c>
      <c r="J4" s="114">
        <f t="shared" ref="J4:J31" si="0">G4/F4</f>
        <v>11.229791894852136</v>
      </c>
      <c r="K4" s="112">
        <f>9.79+1.5</f>
        <v>11.29</v>
      </c>
      <c r="L4" s="112" t="s">
        <v>555</v>
      </c>
      <c r="M4" s="112">
        <f t="shared" ref="M4:M31" si="1">12*K4/1000*F4</f>
        <v>618.46619999999996</v>
      </c>
      <c r="N4" s="111">
        <f t="shared" ref="N4:N31" si="2">M4/H4</f>
        <v>9.1869607843137246E-2</v>
      </c>
    </row>
    <row r="5" spans="3:14" x14ac:dyDescent="0.25">
      <c r="C5" s="118" t="s">
        <v>554</v>
      </c>
      <c r="D5" s="118" t="s">
        <v>523</v>
      </c>
      <c r="E5" s="118" t="s">
        <v>0</v>
      </c>
      <c r="F5" s="117">
        <v>5460</v>
      </c>
      <c r="G5" s="117">
        <v>57816</v>
      </c>
      <c r="H5" s="116">
        <v>6809.4</v>
      </c>
      <c r="I5" s="115">
        <v>11.777709</v>
      </c>
      <c r="J5" s="114">
        <f t="shared" si="0"/>
        <v>10.589010989010989</v>
      </c>
      <c r="K5" s="112">
        <v>8.35</v>
      </c>
      <c r="L5" s="112"/>
      <c r="M5" s="112">
        <f t="shared" si="1"/>
        <v>547.09199999999987</v>
      </c>
      <c r="N5" s="111">
        <f t="shared" si="2"/>
        <v>8.0343642611683835E-2</v>
      </c>
    </row>
    <row r="6" spans="3:14" x14ac:dyDescent="0.25">
      <c r="C6" s="118" t="s">
        <v>553</v>
      </c>
      <c r="D6" s="118" t="s">
        <v>523</v>
      </c>
      <c r="E6" s="118" t="s">
        <v>526</v>
      </c>
      <c r="F6" s="117">
        <v>5838</v>
      </c>
      <c r="G6" s="117">
        <v>73121</v>
      </c>
      <c r="H6" s="116">
        <v>10527.9</v>
      </c>
      <c r="I6" s="115">
        <v>14.397916</v>
      </c>
      <c r="J6" s="114">
        <f t="shared" si="0"/>
        <v>12.525008564576909</v>
      </c>
      <c r="K6" s="112">
        <v>31.35</v>
      </c>
      <c r="L6" s="112"/>
      <c r="M6" s="112">
        <f t="shared" si="1"/>
        <v>2196.2556000000004</v>
      </c>
      <c r="N6" s="111">
        <f t="shared" si="2"/>
        <v>0.20861288576069306</v>
      </c>
    </row>
    <row r="7" spans="3:14" x14ac:dyDescent="0.25">
      <c r="C7" s="118" t="s">
        <v>552</v>
      </c>
      <c r="D7" s="118" t="s">
        <v>523</v>
      </c>
      <c r="E7" s="118" t="s">
        <v>533</v>
      </c>
      <c r="F7" s="117">
        <v>4553</v>
      </c>
      <c r="G7" s="117">
        <v>75008</v>
      </c>
      <c r="H7" s="116">
        <v>9383</v>
      </c>
      <c r="I7" s="115">
        <v>12.509332000000001</v>
      </c>
      <c r="J7" s="114">
        <f t="shared" si="0"/>
        <v>16.474412475291018</v>
      </c>
      <c r="K7" s="112">
        <v>7.98</v>
      </c>
      <c r="L7" s="112"/>
      <c r="M7" s="112">
        <f t="shared" si="1"/>
        <v>435.99528000000004</v>
      </c>
      <c r="N7" s="111">
        <f t="shared" si="2"/>
        <v>4.6466511776617293E-2</v>
      </c>
    </row>
    <row r="8" spans="3:14" x14ac:dyDescent="0.25">
      <c r="C8" s="118" t="s">
        <v>551</v>
      </c>
      <c r="D8" s="118" t="s">
        <v>523</v>
      </c>
      <c r="E8" s="118" t="s">
        <v>533</v>
      </c>
      <c r="F8" s="117">
        <v>6563</v>
      </c>
      <c r="G8" s="117">
        <v>76604</v>
      </c>
      <c r="H8" s="116">
        <v>9284</v>
      </c>
      <c r="I8" s="115">
        <v>12.119472</v>
      </c>
      <c r="J8" s="114">
        <f t="shared" si="0"/>
        <v>11.672101173243943</v>
      </c>
      <c r="K8" s="112">
        <v>7.02</v>
      </c>
      <c r="L8" s="112"/>
      <c r="M8" s="112">
        <f t="shared" si="1"/>
        <v>552.86712</v>
      </c>
      <c r="N8" s="111">
        <f t="shared" si="2"/>
        <v>5.9550529943989662E-2</v>
      </c>
    </row>
    <row r="9" spans="3:14" x14ac:dyDescent="0.25">
      <c r="C9" s="118" t="s">
        <v>550</v>
      </c>
      <c r="D9" s="118" t="s">
        <v>523</v>
      </c>
      <c r="E9" s="118" t="s">
        <v>533</v>
      </c>
      <c r="F9" s="117">
        <v>6585</v>
      </c>
      <c r="G9" s="117">
        <v>83875</v>
      </c>
      <c r="H9" s="116">
        <v>9859</v>
      </c>
      <c r="I9" s="115">
        <v>11.754396</v>
      </c>
      <c r="J9" s="114">
        <f t="shared" si="0"/>
        <v>12.737281700835231</v>
      </c>
      <c r="K9" s="112">
        <v>10</v>
      </c>
      <c r="L9" s="112"/>
      <c r="M9" s="112">
        <f t="shared" si="1"/>
        <v>790.19999999999993</v>
      </c>
      <c r="N9" s="111">
        <f t="shared" si="2"/>
        <v>8.0150116644690128E-2</v>
      </c>
    </row>
    <row r="10" spans="3:14" x14ac:dyDescent="0.25">
      <c r="C10" s="118" t="s">
        <v>549</v>
      </c>
      <c r="D10" s="118" t="s">
        <v>523</v>
      </c>
      <c r="E10" s="118" t="s">
        <v>533</v>
      </c>
      <c r="F10" s="117">
        <v>5747</v>
      </c>
      <c r="G10" s="117">
        <v>87549</v>
      </c>
      <c r="H10" s="116">
        <v>11254.1</v>
      </c>
      <c r="I10" s="115">
        <v>12.85463</v>
      </c>
      <c r="J10" s="114">
        <f t="shared" si="0"/>
        <v>15.233861144945189</v>
      </c>
      <c r="K10" s="112">
        <v>20</v>
      </c>
      <c r="L10" s="112"/>
      <c r="M10" s="112">
        <f t="shared" si="1"/>
        <v>1379.28</v>
      </c>
      <c r="N10" s="111">
        <f t="shared" si="2"/>
        <v>0.12255800108404936</v>
      </c>
    </row>
    <row r="11" spans="3:14" x14ac:dyDescent="0.25">
      <c r="C11" s="118" t="s">
        <v>548</v>
      </c>
      <c r="D11" s="118" t="s">
        <v>523</v>
      </c>
      <c r="E11" s="118" t="s">
        <v>526</v>
      </c>
      <c r="F11" s="117">
        <v>6558</v>
      </c>
      <c r="G11" s="117">
        <v>93888</v>
      </c>
      <c r="H11" s="116">
        <v>9930</v>
      </c>
      <c r="I11" s="115">
        <v>10.576430999999999</v>
      </c>
      <c r="J11" s="114">
        <f t="shared" si="0"/>
        <v>14.316559926806953</v>
      </c>
      <c r="K11" s="112">
        <v>12</v>
      </c>
      <c r="L11" s="112"/>
      <c r="M11" s="112">
        <f t="shared" si="1"/>
        <v>944.35199999999998</v>
      </c>
      <c r="N11" s="111">
        <f t="shared" si="2"/>
        <v>9.5100906344410874E-2</v>
      </c>
    </row>
    <row r="12" spans="3:14" x14ac:dyDescent="0.25">
      <c r="C12" s="118" t="s">
        <v>547</v>
      </c>
      <c r="D12" s="118" t="s">
        <v>523</v>
      </c>
      <c r="E12" s="118" t="s">
        <v>533</v>
      </c>
      <c r="F12" s="117">
        <v>6651</v>
      </c>
      <c r="G12" s="117">
        <v>95955</v>
      </c>
      <c r="H12" s="116">
        <v>11866</v>
      </c>
      <c r="I12" s="115">
        <v>12.366213</v>
      </c>
      <c r="J12" s="114">
        <f t="shared" si="0"/>
        <v>14.427153811456924</v>
      </c>
      <c r="K12" s="112">
        <v>8.5</v>
      </c>
      <c r="L12" s="112"/>
      <c r="M12" s="112">
        <f t="shared" si="1"/>
        <v>678.40199999999993</v>
      </c>
      <c r="N12" s="111">
        <f t="shared" si="2"/>
        <v>5.7171919770773634E-2</v>
      </c>
    </row>
    <row r="13" spans="3:14" x14ac:dyDescent="0.25">
      <c r="C13" s="118" t="s">
        <v>546</v>
      </c>
      <c r="D13" s="118" t="s">
        <v>523</v>
      </c>
      <c r="E13" s="118" t="s">
        <v>526</v>
      </c>
      <c r="F13" s="117">
        <v>11985</v>
      </c>
      <c r="G13" s="117">
        <v>132128</v>
      </c>
      <c r="H13" s="116">
        <v>17523.3</v>
      </c>
      <c r="I13" s="115">
        <v>13.262366999999999</v>
      </c>
      <c r="J13" s="114">
        <f t="shared" si="0"/>
        <v>11.02444722569879</v>
      </c>
      <c r="K13" s="112">
        <v>29.16</v>
      </c>
      <c r="L13" s="112"/>
      <c r="M13" s="112">
        <f t="shared" si="1"/>
        <v>4193.7911999999997</v>
      </c>
      <c r="N13" s="111">
        <f t="shared" si="2"/>
        <v>0.23932656520175993</v>
      </c>
    </row>
    <row r="14" spans="3:14" x14ac:dyDescent="0.25">
      <c r="C14" s="118" t="s">
        <v>545</v>
      </c>
      <c r="D14" s="118" t="s">
        <v>523</v>
      </c>
      <c r="E14" s="118" t="s">
        <v>533</v>
      </c>
      <c r="F14" s="117">
        <v>11222</v>
      </c>
      <c r="G14" s="117">
        <v>133415</v>
      </c>
      <c r="H14" s="116">
        <v>15443</v>
      </c>
      <c r="I14" s="115">
        <v>11.57516</v>
      </c>
      <c r="J14" s="114">
        <f t="shared" si="0"/>
        <v>11.888700766351809</v>
      </c>
      <c r="K14" s="112">
        <v>8.25</v>
      </c>
      <c r="L14" s="112"/>
      <c r="M14" s="112">
        <f t="shared" si="1"/>
        <v>1110.9780000000001</v>
      </c>
      <c r="N14" s="111">
        <f t="shared" si="2"/>
        <v>7.1940555591530148E-2</v>
      </c>
    </row>
    <row r="15" spans="3:14" x14ac:dyDescent="0.25">
      <c r="C15" s="118" t="s">
        <v>544</v>
      </c>
      <c r="D15" s="118" t="s">
        <v>523</v>
      </c>
      <c r="E15" s="118" t="s">
        <v>526</v>
      </c>
      <c r="F15" s="117">
        <v>10436</v>
      </c>
      <c r="G15" s="117">
        <v>176550</v>
      </c>
      <c r="H15" s="116">
        <v>21022</v>
      </c>
      <c r="I15" s="115">
        <v>11.907107999999999</v>
      </c>
      <c r="J15" s="114">
        <f t="shared" si="0"/>
        <v>16.917401303181297</v>
      </c>
      <c r="K15" s="112">
        <v>29</v>
      </c>
      <c r="L15" s="112"/>
      <c r="M15" s="112">
        <f t="shared" si="1"/>
        <v>3631.7279999999996</v>
      </c>
      <c r="N15" s="111">
        <f t="shared" si="2"/>
        <v>0.17275844353534392</v>
      </c>
    </row>
    <row r="16" spans="3:14" x14ac:dyDescent="0.25">
      <c r="C16" s="118" t="s">
        <v>543</v>
      </c>
      <c r="D16" s="118" t="s">
        <v>523</v>
      </c>
      <c r="E16" s="118" t="s">
        <v>533</v>
      </c>
      <c r="F16" s="117">
        <v>13614</v>
      </c>
      <c r="G16" s="117">
        <v>178981</v>
      </c>
      <c r="H16" s="116">
        <v>18748</v>
      </c>
      <c r="I16" s="115">
        <v>10.474855</v>
      </c>
      <c r="J16" s="114">
        <f t="shared" si="0"/>
        <v>13.146834141325106</v>
      </c>
      <c r="K16" s="112">
        <v>13.59</v>
      </c>
      <c r="L16" s="112"/>
      <c r="M16" s="112">
        <f t="shared" si="1"/>
        <v>2220.1711199999995</v>
      </c>
      <c r="N16" s="111">
        <f t="shared" si="2"/>
        <v>0.11842175805419242</v>
      </c>
    </row>
    <row r="17" spans="3:14" x14ac:dyDescent="0.25">
      <c r="C17" s="118" t="s">
        <v>542</v>
      </c>
      <c r="D17" s="118" t="s">
        <v>523</v>
      </c>
      <c r="E17" s="118" t="s">
        <v>526</v>
      </c>
      <c r="F17" s="117">
        <v>9284</v>
      </c>
      <c r="G17" s="117">
        <v>181948</v>
      </c>
      <c r="H17" s="116">
        <v>20487</v>
      </c>
      <c r="I17" s="115">
        <v>11.25981</v>
      </c>
      <c r="J17" s="114">
        <f t="shared" si="0"/>
        <v>19.598018095648428</v>
      </c>
      <c r="K17" s="112">
        <v>26.15</v>
      </c>
      <c r="L17" s="112"/>
      <c r="M17" s="112">
        <f t="shared" si="1"/>
        <v>2913.3191999999999</v>
      </c>
      <c r="N17" s="111">
        <f t="shared" si="2"/>
        <v>0.14220330941572704</v>
      </c>
    </row>
    <row r="18" spans="3:14" x14ac:dyDescent="0.25">
      <c r="C18" s="118" t="s">
        <v>541</v>
      </c>
      <c r="D18" s="118" t="s">
        <v>523</v>
      </c>
      <c r="E18" s="118" t="s">
        <v>533</v>
      </c>
      <c r="F18" s="117">
        <v>13631</v>
      </c>
      <c r="G18" s="117">
        <v>207591</v>
      </c>
      <c r="H18" s="116">
        <v>22465</v>
      </c>
      <c r="I18" s="115">
        <v>10.821759999999999</v>
      </c>
      <c r="J18" s="114">
        <f t="shared" si="0"/>
        <v>15.229330203213264</v>
      </c>
      <c r="K18" s="112">
        <v>16.399999999999999</v>
      </c>
      <c r="L18" s="112" t="s">
        <v>540</v>
      </c>
      <c r="M18" s="112">
        <f t="shared" si="1"/>
        <v>2682.5807999999997</v>
      </c>
      <c r="N18" s="111">
        <f t="shared" si="2"/>
        <v>0.11941156465613174</v>
      </c>
    </row>
    <row r="19" spans="3:14" x14ac:dyDescent="0.25">
      <c r="C19" s="118" t="s">
        <v>539</v>
      </c>
      <c r="D19" s="118" t="s">
        <v>523</v>
      </c>
      <c r="E19" s="118" t="s">
        <v>533</v>
      </c>
      <c r="F19" s="117">
        <v>17762</v>
      </c>
      <c r="G19" s="117">
        <v>213016</v>
      </c>
      <c r="H19" s="116">
        <v>21760</v>
      </c>
      <c r="I19" s="115">
        <v>10.215195</v>
      </c>
      <c r="J19" s="114">
        <f t="shared" si="0"/>
        <v>11.992793604323838</v>
      </c>
      <c r="K19" s="112">
        <v>9.5</v>
      </c>
      <c r="L19" s="112"/>
      <c r="M19" s="112">
        <f t="shared" si="1"/>
        <v>2024.8680000000002</v>
      </c>
      <c r="N19" s="111">
        <f t="shared" si="2"/>
        <v>9.3054595588235298E-2</v>
      </c>
    </row>
    <row r="20" spans="3:14" x14ac:dyDescent="0.25">
      <c r="C20" s="118" t="s">
        <v>538</v>
      </c>
      <c r="D20" s="118" t="s">
        <v>523</v>
      </c>
      <c r="E20" s="118" t="s">
        <v>526</v>
      </c>
      <c r="F20" s="117">
        <v>16612</v>
      </c>
      <c r="G20" s="117">
        <v>240834</v>
      </c>
      <c r="H20" s="116">
        <v>33551.9</v>
      </c>
      <c r="I20" s="115">
        <v>13.931546000000001</v>
      </c>
      <c r="J20" s="114">
        <f t="shared" si="0"/>
        <v>14.49759210209487</v>
      </c>
      <c r="K20" s="112">
        <v>29</v>
      </c>
      <c r="L20" s="112"/>
      <c r="M20" s="112">
        <f t="shared" si="1"/>
        <v>5780.9759999999997</v>
      </c>
      <c r="N20" s="111">
        <f t="shared" si="2"/>
        <v>0.17229951209916575</v>
      </c>
    </row>
    <row r="21" spans="3:14" x14ac:dyDescent="0.25">
      <c r="C21" s="118" t="s">
        <v>537</v>
      </c>
      <c r="D21" s="118" t="s">
        <v>523</v>
      </c>
      <c r="E21" s="118" t="s">
        <v>522</v>
      </c>
      <c r="F21" s="117">
        <v>23327</v>
      </c>
      <c r="G21" s="117">
        <v>375845</v>
      </c>
      <c r="H21" s="116">
        <v>38609.5</v>
      </c>
      <c r="I21" s="115">
        <v>10.272719</v>
      </c>
      <c r="J21" s="114">
        <f t="shared" si="0"/>
        <v>16.11201611866078</v>
      </c>
      <c r="K21" s="112">
        <v>12</v>
      </c>
      <c r="L21" s="112"/>
      <c r="M21" s="112">
        <f t="shared" si="1"/>
        <v>3359.0879999999997</v>
      </c>
      <c r="N21" s="111">
        <f t="shared" si="2"/>
        <v>8.7001592872220562E-2</v>
      </c>
    </row>
    <row r="22" spans="3:14" x14ac:dyDescent="0.25">
      <c r="C22" s="118" t="s">
        <v>536</v>
      </c>
      <c r="D22" s="118" t="s">
        <v>523</v>
      </c>
      <c r="E22" s="118" t="s">
        <v>526</v>
      </c>
      <c r="F22" s="117">
        <v>29373</v>
      </c>
      <c r="G22" s="117">
        <v>379198</v>
      </c>
      <c r="H22" s="116">
        <v>51508.2</v>
      </c>
      <c r="I22" s="115">
        <v>13.583458</v>
      </c>
      <c r="J22" s="114">
        <f t="shared" si="0"/>
        <v>12.909747046607428</v>
      </c>
      <c r="K22" s="112">
        <v>16</v>
      </c>
      <c r="L22" s="112"/>
      <c r="M22" s="112">
        <f t="shared" si="1"/>
        <v>5639.616</v>
      </c>
      <c r="N22" s="111">
        <f t="shared" si="2"/>
        <v>0.10948967348888139</v>
      </c>
    </row>
    <row r="23" spans="3:14" x14ac:dyDescent="0.25">
      <c r="C23" s="118" t="s">
        <v>535</v>
      </c>
      <c r="D23" s="118" t="s">
        <v>523</v>
      </c>
      <c r="E23" s="118" t="s">
        <v>526</v>
      </c>
      <c r="F23" s="117">
        <v>31382</v>
      </c>
      <c r="G23" s="117">
        <v>386800</v>
      </c>
      <c r="H23" s="116">
        <v>45278</v>
      </c>
      <c r="I23" s="115">
        <v>11.705791</v>
      </c>
      <c r="J23" s="114">
        <f t="shared" si="0"/>
        <v>12.325536931999235</v>
      </c>
      <c r="K23" s="112">
        <v>14</v>
      </c>
      <c r="L23" s="112"/>
      <c r="M23" s="112">
        <f t="shared" si="1"/>
        <v>5272.1760000000004</v>
      </c>
      <c r="N23" s="111">
        <f t="shared" si="2"/>
        <v>0.11644012544723707</v>
      </c>
    </row>
    <row r="24" spans="3:14" x14ac:dyDescent="0.25">
      <c r="C24" s="118" t="s">
        <v>534</v>
      </c>
      <c r="D24" s="118" t="s">
        <v>523</v>
      </c>
      <c r="E24" s="118" t="s">
        <v>533</v>
      </c>
      <c r="F24" s="117">
        <v>37022</v>
      </c>
      <c r="G24" s="117">
        <v>480475</v>
      </c>
      <c r="H24" s="116">
        <v>70161</v>
      </c>
      <c r="I24" s="115">
        <v>14.602425</v>
      </c>
      <c r="J24" s="114">
        <f t="shared" si="0"/>
        <v>12.97809410620712</v>
      </c>
      <c r="K24" s="112">
        <v>9</v>
      </c>
      <c r="L24" s="112"/>
      <c r="M24" s="112">
        <f t="shared" si="1"/>
        <v>3998.3759999999997</v>
      </c>
      <c r="N24" s="111">
        <f t="shared" si="2"/>
        <v>5.6988583401034756E-2</v>
      </c>
    </row>
    <row r="25" spans="3:14" x14ac:dyDescent="0.25">
      <c r="C25" s="118" t="s">
        <v>532</v>
      </c>
      <c r="D25" s="118" t="s">
        <v>523</v>
      </c>
      <c r="E25" s="118" t="s">
        <v>526</v>
      </c>
      <c r="F25" s="117">
        <v>33075</v>
      </c>
      <c r="G25" s="117">
        <v>515589</v>
      </c>
      <c r="H25" s="116">
        <v>70520</v>
      </c>
      <c r="I25" s="115">
        <v>13.677561000000001</v>
      </c>
      <c r="J25" s="114">
        <f t="shared" si="0"/>
        <v>15.588480725623583</v>
      </c>
      <c r="K25" s="112">
        <v>30.75</v>
      </c>
      <c r="L25" s="112" t="s">
        <v>531</v>
      </c>
      <c r="M25" s="112">
        <f t="shared" si="1"/>
        <v>12204.674999999999</v>
      </c>
      <c r="N25" s="111">
        <f t="shared" si="2"/>
        <v>0.17306686046511627</v>
      </c>
    </row>
    <row r="26" spans="3:14" x14ac:dyDescent="0.25">
      <c r="C26" s="118" t="s">
        <v>530</v>
      </c>
      <c r="D26" s="118" t="s">
        <v>523</v>
      </c>
      <c r="E26" s="118" t="s">
        <v>526</v>
      </c>
      <c r="F26" s="117">
        <v>54095</v>
      </c>
      <c r="G26" s="117">
        <v>791110</v>
      </c>
      <c r="H26" s="116">
        <v>102657.4</v>
      </c>
      <c r="I26" s="115">
        <v>12.976375000000001</v>
      </c>
      <c r="J26" s="114">
        <f t="shared" si="0"/>
        <v>14.624456973842314</v>
      </c>
      <c r="K26" s="112">
        <v>18</v>
      </c>
      <c r="L26" s="112"/>
      <c r="M26" s="112">
        <f t="shared" si="1"/>
        <v>11684.52</v>
      </c>
      <c r="N26" s="111">
        <f t="shared" si="2"/>
        <v>0.11382053315201827</v>
      </c>
    </row>
    <row r="27" spans="3:14" x14ac:dyDescent="0.25">
      <c r="C27" s="118" t="s">
        <v>529</v>
      </c>
      <c r="D27" s="118" t="s">
        <v>523</v>
      </c>
      <c r="E27" s="118" t="s">
        <v>526</v>
      </c>
      <c r="F27" s="117">
        <v>79578</v>
      </c>
      <c r="G27" s="117">
        <v>1201052</v>
      </c>
      <c r="H27" s="116">
        <v>133952.9</v>
      </c>
      <c r="I27" s="115">
        <v>11.152964000000001</v>
      </c>
      <c r="J27" s="114">
        <f t="shared" si="0"/>
        <v>15.092764331850512</v>
      </c>
      <c r="K27" s="112">
        <v>13.76</v>
      </c>
      <c r="L27" s="112"/>
      <c r="M27" s="112">
        <f t="shared" si="1"/>
        <v>13139.919360000002</v>
      </c>
      <c r="N27" s="111">
        <f t="shared" si="2"/>
        <v>9.8093578862421066E-2</v>
      </c>
    </row>
    <row r="28" spans="3:14" x14ac:dyDescent="0.25">
      <c r="C28" s="118" t="s">
        <v>528</v>
      </c>
      <c r="D28" s="118" t="s">
        <v>523</v>
      </c>
      <c r="E28" s="118" t="s">
        <v>526</v>
      </c>
      <c r="F28" s="117">
        <v>156975</v>
      </c>
      <c r="G28" s="117">
        <v>2312072</v>
      </c>
      <c r="H28" s="116">
        <v>277088</v>
      </c>
      <c r="I28" s="115">
        <v>11.984401999999999</v>
      </c>
      <c r="J28" s="114">
        <f t="shared" si="0"/>
        <v>14.728918617614269</v>
      </c>
      <c r="K28" s="113">
        <v>12</v>
      </c>
      <c r="L28" s="112"/>
      <c r="M28" s="112">
        <f t="shared" si="1"/>
        <v>22604.399999999998</v>
      </c>
      <c r="N28" s="111">
        <f t="shared" si="2"/>
        <v>8.1578415521422795E-2</v>
      </c>
    </row>
    <row r="29" spans="3:14" x14ac:dyDescent="0.25">
      <c r="C29" s="118" t="s">
        <v>527</v>
      </c>
      <c r="D29" s="118" t="s">
        <v>523</v>
      </c>
      <c r="E29" s="118" t="s">
        <v>526</v>
      </c>
      <c r="F29" s="117">
        <v>151340</v>
      </c>
      <c r="G29" s="117">
        <v>2373414</v>
      </c>
      <c r="H29" s="116">
        <v>296112</v>
      </c>
      <c r="I29" s="115">
        <v>12.476205</v>
      </c>
      <c r="J29" s="114">
        <f t="shared" si="0"/>
        <v>15.682661556759614</v>
      </c>
      <c r="K29" s="112">
        <v>14</v>
      </c>
      <c r="L29" s="112"/>
      <c r="M29" s="112">
        <f t="shared" si="1"/>
        <v>25425.120000000003</v>
      </c>
      <c r="N29" s="111">
        <f t="shared" si="2"/>
        <v>8.5863186902253211E-2</v>
      </c>
    </row>
    <row r="30" spans="3:14" x14ac:dyDescent="0.25">
      <c r="C30" s="118" t="s">
        <v>525</v>
      </c>
      <c r="D30" s="118" t="s">
        <v>523</v>
      </c>
      <c r="E30" s="118" t="s">
        <v>522</v>
      </c>
      <c r="F30" s="117">
        <v>452376</v>
      </c>
      <c r="G30" s="117">
        <v>6474270</v>
      </c>
      <c r="H30" s="116">
        <v>723950</v>
      </c>
      <c r="I30" s="115">
        <v>11.181956</v>
      </c>
      <c r="J30" s="114">
        <f t="shared" si="0"/>
        <v>14.311700885988646</v>
      </c>
      <c r="K30" s="113">
        <v>7.96</v>
      </c>
      <c r="L30" s="112"/>
      <c r="M30" s="112">
        <f t="shared" si="1"/>
        <v>43210.955519999996</v>
      </c>
      <c r="N30" s="111">
        <f t="shared" si="2"/>
        <v>5.9687762304026518E-2</v>
      </c>
    </row>
    <row r="31" spans="3:14" x14ac:dyDescent="0.25">
      <c r="C31" s="110" t="s">
        <v>524</v>
      </c>
      <c r="D31" s="110" t="s">
        <v>523</v>
      </c>
      <c r="E31" s="110" t="s">
        <v>522</v>
      </c>
      <c r="F31" s="109">
        <v>2220797</v>
      </c>
      <c r="G31" s="109">
        <v>30437245</v>
      </c>
      <c r="H31" s="108">
        <v>3549482.2</v>
      </c>
      <c r="I31" s="107">
        <v>11.661640999999999</v>
      </c>
      <c r="J31" s="106">
        <f t="shared" si="0"/>
        <v>13.705550304687911</v>
      </c>
      <c r="K31" s="105">
        <v>6.58</v>
      </c>
      <c r="L31" s="104"/>
      <c r="M31" s="104">
        <f t="shared" si="1"/>
        <v>175354.13112000001</v>
      </c>
      <c r="N31" s="103">
        <f t="shared" si="2"/>
        <v>4.9402735734243149E-2</v>
      </c>
    </row>
    <row r="32" spans="3:14" x14ac:dyDescent="0.25">
      <c r="C32" s="128" t="s">
        <v>521</v>
      </c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</row>
    <row r="34" spans="6:7" ht="25.5" x14ac:dyDescent="0.25">
      <c r="F34" s="121" t="s">
        <v>520</v>
      </c>
      <c r="G34" s="122" t="s">
        <v>519</v>
      </c>
    </row>
    <row r="35" spans="6:7" x14ac:dyDescent="0.25">
      <c r="F35" s="120">
        <v>31.35</v>
      </c>
      <c r="G35" s="120">
        <v>12.525008564576909</v>
      </c>
    </row>
    <row r="36" spans="6:7" x14ac:dyDescent="0.25">
      <c r="F36" s="120">
        <v>30.75</v>
      </c>
      <c r="G36" s="120">
        <v>15.588480725623583</v>
      </c>
    </row>
    <row r="37" spans="6:7" x14ac:dyDescent="0.25">
      <c r="F37" s="120">
        <v>29.16</v>
      </c>
      <c r="G37" s="120">
        <v>11.02444722569879</v>
      </c>
    </row>
    <row r="38" spans="6:7" x14ac:dyDescent="0.25">
      <c r="F38" s="120">
        <v>29</v>
      </c>
      <c r="G38" s="120">
        <v>16.917401303181297</v>
      </c>
    </row>
    <row r="39" spans="6:7" x14ac:dyDescent="0.25">
      <c r="F39" s="120">
        <v>29</v>
      </c>
      <c r="G39" s="120">
        <v>14.49759210209487</v>
      </c>
    </row>
    <row r="40" spans="6:7" x14ac:dyDescent="0.25">
      <c r="F40" s="120">
        <v>26.15</v>
      </c>
      <c r="G40" s="120">
        <v>19.598018095648428</v>
      </c>
    </row>
    <row r="41" spans="6:7" x14ac:dyDescent="0.25">
      <c r="F41" s="120">
        <v>20</v>
      </c>
      <c r="G41" s="120">
        <v>15.233861144945189</v>
      </c>
    </row>
    <row r="42" spans="6:7" x14ac:dyDescent="0.25">
      <c r="F42" s="120">
        <v>18</v>
      </c>
      <c r="G42" s="120">
        <v>14.624456973842314</v>
      </c>
    </row>
    <row r="43" spans="6:7" x14ac:dyDescent="0.25">
      <c r="F43" s="120">
        <v>16.399999999999999</v>
      </c>
      <c r="G43" s="120">
        <v>15.229330203213264</v>
      </c>
    </row>
    <row r="44" spans="6:7" x14ac:dyDescent="0.25">
      <c r="F44" s="120">
        <v>16</v>
      </c>
      <c r="G44" s="120">
        <v>12.909747046607428</v>
      </c>
    </row>
    <row r="45" spans="6:7" x14ac:dyDescent="0.25">
      <c r="F45" s="120">
        <v>14</v>
      </c>
      <c r="G45" s="120">
        <v>12.325536931999235</v>
      </c>
    </row>
    <row r="46" spans="6:7" x14ac:dyDescent="0.25">
      <c r="F46" s="120">
        <v>14</v>
      </c>
      <c r="G46" s="120">
        <v>15.682661556759614</v>
      </c>
    </row>
    <row r="47" spans="6:7" x14ac:dyDescent="0.25">
      <c r="F47" s="120">
        <v>13.76</v>
      </c>
      <c r="G47" s="120">
        <v>15.092764331850512</v>
      </c>
    </row>
    <row r="48" spans="6:7" x14ac:dyDescent="0.25">
      <c r="F48" s="120">
        <v>13.59</v>
      </c>
      <c r="G48" s="120">
        <v>13.146834141325106</v>
      </c>
    </row>
    <row r="49" spans="6:7" x14ac:dyDescent="0.25">
      <c r="F49" s="120">
        <v>12</v>
      </c>
      <c r="G49" s="120">
        <v>14.316559926806953</v>
      </c>
    </row>
    <row r="50" spans="6:7" x14ac:dyDescent="0.25">
      <c r="F50" s="120">
        <v>12</v>
      </c>
      <c r="G50" s="120">
        <v>16.11201611866078</v>
      </c>
    </row>
    <row r="51" spans="6:7" x14ac:dyDescent="0.25">
      <c r="F51" s="120">
        <v>12</v>
      </c>
      <c r="G51" s="120">
        <v>14.728918617614269</v>
      </c>
    </row>
    <row r="52" spans="6:7" x14ac:dyDescent="0.25">
      <c r="F52" s="120">
        <f>9.79+1.5</f>
        <v>11.29</v>
      </c>
      <c r="G52" s="120">
        <v>11.229791894852136</v>
      </c>
    </row>
    <row r="53" spans="6:7" x14ac:dyDescent="0.25">
      <c r="F53" s="120">
        <v>10</v>
      </c>
      <c r="G53" s="120">
        <v>12.737281700835231</v>
      </c>
    </row>
    <row r="54" spans="6:7" x14ac:dyDescent="0.25">
      <c r="F54" s="120">
        <v>9.5</v>
      </c>
      <c r="G54" s="120">
        <v>11.992793604323838</v>
      </c>
    </row>
    <row r="55" spans="6:7" x14ac:dyDescent="0.25">
      <c r="F55" s="120">
        <v>9</v>
      </c>
      <c r="G55" s="120">
        <v>12.97809410620712</v>
      </c>
    </row>
    <row r="56" spans="6:7" x14ac:dyDescent="0.25">
      <c r="F56" s="120">
        <v>8.5</v>
      </c>
      <c r="G56" s="120">
        <v>14.427153811456924</v>
      </c>
    </row>
    <row r="57" spans="6:7" x14ac:dyDescent="0.25">
      <c r="F57" s="120">
        <v>8.35</v>
      </c>
      <c r="G57" s="120">
        <v>10.589010989010989</v>
      </c>
    </row>
    <row r="58" spans="6:7" x14ac:dyDescent="0.25">
      <c r="F58" s="120">
        <v>8.25</v>
      </c>
      <c r="G58" s="120">
        <v>11.888700766351809</v>
      </c>
    </row>
    <row r="59" spans="6:7" x14ac:dyDescent="0.25">
      <c r="F59" s="120">
        <v>7.98</v>
      </c>
      <c r="G59" s="120">
        <v>16.474412475291018</v>
      </c>
    </row>
    <row r="60" spans="6:7" x14ac:dyDescent="0.25">
      <c r="F60" s="120">
        <v>7.96</v>
      </c>
      <c r="G60" s="120">
        <v>14.311700885988646</v>
      </c>
    </row>
    <row r="61" spans="6:7" x14ac:dyDescent="0.25">
      <c r="F61" s="120">
        <v>7.02</v>
      </c>
      <c r="G61" s="120">
        <v>11.672101173243943</v>
      </c>
    </row>
    <row r="62" spans="6:7" x14ac:dyDescent="0.25">
      <c r="F62" s="120">
        <v>6.58</v>
      </c>
      <c r="G62" s="120">
        <v>13.705550304687911</v>
      </c>
    </row>
  </sheetData>
  <mergeCells count="2">
    <mergeCell ref="C2:N2"/>
    <mergeCell ref="C32:N3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9E653-74CE-E941-BE8E-7694DF42B0E3}">
  <dimension ref="A1:M47"/>
  <sheetViews>
    <sheetView zoomScale="102" workbookViewId="0">
      <selection activeCell="G19" sqref="G19"/>
    </sheetView>
  </sheetViews>
  <sheetFormatPr defaultColWidth="10.85546875" defaultRowHeight="15.75" x14ac:dyDescent="0.25"/>
  <cols>
    <col min="1" max="1" width="23" style="92" customWidth="1"/>
    <col min="2" max="2" width="29.7109375" style="92" customWidth="1"/>
    <col min="3" max="3" width="13.85546875" style="92" customWidth="1"/>
    <col min="4" max="4" width="18.7109375" style="92" customWidth="1"/>
    <col min="5" max="5" width="9.140625" style="92" customWidth="1"/>
    <col min="6" max="6" width="19" style="92" customWidth="1"/>
    <col min="7" max="7" width="19.42578125" style="92" customWidth="1"/>
    <col min="8" max="8" width="18.7109375" style="92" customWidth="1"/>
    <col min="9" max="9" width="10.85546875" style="92"/>
    <col min="10" max="10" width="15.7109375" style="92" customWidth="1"/>
    <col min="11" max="11" width="11.140625" style="92" bestFit="1" customWidth="1"/>
    <col min="12" max="12" width="20.85546875" style="92" bestFit="1" customWidth="1"/>
    <col min="13" max="16384" width="10.85546875" style="92"/>
  </cols>
  <sheetData>
    <row r="1" spans="1:12" x14ac:dyDescent="0.25">
      <c r="A1" s="130" t="s">
        <v>518</v>
      </c>
      <c r="B1" s="130"/>
      <c r="C1" s="130"/>
      <c r="D1" s="130"/>
      <c r="G1" s="131" t="s">
        <v>517</v>
      </c>
      <c r="H1" s="131"/>
      <c r="I1" s="131"/>
    </row>
    <row r="2" spans="1:12" x14ac:dyDescent="0.25">
      <c r="A2" s="100" t="s">
        <v>516</v>
      </c>
      <c r="B2" s="100" t="s">
        <v>515</v>
      </c>
      <c r="C2" s="100" t="s">
        <v>514</v>
      </c>
      <c r="D2" s="100" t="s">
        <v>513</v>
      </c>
      <c r="G2" s="100" t="s">
        <v>512</v>
      </c>
      <c r="H2" s="94">
        <v>228105216</v>
      </c>
    </row>
    <row r="3" spans="1:12" x14ac:dyDescent="0.25">
      <c r="A3" s="92">
        <v>587</v>
      </c>
      <c r="B3" s="92" t="s">
        <v>511</v>
      </c>
      <c r="C3" s="94">
        <v>363991</v>
      </c>
      <c r="D3" s="93">
        <f t="shared" ref="D3:D8" si="0">C3/D$10</f>
        <v>6.6699467490535402E-2</v>
      </c>
      <c r="G3" s="100"/>
      <c r="H3" s="94"/>
      <c r="I3" s="95"/>
    </row>
    <row r="4" spans="1:12" x14ac:dyDescent="0.25">
      <c r="A4" s="92">
        <v>588</v>
      </c>
      <c r="B4" s="92" t="s">
        <v>509</v>
      </c>
      <c r="C4" s="94">
        <v>929439</v>
      </c>
      <c r="D4" s="93">
        <f t="shared" si="0"/>
        <v>0.17031488790913987</v>
      </c>
      <c r="G4" s="100" t="s">
        <v>510</v>
      </c>
      <c r="H4" s="94">
        <v>9350911</v>
      </c>
      <c r="I4" s="95"/>
    </row>
    <row r="5" spans="1:12" x14ac:dyDescent="0.25">
      <c r="A5" s="92">
        <v>598</v>
      </c>
      <c r="B5" s="92" t="s">
        <v>509</v>
      </c>
      <c r="C5" s="94">
        <v>252828</v>
      </c>
      <c r="D5" s="93">
        <f t="shared" si="0"/>
        <v>4.632942288874474E-2</v>
      </c>
      <c r="G5" s="100" t="s">
        <v>508</v>
      </c>
      <c r="H5" s="94">
        <f>2545792+(-1355197)</f>
        <v>1190595</v>
      </c>
    </row>
    <row r="6" spans="1:12" x14ac:dyDescent="0.25">
      <c r="A6" s="92">
        <v>904</v>
      </c>
      <c r="B6" s="92" t="s">
        <v>507</v>
      </c>
      <c r="C6" s="94">
        <v>74654</v>
      </c>
      <c r="D6" s="93">
        <f t="shared" si="0"/>
        <v>1.367995924635068E-2</v>
      </c>
      <c r="G6" s="100" t="s">
        <v>506</v>
      </c>
      <c r="H6" s="94">
        <f>H4+H5</f>
        <v>10541506</v>
      </c>
    </row>
    <row r="7" spans="1:12" x14ac:dyDescent="0.25">
      <c r="A7" s="92">
        <v>916</v>
      </c>
      <c r="B7" s="92" t="s">
        <v>505</v>
      </c>
      <c r="C7" s="94">
        <v>139945</v>
      </c>
      <c r="D7" s="93">
        <f t="shared" si="0"/>
        <v>2.5644197186092451E-2</v>
      </c>
      <c r="G7" s="101" t="s">
        <v>504</v>
      </c>
      <c r="H7" s="94">
        <f>H2-H6</f>
        <v>217563710</v>
      </c>
    </row>
    <row r="8" spans="1:12" x14ac:dyDescent="0.25">
      <c r="B8" s="100" t="s">
        <v>503</v>
      </c>
      <c r="C8" s="94">
        <f>SUM(C3:C7)</f>
        <v>1760857</v>
      </c>
      <c r="D8" s="93">
        <f t="shared" si="0"/>
        <v>0.32266793472086314</v>
      </c>
      <c r="G8" s="100" t="s">
        <v>502</v>
      </c>
      <c r="H8" s="98">
        <f>H2/H7-1</f>
        <v>4.8452501568391204E-2</v>
      </c>
    </row>
    <row r="9" spans="1:12" x14ac:dyDescent="0.25">
      <c r="H9" s="94"/>
    </row>
    <row r="10" spans="1:12" x14ac:dyDescent="0.25">
      <c r="C10" s="92" t="s">
        <v>501</v>
      </c>
      <c r="D10" s="99">
        <v>5457180</v>
      </c>
    </row>
    <row r="11" spans="1:12" x14ac:dyDescent="0.25">
      <c r="C11" s="92" t="s">
        <v>500</v>
      </c>
      <c r="D11" s="98">
        <v>7.5139999999999998E-2</v>
      </c>
    </row>
    <row r="12" spans="1:12" x14ac:dyDescent="0.25">
      <c r="C12" s="92" t="s">
        <v>499</v>
      </c>
      <c r="D12" s="94">
        <v>140045002</v>
      </c>
    </row>
    <row r="14" spans="1:12" x14ac:dyDescent="0.25">
      <c r="C14" s="97" t="s">
        <v>498</v>
      </c>
      <c r="D14" s="92" t="s">
        <v>497</v>
      </c>
    </row>
    <row r="15" spans="1:12" x14ac:dyDescent="0.25">
      <c r="A15" s="92" t="s">
        <v>496</v>
      </c>
      <c r="C15" s="94">
        <v>37311543</v>
      </c>
      <c r="D15" s="96">
        <f>C15/D$10</f>
        <v>6.8371472078985853</v>
      </c>
      <c r="F15" s="94"/>
    </row>
    <row r="16" spans="1:12" x14ac:dyDescent="0.25">
      <c r="A16" s="92" t="s">
        <v>495</v>
      </c>
      <c r="C16" s="94">
        <f>-C8</f>
        <v>-1760857</v>
      </c>
      <c r="D16" s="96">
        <f>C16/D$10</f>
        <v>-0.32266793472086314</v>
      </c>
      <c r="F16" s="94"/>
      <c r="G16" s="124" t="s">
        <v>566</v>
      </c>
      <c r="H16" s="93">
        <f>0.21/(1-0.21)*(G30-H17)</f>
        <v>1754104.1359926732</v>
      </c>
      <c r="L16" s="97"/>
    </row>
    <row r="17" spans="1:13" x14ac:dyDescent="0.25">
      <c r="A17" s="92" t="s">
        <v>494</v>
      </c>
      <c r="C17" s="94">
        <f>C15+C16</f>
        <v>35550686</v>
      </c>
      <c r="D17" s="96">
        <f>C17/D$10</f>
        <v>6.5144792731777219</v>
      </c>
      <c r="F17" s="94"/>
      <c r="G17" s="124" t="s">
        <v>567</v>
      </c>
      <c r="H17" s="93">
        <f>(0.06)/(1-0.06)*G30</f>
        <v>449916.32059552334</v>
      </c>
      <c r="L17" s="94"/>
      <c r="M17" s="93"/>
    </row>
    <row r="18" spans="1:13" x14ac:dyDescent="0.25">
      <c r="G18" s="124" t="s">
        <v>503</v>
      </c>
      <c r="H18" s="93">
        <f>H16+H17</f>
        <v>2204020.4565881966</v>
      </c>
      <c r="L18" s="94"/>
      <c r="M18" s="93"/>
    </row>
    <row r="19" spans="1:13" x14ac:dyDescent="0.25">
      <c r="A19" s="92" t="s">
        <v>493</v>
      </c>
      <c r="C19" s="94">
        <f>D12*D11</f>
        <v>10522981.45028</v>
      </c>
      <c r="D19" s="96">
        <f>C19/D$10</f>
        <v>1.9282819057242018</v>
      </c>
      <c r="G19" s="93"/>
      <c r="M19" s="93"/>
    </row>
    <row r="20" spans="1:13" x14ac:dyDescent="0.25">
      <c r="D20" s="96"/>
      <c r="G20" s="93"/>
      <c r="L20" s="94"/>
      <c r="M20" s="93"/>
    </row>
    <row r="21" spans="1:13" x14ac:dyDescent="0.25">
      <c r="A21" s="92" t="s">
        <v>492</v>
      </c>
      <c r="C21" s="94">
        <v>-3424792</v>
      </c>
      <c r="D21" s="96">
        <f>C21/D$10</f>
        <v>-0.62757541440817421</v>
      </c>
      <c r="G21" s="124" t="s">
        <v>568</v>
      </c>
      <c r="H21" s="95">
        <v>9.9000000000000005E-2</v>
      </c>
      <c r="L21" s="94"/>
      <c r="M21" s="93"/>
    </row>
    <row r="22" spans="1:13" x14ac:dyDescent="0.25">
      <c r="D22" s="96"/>
      <c r="G22" s="124" t="s">
        <v>569</v>
      </c>
      <c r="H22" s="95">
        <v>5.16E-2</v>
      </c>
      <c r="L22" s="94"/>
      <c r="M22" s="93"/>
    </row>
    <row r="23" spans="1:13" x14ac:dyDescent="0.25">
      <c r="A23" s="92" t="s">
        <v>491</v>
      </c>
      <c r="B23" s="92" t="s">
        <v>488</v>
      </c>
      <c r="C23" s="94">
        <f>C15+C19+C21</f>
        <v>44409732.450279996</v>
      </c>
      <c r="D23" s="96">
        <f>C23/D$10</f>
        <v>8.1378536992146113</v>
      </c>
      <c r="G23" s="93"/>
    </row>
    <row r="24" spans="1:13" x14ac:dyDescent="0.25">
      <c r="B24" s="92" t="s">
        <v>487</v>
      </c>
      <c r="C24" s="94">
        <f>C21+C19+C17</f>
        <v>42648875.450279996</v>
      </c>
      <c r="D24" s="96">
        <f>C24/D$10</f>
        <v>7.8151857644937488</v>
      </c>
      <c r="G24" s="124" t="s">
        <v>570</v>
      </c>
      <c r="H24" s="95">
        <v>0.50839999999999996</v>
      </c>
      <c r="L24" s="94"/>
      <c r="M24" s="93"/>
    </row>
    <row r="25" spans="1:13" x14ac:dyDescent="0.25">
      <c r="C25" s="94"/>
      <c r="D25" s="96"/>
      <c r="G25" s="124" t="s">
        <v>571</v>
      </c>
      <c r="H25" s="95">
        <f>1-H24</f>
        <v>0.49160000000000004</v>
      </c>
      <c r="M25" s="93"/>
    </row>
    <row r="26" spans="1:13" x14ac:dyDescent="0.25">
      <c r="A26" s="92" t="s">
        <v>490</v>
      </c>
      <c r="B26" s="92" t="s">
        <v>488</v>
      </c>
      <c r="C26" s="94">
        <f>C23*H$8</f>
        <v>2151762.6311990251</v>
      </c>
      <c r="D26" s="96">
        <f>C26/D$10</f>
        <v>0.39429936912453412</v>
      </c>
      <c r="G26" s="93"/>
      <c r="L26" s="94"/>
      <c r="M26" s="93"/>
    </row>
    <row r="27" spans="1:13" x14ac:dyDescent="0.25">
      <c r="B27" s="92" t="s">
        <v>487</v>
      </c>
      <c r="C27" s="94">
        <f>C24*H$8</f>
        <v>2066444.7046448125</v>
      </c>
      <c r="D27" s="96">
        <f>C27/D$10</f>
        <v>0.37866530051140196</v>
      </c>
      <c r="G27" s="124" t="s">
        <v>572</v>
      </c>
      <c r="H27" s="125">
        <f>(H21*H24)+(H25*H22)</f>
        <v>7.569816E-2</v>
      </c>
      <c r="L27" s="94"/>
      <c r="M27" s="93"/>
    </row>
    <row r="28" spans="1:13" x14ac:dyDescent="0.25">
      <c r="C28" s="94"/>
      <c r="D28" s="96"/>
      <c r="G28" s="93"/>
      <c r="L28" s="94"/>
      <c r="M28" s="93"/>
    </row>
    <row r="29" spans="1:13" x14ac:dyDescent="0.25">
      <c r="A29" s="92" t="s">
        <v>489</v>
      </c>
      <c r="B29" s="92" t="s">
        <v>488</v>
      </c>
      <c r="C29" s="94">
        <f>C23+C26</f>
        <v>46561495.08147902</v>
      </c>
      <c r="D29" s="96">
        <f>C29/D$10</f>
        <v>8.5321530683391451</v>
      </c>
      <c r="G29" s="93"/>
      <c r="L29" s="94"/>
      <c r="M29" s="93"/>
    </row>
    <row r="30" spans="1:13" x14ac:dyDescent="0.25">
      <c r="B30" s="92" t="s">
        <v>487</v>
      </c>
      <c r="C30" s="94">
        <f>C24+C27</f>
        <v>44715320.15492481</v>
      </c>
      <c r="D30" s="96">
        <f>C30/D$10</f>
        <v>8.1938510650051501</v>
      </c>
      <c r="G30" s="93">
        <f>H21*H24*D12</f>
        <v>7048689.0226631993</v>
      </c>
      <c r="H30" s="126" t="s">
        <v>573</v>
      </c>
      <c r="L30" s="94"/>
      <c r="M30" s="93"/>
    </row>
    <row r="31" spans="1:13" x14ac:dyDescent="0.25">
      <c r="G31" s="93">
        <f>H22*H25*D12</f>
        <v>3552459.9459331203</v>
      </c>
      <c r="H31" s="126" t="s">
        <v>574</v>
      </c>
      <c r="L31" s="94"/>
      <c r="M31" s="93"/>
    </row>
    <row r="32" spans="1:13" x14ac:dyDescent="0.25">
      <c r="G32" s="93"/>
      <c r="L32" s="94"/>
      <c r="M32" s="93"/>
    </row>
    <row r="33" spans="6:13" x14ac:dyDescent="0.25">
      <c r="G33" s="93"/>
      <c r="H33" s="93"/>
      <c r="L33" s="94"/>
      <c r="M33" s="93"/>
    </row>
    <row r="34" spans="6:13" x14ac:dyDescent="0.25">
      <c r="G34" s="93"/>
      <c r="L34" s="94"/>
      <c r="M34" s="93"/>
    </row>
    <row r="35" spans="6:13" x14ac:dyDescent="0.25">
      <c r="L35" s="94"/>
      <c r="M35" s="93"/>
    </row>
    <row r="36" spans="6:13" x14ac:dyDescent="0.25">
      <c r="L36" s="94"/>
      <c r="M36" s="93"/>
    </row>
    <row r="37" spans="6:13" x14ac:dyDescent="0.25">
      <c r="L37" s="94"/>
      <c r="M37" s="93"/>
    </row>
    <row r="38" spans="6:13" x14ac:dyDescent="0.25">
      <c r="G38" s="93"/>
      <c r="L38" s="94"/>
      <c r="M38" s="93"/>
    </row>
    <row r="39" spans="6:13" x14ac:dyDescent="0.25">
      <c r="L39" s="94"/>
      <c r="M39" s="93"/>
    </row>
    <row r="40" spans="6:13" x14ac:dyDescent="0.25">
      <c r="G40" s="93"/>
    </row>
    <row r="41" spans="6:13" x14ac:dyDescent="0.25">
      <c r="L41" s="94"/>
      <c r="M41" s="93"/>
    </row>
    <row r="42" spans="6:13" x14ac:dyDescent="0.25">
      <c r="L42" s="94"/>
      <c r="M42" s="93"/>
    </row>
    <row r="43" spans="6:13" x14ac:dyDescent="0.25">
      <c r="M43" s="93"/>
    </row>
    <row r="44" spans="6:13" x14ac:dyDescent="0.25">
      <c r="I44" s="95"/>
      <c r="L44" s="94"/>
      <c r="M44" s="93"/>
    </row>
    <row r="45" spans="6:13" x14ac:dyDescent="0.25">
      <c r="I45" s="95"/>
      <c r="M45" s="93"/>
    </row>
    <row r="46" spans="6:13" x14ac:dyDescent="0.25">
      <c r="L46" s="94"/>
      <c r="M46" s="93"/>
    </row>
    <row r="47" spans="6:13" x14ac:dyDescent="0.25">
      <c r="F47" s="95"/>
      <c r="L47" s="94"/>
      <c r="M47" s="93"/>
    </row>
  </sheetData>
  <mergeCells count="2">
    <mergeCell ref="A1:D1"/>
    <mergeCell ref="G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F8FD1-C8EB-4946-891A-CCC3647327DF}">
  <dimension ref="A2:G63"/>
  <sheetViews>
    <sheetView topLeftCell="A37" zoomScale="102" workbookViewId="0">
      <selection activeCell="B64" sqref="B64"/>
    </sheetView>
  </sheetViews>
  <sheetFormatPr defaultColWidth="11.42578125" defaultRowHeight="12.75" x14ac:dyDescent="0.2"/>
  <cols>
    <col min="1" max="1" width="27.42578125" customWidth="1"/>
    <col min="2" max="2" width="15.85546875" customWidth="1"/>
    <col min="3" max="3" width="11.140625" bestFit="1" customWidth="1"/>
  </cols>
  <sheetData>
    <row r="2" spans="1:7" x14ac:dyDescent="0.2">
      <c r="A2" t="s">
        <v>447</v>
      </c>
    </row>
    <row r="3" spans="1:7" x14ac:dyDescent="0.2">
      <c r="A3" s="79">
        <v>34062461</v>
      </c>
    </row>
    <row r="5" spans="1:7" x14ac:dyDescent="0.2">
      <c r="A5" s="80" t="s">
        <v>470</v>
      </c>
    </row>
    <row r="6" spans="1:7" x14ac:dyDescent="0.2">
      <c r="A6" s="79">
        <f>A3*G9</f>
        <v>20430719.985117011</v>
      </c>
    </row>
    <row r="8" spans="1:7" ht="38.25" x14ac:dyDescent="0.2">
      <c r="A8" s="84" t="s">
        <v>448</v>
      </c>
      <c r="B8" s="84" t="s">
        <v>449</v>
      </c>
      <c r="C8" s="84" t="s">
        <v>450</v>
      </c>
      <c r="D8" s="84" t="s">
        <v>451</v>
      </c>
      <c r="E8" s="84" t="s">
        <v>455</v>
      </c>
      <c r="F8" s="86" t="s">
        <v>468</v>
      </c>
      <c r="G8" s="86" t="s">
        <v>469</v>
      </c>
    </row>
    <row r="9" spans="1:7" x14ac:dyDescent="0.2">
      <c r="A9" s="83" t="s">
        <v>452</v>
      </c>
      <c r="B9" s="81">
        <v>273710</v>
      </c>
      <c r="C9" s="81">
        <v>273652</v>
      </c>
      <c r="D9" s="81">
        <v>274017</v>
      </c>
      <c r="E9" s="81">
        <v>273845</v>
      </c>
      <c r="F9" s="85">
        <f t="shared" ref="F9:F10" si="0">SUM(B9:E9)</f>
        <v>1095224</v>
      </c>
      <c r="G9" s="16">
        <f>F9/F$11</f>
        <v>0.59980164043687301</v>
      </c>
    </row>
    <row r="10" spans="1:7" x14ac:dyDescent="0.2">
      <c r="A10" s="83" t="s">
        <v>453</v>
      </c>
      <c r="B10" s="81">
        <v>182484</v>
      </c>
      <c r="C10" s="81">
        <v>182528</v>
      </c>
      <c r="D10" s="81">
        <v>182740</v>
      </c>
      <c r="E10" s="81">
        <v>183001</v>
      </c>
      <c r="F10" s="85">
        <f t="shared" si="0"/>
        <v>730753</v>
      </c>
      <c r="G10" s="16">
        <f t="shared" ref="G10:G11" si="1">F10/F$11</f>
        <v>0.40019835956312705</v>
      </c>
    </row>
    <row r="11" spans="1:7" x14ac:dyDescent="0.2">
      <c r="A11" s="82" t="s">
        <v>454</v>
      </c>
      <c r="B11" s="81">
        <f>SUM(B9:B10)</f>
        <v>456194</v>
      </c>
      <c r="C11" s="81">
        <f t="shared" ref="C11:E11" si="2">SUM(C9:C10)</f>
        <v>456180</v>
      </c>
      <c r="D11" s="81">
        <f t="shared" si="2"/>
        <v>456757</v>
      </c>
      <c r="E11" s="81">
        <f t="shared" si="2"/>
        <v>456846</v>
      </c>
      <c r="F11" s="85">
        <f>SUM(B11:E11)</f>
        <v>1825977</v>
      </c>
      <c r="G11" s="16">
        <f t="shared" si="1"/>
        <v>1</v>
      </c>
    </row>
    <row r="13" spans="1:7" x14ac:dyDescent="0.2">
      <c r="A13" s="78" t="s">
        <v>457</v>
      </c>
    </row>
    <row r="14" spans="1:7" x14ac:dyDescent="0.2">
      <c r="A14" s="87">
        <v>5421013</v>
      </c>
    </row>
    <row r="15" spans="1:7" x14ac:dyDescent="0.2">
      <c r="A15" s="87"/>
    </row>
    <row r="16" spans="1:7" x14ac:dyDescent="0.2">
      <c r="A16" s="87" t="s">
        <v>458</v>
      </c>
    </row>
    <row r="17" spans="1:1" x14ac:dyDescent="0.2">
      <c r="A17" s="87">
        <f>A14/12</f>
        <v>451751.08333333331</v>
      </c>
    </row>
    <row r="18" spans="1:1" x14ac:dyDescent="0.2">
      <c r="A18" s="87"/>
    </row>
    <row r="19" spans="1:1" x14ac:dyDescent="0.2">
      <c r="A19" s="87" t="s">
        <v>456</v>
      </c>
    </row>
    <row r="20" spans="1:1" x14ac:dyDescent="0.2">
      <c r="A20" s="87">
        <f>A17*G9</f>
        <v>270961.04085246782</v>
      </c>
    </row>
    <row r="21" spans="1:1" x14ac:dyDescent="0.2">
      <c r="A21" s="87"/>
    </row>
    <row r="22" spans="1:1" x14ac:dyDescent="0.2">
      <c r="A22" s="87" t="s">
        <v>459</v>
      </c>
    </row>
    <row r="23" spans="1:1" x14ac:dyDescent="0.2">
      <c r="A23" s="87">
        <f>A20*4</f>
        <v>1083844.1634098713</v>
      </c>
    </row>
    <row r="24" spans="1:1" x14ac:dyDescent="0.2">
      <c r="A24" s="87"/>
    </row>
    <row r="25" spans="1:1" x14ac:dyDescent="0.2">
      <c r="A25" t="s">
        <v>472</v>
      </c>
    </row>
    <row r="26" spans="1:1" x14ac:dyDescent="0.2">
      <c r="A26" s="87">
        <v>6056991554</v>
      </c>
    </row>
    <row r="27" spans="1:1" x14ac:dyDescent="0.2">
      <c r="A27" s="87"/>
    </row>
    <row r="28" spans="1:1" x14ac:dyDescent="0.2">
      <c r="A28" s="89" t="s">
        <v>471</v>
      </c>
    </row>
    <row r="29" spans="1:1" x14ac:dyDescent="0.2">
      <c r="A29" s="87">
        <f>400*A23</f>
        <v>433537665.36394852</v>
      </c>
    </row>
    <row r="30" spans="1:1" x14ac:dyDescent="0.2">
      <c r="A30" s="87"/>
    </row>
    <row r="31" spans="1:1" x14ac:dyDescent="0.2">
      <c r="A31" s="87" t="s">
        <v>474</v>
      </c>
    </row>
    <row r="32" spans="1:1" x14ac:dyDescent="0.2">
      <c r="A32" s="87">
        <f>A26-A29</f>
        <v>5623453888.6360512</v>
      </c>
    </row>
    <row r="33" spans="1:5" x14ac:dyDescent="0.2">
      <c r="A33" s="87"/>
    </row>
    <row r="34" spans="1:5" x14ac:dyDescent="0.2">
      <c r="A34" s="87" t="s">
        <v>473</v>
      </c>
    </row>
    <row r="35" spans="1:5" x14ac:dyDescent="0.2">
      <c r="A35" s="90">
        <f>A6/A29</f>
        <v>4.7125593961866545E-2</v>
      </c>
    </row>
    <row r="37" spans="1:5" x14ac:dyDescent="0.2">
      <c r="A37" s="78" t="s">
        <v>475</v>
      </c>
    </row>
    <row r="38" spans="1:5" x14ac:dyDescent="0.2">
      <c r="A38" s="91">
        <f>A6/A26</f>
        <v>3.3730804811218018E-3</v>
      </c>
    </row>
    <row r="40" spans="1:5" x14ac:dyDescent="0.2">
      <c r="A40" s="78" t="s">
        <v>476</v>
      </c>
    </row>
    <row r="41" spans="1:5" x14ac:dyDescent="0.2">
      <c r="A41" s="90">
        <f>A35-A38</f>
        <v>4.3752513480744742E-2</v>
      </c>
    </row>
    <row r="43" spans="1:5" x14ac:dyDescent="0.2">
      <c r="A43" s="78" t="s">
        <v>460</v>
      </c>
      <c r="B43" t="s">
        <v>479</v>
      </c>
    </row>
    <row r="44" spans="1:5" x14ac:dyDescent="0.2">
      <c r="A44" s="88">
        <f>A41*400</f>
        <v>17.501005392297898</v>
      </c>
      <c r="B44" s="88">
        <f>A44*4</f>
        <v>70.004021569191593</v>
      </c>
      <c r="D44" s="21"/>
      <c r="E44" s="21"/>
    </row>
    <row r="47" spans="1:5" x14ac:dyDescent="0.2">
      <c r="A47" s="78" t="s">
        <v>478</v>
      </c>
      <c r="B47" s="78" t="s">
        <v>477</v>
      </c>
      <c r="C47" s="78" t="s">
        <v>481</v>
      </c>
    </row>
    <row r="48" spans="1:5" x14ac:dyDescent="0.2">
      <c r="A48" s="78">
        <v>1000</v>
      </c>
      <c r="B48" s="88">
        <f>A$44-((A48-400)*A$38)</f>
        <v>15.477157103624817</v>
      </c>
      <c r="C48" s="88">
        <f>B48*4</f>
        <v>61.908628414499269</v>
      </c>
    </row>
    <row r="49" spans="1:4" x14ac:dyDescent="0.2">
      <c r="A49" s="78">
        <v>1500</v>
      </c>
      <c r="B49" s="88">
        <f t="shared" ref="B49:B51" si="3">A$44-((A49-400)*A$38)</f>
        <v>13.790616863063917</v>
      </c>
      <c r="C49" s="88">
        <f t="shared" ref="C49:C55" si="4">B49*4</f>
        <v>55.162467452255669</v>
      </c>
      <c r="D49" s="21"/>
    </row>
    <row r="50" spans="1:4" x14ac:dyDescent="0.2">
      <c r="A50" s="123">
        <v>1741</v>
      </c>
      <c r="B50" s="88">
        <f t="shared" si="3"/>
        <v>12.977704467113561</v>
      </c>
      <c r="C50" s="88">
        <f t="shared" si="4"/>
        <v>51.910817868454245</v>
      </c>
      <c r="D50" s="21"/>
    </row>
    <row r="51" spans="1:4" x14ac:dyDescent="0.2">
      <c r="A51" s="78">
        <v>2500</v>
      </c>
      <c r="B51" s="88">
        <f t="shared" si="3"/>
        <v>10.417536381942114</v>
      </c>
      <c r="C51" s="88">
        <f t="shared" si="4"/>
        <v>41.670145527768454</v>
      </c>
      <c r="D51" s="21"/>
    </row>
    <row r="52" spans="1:4" x14ac:dyDescent="0.2">
      <c r="A52" s="78">
        <v>3500</v>
      </c>
      <c r="B52" s="88">
        <f>A$44-((A52-400)*A$38)</f>
        <v>7.0444559008203136</v>
      </c>
      <c r="C52" s="88">
        <f t="shared" si="4"/>
        <v>28.177823603281254</v>
      </c>
      <c r="D52" s="21"/>
    </row>
    <row r="53" spans="1:4" x14ac:dyDescent="0.2">
      <c r="A53" s="78">
        <v>4500</v>
      </c>
      <c r="B53" s="88">
        <f>A$44-((A53-400)*A$38)</f>
        <v>3.6713754196985118</v>
      </c>
      <c r="C53" s="88">
        <f t="shared" si="4"/>
        <v>14.685501678794047</v>
      </c>
    </row>
    <row r="54" spans="1:4" x14ac:dyDescent="0.2">
      <c r="A54" s="78">
        <v>5500</v>
      </c>
      <c r="B54" s="88">
        <f>A$44-((A54-400)*A$38)</f>
        <v>0.29829493857670997</v>
      </c>
      <c r="C54" s="88">
        <f t="shared" si="4"/>
        <v>1.1931797543068399</v>
      </c>
    </row>
    <row r="55" spans="1:4" x14ac:dyDescent="0.2">
      <c r="A55" s="78">
        <v>5600</v>
      </c>
      <c r="B55" s="88">
        <f>A$44-((A55-400)*A$38)</f>
        <v>-3.9013109535471102E-2</v>
      </c>
      <c r="C55" s="88">
        <f t="shared" si="4"/>
        <v>-0.15605243814188441</v>
      </c>
    </row>
    <row r="57" spans="1:4" x14ac:dyDescent="0.2">
      <c r="A57" s="132" t="s">
        <v>480</v>
      </c>
      <c r="B57" s="133"/>
    </row>
    <row r="58" spans="1:4" x14ac:dyDescent="0.2">
      <c r="A58" s="78" t="s">
        <v>481</v>
      </c>
      <c r="B58" s="87">
        <f>B44/A38+1600</f>
        <v>22353.735928029211</v>
      </c>
      <c r="C58" s="87" t="s">
        <v>484</v>
      </c>
      <c r="D58" t="s">
        <v>486</v>
      </c>
    </row>
    <row r="59" spans="1:4" x14ac:dyDescent="0.2">
      <c r="A59" s="78" t="s">
        <v>482</v>
      </c>
      <c r="B59" s="87">
        <f>B58/12</f>
        <v>1862.8113273357676</v>
      </c>
      <c r="C59" s="16">
        <f>B59/B61</f>
        <v>1.6441406243034136</v>
      </c>
      <c r="D59" s="16">
        <f>B59/B62</f>
        <v>1.3597162973253778</v>
      </c>
    </row>
    <row r="61" spans="1:4" x14ac:dyDescent="0.2">
      <c r="A61" s="78" t="s">
        <v>483</v>
      </c>
      <c r="B61" s="87">
        <v>1133</v>
      </c>
    </row>
    <row r="62" spans="1:4" x14ac:dyDescent="0.2">
      <c r="A62" s="78" t="s">
        <v>485</v>
      </c>
      <c r="B62" s="87">
        <v>1370</v>
      </c>
    </row>
    <row r="63" spans="1:4" x14ac:dyDescent="0.2">
      <c r="B63" s="75">
        <f>B62-B61</f>
        <v>237</v>
      </c>
    </row>
  </sheetData>
  <mergeCells count="1">
    <mergeCell ref="A57:B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National Fixed Charges</vt:lpstr>
      <vt:lpstr>Nat. GRC Results Table</vt:lpstr>
      <vt:lpstr>Tables 2 &amp; 3</vt:lpstr>
      <vt:lpstr>EE States &amp; Table 1</vt:lpstr>
      <vt:lpstr>Barnes Figure 2</vt:lpstr>
      <vt:lpstr>R Customer Charge</vt:lpstr>
      <vt:lpstr>R Heating Rate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Despenard</dc:creator>
  <cp:lastModifiedBy>Despenard</cp:lastModifiedBy>
  <dcterms:created xsi:type="dcterms:W3CDTF">2017-08-14T11:31:00Z</dcterms:created>
  <dcterms:modified xsi:type="dcterms:W3CDTF">2020-11-02T00:04:03Z</dcterms:modified>
</cp:coreProperties>
</file>