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ky power 2020 174\requests for information to kyseia attachments\"/>
    </mc:Choice>
  </mc:AlternateContent>
  <xr:revisionPtr revIDLastSave="0" documentId="8_{5747A1B7-5C00-4671-966F-80DE70176810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Table 2 Coal Ash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J20" i="1"/>
  <c r="H20" i="1"/>
  <c r="E20" i="1"/>
  <c r="F20" i="1"/>
  <c r="D20" i="1"/>
  <c r="I20" i="1"/>
  <c r="K20" i="1"/>
  <c r="L20" i="1"/>
  <c r="M20" i="1"/>
  <c r="C4" i="1"/>
  <c r="F14" i="1"/>
  <c r="J14" i="1"/>
  <c r="C14" i="1"/>
  <c r="G13" i="1"/>
  <c r="L13" i="1"/>
  <c r="J13" i="1"/>
  <c r="G20" i="1"/>
  <c r="C20" i="1"/>
  <c r="C19" i="1"/>
  <c r="J15" i="1"/>
  <c r="F13" i="1"/>
  <c r="F15" i="1"/>
  <c r="I14" i="1"/>
  <c r="I13" i="1"/>
  <c r="I15" i="1"/>
  <c r="D13" i="1"/>
  <c r="E13" i="1"/>
  <c r="L14" i="1"/>
  <c r="L15" i="1"/>
  <c r="H14" i="1"/>
  <c r="D14" i="1"/>
  <c r="D15" i="1"/>
  <c r="K13" i="1"/>
  <c r="M14" i="1"/>
  <c r="M13" i="1"/>
  <c r="M15" i="1"/>
  <c r="E14" i="1"/>
  <c r="H13" i="1"/>
  <c r="C13" i="1"/>
  <c r="C15" i="1"/>
  <c r="K14" i="1"/>
  <c r="G14" i="1"/>
  <c r="G15" i="1"/>
  <c r="F18" i="1"/>
  <c r="F21" i="1"/>
  <c r="M18" i="1"/>
  <c r="M21" i="1"/>
  <c r="L21" i="1"/>
  <c r="L18" i="1"/>
  <c r="G18" i="1"/>
  <c r="G21" i="1"/>
  <c r="D18" i="1"/>
  <c r="D21" i="1"/>
  <c r="J21" i="1"/>
  <c r="J18" i="1"/>
  <c r="K15" i="1"/>
  <c r="E15" i="1"/>
  <c r="H15" i="1"/>
  <c r="I18" i="1"/>
  <c r="I21" i="1"/>
  <c r="H21" i="1"/>
  <c r="H18" i="1"/>
  <c r="E21" i="1"/>
  <c r="E18" i="1"/>
  <c r="K21" i="1"/>
  <c r="K18" i="1"/>
</calcChain>
</file>

<file path=xl/sharedStrings.xml><?xml version="1.0" encoding="utf-8"?>
<sst xmlns="http://schemas.openxmlformats.org/spreadsheetml/2006/main" count="68" uniqueCount="32">
  <si>
    <t>Total Amortized Costs</t>
  </si>
  <si>
    <t>Source</t>
  </si>
  <si>
    <t>DP Allocators</t>
  </si>
  <si>
    <t>NC</t>
  </si>
  <si>
    <t>RETAIL</t>
  </si>
  <si>
    <t>RES</t>
  </si>
  <si>
    <t xml:space="preserve">SGS </t>
  </si>
  <si>
    <t>SGSCLR</t>
  </si>
  <si>
    <t>MGS</t>
  </si>
  <si>
    <t>LGS</t>
  </si>
  <si>
    <t>SI</t>
  </si>
  <si>
    <t>TSS</t>
  </si>
  <si>
    <t>ALS</t>
  </si>
  <si>
    <t>SLS</t>
  </si>
  <si>
    <t>SFL</t>
  </si>
  <si>
    <t>Customer Class</t>
  </si>
  <si>
    <t>E1 Allocators (Source Energy)</t>
  </si>
  <si>
    <t>E1 45C 1CP Allocation Factors Tab 2, line 91</t>
  </si>
  <si>
    <t>E1 45C 1CP Allocation Factors Tab 2, line 89</t>
  </si>
  <si>
    <t xml:space="preserve">E1 45D 1CP Adj. Prop. COS Tab 3a, line 234 </t>
  </si>
  <si>
    <t>DP Allocation ($)</t>
  </si>
  <si>
    <t>E1 Allocation ($)</t>
  </si>
  <si>
    <t>Difference (E1-DP)</t>
  </si>
  <si>
    <t>Difference % Rev. Req. (Abs Value)</t>
  </si>
  <si>
    <t>Total Ongoing O&amp;M Costs</t>
  </si>
  <si>
    <t>TOTAL COSTS</t>
  </si>
  <si>
    <t>E1 45D 1CP Adj. Prop. COS Tab 2a, line 284</t>
  </si>
  <si>
    <t xml:space="preserve">Revenue Increase </t>
  </si>
  <si>
    <t>Difference % of Rev. Inc</t>
  </si>
  <si>
    <t>Total Prop. Base Revenue Requirement</t>
  </si>
  <si>
    <t>Present Base Rev. Requirement</t>
  </si>
  <si>
    <t>DEP Response to SELC DR 1-1, E-1 Item 42c (Base)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</si>
</sst>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000%"/>
    <numFmt numFmtId="165" formatCode="&quot;$&quot;#,##0"/>
  </numFmts>
  <fonts count="9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37" fontId="4" fillId="0" borderId="0" xfId="0" applyNumberFormat="1" applyFont="1" applyAlignment="1">
      <alignment horizontal="centerContinuous" vertic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37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5" fontId="5" fillId="0" borderId="1" xfId="0" applyNumberFormat="1" applyFont="1" applyBorder="1" applyAlignment="1">
      <alignment horizontal="center"/>
    </xf>
    <xf numFmtId="37" fontId="4" fillId="0" borderId="3" xfId="0" applyNumberFormat="1" applyFont="1" applyBorder="1" applyAlignment="1">
      <alignment horizontal="centerContinuous" vertical="center"/>
    </xf>
    <xf numFmtId="37" fontId="4" fillId="0" borderId="4" xfId="0" applyNumberFormat="1" applyFont="1" applyBorder="1" applyAlignment="1">
      <alignment horizontal="centerContinuous" vertical="center"/>
    </xf>
    <xf numFmtId="37" fontId="4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5" fontId="5" fillId="0" borderId="8" xfId="0" applyNumberFormat="1" applyFont="1" applyBorder="1" applyAlignment="1">
      <alignment horizontal="center"/>
    </xf>
    <xf numFmtId="5" fontId="5" fillId="0" borderId="9" xfId="0" applyNumberFormat="1" applyFont="1" applyBorder="1" applyAlignment="1">
      <alignment horizontal="center"/>
    </xf>
    <xf numFmtId="5" fontId="4" fillId="0" borderId="0" xfId="0" applyNumberFormat="1" applyFont="1" applyAlignment="1">
      <alignment horizontal="center"/>
    </xf>
    <xf numFmtId="165" fontId="6" fillId="0" borderId="0" xfId="0" applyNumberFormat="1" applyFont="1"/>
    <xf numFmtId="0" fontId="7" fillId="0" borderId="0" xfId="0" applyFont="1"/>
    <xf numFmtId="0" fontId="6" fillId="0" borderId="0" xfId="0" applyFont="1"/>
    <xf numFmtId="10" fontId="6" fillId="0" borderId="0" xfId="0" applyNumberFormat="1" applyFont="1"/>
    <xf numFmtId="5" fontId="5" fillId="0" borderId="0" xfId="0" applyNumberFormat="1" applyFont="1"/>
    <xf numFmtId="5" fontId="8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</cellXfs>
  <cellStyles count="6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1"/>
  <sheetViews>
    <sheetView tabSelected="1" workbookViewId="0">
      <selection activeCell="C34" sqref="C34"/>
    </sheetView>
  </sheetViews>
  <sheetFormatPr defaultColWidth="11" defaultRowHeight="15.75"/>
  <cols>
    <col min="2" max="2" width="29" customWidth="1"/>
    <col min="3" max="3" width="13.125" customWidth="1"/>
    <col min="4" max="4" width="12.625" customWidth="1"/>
    <col min="5" max="5" width="11.875" customWidth="1"/>
    <col min="6" max="6" width="12.125" customWidth="1"/>
    <col min="7" max="7" width="12.375" customWidth="1"/>
    <col min="8" max="8" width="11" customWidth="1"/>
    <col min="9" max="9" width="10.125" customWidth="1"/>
    <col min="10" max="10" width="8.875" customWidth="1"/>
    <col min="11" max="11" width="10.5" customWidth="1"/>
    <col min="12" max="12" width="10.625" customWidth="1"/>
    <col min="13" max="13" width="8.875" customWidth="1"/>
    <col min="14" max="14" width="19.875" customWidth="1"/>
  </cols>
  <sheetData>
    <row r="1" spans="2:16">
      <c r="B1" s="9"/>
      <c r="C1" s="9"/>
      <c r="D1" s="5" t="s">
        <v>1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2:16">
      <c r="B2" s="5" t="s">
        <v>0</v>
      </c>
      <c r="C2" s="22">
        <v>52065167.348387003</v>
      </c>
      <c r="D2" s="31" t="s">
        <v>19</v>
      </c>
      <c r="E2" s="31"/>
      <c r="F2" s="31"/>
      <c r="G2" s="31"/>
      <c r="H2" s="9"/>
      <c r="I2" s="9"/>
      <c r="J2" s="9"/>
      <c r="K2" s="9"/>
      <c r="L2" s="9"/>
      <c r="M2" s="9"/>
      <c r="N2" s="9"/>
      <c r="O2" s="9"/>
      <c r="P2" s="9"/>
    </row>
    <row r="3" spans="2:16">
      <c r="B3" s="5" t="s">
        <v>24</v>
      </c>
      <c r="C3" s="22">
        <v>129114626</v>
      </c>
      <c r="D3" s="31" t="s">
        <v>26</v>
      </c>
      <c r="E3" s="31"/>
      <c r="F3" s="31"/>
      <c r="G3" s="31"/>
      <c r="H3" s="9"/>
      <c r="I3" s="9"/>
      <c r="J3" s="9"/>
      <c r="K3" s="9"/>
      <c r="L3" s="9"/>
      <c r="M3" s="9"/>
      <c r="N3" s="9"/>
      <c r="O3" s="9"/>
      <c r="P3" s="9"/>
    </row>
    <row r="4" spans="2:16">
      <c r="B4" s="5" t="s">
        <v>25</v>
      </c>
      <c r="C4" s="27">
        <f>C2+C3</f>
        <v>181179793.348387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>
      <c r="B5" s="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2:16">
      <c r="B6" s="29" t="s">
        <v>15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9"/>
      <c r="O6" s="9"/>
      <c r="P6" s="9"/>
    </row>
    <row r="7" spans="2:16">
      <c r="B7" s="30"/>
      <c r="C7" s="2" t="s">
        <v>4</v>
      </c>
      <c r="D7" s="3" t="s">
        <v>5</v>
      </c>
      <c r="E7" s="2" t="s">
        <v>6</v>
      </c>
      <c r="F7" s="2" t="s">
        <v>7</v>
      </c>
      <c r="G7" s="3" t="s">
        <v>8</v>
      </c>
      <c r="H7" s="3" t="s">
        <v>9</v>
      </c>
      <c r="I7" s="2" t="s">
        <v>10</v>
      </c>
      <c r="J7" s="2" t="s">
        <v>11</v>
      </c>
      <c r="K7" s="2" t="s">
        <v>12</v>
      </c>
      <c r="L7" s="4" t="s">
        <v>13</v>
      </c>
      <c r="M7" s="4" t="s">
        <v>14</v>
      </c>
      <c r="N7" s="5" t="s">
        <v>1</v>
      </c>
      <c r="O7" s="9"/>
      <c r="P7" s="9"/>
    </row>
    <row r="8" spans="2:16">
      <c r="B8" s="5" t="s">
        <v>2</v>
      </c>
      <c r="C8" s="6">
        <v>1</v>
      </c>
      <c r="D8" s="7">
        <v>0.48270520930350763</v>
      </c>
      <c r="E8" s="7">
        <v>6.2616053026050986E-2</v>
      </c>
      <c r="F8" s="7">
        <v>4.4920651929473808E-4</v>
      </c>
      <c r="G8" s="7">
        <v>0.28904136743975467</v>
      </c>
      <c r="H8" s="7">
        <v>0.1627487675538388</v>
      </c>
      <c r="I8" s="7">
        <v>2.3513578501629393E-3</v>
      </c>
      <c r="J8" s="7">
        <v>8.8038307390225036E-5</v>
      </c>
      <c r="K8" s="7">
        <v>1.2893627942899002E-19</v>
      </c>
      <c r="L8" s="7">
        <v>1.2893627942899002E-19</v>
      </c>
      <c r="M8" s="7">
        <v>1.2893627942899002E-19</v>
      </c>
      <c r="N8" s="9" t="s">
        <v>17</v>
      </c>
      <c r="O8" s="9"/>
      <c r="P8" s="9"/>
    </row>
    <row r="9" spans="2:16">
      <c r="B9" s="8" t="s">
        <v>16</v>
      </c>
      <c r="C9" s="6">
        <v>1</v>
      </c>
      <c r="D9" s="6">
        <v>0.41696419018111847</v>
      </c>
      <c r="E9" s="6">
        <v>5.0272177246947464E-2</v>
      </c>
      <c r="F9" s="6">
        <v>7.3370901762135189E-4</v>
      </c>
      <c r="G9" s="6">
        <v>0.29842430598814668</v>
      </c>
      <c r="H9" s="6">
        <v>0.22171550652721431</v>
      </c>
      <c r="I9" s="6">
        <v>1.4212373005193523E-3</v>
      </c>
      <c r="J9" s="6">
        <v>1.519883960155532E-4</v>
      </c>
      <c r="K9" s="6">
        <v>7.7504506671545173E-3</v>
      </c>
      <c r="L9" s="6">
        <v>2.5348801059150456E-3</v>
      </c>
      <c r="M9" s="6">
        <v>3.1554569347139939E-5</v>
      </c>
      <c r="N9" s="9" t="s">
        <v>18</v>
      </c>
      <c r="O9" s="9"/>
      <c r="P9" s="9"/>
    </row>
    <row r="10" spans="2:16" ht="16.5" thickBo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2:16">
      <c r="B11" s="32" t="s">
        <v>15</v>
      </c>
      <c r="C11" s="14" t="s">
        <v>3</v>
      </c>
      <c r="D11" s="14" t="s">
        <v>3</v>
      </c>
      <c r="E11" s="14" t="s">
        <v>3</v>
      </c>
      <c r="F11" s="14" t="s">
        <v>3</v>
      </c>
      <c r="G11" s="14" t="s">
        <v>3</v>
      </c>
      <c r="H11" s="14" t="s">
        <v>3</v>
      </c>
      <c r="I11" s="14" t="s">
        <v>3</v>
      </c>
      <c r="J11" s="14" t="s">
        <v>3</v>
      </c>
      <c r="K11" s="14" t="s">
        <v>3</v>
      </c>
      <c r="L11" s="14" t="s">
        <v>3</v>
      </c>
      <c r="M11" s="15" t="s">
        <v>3</v>
      </c>
      <c r="N11" s="9"/>
      <c r="O11" s="9"/>
      <c r="P11" s="9"/>
    </row>
    <row r="12" spans="2:16">
      <c r="B12" s="33"/>
      <c r="C12" s="10" t="s">
        <v>4</v>
      </c>
      <c r="D12" s="11" t="s">
        <v>5</v>
      </c>
      <c r="E12" s="10" t="s">
        <v>6</v>
      </c>
      <c r="F12" s="10" t="s">
        <v>7</v>
      </c>
      <c r="G12" s="11" t="s">
        <v>8</v>
      </c>
      <c r="H12" s="11" t="s">
        <v>9</v>
      </c>
      <c r="I12" s="10" t="s">
        <v>10</v>
      </c>
      <c r="J12" s="10" t="s">
        <v>11</v>
      </c>
      <c r="K12" s="10" t="s">
        <v>12</v>
      </c>
      <c r="L12" s="12" t="s">
        <v>13</v>
      </c>
      <c r="M12" s="16" t="s">
        <v>14</v>
      </c>
      <c r="N12" s="9"/>
      <c r="O12" s="9"/>
      <c r="P12" s="9"/>
    </row>
    <row r="13" spans="2:16">
      <c r="B13" s="17" t="s">
        <v>20</v>
      </c>
      <c r="C13" s="13">
        <f>$C$4*C8</f>
        <v>181179793.348387</v>
      </c>
      <c r="D13" s="13">
        <f>$C$4*D8</f>
        <v>87456430.069799408</v>
      </c>
      <c r="E13" s="13">
        <f t="shared" ref="E13:M13" si="0">$C$4*E8</f>
        <v>11344763.547551561</v>
      </c>
      <c r="F13" s="13">
        <f t="shared" si="0"/>
        <v>81387.144336568861</v>
      </c>
      <c r="G13" s="13">
        <f t="shared" si="0"/>
        <v>52368455.221869946</v>
      </c>
      <c r="H13" s="13">
        <f t="shared" si="0"/>
        <v>29486788.073109183</v>
      </c>
      <c r="I13" s="13">
        <f t="shared" si="0"/>
        <v>426018.5293806289</v>
      </c>
      <c r="J13" s="13">
        <f t="shared" si="0"/>
        <v>15950.762339702744</v>
      </c>
      <c r="K13" s="13">
        <f t="shared" si="0"/>
        <v>2.3360648462054295E-11</v>
      </c>
      <c r="L13" s="13">
        <f t="shared" si="0"/>
        <v>2.3360648462054295E-11</v>
      </c>
      <c r="M13" s="18">
        <f t="shared" si="0"/>
        <v>2.3360648462054295E-11</v>
      </c>
      <c r="N13" s="9"/>
      <c r="O13" s="9"/>
      <c r="P13" s="9"/>
    </row>
    <row r="14" spans="2:16">
      <c r="B14" s="17" t="s">
        <v>21</v>
      </c>
      <c r="C14" s="13">
        <f>$C$4*C9</f>
        <v>181179793.348387</v>
      </c>
      <c r="D14" s="13">
        <f t="shared" ref="D14:M14" si="1">$C$4*D9</f>
        <v>75545485.810692579</v>
      </c>
      <c r="E14" s="13">
        <f t="shared" si="1"/>
        <v>9108302.6847754251</v>
      </c>
      <c r="F14" s="13">
        <f t="shared" si="1"/>
        <v>132933.24819048456</v>
      </c>
      <c r="G14" s="13">
        <f t="shared" si="1"/>
        <v>54068454.089068227</v>
      </c>
      <c r="H14" s="13">
        <f t="shared" si="1"/>
        <v>40170369.654733635</v>
      </c>
      <c r="I14" s="13">
        <f t="shared" si="1"/>
        <v>257499.48040711565</v>
      </c>
      <c r="J14" s="13">
        <f t="shared" si="1"/>
        <v>27537.226181450736</v>
      </c>
      <c r="K14" s="13">
        <f t="shared" si="1"/>
        <v>1404225.0502319236</v>
      </c>
      <c r="L14" s="13">
        <f t="shared" si="1"/>
        <v>459269.0537526253</v>
      </c>
      <c r="M14" s="18">
        <f t="shared" si="1"/>
        <v>5717.0503535121616</v>
      </c>
      <c r="N14" s="9"/>
      <c r="O14" s="9"/>
      <c r="P14" s="9"/>
    </row>
    <row r="15" spans="2:16" ht="16.5" thickBot="1">
      <c r="B15" s="19" t="s">
        <v>22</v>
      </c>
      <c r="C15" s="20">
        <f>C14-C13</f>
        <v>0</v>
      </c>
      <c r="D15" s="20">
        <f t="shared" ref="D15:M15" si="2">D14-D13</f>
        <v>-11910944.25910683</v>
      </c>
      <c r="E15" s="20">
        <f t="shared" si="2"/>
        <v>-2236460.862776136</v>
      </c>
      <c r="F15" s="20">
        <f t="shared" si="2"/>
        <v>51546.103853915702</v>
      </c>
      <c r="G15" s="20">
        <f t="shared" si="2"/>
        <v>1699998.867198281</v>
      </c>
      <c r="H15" s="20">
        <f t="shared" si="2"/>
        <v>10683581.581624452</v>
      </c>
      <c r="I15" s="20">
        <f t="shared" si="2"/>
        <v>-168519.04897351324</v>
      </c>
      <c r="J15" s="20">
        <f t="shared" si="2"/>
        <v>11586.463841747993</v>
      </c>
      <c r="K15" s="20">
        <f t="shared" si="2"/>
        <v>1404225.0502319236</v>
      </c>
      <c r="L15" s="20">
        <f t="shared" si="2"/>
        <v>459269.0537526253</v>
      </c>
      <c r="M15" s="21">
        <f t="shared" si="2"/>
        <v>5717.0503535121379</v>
      </c>
      <c r="N15" s="27"/>
      <c r="O15" s="9"/>
      <c r="P15" s="9"/>
    </row>
    <row r="16" spans="2:16">
      <c r="N16" s="5" t="s">
        <v>1</v>
      </c>
    </row>
    <row r="17" spans="2:16">
      <c r="B17" s="24" t="s">
        <v>29</v>
      </c>
      <c r="C17" s="23">
        <f>SUM(D17:M17)</f>
        <v>3449965423.5824695</v>
      </c>
      <c r="D17" s="23">
        <v>1700955977.4878895</v>
      </c>
      <c r="E17" s="23">
        <v>220623369.5016</v>
      </c>
      <c r="F17" s="23">
        <v>3280353.4994098614</v>
      </c>
      <c r="G17" s="23">
        <v>900311165.59763348</v>
      </c>
      <c r="H17" s="23">
        <v>527793069.45349056</v>
      </c>
      <c r="I17" s="23">
        <v>6430611.4403631892</v>
      </c>
      <c r="J17" s="23">
        <v>542317.879407709</v>
      </c>
      <c r="K17" s="23">
        <v>62789361.20864284</v>
      </c>
      <c r="L17" s="23">
        <v>27044386.980805907</v>
      </c>
      <c r="M17" s="23">
        <v>194810.53322550142</v>
      </c>
      <c r="N17" s="25" t="s">
        <v>31</v>
      </c>
      <c r="O17" s="25"/>
      <c r="P17" s="25"/>
    </row>
    <row r="18" spans="2:16">
      <c r="B18" s="24" t="s">
        <v>23</v>
      </c>
      <c r="C18" s="25"/>
      <c r="D18" s="26">
        <f>ABS(D15/D19)</f>
        <v>8.2931447148991803E-3</v>
      </c>
      <c r="E18" s="26">
        <f t="shared" ref="E18:M18" si="3">ABS(E15/E19)</f>
        <v>1.1943326377434182E-2</v>
      </c>
      <c r="F18" s="26">
        <f t="shared" si="3"/>
        <v>1.8467422635683371E-2</v>
      </c>
      <c r="G18" s="26">
        <f t="shared" si="3"/>
        <v>2.1413708549528972E-3</v>
      </c>
      <c r="H18" s="26">
        <f t="shared" si="3"/>
        <v>2.3036584475979022E-2</v>
      </c>
      <c r="I18" s="26">
        <f>ABS(I15/I19)</f>
        <v>3.2300870441444626E-2</v>
      </c>
      <c r="J18" s="26">
        <f t="shared" si="3"/>
        <v>2.570261968030042E-2</v>
      </c>
      <c r="K18" s="26">
        <f t="shared" si="3"/>
        <v>2.3461728240493196E-2</v>
      </c>
      <c r="L18" s="26">
        <f t="shared" si="3"/>
        <v>1.8652952960131849E-2</v>
      </c>
      <c r="M18" s="26">
        <f t="shared" si="3"/>
        <v>3.113278465795884E-2</v>
      </c>
      <c r="N18" s="25"/>
      <c r="O18" s="25"/>
      <c r="P18" s="25"/>
    </row>
    <row r="19" spans="2:16">
      <c r="B19" s="24" t="s">
        <v>30</v>
      </c>
      <c r="C19" s="28">
        <f>SUM(D19:M19)</f>
        <v>2974261493.8808026</v>
      </c>
      <c r="D19" s="23">
        <v>1436239770.1450977</v>
      </c>
      <c r="E19" s="28">
        <v>187256112.08295566</v>
      </c>
      <c r="F19" s="28">
        <v>2791191</v>
      </c>
      <c r="G19" s="23">
        <v>793883443.05997157</v>
      </c>
      <c r="H19" s="28">
        <v>463765867.40818983</v>
      </c>
      <c r="I19" s="28">
        <v>5217167.4221289624</v>
      </c>
      <c r="J19" s="23">
        <v>450789.21860359435</v>
      </c>
      <c r="K19" s="28">
        <v>59851731.118781596</v>
      </c>
      <c r="L19" s="28">
        <v>24621788.02113802</v>
      </c>
      <c r="M19" s="28">
        <v>183634.40393535825</v>
      </c>
      <c r="N19" s="25" t="s">
        <v>31</v>
      </c>
      <c r="O19" s="25"/>
      <c r="P19" s="25"/>
    </row>
    <row r="20" spans="2:16">
      <c r="B20" s="24" t="s">
        <v>27</v>
      </c>
      <c r="C20" s="23">
        <f>SUM(D20:M20)</f>
        <v>475703929.70166624</v>
      </c>
      <c r="D20" s="23">
        <f t="shared" ref="D20:M20" si="4">D17-D19</f>
        <v>264716207.3427918</v>
      </c>
      <c r="E20" s="23">
        <f t="shared" si="4"/>
        <v>33367257.418644339</v>
      </c>
      <c r="F20" s="23">
        <f t="shared" si="4"/>
        <v>489162.4994098614</v>
      </c>
      <c r="G20" s="23">
        <f t="shared" si="4"/>
        <v>106427722.53766191</v>
      </c>
      <c r="H20" s="23">
        <f>H17-H19</f>
        <v>64027202.045300722</v>
      </c>
      <c r="I20" s="23">
        <f t="shared" si="4"/>
        <v>1213444.0182342269</v>
      </c>
      <c r="J20" s="23">
        <f t="shared" si="4"/>
        <v>91528.660804114654</v>
      </c>
      <c r="K20" s="23">
        <f t="shared" si="4"/>
        <v>2937630.089861244</v>
      </c>
      <c r="L20" s="23">
        <f t="shared" si="4"/>
        <v>2422598.9596678875</v>
      </c>
      <c r="M20" s="23">
        <f t="shared" si="4"/>
        <v>11176.129290143173</v>
      </c>
    </row>
    <row r="21" spans="2:16">
      <c r="B21" s="24" t="s">
        <v>28</v>
      </c>
      <c r="C21" s="25"/>
      <c r="D21" s="26">
        <f>ABS(D15/D20)</f>
        <v>4.4995145475482216E-2</v>
      </c>
      <c r="E21" s="26">
        <f t="shared" ref="E21:M21" si="5">ABS(E15/E20)</f>
        <v>6.7025612405486101E-2</v>
      </c>
      <c r="F21" s="26">
        <f t="shared" si="5"/>
        <v>0.10537623778622092</v>
      </c>
      <c r="G21" s="26">
        <f t="shared" si="5"/>
        <v>1.5973271123947023E-2</v>
      </c>
      <c r="H21" s="26">
        <f t="shared" si="5"/>
        <v>0.16686004136281907</v>
      </c>
      <c r="I21" s="26">
        <f t="shared" si="5"/>
        <v>0.13887665721797196</v>
      </c>
      <c r="J21" s="26">
        <f t="shared" si="5"/>
        <v>0.12658836849524979</v>
      </c>
      <c r="K21" s="26">
        <f t="shared" si="5"/>
        <v>0.47801289041747619</v>
      </c>
      <c r="L21" s="26">
        <f t="shared" si="5"/>
        <v>0.1895770044479777</v>
      </c>
      <c r="M21" s="26">
        <f t="shared" si="5"/>
        <v>0.51154117897994533</v>
      </c>
    </row>
  </sheetData>
  <mergeCells count="4">
    <mergeCell ref="B6:B7"/>
    <mergeCell ref="D2:G2"/>
    <mergeCell ref="B11:B12"/>
    <mergeCell ref="D3:G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 Coal 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Barnes </dc:creator>
  <cp:lastModifiedBy>Despenard</cp:lastModifiedBy>
  <dcterms:created xsi:type="dcterms:W3CDTF">2017-10-05T14:16:15Z</dcterms:created>
  <dcterms:modified xsi:type="dcterms:W3CDTF">2020-11-02T00:09:01Z</dcterms:modified>
</cp:coreProperties>
</file>