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2. AG\Set 2\"/>
    </mc:Choice>
  </mc:AlternateContent>
  <xr:revisionPtr revIDLastSave="0" documentId="13_ncr:1_{FD0AFFB7-D1AD-404B-AB0B-58564097A6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ehicles Schedule" sheetId="1" r:id="rId1"/>
  </sheets>
  <calcPr calcId="191029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J34" i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48" i="1" l="1"/>
  <c r="U50" i="1" s="1"/>
  <c r="H46" i="1"/>
  <c r="U46" i="1" s="1"/>
  <c r="H45" i="1"/>
  <c r="U45" i="1" s="1"/>
  <c r="H27" i="1"/>
  <c r="H37" i="1"/>
  <c r="H36" i="1"/>
  <c r="U36" i="1" s="1"/>
  <c r="H35" i="1"/>
  <c r="H4" i="1"/>
  <c r="U4" i="1" s="1"/>
  <c r="H5" i="1"/>
  <c r="U5" i="1" s="1"/>
  <c r="H6" i="1"/>
  <c r="U6" i="1" s="1"/>
  <c r="H7" i="1"/>
  <c r="U7" i="1" s="1"/>
  <c r="H8" i="1"/>
  <c r="U8" i="1" s="1"/>
  <c r="H9" i="1"/>
  <c r="U9" i="1" s="1"/>
  <c r="H10" i="1"/>
  <c r="U10" i="1" s="1"/>
  <c r="H11" i="1"/>
  <c r="U11" i="1" s="1"/>
  <c r="H12" i="1"/>
  <c r="U12" i="1" s="1"/>
  <c r="H13" i="1"/>
  <c r="U13" i="1" s="1"/>
  <c r="H14" i="1"/>
  <c r="U14" i="1" s="1"/>
  <c r="H15" i="1"/>
  <c r="U15" i="1" s="1"/>
  <c r="H16" i="1"/>
  <c r="U16" i="1" s="1"/>
  <c r="H17" i="1"/>
  <c r="U17" i="1" s="1"/>
  <c r="H18" i="1"/>
  <c r="U18" i="1" s="1"/>
  <c r="H19" i="1"/>
  <c r="H3" i="1"/>
  <c r="U3" i="1" s="1"/>
  <c r="U35" i="1" l="1"/>
  <c r="U39" i="1" s="1"/>
  <c r="U41" i="1" s="1"/>
  <c r="U51" i="1" s="1"/>
  <c r="U27" i="1"/>
  <c r="U29" i="1" s="1"/>
  <c r="U31" i="1" s="1"/>
  <c r="U21" i="1"/>
  <c r="U23" i="1" s="1"/>
  <c r="I27" i="1" l="1"/>
  <c r="C39" i="1"/>
  <c r="J44" i="1" l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T46" i="1"/>
  <c r="T48" i="1" s="1"/>
  <c r="T50" i="1" s="1"/>
  <c r="S46" i="1"/>
  <c r="S48" i="1" s="1"/>
  <c r="S50" i="1" s="1"/>
  <c r="R46" i="1"/>
  <c r="R48" i="1" s="1"/>
  <c r="R50" i="1" s="1"/>
  <c r="Q46" i="1"/>
  <c r="Q48" i="1" s="1"/>
  <c r="Q50" i="1" s="1"/>
  <c r="P46" i="1"/>
  <c r="P48" i="1" s="1"/>
  <c r="P50" i="1" s="1"/>
  <c r="O46" i="1"/>
  <c r="O48" i="1" s="1"/>
  <c r="O50" i="1" s="1"/>
  <c r="N46" i="1"/>
  <c r="N48" i="1" s="1"/>
  <c r="N50" i="1" s="1"/>
  <c r="M46" i="1"/>
  <c r="M48" i="1" s="1"/>
  <c r="M50" i="1" s="1"/>
  <c r="L46" i="1"/>
  <c r="L48" i="1" s="1"/>
  <c r="L50" i="1" s="1"/>
  <c r="K46" i="1"/>
  <c r="K48" i="1" s="1"/>
  <c r="K50" i="1" s="1"/>
  <c r="J46" i="1"/>
  <c r="J48" i="1" s="1"/>
  <c r="J50" i="1" s="1"/>
  <c r="I46" i="1"/>
  <c r="T36" i="1"/>
  <c r="S36" i="1"/>
  <c r="R36" i="1"/>
  <c r="Q36" i="1"/>
  <c r="P36" i="1"/>
  <c r="O36" i="1"/>
  <c r="N36" i="1"/>
  <c r="M36" i="1"/>
  <c r="L36" i="1"/>
  <c r="K36" i="1"/>
  <c r="J36" i="1"/>
  <c r="I36" i="1"/>
  <c r="T35" i="1"/>
  <c r="S35" i="1"/>
  <c r="R35" i="1"/>
  <c r="Q35" i="1"/>
  <c r="P35" i="1"/>
  <c r="O35" i="1"/>
  <c r="O39" i="1" s="1"/>
  <c r="O41" i="1" s="1"/>
  <c r="N35" i="1"/>
  <c r="M35" i="1"/>
  <c r="L35" i="1"/>
  <c r="K35" i="1"/>
  <c r="J35" i="1"/>
  <c r="I35" i="1"/>
  <c r="T27" i="1"/>
  <c r="T29" i="1" s="1"/>
  <c r="T31" i="1" s="1"/>
  <c r="S27" i="1"/>
  <c r="S29" i="1" s="1"/>
  <c r="S31" i="1" s="1"/>
  <c r="R27" i="1"/>
  <c r="R29" i="1" s="1"/>
  <c r="R31" i="1" s="1"/>
  <c r="Q27" i="1"/>
  <c r="Q29" i="1" s="1"/>
  <c r="Q31" i="1" s="1"/>
  <c r="P27" i="1"/>
  <c r="P29" i="1" s="1"/>
  <c r="P31" i="1" s="1"/>
  <c r="O27" i="1"/>
  <c r="O29" i="1" s="1"/>
  <c r="O31" i="1" s="1"/>
  <c r="N27" i="1"/>
  <c r="N29" i="1" s="1"/>
  <c r="N31" i="1" s="1"/>
  <c r="M27" i="1"/>
  <c r="M29" i="1" s="1"/>
  <c r="M31" i="1" s="1"/>
  <c r="L27" i="1"/>
  <c r="L29" i="1" s="1"/>
  <c r="L31" i="1" s="1"/>
  <c r="K27" i="1"/>
  <c r="K29" i="1" s="1"/>
  <c r="K31" i="1" s="1"/>
  <c r="J27" i="1"/>
  <c r="J29" i="1" s="1"/>
  <c r="J31" i="1" s="1"/>
  <c r="I29" i="1"/>
  <c r="I31" i="1" s="1"/>
  <c r="T15" i="1"/>
  <c r="S15" i="1"/>
  <c r="R15" i="1"/>
  <c r="Q15" i="1"/>
  <c r="P15" i="1"/>
  <c r="O15" i="1"/>
  <c r="N15" i="1"/>
  <c r="M15" i="1"/>
  <c r="L15" i="1"/>
  <c r="K15" i="1"/>
  <c r="J15" i="1"/>
  <c r="I15" i="1"/>
  <c r="E23" i="1"/>
  <c r="E46" i="1"/>
  <c r="E45" i="1"/>
  <c r="E37" i="1"/>
  <c r="E36" i="1"/>
  <c r="E35" i="1"/>
  <c r="E27" i="1"/>
  <c r="E29" i="1" s="1"/>
  <c r="E31" i="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T18" i="1"/>
  <c r="S18" i="1"/>
  <c r="R18" i="1"/>
  <c r="Q18" i="1"/>
  <c r="P18" i="1"/>
  <c r="O18" i="1"/>
  <c r="N18" i="1"/>
  <c r="M18" i="1"/>
  <c r="L18" i="1"/>
  <c r="K18" i="1"/>
  <c r="J18" i="1"/>
  <c r="I18" i="1"/>
  <c r="T17" i="1"/>
  <c r="S17" i="1"/>
  <c r="R17" i="1"/>
  <c r="Q17" i="1"/>
  <c r="P17" i="1"/>
  <c r="O17" i="1"/>
  <c r="N17" i="1"/>
  <c r="M17" i="1"/>
  <c r="L17" i="1"/>
  <c r="K17" i="1"/>
  <c r="J17" i="1"/>
  <c r="I17" i="1"/>
  <c r="T16" i="1"/>
  <c r="S16" i="1"/>
  <c r="R16" i="1"/>
  <c r="Q16" i="1"/>
  <c r="P16" i="1"/>
  <c r="O16" i="1"/>
  <c r="N16" i="1"/>
  <c r="M16" i="1"/>
  <c r="L16" i="1"/>
  <c r="K16" i="1"/>
  <c r="J16" i="1"/>
  <c r="I16" i="1"/>
  <c r="T7" i="1"/>
  <c r="S7" i="1"/>
  <c r="R7" i="1"/>
  <c r="Q7" i="1"/>
  <c r="P7" i="1"/>
  <c r="O7" i="1"/>
  <c r="N7" i="1"/>
  <c r="M7" i="1"/>
  <c r="L7" i="1"/>
  <c r="K7" i="1"/>
  <c r="J7" i="1"/>
  <c r="I7" i="1"/>
  <c r="J6" i="1"/>
  <c r="K6" i="1"/>
  <c r="K21" i="1" s="1"/>
  <c r="K23" i="1" s="1"/>
  <c r="L6" i="1"/>
  <c r="M6" i="1"/>
  <c r="N6" i="1"/>
  <c r="O6" i="1"/>
  <c r="P6" i="1"/>
  <c r="Q6" i="1"/>
  <c r="R6" i="1"/>
  <c r="S6" i="1"/>
  <c r="S21" i="1" s="1"/>
  <c r="S23" i="1" s="1"/>
  <c r="T6" i="1"/>
  <c r="I6" i="1"/>
  <c r="I21" i="1" s="1"/>
  <c r="I23" i="1" s="1"/>
  <c r="J2" i="1"/>
  <c r="K2" i="1" s="1"/>
  <c r="L2" i="1" s="1"/>
  <c r="M2" i="1" s="1"/>
  <c r="N2" i="1" s="1"/>
  <c r="O2" i="1" s="1"/>
  <c r="P2" i="1" s="1"/>
  <c r="Q2" i="1" s="1"/>
  <c r="R2" i="1" s="1"/>
  <c r="S2" i="1" s="1"/>
  <c r="T2" i="1" s="1"/>
  <c r="C21" i="1"/>
  <c r="C23" i="1" s="1"/>
  <c r="D48" i="1"/>
  <c r="D50" i="1" s="1"/>
  <c r="C48" i="1"/>
  <c r="C50" i="1" s="1"/>
  <c r="D23" i="1"/>
  <c r="T21" i="1" l="1"/>
  <c r="T23" i="1" s="1"/>
  <c r="L21" i="1"/>
  <c r="L23" i="1" s="1"/>
  <c r="P39" i="1"/>
  <c r="P41" i="1" s="1"/>
  <c r="P21" i="1"/>
  <c r="P23" i="1" s="1"/>
  <c r="I39" i="1"/>
  <c r="I41" i="1" s="1"/>
  <c r="O21" i="1"/>
  <c r="O23" i="1" s="1"/>
  <c r="M21" i="1"/>
  <c r="M23" i="1" s="1"/>
  <c r="R21" i="1"/>
  <c r="R23" i="1" s="1"/>
  <c r="J21" i="1"/>
  <c r="J23" i="1" s="1"/>
  <c r="I48" i="1"/>
  <c r="I50" i="1" s="1"/>
  <c r="Q21" i="1"/>
  <c r="Q23" i="1" s="1"/>
  <c r="N21" i="1"/>
  <c r="N23" i="1" s="1"/>
  <c r="N39" i="1"/>
  <c r="N41" i="1" s="1"/>
  <c r="Q39" i="1"/>
  <c r="Q41" i="1" s="1"/>
  <c r="L39" i="1"/>
  <c r="L41" i="1" s="1"/>
  <c r="T39" i="1"/>
  <c r="T41" i="1" s="1"/>
  <c r="J39" i="1"/>
  <c r="J41" i="1" s="1"/>
  <c r="R39" i="1"/>
  <c r="R41" i="1" s="1"/>
  <c r="K39" i="1"/>
  <c r="K41" i="1" s="1"/>
  <c r="S39" i="1"/>
  <c r="S41" i="1" s="1"/>
  <c r="M39" i="1"/>
  <c r="M41" i="1" s="1"/>
  <c r="E39" i="1"/>
  <c r="E41" i="1" s="1"/>
  <c r="E48" i="1"/>
  <c r="E50" i="1" s="1"/>
  <c r="D29" i="1" l="1"/>
  <c r="D31" i="1" s="1"/>
  <c r="C29" i="1"/>
  <c r="C31" i="1" s="1"/>
  <c r="D39" i="1"/>
  <c r="D41" i="1" s="1"/>
  <c r="C41" i="1"/>
</calcChain>
</file>

<file path=xl/sharedStrings.xml><?xml version="1.0" encoding="utf-8"?>
<sst xmlns="http://schemas.openxmlformats.org/spreadsheetml/2006/main" count="91" uniqueCount="53">
  <si>
    <t>Asset Number</t>
  </si>
  <si>
    <t>Asset Description</t>
  </si>
  <si>
    <t>Life Mos</t>
  </si>
  <si>
    <t>Start Depr</t>
  </si>
  <si>
    <t>102697</t>
  </si>
  <si>
    <t>04 CHEV KODIAK 7500</t>
  </si>
  <si>
    <t>102758</t>
  </si>
  <si>
    <t>06 CHEV C15 4X4</t>
  </si>
  <si>
    <t>102945</t>
  </si>
  <si>
    <t>WSC KY VEHICLES</t>
  </si>
  <si>
    <t>163068</t>
  </si>
  <si>
    <t>08 CHV SILVERADO 15</t>
  </si>
  <si>
    <t>1003734</t>
  </si>
  <si>
    <t>BREDEMANN CHEVROLET</t>
  </si>
  <si>
    <t>1005436</t>
  </si>
  <si>
    <t>2011 CHEVROLET K1500 EXT CAB</t>
  </si>
  <si>
    <t>1005444</t>
  </si>
  <si>
    <t>2011 CHEVROLET SILVERADO</t>
  </si>
  <si>
    <t>1005689</t>
  </si>
  <si>
    <t>2011 TOYOTA PRIUS</t>
  </si>
  <si>
    <t>1007046</t>
  </si>
  <si>
    <t>2014 CHEVY SILVERADO 1500</t>
  </si>
  <si>
    <t>1007051</t>
  </si>
  <si>
    <t>1007128</t>
  </si>
  <si>
    <t>2016 CHEV COLORADO 4X4</t>
  </si>
  <si>
    <t>1007129</t>
  </si>
  <si>
    <t>2016 TOYOTA TACOMA 4X4</t>
  </si>
  <si>
    <t>1007130</t>
  </si>
  <si>
    <t>1007132</t>
  </si>
  <si>
    <t>2015 CHEV SILVERADO 1500</t>
  </si>
  <si>
    <t>2003092</t>
  </si>
  <si>
    <t>KUBOTA RTV 900 (4X4)</t>
  </si>
  <si>
    <t>Total</t>
  </si>
  <si>
    <t>2018  CHEV  EQUINOX</t>
  </si>
  <si>
    <t>110042</t>
  </si>
  <si>
    <t>110043</t>
  </si>
  <si>
    <t>1007004</t>
  </si>
  <si>
    <t>2014 CHEVY EQUINOX</t>
  </si>
  <si>
    <t>Allocation to WSCKY</t>
  </si>
  <si>
    <t>Allocation %</t>
  </si>
  <si>
    <t>RVP Vehicles</t>
  </si>
  <si>
    <t xml:space="preserve">Regional Vehicles </t>
  </si>
  <si>
    <t>Kentucky Vehicles</t>
  </si>
  <si>
    <t>WSC Vehicles</t>
  </si>
  <si>
    <t>2017 CHEV EQUINOX</t>
  </si>
  <si>
    <t>110040</t>
  </si>
  <si>
    <t>2018 CHEV COLORADO</t>
  </si>
  <si>
    <t>110106</t>
  </si>
  <si>
    <t>2018 CHEV  SILVERADO 3500</t>
  </si>
  <si>
    <t>Cost</t>
  </si>
  <si>
    <t>Accumulated  Depreciation</t>
  </si>
  <si>
    <t>NBV</t>
  </si>
  <si>
    <t>Pro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</si>
</sst>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;@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/>
    <xf numFmtId="14" fontId="0" fillId="0" borderId="0" xfId="0" applyNumberFormat="1"/>
    <xf numFmtId="49" fontId="18" fillId="0" borderId="0" xfId="0" applyNumberFormat="1" applyFont="1"/>
    <xf numFmtId="49" fontId="0" fillId="0" borderId="0" xfId="0" applyNumberFormat="1"/>
    <xf numFmtId="164" fontId="0" fillId="0" borderId="0" xfId="0" applyNumberFormat="1"/>
    <xf numFmtId="165" fontId="18" fillId="0" borderId="0" xfId="1" applyNumberFormat="1" applyFont="1" applyFill="1" applyBorder="1" applyAlignment="1" applyProtection="1"/>
    <xf numFmtId="165" fontId="0" fillId="0" borderId="0" xfId="1" applyNumberFormat="1" applyFont="1"/>
    <xf numFmtId="165" fontId="18" fillId="0" borderId="0" xfId="1" applyNumberFormat="1" applyFont="1"/>
    <xf numFmtId="165" fontId="0" fillId="0" borderId="11" xfId="1" applyNumberFormat="1" applyFont="1" applyBorder="1"/>
    <xf numFmtId="49" fontId="16" fillId="0" borderId="0" xfId="0" applyNumberFormat="1" applyFont="1" applyFill="1" applyBorder="1" applyAlignment="1" applyProtection="1"/>
    <xf numFmtId="165" fontId="16" fillId="0" borderId="0" xfId="1" applyNumberFormat="1" applyFont="1"/>
    <xf numFmtId="0" fontId="16" fillId="0" borderId="0" xfId="0" applyFont="1"/>
    <xf numFmtId="164" fontId="16" fillId="0" borderId="0" xfId="0" applyNumberFormat="1" applyFont="1" applyFill="1" applyBorder="1" applyAlignment="1" applyProtection="1"/>
    <xf numFmtId="165" fontId="16" fillId="0" borderId="10" xfId="1" applyNumberFormat="1" applyFont="1" applyBorder="1"/>
    <xf numFmtId="9" fontId="16" fillId="0" borderId="0" xfId="43" applyFont="1"/>
    <xf numFmtId="165" fontId="16" fillId="0" borderId="0" xfId="1" applyNumberFormat="1" applyFont="1" applyBorder="1"/>
    <xf numFmtId="49" fontId="19" fillId="0" borderId="0" xfId="0" applyNumberFormat="1" applyFont="1" applyFill="1" applyBorder="1" applyAlignment="1" applyProtection="1"/>
    <xf numFmtId="10" fontId="16" fillId="0" borderId="0" xfId="43" applyNumberFormat="1" applyFont="1"/>
    <xf numFmtId="14" fontId="18" fillId="0" borderId="0" xfId="1" applyNumberFormat="1" applyFont="1" applyFill="1" applyBorder="1" applyAlignment="1" applyProtection="1"/>
    <xf numFmtId="14" fontId="16" fillId="0" borderId="0" xfId="0" applyNumberFormat="1" applyFont="1"/>
    <xf numFmtId="165" fontId="0" fillId="0" borderId="0" xfId="0" applyNumberFormat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1"/>
  <sheetViews>
    <sheetView showGridLines="0" tabSelected="1" topLeftCell="A23" workbookViewId="0">
      <selection activeCell="D53" sqref="D53"/>
    </sheetView>
  </sheetViews>
  <sheetFormatPr defaultRowHeight="15" x14ac:dyDescent="0.25"/>
  <cols>
    <col min="1" max="1" width="13.7109375" style="1" bestFit="1" customWidth="1"/>
    <col min="2" max="2" width="29.28515625" style="1" bestFit="1" customWidth="1"/>
    <col min="3" max="3" width="9" style="9" bestFit="1" customWidth="1"/>
    <col min="4" max="4" width="27.28515625" style="9" bestFit="1" customWidth="1"/>
    <col min="5" max="5" width="10.5703125" style="9" bestFit="1" customWidth="1"/>
    <col min="6" max="6" width="8.5703125" bestFit="1" customWidth="1"/>
    <col min="7" max="7" width="10.7109375" style="2" bestFit="1" customWidth="1"/>
    <col min="8" max="8" width="10.7109375" style="2" customWidth="1"/>
    <col min="9" max="20" width="10.5703125" style="9" bestFit="1" customWidth="1"/>
    <col min="21" max="21" width="10.7109375" bestFit="1" customWidth="1"/>
  </cols>
  <sheetData>
    <row r="1" spans="1:21" x14ac:dyDescent="0.25">
      <c r="A1" s="19" t="s">
        <v>42</v>
      </c>
      <c r="U1" s="4">
        <v>44530</v>
      </c>
    </row>
    <row r="2" spans="1:21" x14ac:dyDescent="0.25">
      <c r="A2" s="3" t="s">
        <v>0</v>
      </c>
      <c r="B2" s="3" t="s">
        <v>1</v>
      </c>
      <c r="C2" s="10" t="s">
        <v>49</v>
      </c>
      <c r="D2" s="8" t="s">
        <v>50</v>
      </c>
      <c r="E2" s="8" t="s">
        <v>51</v>
      </c>
      <c r="F2" s="3" t="s">
        <v>2</v>
      </c>
      <c r="G2" s="3" t="s">
        <v>3</v>
      </c>
      <c r="H2" s="3"/>
      <c r="I2" s="21">
        <v>43585</v>
      </c>
      <c r="J2" s="21">
        <f>EOMONTH(I2,1)</f>
        <v>43616</v>
      </c>
      <c r="K2" s="21">
        <f t="shared" ref="K2:T2" si="0">EOMONTH(J2,1)</f>
        <v>43646</v>
      </c>
      <c r="L2" s="21">
        <f t="shared" si="0"/>
        <v>43677</v>
      </c>
      <c r="M2" s="21">
        <f t="shared" si="0"/>
        <v>43708</v>
      </c>
      <c r="N2" s="21">
        <f t="shared" si="0"/>
        <v>43738</v>
      </c>
      <c r="O2" s="21">
        <f t="shared" si="0"/>
        <v>43769</v>
      </c>
      <c r="P2" s="21">
        <f t="shared" si="0"/>
        <v>43799</v>
      </c>
      <c r="Q2" s="21">
        <f t="shared" si="0"/>
        <v>43830</v>
      </c>
      <c r="R2" s="21">
        <f t="shared" si="0"/>
        <v>43861</v>
      </c>
      <c r="S2" s="21">
        <f t="shared" si="0"/>
        <v>43890</v>
      </c>
      <c r="T2" s="21">
        <f t="shared" si="0"/>
        <v>43921</v>
      </c>
      <c r="U2" s="22" t="s">
        <v>52</v>
      </c>
    </row>
    <row r="3" spans="1:21" x14ac:dyDescent="0.25">
      <c r="A3" s="1" t="s">
        <v>4</v>
      </c>
      <c r="B3" s="1" t="s">
        <v>5</v>
      </c>
      <c r="C3" s="9">
        <v>55943</v>
      </c>
      <c r="D3" s="9">
        <v>55943</v>
      </c>
      <c r="E3" s="9">
        <f>+C3-D3</f>
        <v>0</v>
      </c>
      <c r="F3">
        <v>120</v>
      </c>
      <c r="G3" s="2">
        <v>38266</v>
      </c>
      <c r="H3" s="2">
        <f>EOMONTH(G3,F3)</f>
        <v>41943</v>
      </c>
      <c r="U3" s="9">
        <f>IF(H3&gt;$U$1,C3/7,0)</f>
        <v>0</v>
      </c>
    </row>
    <row r="4" spans="1:21" x14ac:dyDescent="0.25">
      <c r="A4" s="1" t="s">
        <v>6</v>
      </c>
      <c r="B4" s="1" t="s">
        <v>7</v>
      </c>
      <c r="C4" s="9">
        <v>23334.13</v>
      </c>
      <c r="D4" s="9">
        <v>23334.13</v>
      </c>
      <c r="E4" s="9">
        <f t="shared" ref="E4:E19" si="1">+C4-D4</f>
        <v>0</v>
      </c>
      <c r="F4">
        <v>60</v>
      </c>
      <c r="G4" s="2">
        <v>38601</v>
      </c>
      <c r="H4" s="2">
        <f t="shared" ref="H4:H19" si="2">EOMONTH(G4,F4)</f>
        <v>40451</v>
      </c>
      <c r="U4" s="9">
        <f t="shared" ref="U4:U18" si="3">IF(H4&gt;$U$1,C4/7,0)</f>
        <v>0</v>
      </c>
    </row>
    <row r="5" spans="1:21" x14ac:dyDescent="0.25">
      <c r="A5" s="1" t="s">
        <v>8</v>
      </c>
      <c r="B5" s="1" t="s">
        <v>9</v>
      </c>
      <c r="C5" s="9">
        <v>250699.21</v>
      </c>
      <c r="D5" s="9">
        <v>250699.21</v>
      </c>
      <c r="E5" s="9">
        <f t="shared" si="1"/>
        <v>0</v>
      </c>
      <c r="F5">
        <v>60</v>
      </c>
      <c r="G5" s="2">
        <v>36525</v>
      </c>
      <c r="H5" s="2">
        <f t="shared" si="2"/>
        <v>38352</v>
      </c>
      <c r="U5" s="9">
        <f t="shared" si="3"/>
        <v>0</v>
      </c>
    </row>
    <row r="6" spans="1:21" x14ac:dyDescent="0.25">
      <c r="A6" s="1" t="s">
        <v>45</v>
      </c>
      <c r="B6" s="1" t="s">
        <v>46</v>
      </c>
      <c r="C6" s="9">
        <v>27824.09</v>
      </c>
      <c r="D6" s="9">
        <v>13450.84</v>
      </c>
      <c r="E6" s="9">
        <f t="shared" si="1"/>
        <v>14373.25</v>
      </c>
      <c r="F6">
        <v>60</v>
      </c>
      <c r="G6" s="2">
        <v>43069</v>
      </c>
      <c r="H6" s="2">
        <f t="shared" si="2"/>
        <v>44895</v>
      </c>
      <c r="I6" s="9">
        <f t="shared" ref="I6:T7" si="4">+$C6/$F6</f>
        <v>463.73483333333331</v>
      </c>
      <c r="J6" s="9">
        <f t="shared" si="4"/>
        <v>463.73483333333331</v>
      </c>
      <c r="K6" s="9">
        <f t="shared" si="4"/>
        <v>463.73483333333331</v>
      </c>
      <c r="L6" s="9">
        <f t="shared" si="4"/>
        <v>463.73483333333331</v>
      </c>
      <c r="M6" s="9">
        <f t="shared" si="4"/>
        <v>463.73483333333331</v>
      </c>
      <c r="N6" s="9">
        <f t="shared" si="4"/>
        <v>463.73483333333331</v>
      </c>
      <c r="O6" s="9">
        <f t="shared" si="4"/>
        <v>463.73483333333331</v>
      </c>
      <c r="P6" s="9">
        <f t="shared" si="4"/>
        <v>463.73483333333331</v>
      </c>
      <c r="Q6" s="9">
        <f t="shared" si="4"/>
        <v>463.73483333333331</v>
      </c>
      <c r="R6" s="9">
        <f t="shared" si="4"/>
        <v>463.73483333333331</v>
      </c>
      <c r="S6" s="9">
        <f t="shared" si="4"/>
        <v>463.73483333333331</v>
      </c>
      <c r="T6" s="9">
        <f t="shared" si="4"/>
        <v>463.73483333333331</v>
      </c>
      <c r="U6" s="9">
        <f t="shared" si="3"/>
        <v>3974.87</v>
      </c>
    </row>
    <row r="7" spans="1:21" x14ac:dyDescent="0.25">
      <c r="A7" s="1" t="s">
        <v>47</v>
      </c>
      <c r="B7" s="1" t="s">
        <v>48</v>
      </c>
      <c r="C7" s="9">
        <v>51477.25</v>
      </c>
      <c r="D7" s="9">
        <v>19779.95</v>
      </c>
      <c r="E7" s="9">
        <f t="shared" si="1"/>
        <v>31697.3</v>
      </c>
      <c r="F7">
        <v>60</v>
      </c>
      <c r="G7" s="2">
        <v>43221</v>
      </c>
      <c r="H7" s="2">
        <f t="shared" si="2"/>
        <v>45077</v>
      </c>
      <c r="I7" s="9">
        <f t="shared" si="4"/>
        <v>857.95416666666665</v>
      </c>
      <c r="J7" s="9">
        <f t="shared" si="4"/>
        <v>857.95416666666665</v>
      </c>
      <c r="K7" s="9">
        <f t="shared" si="4"/>
        <v>857.95416666666665</v>
      </c>
      <c r="L7" s="9">
        <f t="shared" si="4"/>
        <v>857.95416666666665</v>
      </c>
      <c r="M7" s="9">
        <f t="shared" si="4"/>
        <v>857.95416666666665</v>
      </c>
      <c r="N7" s="9">
        <f t="shared" si="4"/>
        <v>857.95416666666665</v>
      </c>
      <c r="O7" s="9">
        <f t="shared" si="4"/>
        <v>857.95416666666665</v>
      </c>
      <c r="P7" s="9">
        <f t="shared" si="4"/>
        <v>857.95416666666665</v>
      </c>
      <c r="Q7" s="9">
        <f t="shared" si="4"/>
        <v>857.95416666666665</v>
      </c>
      <c r="R7" s="9">
        <f t="shared" si="4"/>
        <v>857.95416666666665</v>
      </c>
      <c r="S7" s="9">
        <f t="shared" si="4"/>
        <v>857.95416666666665</v>
      </c>
      <c r="T7" s="9">
        <f t="shared" si="4"/>
        <v>857.95416666666665</v>
      </c>
      <c r="U7" s="9">
        <f t="shared" si="3"/>
        <v>7353.8928571428569</v>
      </c>
    </row>
    <row r="8" spans="1:21" x14ac:dyDescent="0.25">
      <c r="A8" s="1" t="s">
        <v>10</v>
      </c>
      <c r="B8" s="1" t="s">
        <v>11</v>
      </c>
      <c r="C8" s="9">
        <v>25563.66</v>
      </c>
      <c r="D8" s="9">
        <v>25563.66</v>
      </c>
      <c r="E8" s="9">
        <f t="shared" si="1"/>
        <v>0</v>
      </c>
      <c r="F8">
        <v>60</v>
      </c>
      <c r="G8" s="2">
        <v>39350</v>
      </c>
      <c r="H8" s="2">
        <f t="shared" si="2"/>
        <v>41182</v>
      </c>
      <c r="U8" s="9">
        <f t="shared" si="3"/>
        <v>0</v>
      </c>
    </row>
    <row r="9" spans="1:21" x14ac:dyDescent="0.25">
      <c r="A9" s="1" t="s">
        <v>12</v>
      </c>
      <c r="B9" s="1" t="s">
        <v>13</v>
      </c>
      <c r="C9" s="9">
        <v>23418.33</v>
      </c>
      <c r="D9" s="9">
        <v>23418.33</v>
      </c>
      <c r="E9" s="9">
        <f t="shared" si="1"/>
        <v>0</v>
      </c>
      <c r="F9">
        <v>60</v>
      </c>
      <c r="G9" s="2">
        <v>39755</v>
      </c>
      <c r="H9" s="2">
        <f t="shared" si="2"/>
        <v>41608</v>
      </c>
      <c r="U9" s="9">
        <f t="shared" si="3"/>
        <v>0</v>
      </c>
    </row>
    <row r="10" spans="1:21" x14ac:dyDescent="0.25">
      <c r="A10" s="1" t="s">
        <v>14</v>
      </c>
      <c r="B10" s="1" t="s">
        <v>15</v>
      </c>
      <c r="C10" s="9">
        <v>30498.68</v>
      </c>
      <c r="D10" s="9">
        <v>30498.68</v>
      </c>
      <c r="E10" s="9">
        <f t="shared" si="1"/>
        <v>0</v>
      </c>
      <c r="F10">
        <v>60</v>
      </c>
      <c r="G10" s="2">
        <v>40743</v>
      </c>
      <c r="H10" s="2">
        <f t="shared" si="2"/>
        <v>42582</v>
      </c>
      <c r="U10" s="9">
        <f t="shared" si="3"/>
        <v>0</v>
      </c>
    </row>
    <row r="11" spans="1:21" x14ac:dyDescent="0.25">
      <c r="A11" s="1" t="s">
        <v>16</v>
      </c>
      <c r="B11" s="1" t="s">
        <v>17</v>
      </c>
      <c r="C11" s="9">
        <v>31607.73</v>
      </c>
      <c r="D11" s="9">
        <v>31607.73</v>
      </c>
      <c r="E11" s="9">
        <f t="shared" si="1"/>
        <v>0</v>
      </c>
      <c r="F11">
        <v>60</v>
      </c>
      <c r="G11" s="2">
        <v>40770</v>
      </c>
      <c r="H11" s="2">
        <f t="shared" si="2"/>
        <v>42613</v>
      </c>
      <c r="U11" s="9">
        <f t="shared" si="3"/>
        <v>0</v>
      </c>
    </row>
    <row r="12" spans="1:21" x14ac:dyDescent="0.25">
      <c r="A12" s="1" t="s">
        <v>18</v>
      </c>
      <c r="B12" s="1" t="s">
        <v>19</v>
      </c>
      <c r="C12" s="9">
        <v>25556.42</v>
      </c>
      <c r="D12" s="9">
        <v>25556.42</v>
      </c>
      <c r="E12" s="9">
        <f t="shared" si="1"/>
        <v>0</v>
      </c>
      <c r="F12">
        <v>60</v>
      </c>
      <c r="G12" s="2">
        <v>40906</v>
      </c>
      <c r="H12" s="2">
        <f t="shared" si="2"/>
        <v>42735</v>
      </c>
      <c r="U12" s="9">
        <f t="shared" si="3"/>
        <v>0</v>
      </c>
    </row>
    <row r="13" spans="1:21" x14ac:dyDescent="0.25">
      <c r="A13" s="1" t="s">
        <v>20</v>
      </c>
      <c r="B13" s="1" t="s">
        <v>21</v>
      </c>
      <c r="C13" s="9">
        <v>34599.370000000003</v>
      </c>
      <c r="D13" s="9">
        <v>34599.370000000003</v>
      </c>
      <c r="E13" s="9">
        <f t="shared" si="1"/>
        <v>0</v>
      </c>
      <c r="F13">
        <v>60</v>
      </c>
      <c r="G13" s="2">
        <v>41635</v>
      </c>
      <c r="H13" s="2">
        <f t="shared" si="2"/>
        <v>43465</v>
      </c>
      <c r="U13" s="9">
        <f t="shared" si="3"/>
        <v>0</v>
      </c>
    </row>
    <row r="14" spans="1:21" x14ac:dyDescent="0.25">
      <c r="A14" s="1" t="s">
        <v>22</v>
      </c>
      <c r="B14" s="1" t="s">
        <v>21</v>
      </c>
      <c r="C14" s="9">
        <v>32498.01</v>
      </c>
      <c r="D14" s="9">
        <v>32498.01</v>
      </c>
      <c r="E14" s="9">
        <f t="shared" si="1"/>
        <v>0</v>
      </c>
      <c r="F14">
        <v>60</v>
      </c>
      <c r="G14" s="2">
        <v>41638</v>
      </c>
      <c r="H14" s="2">
        <f t="shared" si="2"/>
        <v>43465</v>
      </c>
      <c r="U14" s="9">
        <f t="shared" si="3"/>
        <v>0</v>
      </c>
    </row>
    <row r="15" spans="1:21" x14ac:dyDescent="0.25">
      <c r="A15" s="1" t="s">
        <v>23</v>
      </c>
      <c r="B15" s="1" t="s">
        <v>24</v>
      </c>
      <c r="C15" s="9">
        <v>31869.82</v>
      </c>
      <c r="D15" s="9">
        <v>28153.71</v>
      </c>
      <c r="E15" s="9">
        <f t="shared" si="1"/>
        <v>3716.1100000000006</v>
      </c>
      <c r="F15">
        <v>60</v>
      </c>
      <c r="G15" s="2">
        <v>42310</v>
      </c>
      <c r="H15" s="2">
        <f t="shared" si="2"/>
        <v>44165</v>
      </c>
      <c r="I15" s="9">
        <f t="shared" ref="I15:T18" si="5">+$C15/$F15</f>
        <v>531.1636666666667</v>
      </c>
      <c r="J15" s="9">
        <f t="shared" si="5"/>
        <v>531.1636666666667</v>
      </c>
      <c r="K15" s="9">
        <f t="shared" si="5"/>
        <v>531.1636666666667</v>
      </c>
      <c r="L15" s="9">
        <f t="shared" si="5"/>
        <v>531.1636666666667</v>
      </c>
      <c r="M15" s="9">
        <f t="shared" si="5"/>
        <v>531.1636666666667</v>
      </c>
      <c r="N15" s="9">
        <f t="shared" si="5"/>
        <v>531.1636666666667</v>
      </c>
      <c r="O15" s="9">
        <f t="shared" si="5"/>
        <v>531.1636666666667</v>
      </c>
      <c r="P15" s="9">
        <f t="shared" si="5"/>
        <v>531.1636666666667</v>
      </c>
      <c r="Q15" s="9">
        <f t="shared" si="5"/>
        <v>531.1636666666667</v>
      </c>
      <c r="R15" s="9">
        <f t="shared" si="5"/>
        <v>531.1636666666667</v>
      </c>
      <c r="S15" s="9">
        <f t="shared" si="5"/>
        <v>531.1636666666667</v>
      </c>
      <c r="T15" s="9">
        <f t="shared" si="5"/>
        <v>531.1636666666667</v>
      </c>
      <c r="U15" s="9">
        <f t="shared" si="3"/>
        <v>0</v>
      </c>
    </row>
    <row r="16" spans="1:21" x14ac:dyDescent="0.25">
      <c r="A16" s="1" t="s">
        <v>25</v>
      </c>
      <c r="B16" s="1" t="s">
        <v>26</v>
      </c>
      <c r="C16" s="9">
        <v>27628.26</v>
      </c>
      <c r="D16" s="9">
        <v>24406.73</v>
      </c>
      <c r="E16" s="9">
        <f t="shared" si="1"/>
        <v>3221.5299999999988</v>
      </c>
      <c r="F16">
        <v>60</v>
      </c>
      <c r="G16" s="2">
        <v>42326</v>
      </c>
      <c r="H16" s="2">
        <f t="shared" si="2"/>
        <v>44165</v>
      </c>
      <c r="I16" s="9">
        <f t="shared" si="5"/>
        <v>460.47099999999995</v>
      </c>
      <c r="J16" s="9">
        <f t="shared" si="5"/>
        <v>460.47099999999995</v>
      </c>
      <c r="K16" s="9">
        <f t="shared" si="5"/>
        <v>460.47099999999995</v>
      </c>
      <c r="L16" s="9">
        <f t="shared" si="5"/>
        <v>460.47099999999995</v>
      </c>
      <c r="M16" s="9">
        <f t="shared" si="5"/>
        <v>460.47099999999995</v>
      </c>
      <c r="N16" s="9">
        <f t="shared" si="5"/>
        <v>460.47099999999995</v>
      </c>
      <c r="O16" s="9">
        <f t="shared" si="5"/>
        <v>460.47099999999995</v>
      </c>
      <c r="P16" s="9">
        <f t="shared" si="5"/>
        <v>460.47099999999995</v>
      </c>
      <c r="Q16" s="9">
        <f t="shared" si="5"/>
        <v>460.47099999999995</v>
      </c>
      <c r="R16" s="9">
        <f t="shared" si="5"/>
        <v>460.47099999999995</v>
      </c>
      <c r="S16" s="9">
        <f t="shared" si="5"/>
        <v>460.47099999999995</v>
      </c>
      <c r="T16" s="9">
        <f t="shared" si="5"/>
        <v>460.47099999999995</v>
      </c>
      <c r="U16" s="9">
        <f t="shared" si="3"/>
        <v>0</v>
      </c>
    </row>
    <row r="17" spans="1:21" x14ac:dyDescent="0.25">
      <c r="A17" s="1" t="s">
        <v>27</v>
      </c>
      <c r="B17" s="1" t="s">
        <v>26</v>
      </c>
      <c r="C17" s="9">
        <v>27628.26</v>
      </c>
      <c r="D17" s="9">
        <v>24406.73</v>
      </c>
      <c r="E17" s="9">
        <f t="shared" si="1"/>
        <v>3221.5299999999988</v>
      </c>
      <c r="F17">
        <v>60</v>
      </c>
      <c r="G17" s="2">
        <v>42326</v>
      </c>
      <c r="H17" s="2">
        <f t="shared" si="2"/>
        <v>44165</v>
      </c>
      <c r="I17" s="9">
        <f t="shared" si="5"/>
        <v>460.47099999999995</v>
      </c>
      <c r="J17" s="9">
        <f t="shared" si="5"/>
        <v>460.47099999999995</v>
      </c>
      <c r="K17" s="9">
        <f t="shared" si="5"/>
        <v>460.47099999999995</v>
      </c>
      <c r="L17" s="9">
        <f t="shared" si="5"/>
        <v>460.47099999999995</v>
      </c>
      <c r="M17" s="9">
        <f t="shared" si="5"/>
        <v>460.47099999999995</v>
      </c>
      <c r="N17" s="9">
        <f t="shared" si="5"/>
        <v>460.47099999999995</v>
      </c>
      <c r="O17" s="9">
        <f t="shared" si="5"/>
        <v>460.47099999999995</v>
      </c>
      <c r="P17" s="9">
        <f t="shared" si="5"/>
        <v>460.47099999999995</v>
      </c>
      <c r="Q17" s="9">
        <f t="shared" si="5"/>
        <v>460.47099999999995</v>
      </c>
      <c r="R17" s="9">
        <f t="shared" si="5"/>
        <v>460.47099999999995</v>
      </c>
      <c r="S17" s="9">
        <f t="shared" si="5"/>
        <v>460.47099999999995</v>
      </c>
      <c r="T17" s="9">
        <f t="shared" si="5"/>
        <v>460.47099999999995</v>
      </c>
      <c r="U17" s="9">
        <f t="shared" si="3"/>
        <v>0</v>
      </c>
    </row>
    <row r="18" spans="1:21" x14ac:dyDescent="0.25">
      <c r="A18" s="1" t="s">
        <v>28</v>
      </c>
      <c r="B18" s="1" t="s">
        <v>29</v>
      </c>
      <c r="C18" s="9">
        <v>27964.3</v>
      </c>
      <c r="D18" s="9">
        <v>24242.23</v>
      </c>
      <c r="E18" s="9">
        <f t="shared" si="1"/>
        <v>3722.0699999999997</v>
      </c>
      <c r="F18">
        <v>60</v>
      </c>
      <c r="G18" s="2">
        <v>42348</v>
      </c>
      <c r="H18" s="2">
        <f t="shared" si="2"/>
        <v>44196</v>
      </c>
      <c r="I18" s="9">
        <f t="shared" si="5"/>
        <v>466.07166666666666</v>
      </c>
      <c r="J18" s="9">
        <f t="shared" si="5"/>
        <v>466.07166666666666</v>
      </c>
      <c r="K18" s="9">
        <f t="shared" si="5"/>
        <v>466.07166666666666</v>
      </c>
      <c r="L18" s="9">
        <f t="shared" si="5"/>
        <v>466.07166666666666</v>
      </c>
      <c r="M18" s="9">
        <f t="shared" si="5"/>
        <v>466.07166666666666</v>
      </c>
      <c r="N18" s="9">
        <f t="shared" si="5"/>
        <v>466.07166666666666</v>
      </c>
      <c r="O18" s="9">
        <f t="shared" si="5"/>
        <v>466.07166666666666</v>
      </c>
      <c r="P18" s="9">
        <f t="shared" si="5"/>
        <v>466.07166666666666</v>
      </c>
      <c r="Q18" s="9">
        <f t="shared" si="5"/>
        <v>466.07166666666666</v>
      </c>
      <c r="R18" s="9">
        <f t="shared" si="5"/>
        <v>466.07166666666666</v>
      </c>
      <c r="S18" s="9">
        <f t="shared" si="5"/>
        <v>466.07166666666666</v>
      </c>
      <c r="T18" s="9">
        <f t="shared" si="5"/>
        <v>466.07166666666666</v>
      </c>
      <c r="U18" s="9">
        <f t="shared" si="3"/>
        <v>0</v>
      </c>
    </row>
    <row r="19" spans="1:21" x14ac:dyDescent="0.25">
      <c r="A19" s="1" t="s">
        <v>30</v>
      </c>
      <c r="B19" s="1" t="s">
        <v>31</v>
      </c>
      <c r="C19" s="11">
        <v>8221.3700000000008</v>
      </c>
      <c r="D19" s="11">
        <v>8221.3700000000008</v>
      </c>
      <c r="E19" s="11">
        <f t="shared" si="1"/>
        <v>0</v>
      </c>
      <c r="F19">
        <v>60</v>
      </c>
      <c r="G19" s="2">
        <v>39248</v>
      </c>
      <c r="H19" s="2">
        <f t="shared" si="2"/>
        <v>41090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1" spans="1:21" s="14" customFormat="1" x14ac:dyDescent="0.25">
      <c r="A21" s="12"/>
      <c r="B21" s="12" t="s">
        <v>32</v>
      </c>
      <c r="C21" s="13">
        <f>+SUM(C3:C19)</f>
        <v>736331.89</v>
      </c>
      <c r="D21" s="13">
        <v>573068.55000000005</v>
      </c>
      <c r="E21" s="13">
        <v>573069.55000000005</v>
      </c>
      <c r="G21" s="15"/>
      <c r="H21" s="15"/>
      <c r="I21" s="13">
        <f>+SUM(I3:I18)</f>
        <v>3239.8663333333334</v>
      </c>
      <c r="J21" s="13">
        <f t="shared" ref="J21:T21" si="6">+SUM(J3:J18)</f>
        <v>3239.8663333333334</v>
      </c>
      <c r="K21" s="13">
        <f t="shared" si="6"/>
        <v>3239.8663333333334</v>
      </c>
      <c r="L21" s="13">
        <f t="shared" si="6"/>
        <v>3239.8663333333334</v>
      </c>
      <c r="M21" s="13">
        <f t="shared" si="6"/>
        <v>3239.8663333333334</v>
      </c>
      <c r="N21" s="13">
        <f t="shared" si="6"/>
        <v>3239.8663333333334</v>
      </c>
      <c r="O21" s="13">
        <f t="shared" si="6"/>
        <v>3239.8663333333334</v>
      </c>
      <c r="P21" s="13">
        <f t="shared" si="6"/>
        <v>3239.8663333333334</v>
      </c>
      <c r="Q21" s="13">
        <f t="shared" si="6"/>
        <v>3239.8663333333334</v>
      </c>
      <c r="R21" s="13">
        <f t="shared" si="6"/>
        <v>3239.8663333333334</v>
      </c>
      <c r="S21" s="13">
        <f t="shared" si="6"/>
        <v>3239.8663333333334</v>
      </c>
      <c r="T21" s="13">
        <f t="shared" si="6"/>
        <v>3239.8663333333334</v>
      </c>
      <c r="U21" s="13">
        <f t="shared" ref="U21" si="7">+SUM(U3:U18)</f>
        <v>11328.762857142858</v>
      </c>
    </row>
    <row r="22" spans="1:21" s="14" customFormat="1" x14ac:dyDescent="0.25">
      <c r="A22" s="12"/>
      <c r="B22" s="14" t="s">
        <v>39</v>
      </c>
      <c r="C22" s="17">
        <v>1</v>
      </c>
      <c r="D22" s="17">
        <v>1</v>
      </c>
      <c r="E22" s="17">
        <v>1</v>
      </c>
      <c r="G22" s="15"/>
      <c r="H22" s="15"/>
      <c r="I22" s="17">
        <v>1</v>
      </c>
      <c r="J22" s="17">
        <v>1</v>
      </c>
      <c r="K22" s="17">
        <v>1</v>
      </c>
      <c r="L22" s="17">
        <v>1</v>
      </c>
      <c r="M22" s="17">
        <v>1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</row>
    <row r="23" spans="1:21" s="14" customFormat="1" ht="15.75" thickBot="1" x14ac:dyDescent="0.3">
      <c r="A23" s="12"/>
      <c r="B23" s="12" t="s">
        <v>38</v>
      </c>
      <c r="C23" s="16">
        <f>+C21*C22</f>
        <v>736331.89</v>
      </c>
      <c r="D23" s="16">
        <f>+D21*D22</f>
        <v>573068.55000000005</v>
      </c>
      <c r="E23" s="16">
        <f>+E21*E22</f>
        <v>573069.55000000005</v>
      </c>
      <c r="G23" s="15"/>
      <c r="H23" s="15"/>
      <c r="I23" s="16">
        <f t="shared" ref="I23:T23" si="8">+I21*I22</f>
        <v>3239.8663333333334</v>
      </c>
      <c r="J23" s="16">
        <f t="shared" si="8"/>
        <v>3239.8663333333334</v>
      </c>
      <c r="K23" s="16">
        <f t="shared" si="8"/>
        <v>3239.8663333333334</v>
      </c>
      <c r="L23" s="16">
        <f t="shared" si="8"/>
        <v>3239.8663333333334</v>
      </c>
      <c r="M23" s="16">
        <f t="shared" si="8"/>
        <v>3239.8663333333334</v>
      </c>
      <c r="N23" s="16">
        <f t="shared" si="8"/>
        <v>3239.8663333333334</v>
      </c>
      <c r="O23" s="16">
        <f t="shared" si="8"/>
        <v>3239.8663333333334</v>
      </c>
      <c r="P23" s="16">
        <f t="shared" si="8"/>
        <v>3239.8663333333334</v>
      </c>
      <c r="Q23" s="16">
        <f t="shared" si="8"/>
        <v>3239.8663333333334</v>
      </c>
      <c r="R23" s="16">
        <f t="shared" si="8"/>
        <v>3239.8663333333334</v>
      </c>
      <c r="S23" s="16">
        <f t="shared" si="8"/>
        <v>3239.8663333333334</v>
      </c>
      <c r="T23" s="16">
        <f t="shared" si="8"/>
        <v>3239.8663333333334</v>
      </c>
      <c r="U23" s="16">
        <f t="shared" ref="U23" si="9">+U21*U22</f>
        <v>11328.762857142858</v>
      </c>
    </row>
    <row r="24" spans="1:21" s="14" customFormat="1" ht="15.75" thickTop="1" x14ac:dyDescent="0.25">
      <c r="A24" s="12"/>
      <c r="B24" s="12"/>
      <c r="C24" s="18"/>
      <c r="D24" s="18"/>
      <c r="E24" s="18"/>
      <c r="G24" s="15"/>
      <c r="H24" s="15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1" x14ac:dyDescent="0.25">
      <c r="A25" s="19" t="s">
        <v>41</v>
      </c>
    </row>
    <row r="26" spans="1:21" x14ac:dyDescent="0.25">
      <c r="A26" s="3" t="s">
        <v>0</v>
      </c>
      <c r="B26" s="3" t="s">
        <v>1</v>
      </c>
      <c r="C26" s="10" t="s">
        <v>49</v>
      </c>
      <c r="D26" s="8" t="s">
        <v>50</v>
      </c>
      <c r="E26" s="8" t="s">
        <v>51</v>
      </c>
      <c r="F26" s="3" t="s">
        <v>2</v>
      </c>
      <c r="G26" s="3" t="s">
        <v>3</v>
      </c>
      <c r="H26" s="3"/>
      <c r="I26" s="21">
        <v>43585</v>
      </c>
      <c r="J26" s="21">
        <f>EOMONTH(I26,1)</f>
        <v>43616</v>
      </c>
      <c r="K26" s="21">
        <f t="shared" ref="K26" si="10">EOMONTH(J26,1)</f>
        <v>43646</v>
      </c>
      <c r="L26" s="21">
        <f t="shared" ref="L26" si="11">EOMONTH(K26,1)</f>
        <v>43677</v>
      </c>
      <c r="M26" s="21">
        <f t="shared" ref="M26" si="12">EOMONTH(L26,1)</f>
        <v>43708</v>
      </c>
      <c r="N26" s="21">
        <f t="shared" ref="N26" si="13">EOMONTH(M26,1)</f>
        <v>43738</v>
      </c>
      <c r="O26" s="21">
        <f t="shared" ref="O26" si="14">EOMONTH(N26,1)</f>
        <v>43769</v>
      </c>
      <c r="P26" s="21">
        <f t="shared" ref="P26" si="15">EOMONTH(O26,1)</f>
        <v>43799</v>
      </c>
      <c r="Q26" s="21">
        <f t="shared" ref="Q26" si="16">EOMONTH(P26,1)</f>
        <v>43830</v>
      </c>
      <c r="R26" s="21">
        <f t="shared" ref="R26" si="17">EOMONTH(Q26,1)</f>
        <v>43861</v>
      </c>
      <c r="S26" s="21">
        <f t="shared" ref="S26" si="18">EOMONTH(R26,1)</f>
        <v>43890</v>
      </c>
      <c r="T26" s="21">
        <f t="shared" ref="T26" si="19">EOMONTH(S26,1)</f>
        <v>43921</v>
      </c>
      <c r="U26" s="22" t="s">
        <v>52</v>
      </c>
    </row>
    <row r="27" spans="1:21" x14ac:dyDescent="0.25">
      <c r="A27">
        <v>110044</v>
      </c>
      <c r="B27" t="s">
        <v>33</v>
      </c>
      <c r="C27" s="11">
        <v>30350</v>
      </c>
      <c r="D27" s="11">
        <v>14173.03</v>
      </c>
      <c r="E27" s="11">
        <f>+C27-D27</f>
        <v>16176.97</v>
      </c>
      <c r="F27">
        <v>60</v>
      </c>
      <c r="G27" s="4">
        <v>43080</v>
      </c>
      <c r="H27" s="2">
        <f t="shared" ref="H27" si="20">EOMONTH(G27,F27)</f>
        <v>44926</v>
      </c>
      <c r="I27" s="11">
        <f>+$C27/$F27</f>
        <v>505.83333333333331</v>
      </c>
      <c r="J27" s="11">
        <f t="shared" ref="I27:T27" si="21">+$C27/$F27</f>
        <v>505.83333333333331</v>
      </c>
      <c r="K27" s="11">
        <f t="shared" si="21"/>
        <v>505.83333333333331</v>
      </c>
      <c r="L27" s="11">
        <f t="shared" si="21"/>
        <v>505.83333333333331</v>
      </c>
      <c r="M27" s="11">
        <f t="shared" si="21"/>
        <v>505.83333333333331</v>
      </c>
      <c r="N27" s="11">
        <f t="shared" si="21"/>
        <v>505.83333333333331</v>
      </c>
      <c r="O27" s="11">
        <f t="shared" si="21"/>
        <v>505.83333333333331</v>
      </c>
      <c r="P27" s="11">
        <f t="shared" si="21"/>
        <v>505.83333333333331</v>
      </c>
      <c r="Q27" s="11">
        <f t="shared" si="21"/>
        <v>505.83333333333331</v>
      </c>
      <c r="R27" s="11">
        <f t="shared" si="21"/>
        <v>505.83333333333331</v>
      </c>
      <c r="S27" s="11">
        <f t="shared" si="21"/>
        <v>505.83333333333331</v>
      </c>
      <c r="T27" s="11">
        <f t="shared" si="21"/>
        <v>505.83333333333331</v>
      </c>
      <c r="U27" s="9">
        <f t="shared" ref="U27" si="22">IF(H27&gt;$U$1,C27/7,0)</f>
        <v>4335.7142857142853</v>
      </c>
    </row>
    <row r="28" spans="1:21" x14ac:dyDescent="0.25">
      <c r="A28"/>
      <c r="B28"/>
      <c r="G28" s="4"/>
      <c r="H28" s="4"/>
    </row>
    <row r="29" spans="1:21" s="14" customFormat="1" x14ac:dyDescent="0.25">
      <c r="A29" s="12"/>
      <c r="B29" s="12" t="s">
        <v>32</v>
      </c>
      <c r="C29" s="13">
        <f>+SUM(C27)</f>
        <v>30350</v>
      </c>
      <c r="D29" s="13">
        <f>+SUM(D27)</f>
        <v>14173.03</v>
      </c>
      <c r="E29" s="13">
        <f>+SUM(E27)</f>
        <v>16176.97</v>
      </c>
      <c r="G29" s="15"/>
      <c r="H29" s="15"/>
      <c r="I29" s="13">
        <f t="shared" ref="I29:T29" si="23">+SUM(I27)</f>
        <v>505.83333333333331</v>
      </c>
      <c r="J29" s="13">
        <f t="shared" si="23"/>
        <v>505.83333333333331</v>
      </c>
      <c r="K29" s="13">
        <f t="shared" si="23"/>
        <v>505.83333333333331</v>
      </c>
      <c r="L29" s="13">
        <f t="shared" si="23"/>
        <v>505.83333333333331</v>
      </c>
      <c r="M29" s="13">
        <f t="shared" si="23"/>
        <v>505.83333333333331</v>
      </c>
      <c r="N29" s="13">
        <f t="shared" si="23"/>
        <v>505.83333333333331</v>
      </c>
      <c r="O29" s="13">
        <f t="shared" si="23"/>
        <v>505.83333333333331</v>
      </c>
      <c r="P29" s="13">
        <f t="shared" si="23"/>
        <v>505.83333333333331</v>
      </c>
      <c r="Q29" s="13">
        <f t="shared" si="23"/>
        <v>505.83333333333331</v>
      </c>
      <c r="R29" s="13">
        <f t="shared" si="23"/>
        <v>505.83333333333331</v>
      </c>
      <c r="S29" s="13">
        <f t="shared" si="23"/>
        <v>505.83333333333331</v>
      </c>
      <c r="T29" s="13">
        <f t="shared" si="23"/>
        <v>505.83333333333331</v>
      </c>
      <c r="U29" s="13">
        <f t="shared" ref="U29" si="24">+SUM(U27)</f>
        <v>4335.7142857142853</v>
      </c>
    </row>
    <row r="30" spans="1:21" s="14" customFormat="1" x14ac:dyDescent="0.25">
      <c r="A30" s="12"/>
      <c r="B30" s="14" t="s">
        <v>39</v>
      </c>
      <c r="C30" s="20">
        <v>0.21824789114279974</v>
      </c>
      <c r="D30" s="20">
        <v>0.21824789114279974</v>
      </c>
      <c r="E30" s="20">
        <v>0.21824789114279974</v>
      </c>
      <c r="G30" s="15"/>
      <c r="H30" s="15"/>
      <c r="I30" s="20">
        <v>0.22045647868172535</v>
      </c>
      <c r="J30" s="20">
        <v>0.22036543479542414</v>
      </c>
      <c r="K30" s="20">
        <v>0.22074999767543491</v>
      </c>
      <c r="L30" s="20">
        <v>0.22085389693877233</v>
      </c>
      <c r="M30" s="20">
        <v>0.22022812178078963</v>
      </c>
      <c r="N30" s="20">
        <v>0.22011641905896662</v>
      </c>
      <c r="O30" s="20">
        <v>0.22051042012169983</v>
      </c>
      <c r="P30" s="20">
        <v>0.22120280033464684</v>
      </c>
      <c r="Q30" s="20">
        <v>0.22072900237359738</v>
      </c>
      <c r="R30" s="20">
        <v>0.22016660751975195</v>
      </c>
      <c r="S30" s="20">
        <v>0.22000062268439241</v>
      </c>
      <c r="T30" s="20">
        <v>0.21824789114279974</v>
      </c>
      <c r="U30" s="20">
        <v>0.21824789114279974</v>
      </c>
    </row>
    <row r="31" spans="1:21" s="14" customFormat="1" ht="15.75" thickBot="1" x14ac:dyDescent="0.3">
      <c r="A31" s="12"/>
      <c r="B31" s="12" t="s">
        <v>38</v>
      </c>
      <c r="C31" s="16">
        <f>+C29*C30</f>
        <v>6623.8234961839726</v>
      </c>
      <c r="D31" s="16">
        <f>+D29*D30</f>
        <v>3093.233908603635</v>
      </c>
      <c r="E31" s="16">
        <f>+E29*E30</f>
        <v>3530.5895875803371</v>
      </c>
      <c r="G31" s="15"/>
      <c r="H31" s="15"/>
      <c r="I31" s="16">
        <f t="shared" ref="I31:T31" si="25">+I29*I30</f>
        <v>111.51423546650607</v>
      </c>
      <c r="J31" s="16">
        <f t="shared" si="25"/>
        <v>111.4681824340187</v>
      </c>
      <c r="K31" s="16">
        <f t="shared" si="25"/>
        <v>111.66270715749081</v>
      </c>
      <c r="L31" s="16">
        <f t="shared" si="25"/>
        <v>111.71526286819567</v>
      </c>
      <c r="M31" s="16">
        <f t="shared" si="25"/>
        <v>111.39872493411607</v>
      </c>
      <c r="N31" s="16">
        <f t="shared" si="25"/>
        <v>111.34222197399394</v>
      </c>
      <c r="O31" s="16">
        <f t="shared" si="25"/>
        <v>111.54152084489316</v>
      </c>
      <c r="P31" s="16">
        <f t="shared" si="25"/>
        <v>111.89174983594219</v>
      </c>
      <c r="Q31" s="16">
        <f t="shared" si="25"/>
        <v>111.65208703397801</v>
      </c>
      <c r="R31" s="16">
        <f t="shared" si="25"/>
        <v>111.36760897040786</v>
      </c>
      <c r="S31" s="16">
        <f t="shared" si="25"/>
        <v>111.28364830785516</v>
      </c>
      <c r="T31" s="16">
        <f t="shared" si="25"/>
        <v>110.39705826973287</v>
      </c>
      <c r="U31" s="16">
        <f t="shared" ref="U31" si="26">+U29*U30</f>
        <v>946.26049945485306</v>
      </c>
    </row>
    <row r="32" spans="1:21" ht="15.75" thickTop="1" x14ac:dyDescent="0.25">
      <c r="A32"/>
      <c r="B32"/>
      <c r="G32"/>
      <c r="H32"/>
    </row>
    <row r="33" spans="1:21" x14ac:dyDescent="0.25">
      <c r="A33" s="19" t="s">
        <v>40</v>
      </c>
    </row>
    <row r="34" spans="1:21" x14ac:dyDescent="0.25">
      <c r="A34" s="5" t="s">
        <v>0</v>
      </c>
      <c r="B34" s="5" t="s">
        <v>1</v>
      </c>
      <c r="C34" s="10" t="s">
        <v>49</v>
      </c>
      <c r="D34" s="8" t="s">
        <v>50</v>
      </c>
      <c r="E34" s="8" t="s">
        <v>51</v>
      </c>
      <c r="F34" s="5" t="s">
        <v>2</v>
      </c>
      <c r="G34" s="5" t="s">
        <v>3</v>
      </c>
      <c r="H34" s="5"/>
      <c r="I34" s="21">
        <v>43585</v>
      </c>
      <c r="J34" s="21">
        <f>EOMONTH(I34,1)</f>
        <v>43616</v>
      </c>
      <c r="K34" s="21">
        <f t="shared" ref="K34" si="27">EOMONTH(J34,1)</f>
        <v>43646</v>
      </c>
      <c r="L34" s="21">
        <f t="shared" ref="L34" si="28">EOMONTH(K34,1)</f>
        <v>43677</v>
      </c>
      <c r="M34" s="21">
        <f t="shared" ref="M34" si="29">EOMONTH(L34,1)</f>
        <v>43708</v>
      </c>
      <c r="N34" s="21">
        <f t="shared" ref="N34" si="30">EOMONTH(M34,1)</f>
        <v>43738</v>
      </c>
      <c r="O34" s="21">
        <f t="shared" ref="O34" si="31">EOMONTH(N34,1)</f>
        <v>43769</v>
      </c>
      <c r="P34" s="21">
        <f t="shared" ref="P34" si="32">EOMONTH(O34,1)</f>
        <v>43799</v>
      </c>
      <c r="Q34" s="21">
        <f t="shared" ref="Q34" si="33">EOMONTH(P34,1)</f>
        <v>43830</v>
      </c>
      <c r="R34" s="21">
        <f t="shared" ref="R34" si="34">EOMONTH(Q34,1)</f>
        <v>43861</v>
      </c>
      <c r="S34" s="21">
        <f t="shared" ref="S34" si="35">EOMONTH(R34,1)</f>
        <v>43890</v>
      </c>
      <c r="T34" s="21">
        <f t="shared" ref="T34" si="36">EOMONTH(S34,1)</f>
        <v>43921</v>
      </c>
      <c r="U34" s="22" t="s">
        <v>52</v>
      </c>
    </row>
    <row r="35" spans="1:21" x14ac:dyDescent="0.25">
      <c r="A35" s="6" t="s">
        <v>34</v>
      </c>
      <c r="B35" s="6" t="s">
        <v>33</v>
      </c>
      <c r="C35" s="9">
        <v>30350</v>
      </c>
      <c r="D35" s="9">
        <v>14173.03</v>
      </c>
      <c r="E35" s="9">
        <f t="shared" ref="E35:E37" si="37">+C35-D35</f>
        <v>16176.97</v>
      </c>
      <c r="F35">
        <v>60</v>
      </c>
      <c r="G35" s="7">
        <v>43080</v>
      </c>
      <c r="H35" s="2">
        <f t="shared" ref="H35:H37" si="38">EOMONTH(G35,F35)</f>
        <v>44926</v>
      </c>
      <c r="I35" s="9">
        <f t="shared" ref="I35:T36" si="39">+$C35/$F35</f>
        <v>505.83333333333331</v>
      </c>
      <c r="J35" s="9">
        <f t="shared" si="39"/>
        <v>505.83333333333331</v>
      </c>
      <c r="K35" s="9">
        <f t="shared" si="39"/>
        <v>505.83333333333331</v>
      </c>
      <c r="L35" s="9">
        <f t="shared" si="39"/>
        <v>505.83333333333331</v>
      </c>
      <c r="M35" s="9">
        <f t="shared" si="39"/>
        <v>505.83333333333331</v>
      </c>
      <c r="N35" s="9">
        <f t="shared" si="39"/>
        <v>505.83333333333331</v>
      </c>
      <c r="O35" s="9">
        <f t="shared" si="39"/>
        <v>505.83333333333331</v>
      </c>
      <c r="P35" s="9">
        <f t="shared" si="39"/>
        <v>505.83333333333331</v>
      </c>
      <c r="Q35" s="9">
        <f t="shared" si="39"/>
        <v>505.83333333333331</v>
      </c>
      <c r="R35" s="9">
        <f t="shared" si="39"/>
        <v>505.83333333333331</v>
      </c>
      <c r="S35" s="9">
        <f t="shared" si="39"/>
        <v>505.83333333333331</v>
      </c>
      <c r="T35" s="9">
        <f t="shared" si="39"/>
        <v>505.83333333333331</v>
      </c>
      <c r="U35" s="9">
        <f t="shared" ref="U35:U36" si="40">IF(H35&gt;$U$1,C35/7,0)</f>
        <v>4335.7142857142853</v>
      </c>
    </row>
    <row r="36" spans="1:21" x14ac:dyDescent="0.25">
      <c r="A36" s="6" t="s">
        <v>35</v>
      </c>
      <c r="B36" s="6" t="s">
        <v>33</v>
      </c>
      <c r="C36" s="9">
        <v>30350</v>
      </c>
      <c r="D36" s="9">
        <v>14173.03</v>
      </c>
      <c r="E36" s="9">
        <f t="shared" si="37"/>
        <v>16176.97</v>
      </c>
      <c r="F36">
        <v>60</v>
      </c>
      <c r="G36" s="7">
        <v>43080</v>
      </c>
      <c r="H36" s="2">
        <f t="shared" si="38"/>
        <v>44926</v>
      </c>
      <c r="I36" s="9">
        <f t="shared" si="39"/>
        <v>505.83333333333331</v>
      </c>
      <c r="J36" s="9">
        <f t="shared" si="39"/>
        <v>505.83333333333331</v>
      </c>
      <c r="K36" s="9">
        <f t="shared" si="39"/>
        <v>505.83333333333331</v>
      </c>
      <c r="L36" s="9">
        <f t="shared" si="39"/>
        <v>505.83333333333331</v>
      </c>
      <c r="M36" s="9">
        <f t="shared" si="39"/>
        <v>505.83333333333331</v>
      </c>
      <c r="N36" s="9">
        <f t="shared" si="39"/>
        <v>505.83333333333331</v>
      </c>
      <c r="O36" s="9">
        <f t="shared" si="39"/>
        <v>505.83333333333331</v>
      </c>
      <c r="P36" s="9">
        <f t="shared" si="39"/>
        <v>505.83333333333331</v>
      </c>
      <c r="Q36" s="9">
        <f t="shared" si="39"/>
        <v>505.83333333333331</v>
      </c>
      <c r="R36" s="9">
        <f t="shared" si="39"/>
        <v>505.83333333333331</v>
      </c>
      <c r="S36" s="9">
        <f t="shared" si="39"/>
        <v>505.83333333333331</v>
      </c>
      <c r="T36" s="9">
        <f t="shared" si="39"/>
        <v>505.83333333333331</v>
      </c>
      <c r="U36" s="9">
        <f t="shared" si="40"/>
        <v>4335.7142857142853</v>
      </c>
    </row>
    <row r="37" spans="1:21" x14ac:dyDescent="0.25">
      <c r="A37" s="6" t="s">
        <v>36</v>
      </c>
      <c r="B37" s="6" t="s">
        <v>37</v>
      </c>
      <c r="C37" s="11">
        <v>26246.959999999999</v>
      </c>
      <c r="D37" s="11">
        <v>26246.959999999999</v>
      </c>
      <c r="E37" s="11">
        <f t="shared" si="37"/>
        <v>0</v>
      </c>
      <c r="F37">
        <v>60</v>
      </c>
      <c r="G37" s="7">
        <v>41591</v>
      </c>
      <c r="H37" s="2">
        <f t="shared" si="38"/>
        <v>43434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1" x14ac:dyDescent="0.25">
      <c r="A38" s="6"/>
      <c r="B38" s="6"/>
      <c r="G38" s="7"/>
      <c r="H38" s="7"/>
    </row>
    <row r="39" spans="1:21" s="14" customFormat="1" x14ac:dyDescent="0.25">
      <c r="A39" s="12"/>
      <c r="B39" s="12" t="s">
        <v>32</v>
      </c>
      <c r="C39" s="13">
        <f>+SUM(C35:C37)</f>
        <v>86946.959999999992</v>
      </c>
      <c r="D39" s="13">
        <f>+SUM(D35:D37)</f>
        <v>54593.020000000004</v>
      </c>
      <c r="E39" s="13">
        <f>+SUM(E35:E37)</f>
        <v>32353.94</v>
      </c>
      <c r="G39" s="15"/>
      <c r="H39" s="15"/>
      <c r="I39" s="13">
        <f>+SUM(I35:I37)</f>
        <v>1011.6666666666666</v>
      </c>
      <c r="J39" s="13">
        <f t="shared" ref="I39:T39" si="41">+SUM(J35:J37)</f>
        <v>1011.6666666666666</v>
      </c>
      <c r="K39" s="13">
        <f t="shared" si="41"/>
        <v>1011.6666666666666</v>
      </c>
      <c r="L39" s="13">
        <f t="shared" si="41"/>
        <v>1011.6666666666666</v>
      </c>
      <c r="M39" s="13">
        <f t="shared" si="41"/>
        <v>1011.6666666666666</v>
      </c>
      <c r="N39" s="13">
        <f t="shared" si="41"/>
        <v>1011.6666666666666</v>
      </c>
      <c r="O39" s="13">
        <f t="shared" si="41"/>
        <v>1011.6666666666666</v>
      </c>
      <c r="P39" s="13">
        <f t="shared" si="41"/>
        <v>1011.6666666666666</v>
      </c>
      <c r="Q39" s="13">
        <f t="shared" si="41"/>
        <v>1011.6666666666666</v>
      </c>
      <c r="R39" s="13">
        <f t="shared" si="41"/>
        <v>1011.6666666666666</v>
      </c>
      <c r="S39" s="13">
        <f t="shared" si="41"/>
        <v>1011.6666666666666</v>
      </c>
      <c r="T39" s="13">
        <f t="shared" si="41"/>
        <v>1011.6666666666666</v>
      </c>
      <c r="U39" s="13">
        <f t="shared" ref="U39" si="42">+SUM(U35:U37)</f>
        <v>8671.4285714285706</v>
      </c>
    </row>
    <row r="40" spans="1:21" s="14" customFormat="1" x14ac:dyDescent="0.25">
      <c r="A40" s="12"/>
      <c r="B40" s="14" t="s">
        <v>39</v>
      </c>
      <c r="C40" s="20">
        <v>0.13672622610962515</v>
      </c>
      <c r="D40" s="20">
        <v>0.13672622610962501</v>
      </c>
      <c r="E40" s="20">
        <v>0.13672622610962501</v>
      </c>
      <c r="G40" s="15"/>
      <c r="H40" s="15"/>
      <c r="I40" s="20">
        <v>0.14174647594942771</v>
      </c>
      <c r="J40" s="20">
        <v>0.14169970213215913</v>
      </c>
      <c r="K40" s="20">
        <v>0.14196643737454873</v>
      </c>
      <c r="L40" s="20">
        <v>0.1420351187594267</v>
      </c>
      <c r="M40" s="20">
        <v>0.14120867752152669</v>
      </c>
      <c r="N40" s="20">
        <v>0.13836227745791008</v>
      </c>
      <c r="O40" s="20">
        <v>0.13874550548703599</v>
      </c>
      <c r="P40" s="20">
        <v>0.13905569833336104</v>
      </c>
      <c r="Q40" s="20">
        <v>0.13874231656298242</v>
      </c>
      <c r="R40" s="20">
        <v>0.13826722670839933</v>
      </c>
      <c r="S40" s="20">
        <v>0.13810464267461212</v>
      </c>
      <c r="T40" s="20">
        <v>0.13672622610962515</v>
      </c>
      <c r="U40" s="20">
        <v>0.13672622610962515</v>
      </c>
    </row>
    <row r="41" spans="1:21" s="14" customFormat="1" ht="15.75" thickBot="1" x14ac:dyDescent="0.3">
      <c r="A41" s="12"/>
      <c r="B41" s="12" t="s">
        <v>38</v>
      </c>
      <c r="C41" s="16">
        <f>+C39*C40</f>
        <v>11887.929712504532</v>
      </c>
      <c r="D41" s="16">
        <f>+D39*D40</f>
        <v>7464.2975965272808</v>
      </c>
      <c r="E41" s="16">
        <f>+E39*E40</f>
        <v>4423.6321159772406</v>
      </c>
      <c r="G41" s="15"/>
      <c r="H41" s="15"/>
      <c r="I41" s="16">
        <f t="shared" ref="I41:T41" si="43">+I39*I40</f>
        <v>143.40018483550438</v>
      </c>
      <c r="J41" s="16">
        <f t="shared" si="43"/>
        <v>143.35286532370097</v>
      </c>
      <c r="K41" s="16">
        <f t="shared" si="43"/>
        <v>143.62271247725178</v>
      </c>
      <c r="L41" s="16">
        <f t="shared" si="43"/>
        <v>143.69219514495333</v>
      </c>
      <c r="M41" s="16">
        <f t="shared" si="43"/>
        <v>142.85611209261117</v>
      </c>
      <c r="N41" s="16">
        <f t="shared" si="43"/>
        <v>139.97650402825235</v>
      </c>
      <c r="O41" s="16">
        <f t="shared" si="43"/>
        <v>140.36420305105139</v>
      </c>
      <c r="P41" s="16">
        <f t="shared" si="43"/>
        <v>140.67801481391692</v>
      </c>
      <c r="Q41" s="16">
        <f t="shared" si="43"/>
        <v>140.36097692288388</v>
      </c>
      <c r="R41" s="16">
        <f t="shared" si="43"/>
        <v>139.88034435333066</v>
      </c>
      <c r="S41" s="16">
        <f t="shared" si="43"/>
        <v>139.71586350581592</v>
      </c>
      <c r="T41" s="16">
        <f t="shared" si="43"/>
        <v>138.32136541423745</v>
      </c>
      <c r="U41" s="16">
        <f t="shared" ref="U41" si="44">+U39*U40</f>
        <v>1185.6117035506065</v>
      </c>
    </row>
    <row r="42" spans="1:21" ht="15.75" thickTop="1" x14ac:dyDescent="0.25"/>
    <row r="43" spans="1:21" x14ac:dyDescent="0.25">
      <c r="A43" s="19" t="s">
        <v>43</v>
      </c>
    </row>
    <row r="44" spans="1:21" x14ac:dyDescent="0.25">
      <c r="A44" s="5" t="s">
        <v>0</v>
      </c>
      <c r="B44" s="5" t="s">
        <v>1</v>
      </c>
      <c r="C44" s="10" t="s">
        <v>49</v>
      </c>
      <c r="D44" s="8" t="s">
        <v>50</v>
      </c>
      <c r="E44" s="8" t="s">
        <v>51</v>
      </c>
      <c r="F44" s="5" t="s">
        <v>2</v>
      </c>
      <c r="G44" s="5" t="s">
        <v>3</v>
      </c>
      <c r="H44" s="5"/>
      <c r="I44" s="21">
        <v>43585</v>
      </c>
      <c r="J44" s="21">
        <f>EOMONTH(I44,1)</f>
        <v>43616</v>
      </c>
      <c r="K44" s="21">
        <f t="shared" ref="K44:T44" si="45">EOMONTH(J44,1)</f>
        <v>43646</v>
      </c>
      <c r="L44" s="21">
        <f t="shared" si="45"/>
        <v>43677</v>
      </c>
      <c r="M44" s="21">
        <f t="shared" si="45"/>
        <v>43708</v>
      </c>
      <c r="N44" s="21">
        <f t="shared" si="45"/>
        <v>43738</v>
      </c>
      <c r="O44" s="21">
        <f t="shared" si="45"/>
        <v>43769</v>
      </c>
      <c r="P44" s="21">
        <f t="shared" si="45"/>
        <v>43799</v>
      </c>
      <c r="Q44" s="21">
        <f t="shared" si="45"/>
        <v>43830</v>
      </c>
      <c r="R44" s="21">
        <f t="shared" si="45"/>
        <v>43861</v>
      </c>
      <c r="S44" s="21">
        <f t="shared" si="45"/>
        <v>43890</v>
      </c>
      <c r="T44" s="21">
        <f t="shared" si="45"/>
        <v>43921</v>
      </c>
      <c r="U44" s="22" t="s">
        <v>52</v>
      </c>
    </row>
    <row r="45" spans="1:21" x14ac:dyDescent="0.25">
      <c r="A45" s="6">
        <v>1007011</v>
      </c>
      <c r="B45" s="6" t="s">
        <v>37</v>
      </c>
      <c r="C45" s="9">
        <v>26287.279999999999</v>
      </c>
      <c r="D45" s="9">
        <v>26287.279999999999</v>
      </c>
      <c r="E45" s="9">
        <f t="shared" ref="E45:E46" si="46">+C45-D45</f>
        <v>0</v>
      </c>
      <c r="F45">
        <v>60</v>
      </c>
      <c r="G45" s="7">
        <v>41631</v>
      </c>
      <c r="H45" s="2">
        <f t="shared" ref="H45:H46" si="47">EOMONTH(G45,F45)</f>
        <v>43465</v>
      </c>
      <c r="U45" s="9">
        <f t="shared" ref="U45" si="48">IF(H45&gt;$U$1,C45/7,0)</f>
        <v>0</v>
      </c>
    </row>
    <row r="46" spans="1:21" x14ac:dyDescent="0.25">
      <c r="A46" s="6">
        <v>1007191</v>
      </c>
      <c r="B46" s="6" t="s">
        <v>44</v>
      </c>
      <c r="C46" s="11">
        <v>24338.15</v>
      </c>
      <c r="D46" s="11">
        <v>15819.8</v>
      </c>
      <c r="E46" s="11">
        <f t="shared" si="46"/>
        <v>8518.3500000000022</v>
      </c>
      <c r="F46">
        <v>60</v>
      </c>
      <c r="G46" s="7">
        <v>42758</v>
      </c>
      <c r="H46" s="2">
        <f t="shared" si="47"/>
        <v>44592</v>
      </c>
      <c r="I46" s="11">
        <f t="shared" ref="I46:T46" si="49">+$C46/$F46</f>
        <v>405.63583333333338</v>
      </c>
      <c r="J46" s="11">
        <f t="shared" si="49"/>
        <v>405.63583333333338</v>
      </c>
      <c r="K46" s="11">
        <f t="shared" si="49"/>
        <v>405.63583333333338</v>
      </c>
      <c r="L46" s="11">
        <f t="shared" si="49"/>
        <v>405.63583333333338</v>
      </c>
      <c r="M46" s="11">
        <f t="shared" si="49"/>
        <v>405.63583333333338</v>
      </c>
      <c r="N46" s="11">
        <f t="shared" si="49"/>
        <v>405.63583333333338</v>
      </c>
      <c r="O46" s="11">
        <f t="shared" si="49"/>
        <v>405.63583333333338</v>
      </c>
      <c r="P46" s="11">
        <f t="shared" si="49"/>
        <v>405.63583333333338</v>
      </c>
      <c r="Q46" s="11">
        <f t="shared" si="49"/>
        <v>405.63583333333338</v>
      </c>
      <c r="R46" s="11">
        <f t="shared" si="49"/>
        <v>405.63583333333338</v>
      </c>
      <c r="S46" s="11">
        <f t="shared" si="49"/>
        <v>405.63583333333338</v>
      </c>
      <c r="T46" s="11">
        <f t="shared" si="49"/>
        <v>405.63583333333338</v>
      </c>
      <c r="U46" s="9">
        <f t="shared" ref="U46" si="50">IF(H46&gt;$U$1,C46/7,0)</f>
        <v>3476.8785714285718</v>
      </c>
    </row>
    <row r="47" spans="1:21" x14ac:dyDescent="0.25">
      <c r="A47" s="6"/>
      <c r="B47" s="6"/>
      <c r="G47" s="7"/>
      <c r="H47" s="7"/>
    </row>
    <row r="48" spans="1:21" s="14" customFormat="1" x14ac:dyDescent="0.25">
      <c r="A48" s="12"/>
      <c r="B48" s="12" t="s">
        <v>32</v>
      </c>
      <c r="C48" s="13">
        <f>+SUM(C45:C46)</f>
        <v>50625.43</v>
      </c>
      <c r="D48" s="13">
        <f>+SUM(D45:D46)</f>
        <v>42107.08</v>
      </c>
      <c r="E48" s="13">
        <f>+SUM(E45:E46)</f>
        <v>8518.3500000000022</v>
      </c>
      <c r="G48" s="15"/>
      <c r="H48" s="15"/>
      <c r="I48" s="13">
        <f>+SUM(I45:I46)</f>
        <v>405.63583333333338</v>
      </c>
      <c r="J48" s="13">
        <f t="shared" ref="I48:T48" si="51">+SUM(J45:J46)</f>
        <v>405.63583333333338</v>
      </c>
      <c r="K48" s="13">
        <f t="shared" si="51"/>
        <v>405.63583333333338</v>
      </c>
      <c r="L48" s="13">
        <f t="shared" si="51"/>
        <v>405.63583333333338</v>
      </c>
      <c r="M48" s="13">
        <f t="shared" si="51"/>
        <v>405.63583333333338</v>
      </c>
      <c r="N48" s="13">
        <f t="shared" si="51"/>
        <v>405.63583333333338</v>
      </c>
      <c r="O48" s="13">
        <f t="shared" si="51"/>
        <v>405.63583333333338</v>
      </c>
      <c r="P48" s="13">
        <f t="shared" si="51"/>
        <v>405.63583333333338</v>
      </c>
      <c r="Q48" s="13">
        <f t="shared" si="51"/>
        <v>405.63583333333338</v>
      </c>
      <c r="R48" s="13">
        <f t="shared" si="51"/>
        <v>405.63583333333338</v>
      </c>
      <c r="S48" s="13">
        <f t="shared" si="51"/>
        <v>405.63583333333338</v>
      </c>
      <c r="T48" s="13">
        <f t="shared" si="51"/>
        <v>405.63583333333338</v>
      </c>
      <c r="U48" s="13">
        <f t="shared" ref="U48" si="52">+SUM(U45:U46)</f>
        <v>3476.8785714285718</v>
      </c>
    </row>
    <row r="49" spans="1:21" s="14" customFormat="1" x14ac:dyDescent="0.25">
      <c r="A49" s="12"/>
      <c r="B49" s="14" t="s">
        <v>39</v>
      </c>
      <c r="C49" s="20">
        <v>2.333770058112037E-2</v>
      </c>
      <c r="D49" s="20">
        <v>2.333770058112037E-2</v>
      </c>
      <c r="E49" s="20">
        <v>2.333770058112037E-2</v>
      </c>
      <c r="G49" s="15"/>
      <c r="H49" s="15"/>
      <c r="I49" s="20">
        <v>2.4024008785088091E-2</v>
      </c>
      <c r="J49" s="20">
        <v>2.3979728783001093E-2</v>
      </c>
      <c r="K49" s="20">
        <v>2.4013132829984619E-2</v>
      </c>
      <c r="L49" s="20">
        <v>2.4021744148391835E-2</v>
      </c>
      <c r="M49" s="20">
        <v>2.3886244453109984E-2</v>
      </c>
      <c r="N49" s="20">
        <v>2.3770418635472093E-2</v>
      </c>
      <c r="O49" s="20">
        <v>2.3792234552581691E-2</v>
      </c>
      <c r="P49" s="20">
        <v>2.3772589332797581E-2</v>
      </c>
      <c r="Q49" s="20">
        <v>2.3684174599305236E-2</v>
      </c>
      <c r="R49" s="20">
        <v>2.3590325061504137E-2</v>
      </c>
      <c r="S49" s="20">
        <v>2.3554635189995642E-2</v>
      </c>
      <c r="T49" s="20">
        <v>2.333770058112037E-2</v>
      </c>
      <c r="U49" s="20">
        <v>2.333770058112037E-2</v>
      </c>
    </row>
    <row r="50" spans="1:21" s="14" customFormat="1" ht="15.75" thickBot="1" x14ac:dyDescent="0.3">
      <c r="A50" s="12"/>
      <c r="B50" s="12" t="s">
        <v>38</v>
      </c>
      <c r="C50" s="16">
        <f>+C48*C49</f>
        <v>1181.4811271304686</v>
      </c>
      <c r="D50" s="16">
        <f>+D48*D49</f>
        <v>982.68242538528193</v>
      </c>
      <c r="E50" s="16">
        <f>+E48*E49</f>
        <v>198.79870174518675</v>
      </c>
      <c r="G50" s="15"/>
      <c r="H50" s="15"/>
      <c r="I50" s="16">
        <f t="shared" ref="I50:T50" si="53">+I48*I49</f>
        <v>9.7449988235465295</v>
      </c>
      <c r="J50" s="16">
        <f t="shared" si="53"/>
        <v>9.7270372679999682</v>
      </c>
      <c r="K50" s="16">
        <f t="shared" si="53"/>
        <v>9.7405871464348373</v>
      </c>
      <c r="L50" s="16">
        <f t="shared" si="53"/>
        <v>9.7440802057530469</v>
      </c>
      <c r="M50" s="16">
        <f t="shared" si="53"/>
        <v>9.6891166739409798</v>
      </c>
      <c r="N50" s="16">
        <f t="shared" si="53"/>
        <v>9.642133571881919</v>
      </c>
      <c r="O50" s="16">
        <f t="shared" si="53"/>
        <v>9.6509828895986018</v>
      </c>
      <c r="P50" s="16">
        <f t="shared" si="53"/>
        <v>9.643014084500459</v>
      </c>
      <c r="Q50" s="16">
        <f t="shared" si="53"/>
        <v>9.6071499004013461</v>
      </c>
      <c r="R50" s="16">
        <f t="shared" si="53"/>
        <v>9.5690811649274501</v>
      </c>
      <c r="S50" s="16">
        <f t="shared" si="53"/>
        <v>9.5546040741565417</v>
      </c>
      <c r="T50" s="16">
        <f t="shared" si="53"/>
        <v>9.4666076233065795</v>
      </c>
      <c r="U50" s="16">
        <f t="shared" ref="U50" si="54">+U48*U49</f>
        <v>81.14235105691354</v>
      </c>
    </row>
    <row r="51" spans="1:21" ht="15.75" thickTop="1" x14ac:dyDescent="0.25">
      <c r="U51" s="23">
        <f>+U50+U41+U31+U23</f>
        <v>13541.777411205232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6B7477-EE7F-45A1-BC64-3AA58B261896}"/>
</file>

<file path=customXml/itemProps2.xml><?xml version="1.0" encoding="utf-8"?>
<ds:datastoreItem xmlns:ds="http://schemas.openxmlformats.org/officeDocument/2006/customXml" ds:itemID="{33F7C587-F77E-416A-AB40-A90711FEC2E3}"/>
</file>

<file path=customXml/itemProps3.xml><?xml version="1.0" encoding="utf-8"?>
<ds:datastoreItem xmlns:ds="http://schemas.openxmlformats.org/officeDocument/2006/customXml" ds:itemID="{E0DA3EE6-E7E2-4CE9-96A3-5B6B78B97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Vehicles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2020-08-26T20:20:26Z</dcterms:created>
  <dcterms:modified xsi:type="dcterms:W3CDTF">2020-09-28T19:10:38Z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