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AG\Set 1\"/>
    </mc:Choice>
  </mc:AlternateContent>
  <xr:revisionPtr revIDLastSave="0" documentId="8_{887C8562-9877-427D-A993-461B5A3D10E5}" xr6:coauthVersionLast="45" xr6:coauthVersionMax="45" xr10:uidLastSave="{00000000-0000-0000-0000-000000000000}"/>
  <bookViews>
    <workbookView xWindow="-120" yWindow="-120" windowWidth="29040" windowHeight="15840" xr2:uid="{4AB42C40-66ED-4D43-98B9-C64441276186}"/>
  </bookViews>
  <sheets>
    <sheet name="Sch.D-Rev Req" sheetId="3" r:id="rId1"/>
    <sheet name="wp(g)-inc.tx" sheetId="1" r:id="rId2"/>
    <sheet name="wp-f-depr new rates" sheetId="2" r:id="rId3"/>
    <sheet name="wp-d-rc.exp" sheetId="5" r:id="rId4"/>
    <sheet name="Sch.F-Proposed Revenue" sheetId="8" r:id="rId5"/>
    <sheet name="Present vs Proposed rates" sheetId="9" r:id="rId6"/>
    <sheet name="Adjusted Comp Depreciation &gt;&gt;&gt;" sheetId="12" r:id="rId7"/>
    <sheet name="D&amp;A 24d" sheetId="10" r:id="rId8"/>
    <sheet name="wp-l-Computers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C">#REF!</definedName>
    <definedName name="\I">#REF!</definedName>
    <definedName name="\P">#REF!</definedName>
    <definedName name="\PC">#REF!</definedName>
    <definedName name="\S">#REF!</definedName>
    <definedName name="__pg1">#REF!</definedName>
    <definedName name="__pg2">#REF!</definedName>
    <definedName name="_1__FDSAUDITLINK__" localSheetId="0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3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2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>#REF!</definedName>
    <definedName name="_2__FDSAUDITLINK__" localSheetId="0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3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2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[1]A!$B$1:$T$36</definedName>
    <definedName name="_3__FDSAUDITLINK__" localSheetId="0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3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2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>#REF!</definedName>
    <definedName name="_4SERIES_T">#REF!</definedName>
    <definedName name="_bdm.02BC9EC907394BFAAC45F5B8DE6B5A0A.edm" hidden="1">[2]Sheet1!$A:$IV</definedName>
    <definedName name="_bdm.7C8DADF76681415C9B5BE1091E1E82E9.edm" hidden="1">'[2]Financing Outputs'!$A:$IV</definedName>
    <definedName name="_div1">#REF!</definedName>
    <definedName name="_div2">#REF!</definedName>
    <definedName name="_div3">#REF!</definedName>
    <definedName name="_div4">#REF!</definedName>
    <definedName name="_xlnm._FilterDatabase" localSheetId="8" hidden="1">'wp-l-Computers'!$A$8:$AA$862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pg1">#REF!</definedName>
    <definedName name="_pg2">#REF!</definedName>
    <definedName name="_R">'[3]Schedule RAM-2'!#REF!</definedName>
    <definedName name="_RMA1">#REF!</definedName>
    <definedName name="_RMA2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_xlcn.WorksheetConnection_T9A2C161" localSheetId="0" hidden="1">#REF!</definedName>
    <definedName name="_xlcn.WorksheetConnection_T9A2C161" localSheetId="3" hidden="1">#REF!</definedName>
    <definedName name="_xlcn.WorksheetConnection_T9A2C161" localSheetId="2" hidden="1">#REF!</definedName>
    <definedName name="_xlcn.WorksheetConnection_T9A2C161" hidden="1">#REF!</definedName>
    <definedName name="A" localSheetId="8">'[4]CUST.EQUIV'!#REF!</definedName>
    <definedName name="a">[5]F_12!#REF!</definedName>
    <definedName name="Account_and_Adjustment_Information">OFFSET(#REF!,0,0,COUNTA(#REF!),COUNTA(#REF!))</definedName>
    <definedName name="Acct1580Mainframe_depr">'[6]wp-p3-alloc of State computers'!$P$8</definedName>
    <definedName name="Acct1585MiniComputers_depr">'[6]wp-p3-alloc of State computers'!$P$9</definedName>
    <definedName name="Acct1590CompSysCost_depr">'[6]wp-p3-alloc of State computers'!$P$10</definedName>
    <definedName name="Acct1595MicrosSysCost_depr">'[6]wp-p3-alloc of State computers'!$P$11</definedName>
    <definedName name="AccumDepr">[7]Data!$I$13:$J$131</definedName>
    <definedName name="Actual_AsOf_Date">'[8]Input Schedule'!$C$8</definedName>
    <definedName name="AIAC">[7]Data!$O$13:$P$131</definedName>
    <definedName name="ALL">[9]A!$P$10:$Q$117</definedName>
    <definedName name="allocation_data">OFFSET(#REF!,1,0,COUNTA(#REF!)-1,COUNTA(#REF!))</definedName>
    <definedName name="ALLOCATION_TABLE" localSheetId="8">'[10]Linked TB'!$B$705:$H$712</definedName>
    <definedName name="ALLOCATION_TABLE">'[11]Linked TB'!$C$789:$I$796</definedName>
    <definedName name="AMORT">#REF!</definedName>
    <definedName name="applist">INDEX(('[12]INDEX MATCH'!$A$37:$A$51,'[12]INDEX MATCH'!$B$37:$B$51,'[12]INDEX MATCH'!$C$37:$C$51),,,'[12]INDEX MATCH'!$I$36)</definedName>
    <definedName name="BACKUP">'[13]CAPM Backup (Sc 12 - p. 2)'!$A$18:$K$79</definedName>
    <definedName name="base_year_end_date">'[14]Input Schedule'!$C$8</definedName>
    <definedName name="bb_MDMyNTU0NDRBODY1NDVEQz" localSheetId="0" hidden="1">#REF!</definedName>
    <definedName name="bb_MDMyNTU0NDRBODY1NDVEQz" localSheetId="3" hidden="1">#REF!</definedName>
    <definedName name="bb_MDMyNTU0NDRBODY1NDVEQz" localSheetId="2" hidden="1">#REF!</definedName>
    <definedName name="bb_MDMyNTU0NDRBODY1NDVEQz" hidden="1">#REF!</definedName>
    <definedName name="BETA">#REF!</definedName>
    <definedName name="BETA_CURR_SELECTED">[15]Data!$K$8</definedName>
    <definedName name="BETA_OVERRIDE_FIELDS">[15]Data!$J$4:$J$7</definedName>
    <definedName name="BETA_OVERRIDE_VALUES">[15]Data!$K$4:$K$7</definedName>
    <definedName name="betaadj">#REF!</definedName>
    <definedName name="CIAC">[7]Data!$R$13:$S$131</definedName>
    <definedName name="CNC2.CE">'[4]CUST.EQUIV'!#REF!</definedName>
    <definedName name="CNC3.CE">'[16]Cust Eq Input'!#REF!</definedName>
    <definedName name="CO__02">#REF!</definedName>
    <definedName name="Company_Name">'[10]Input Schedule'!$G$6</definedName>
    <definedName name="company_title" localSheetId="8">'[6]Input Schedule'!$C$4</definedName>
    <definedName name="company_title">'[11]Input Schedule'!$C$3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osite">#REF!</definedName>
    <definedName name="Computers_rate" localSheetId="8">'[10]Input Schedule'!#REF!</definedName>
    <definedName name="Computers_rate">'[11]Input Schedule'!$C$23</definedName>
    <definedName name="COPY">[5]W_2_W_3!#REF!</definedName>
    <definedName name="COST">#REF!</definedName>
    <definedName name="CustomerDeposits">[7]Data!$AA$13:$AB$131</definedName>
    <definedName name="customers" localSheetId="8">'[6]Input Schedule'!$C$15</definedName>
    <definedName name="customers">'[11]Input Schedule'!$C$13</definedName>
    <definedName name="CWIP">[7]Data!$F$13:$G$131</definedName>
    <definedName name="CWS.CE">'[4]CUST.EQUIV'!#REF!</definedName>
    <definedName name="d" localSheetId="2" hidden="1">#REF!</definedName>
    <definedName name="d" hidden="1">#REF!</definedName>
    <definedName name="DATE">#REF!</definedName>
    <definedName name="DEBT">#REF!</definedName>
    <definedName name="DEBTCOST">#REF!</definedName>
    <definedName name="DeferredCharges">[7]Data!$U$13:$V$131</definedName>
    <definedName name="DeferredIncomeTaxes">[7]Data!$X$13:$Y$131</definedName>
    <definedName name="DisallowedPAA">[7]Data!$CF$13:$CG$131</definedName>
    <definedName name="div1a">#REF!</definedName>
    <definedName name="div2a">#REF!</definedName>
    <definedName name="Docket">'[10]Input Schedule'!$G$4</definedName>
    <definedName name="dsfsd">'[17]Credit Ratings-DO Not'!$E$5:$F$23</definedName>
    <definedName name="end_balance">OFFSET('[18]tb 2007 reformat'!$H$1,1,0,COUNTA('[18]tb 2007 reformat'!$A$1:$A$65536),1)</definedName>
    <definedName name="esdateno.21">#REF!</definedName>
    <definedName name="exdate">#REF!</definedName>
    <definedName name="EXECCOMP">#REF!</definedName>
    <definedName name="exp.div.a">[19]Calculate!$B$15:$B$180</definedName>
    <definedName name="exp.div.b">[19]Calculate!$F$15:$F$180</definedName>
    <definedName name="fact">#REF!</definedName>
    <definedName name="Factors">'[20]COS 1'!$K$195:$Z$230</definedName>
    <definedName name="feb2017_">#REF!</definedName>
    <definedName name="Finance__WSC.Work.Papers.WSC.Other.Prepayments">#REF!</definedName>
    <definedName name="FL.1">#REF!</definedName>
    <definedName name="FL.3">#REF!</definedName>
    <definedName name="FL.5">#REF!</definedName>
    <definedName name="FTYE">'[6]Input Schedule'!$C$10</definedName>
    <definedName name="func">'[20]COS 1'!$AH$199:$AY$219</definedName>
    <definedName name="GA.1">#REF!</definedName>
    <definedName name="GA.3">#REF!</definedName>
    <definedName name="GA.5">#REF!</definedName>
    <definedName name="GROWTH">#REF!</definedName>
    <definedName name="growthnum21">#REF!</definedName>
    <definedName name="HB_ILConsol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ldgpd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INPUT">#REF!</definedName>
    <definedName name="INTSYNCH">'[21]summary:proforma int'!$A$2:$AB$414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40779.9033680556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2017_">#REF!</definedName>
    <definedName name="k.1">[22]Calculate!$C$11</definedName>
    <definedName name="k.10">[22]Calculate!$G$83</definedName>
    <definedName name="k.11">[22]Calculate!$C$101</definedName>
    <definedName name="k.12">[22]Calculate!$G$101</definedName>
    <definedName name="k.13">[22]Calculate!$C$119</definedName>
    <definedName name="k.15">[22]Calculate!$C$137</definedName>
    <definedName name="k.16">[22]Calculate!$G$137</definedName>
    <definedName name="k.17">[22]Calculate!$C$155</definedName>
    <definedName name="k.18">[22]Calculate!$G$155</definedName>
    <definedName name="k.19">[22]Calculate!$C$173</definedName>
    <definedName name="k.2">[22]Calculate!$G$11</definedName>
    <definedName name="k.20">[22]Calculate!$G$173</definedName>
    <definedName name="k.21">[22]Calculate!$C$191</definedName>
    <definedName name="k.22">[22]Calculate!$G$191</definedName>
    <definedName name="k.23">[22]Calculate!$C$209</definedName>
    <definedName name="k.24">[22]Calculate!$G$209</definedName>
    <definedName name="k.25">[22]Calculate!$C$227</definedName>
    <definedName name="k.26">[22]Calculate!$G$227</definedName>
    <definedName name="k.27">[22]Calculate!$C$245</definedName>
    <definedName name="k.28">[22]Calculate!$G$245</definedName>
    <definedName name="k.29">[22]Calculate!$C$263</definedName>
    <definedName name="k.3">[22]Calculate!$C$29</definedName>
    <definedName name="k.30">[22]Calculate!$G$263</definedName>
    <definedName name="k.31">[22]Calculate!$C$281</definedName>
    <definedName name="k.32">[22]Calculate!$G$281</definedName>
    <definedName name="k.33">[22]Calculate!$C$299</definedName>
    <definedName name="k.4">[22]Calculate!$G$29</definedName>
    <definedName name="k.5">[22]Calculate!$C$47</definedName>
    <definedName name="k.6">[22]Calculate!$G$47</definedName>
    <definedName name="k.7">[22]Calculate!$C$65</definedName>
    <definedName name="k.8">[22]Calculate!$G$65</definedName>
    <definedName name="k.9">[22]Calculate!$C$83</definedName>
    <definedName name="l">#REF!</definedName>
    <definedName name="LA.1">#REF!</definedName>
    <definedName name="LA.3">#REF!</definedName>
    <definedName name="LA.5">#REF!</definedName>
    <definedName name="LEX">#REF!</definedName>
    <definedName name="LEXINGTON">#REF!</definedName>
    <definedName name="LEXINGTON2">#REF!</definedName>
    <definedName name="m">'[23]Credit Ratings-DO Not'!$E$5:$F$23</definedName>
    <definedName name="mar_1">#REF!</definedName>
    <definedName name="MB">[9]A!$I$125:$HH$180</definedName>
    <definedName name="MD.1">#REF!</definedName>
    <definedName name="MD.3">#REF!</definedName>
    <definedName name="MD.5">#REF!</definedName>
    <definedName name="Moodys">#REF!</definedName>
    <definedName name="MS.1">#REF!</definedName>
    <definedName name="MS.3">#REF!</definedName>
    <definedName name="MS.5">#REF!</definedName>
    <definedName name="MWR_1">#REF!</definedName>
    <definedName name="NC.1">#REF!</definedName>
    <definedName name="NC.3">#REF!</definedName>
    <definedName name="NC.5">#REF!</definedName>
    <definedName name="NEST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OCC.CE">'[16]Cust Eq Input'!#REF!</definedName>
    <definedName name="OH.1">#REF!</definedName>
    <definedName name="OH.3">#REF!</definedName>
    <definedName name="OH.5">#REF!</definedName>
    <definedName name="OH.CE">'[4]CUST.EQUIV'!#REF!</definedName>
    <definedName name="OH.CEP">'[4]CUST.EQUIV'!#REF!</definedName>
    <definedName name="OUTPUT">[24]A!$C$11:$Z$98</definedName>
    <definedName name="P1_">#REF!</definedName>
    <definedName name="P2_">#REF!</definedName>
    <definedName name="PAA">[7]Data!$L$13:$M$131</definedName>
    <definedName name="paydate">#REF!</definedName>
    <definedName name="paydateno.7">#REF!</definedName>
    <definedName name="Plant">[7]Data!$C$13:$D$131</definedName>
    <definedName name="price">#REF!</definedName>
    <definedName name="_xlnm.Print_Area" localSheetId="5">'Present vs Proposed rates'!$A$1:$H$34</definedName>
    <definedName name="_xlnm.Print_Area" localSheetId="0">'Sch.D-Rev Req'!$A$1:$K$26</definedName>
    <definedName name="_xlnm.Print_Area" localSheetId="4">'Sch.F-Proposed Revenue'!$A$1:$W$45</definedName>
    <definedName name="_xlnm.Print_Area" localSheetId="1">'wp(g)-inc.tx'!$A$1:$J$34</definedName>
    <definedName name="_xlnm.Print_Area" localSheetId="2">'wp-f-depr new rates'!$A$1:$L$22</definedName>
    <definedName name="_xlnm.Print_Area" localSheetId="8">'wp-l-Computers'!$A$1:$H$862</definedName>
    <definedName name="_xlnm.Print_Area">[24]A!$A$11:$N$51</definedName>
    <definedName name="_xlnm.Print_Titles" localSheetId="8">'wp-l-Computers'!$1:$8</definedName>
    <definedName name="_xlnm.Print_Titles">#N/A</definedName>
    <definedName name="PRINTF12">[5]F_12!#REF!</definedName>
    <definedName name="PRINTF13">[5]F_13!#REF!</definedName>
    <definedName name="PRINTF1415">[5]F_14_F_15!#REF!</definedName>
    <definedName name="PRINTF37">#REF!</definedName>
    <definedName name="PRINTG0405">[5]W_4_W_5!#REF!</definedName>
    <definedName name="PRINTG18">[5]W_11!#REF!</definedName>
    <definedName name="PRINTW6">[5]W_6!#REF!</definedName>
    <definedName name="PRN">[9]A!$S$11</definedName>
    <definedName name="PRNGROWTH">[9]A!$S$11</definedName>
    <definedName name="qtr.a1">[19]Calculate!$A$15:$G$15</definedName>
    <definedName name="qtr.a2">[19]Calculate!$A$16:$G$16</definedName>
    <definedName name="qtr.a3">[19]Calculate!$A$17:$G$17</definedName>
    <definedName name="qtr.a4">[19]Calculate!$A$18:$G$18</definedName>
    <definedName name="qtr.b1">[19]Calculate!$A$33:$G$33</definedName>
    <definedName name="qtr.b2">[19]Calculate!$A$34:$G$34</definedName>
    <definedName name="qtr.b3">[19]Calculate!$A$35:$G$35</definedName>
    <definedName name="qtr.b4">[19]Calculate!$A$36:$G$36</definedName>
    <definedName name="qtr.c1">[19]Calculate!$A$51:$G$51</definedName>
    <definedName name="qtr.c2">[19]Calculate!$A$52:$G$52</definedName>
    <definedName name="qtr.c3">[19]Calculate!$A$53:$G$53</definedName>
    <definedName name="qtr.c4">[19]Calculate!$A$54:$G$54</definedName>
    <definedName name="qtr.d1">[19]Calculate!$A$69:$G$69</definedName>
    <definedName name="qtr.d2">[19]Calculate!$A$70:$G$70</definedName>
    <definedName name="qtr.d3">[19]Calculate!$A$71:$G$71</definedName>
    <definedName name="qtr.d4">[19]Calculate!$A$72:$G$72</definedName>
    <definedName name="qtr.e1">[25]Calculate!$A$87:$G$87</definedName>
    <definedName name="qtr.e2">[25]Calculate!$A$88:$G$88</definedName>
    <definedName name="qtr.e3">[25]Calculate!$A$89:$G$89</definedName>
    <definedName name="qtr.e4">[25]Calculate!$A$90:$G$90</definedName>
    <definedName name="qtr.f1">[25]Calculate!$A$105:$G$105</definedName>
    <definedName name="qtr.f2">[25]Calculate!$A$106:$G$106</definedName>
    <definedName name="qtr.f3">[25]Calculate!$A$107:$G$107</definedName>
    <definedName name="qtr.f4">[25]Calculate!$A$108:$G$108</definedName>
    <definedName name="Rankings">#REF!</definedName>
    <definedName name="Reduced_acct">OFFSET('[18]tb 2007 reformat'!$A$1,1,0,COUNTA('[18]tb 2007 reformat'!$A$1:$A$65536),1)</definedName>
    <definedName name="REPORT">#REF!</definedName>
    <definedName name="Report_Pages">#REF!</definedName>
    <definedName name="RETURN">[9]A!$M$129:$M$143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s">'[26]Credit Ratings-DO Not'!$B$5:$C$26</definedName>
    <definedName name="SAP">#REF!</definedName>
    <definedName name="SC.1">#REF!</definedName>
    <definedName name="SC.3">#REF!</definedName>
    <definedName name="SC.5">#REF!</definedName>
    <definedName name="sch">#REF!</definedName>
    <definedName name="SCU.CE">'[4]CUST.EQUIV'!#REF!</definedName>
    <definedName name="se">#REF!</definedName>
    <definedName name="SE.SE60D.ALLOC.">#REF!</definedName>
    <definedName name="SELECT_BU_as_ADDR_AT1_F">#REF!</definedName>
    <definedName name="sewer_customers" localSheetId="8">'[6]Input Schedule'!$C$14</definedName>
    <definedName name="sewer_customers">'[11]Input Schedule'!$C$12</definedName>
    <definedName name="SPWS_WBID">"5C3BEB3C-3631-11D4-B07C-00104BC5D17F"</definedName>
    <definedName name="SUMMARY">[24]A!$A$1:$J$52</definedName>
    <definedName name="support">#REF!</definedName>
    <definedName name="swr_comp_dep" localSheetId="8">'[8]Input Schedule'!#REF!</definedName>
    <definedName name="swr_comp_dep">'[11]Input Schedule'!$D$23</definedName>
    <definedName name="swr_cust_per" localSheetId="8">'[6]Input Schedule'!$D$14</definedName>
    <definedName name="swr_cust_per">'[11]Input Schedule'!$D$12</definedName>
    <definedName name="swr_plt_dep" localSheetId="8">'[8]Input Schedule'!#REF!</definedName>
    <definedName name="swr_plt_dep">'[11]Input Schedule'!$D$22</definedName>
    <definedName name="swr_vhle_dep" localSheetId="8">'[8]Input Schedule'!#REF!</definedName>
    <definedName name="swr_vhle_dep">'[11]Input Schedule'!$D$24</definedName>
    <definedName name="t">'[16]Cust Eq Input'!#REF!</definedName>
    <definedName name="tar10high">[22]Calculate!#REF!</definedName>
    <definedName name="tar10low">[22]Calculate!#REF!</definedName>
    <definedName name="tar11high">[22]Calculate!#REF!</definedName>
    <definedName name="tar11low">[22]Calculate!#REF!</definedName>
    <definedName name="tar12high">[22]Calculate!#REF!</definedName>
    <definedName name="tar12low">[22]Calculate!#REF!</definedName>
    <definedName name="tar13high">[22]Calculate!#REF!</definedName>
    <definedName name="tar13low">[22]Calculate!#REF!</definedName>
    <definedName name="tar14high">[22]Calculate!#REF!</definedName>
    <definedName name="tar14low">[22]Calculate!#REF!</definedName>
    <definedName name="tar15high">[22]Calculate!#REF!</definedName>
    <definedName name="tar15low">[22]Calculate!#REF!</definedName>
    <definedName name="tar16high">[22]Calculate!#REF!</definedName>
    <definedName name="tar16low">[22]Calculate!#REF!</definedName>
    <definedName name="tar17high">[22]Calculate!#REF!</definedName>
    <definedName name="tar17low">[22]Calculate!#REF!</definedName>
    <definedName name="tar18high">[22]Calculate!#REF!</definedName>
    <definedName name="tar18low">[22]Calculate!#REF!</definedName>
    <definedName name="tar19high">[22]Calculate!#REF!</definedName>
    <definedName name="tar19low">[22]Calculate!#REF!</definedName>
    <definedName name="tar1high">[22]Calculate!#REF!</definedName>
    <definedName name="tar20high">[22]Calculate!#REF!</definedName>
    <definedName name="tar20low">[22]Calculate!#REF!</definedName>
    <definedName name="tar2high">[22]Calculate!#REF!</definedName>
    <definedName name="tar3high">[22]Calculate!#REF!</definedName>
    <definedName name="tar4high">[22]Calculate!#REF!</definedName>
    <definedName name="tar5high">[22]Calculate!#REF!</definedName>
    <definedName name="tar6high">[22]Calculate!#REF!</definedName>
    <definedName name="tar7high">[22]Calculate!#REF!</definedName>
    <definedName name="tar8high">[22]Calculate!#REF!</definedName>
    <definedName name="tar9high">[22]Calculate!#REF!</definedName>
    <definedName name="tar9low">[22]Calculate!#REF!</definedName>
    <definedName name="TAXCALC2">[21]summary:fit!$A$1:$V$287</definedName>
    <definedName name="test_year_end_date" localSheetId="8">'[6]Input Schedule'!$C$8</definedName>
    <definedName name="test_year_end_date">'[11]Input Schedule'!$C$7</definedName>
    <definedName name="TestYearEnded">'[10]Input Schedule'!$G$9</definedName>
    <definedName name="Ticker">""</definedName>
    <definedName name="TN.1">#REF!</definedName>
    <definedName name="TN.3">#REF!</definedName>
    <definedName name="TN.5">#REF!</definedName>
    <definedName name="TOT">'[16]Cust Eq Input'!#REF!</definedName>
    <definedName name="TOT.CNC.CE">'[4]CUST.EQUIV'!#REF!</definedName>
    <definedName name="TOTAL">#REF!</definedName>
    <definedName name="total_UI_ERC">'[27]Input Schedule'!$C$16</definedName>
    <definedName name="v">'[16]Cust Eq Input'!#REF!</definedName>
    <definedName name="VA.1">#REF!</definedName>
    <definedName name="VA.3">#REF!</definedName>
    <definedName name="VA.5">#REF!</definedName>
    <definedName name="Vehicles_rate" localSheetId="8">'[8]Input Schedule'!#REF!</definedName>
    <definedName name="Vehicles_rate">'[11]Input Schedule'!$C$24</definedName>
    <definedName name="vlapp">'[13]CAPM VL Appr Pot. (Sc 12 - WP)'!$A$1:$J$51</definedName>
    <definedName name="water_customer" localSheetId="8">'[6]Input Schedule'!$C$13</definedName>
    <definedName name="water_customer">'[11]Input Schedule'!$C$11</definedName>
    <definedName name="water_customers">'[27]Input Schedule'!$C$11</definedName>
    <definedName name="WD.CE">'[4]CUST.EQUIV'!#REF!</definedName>
    <definedName name="witness2">[28]titlepage!$B$8</definedName>
    <definedName name="work">'[29]CAPM Backup (Sc 12 - p. 2)'!$A$18:$K$79</definedName>
    <definedName name="WP">#REF!</definedName>
    <definedName name="WProjectBudget">'[30]Approved Budget'!$A$5:$AJ$163</definedName>
    <definedName name="WSCBSAllocation">[7]Data!$BE$13:$BF$131</definedName>
    <definedName name="wtr_comp_dep" localSheetId="8">'[8]Input Schedule'!#REF!</definedName>
    <definedName name="wtr_comp_dep">'[11]Input Schedule'!$C$23</definedName>
    <definedName name="wtr_cust_per" localSheetId="8">'[6]Input Schedule'!$D$13</definedName>
    <definedName name="wtr_cust_per">'[11]Input Schedule'!$D$11</definedName>
    <definedName name="wtr_plt_dep" localSheetId="8">'[8]Input Schedule'!#REF!</definedName>
    <definedName name="wtr_plt_dep">'[11]Input Schedule'!$C$22</definedName>
    <definedName name="wtr_vhle_dep" localSheetId="8">'[8]Input Schedule'!#REF!</definedName>
    <definedName name="wtr_vhle_dep">'[11]Input Schedule'!$C$24</definedName>
    <definedName name="x">#REF!</definedName>
    <definedName name="Year_End_Results_for_1997__1996____1995">#REF!</definedName>
    <definedName name="YIELDS">#REF!</definedName>
  </definedNames>
  <calcPr calcId="191029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3" l="1"/>
  <c r="H31" i="3" l="1"/>
  <c r="G34" i="3"/>
  <c r="I34" i="3" s="1"/>
  <c r="K34" i="3" s="1"/>
  <c r="E857" i="11"/>
  <c r="E855" i="11"/>
  <c r="D855" i="11"/>
  <c r="D857" i="11" s="1"/>
  <c r="M854" i="11"/>
  <c r="K854" i="11"/>
  <c r="F854" i="11"/>
  <c r="H854" i="11" s="1"/>
  <c r="H855" i="11" s="1"/>
  <c r="H857" i="11" s="1"/>
  <c r="D851" i="11"/>
  <c r="E849" i="11"/>
  <c r="E851" i="11" s="1"/>
  <c r="D849" i="11"/>
  <c r="K848" i="11"/>
  <c r="F848" i="11"/>
  <c r="G848" i="11" s="1"/>
  <c r="E843" i="11"/>
  <c r="E845" i="11" s="1"/>
  <c r="D843" i="11"/>
  <c r="D845" i="11" s="1"/>
  <c r="K842" i="11"/>
  <c r="H842" i="11"/>
  <c r="G842" i="11"/>
  <c r="F842" i="11"/>
  <c r="M842" i="11" s="1"/>
  <c r="K841" i="11"/>
  <c r="H841" i="11"/>
  <c r="F841" i="11"/>
  <c r="M841" i="11" s="1"/>
  <c r="K840" i="11"/>
  <c r="F840" i="11"/>
  <c r="H840" i="11" s="1"/>
  <c r="K839" i="11"/>
  <c r="F839" i="11"/>
  <c r="G839" i="11" s="1"/>
  <c r="K838" i="11"/>
  <c r="H838" i="11"/>
  <c r="G838" i="11"/>
  <c r="F838" i="11"/>
  <c r="M838" i="11" s="1"/>
  <c r="M837" i="11"/>
  <c r="K837" i="11"/>
  <c r="H837" i="11"/>
  <c r="F837" i="11"/>
  <c r="G837" i="11" s="1"/>
  <c r="K836" i="11"/>
  <c r="F836" i="11"/>
  <c r="M836" i="11" s="1"/>
  <c r="M835" i="11"/>
  <c r="K835" i="11"/>
  <c r="F835" i="11"/>
  <c r="H835" i="11" s="1"/>
  <c r="K834" i="11"/>
  <c r="F834" i="11"/>
  <c r="M834" i="11" s="1"/>
  <c r="K833" i="11"/>
  <c r="F833" i="11"/>
  <c r="M833" i="11" s="1"/>
  <c r="M832" i="11"/>
  <c r="K832" i="11"/>
  <c r="F832" i="11"/>
  <c r="H832" i="11" s="1"/>
  <c r="K831" i="11"/>
  <c r="F831" i="11"/>
  <c r="G831" i="11" s="1"/>
  <c r="K830" i="11"/>
  <c r="F830" i="11"/>
  <c r="M829" i="11"/>
  <c r="K829" i="11"/>
  <c r="H829" i="11"/>
  <c r="F829" i="11"/>
  <c r="G829" i="11" s="1"/>
  <c r="E824" i="11"/>
  <c r="E826" i="11" s="1"/>
  <c r="D824" i="11"/>
  <c r="D826" i="11" s="1"/>
  <c r="M823" i="11"/>
  <c r="K823" i="11"/>
  <c r="H823" i="11"/>
  <c r="G823" i="11"/>
  <c r="F823" i="11"/>
  <c r="K822" i="11"/>
  <c r="H822" i="11"/>
  <c r="G822" i="11"/>
  <c r="F822" i="11"/>
  <c r="M822" i="11" s="1"/>
  <c r="K821" i="11"/>
  <c r="F821" i="11"/>
  <c r="H821" i="11" s="1"/>
  <c r="K820" i="11"/>
  <c r="F820" i="11"/>
  <c r="G820" i="11" s="1"/>
  <c r="K819" i="11"/>
  <c r="F819" i="11"/>
  <c r="M818" i="11"/>
  <c r="K818" i="11"/>
  <c r="F818" i="11"/>
  <c r="G818" i="11" s="1"/>
  <c r="K817" i="11"/>
  <c r="F817" i="11"/>
  <c r="M817" i="11" s="1"/>
  <c r="M816" i="11"/>
  <c r="K816" i="11"/>
  <c r="F816" i="11"/>
  <c r="H816" i="11" s="1"/>
  <c r="M815" i="11"/>
  <c r="K815" i="11"/>
  <c r="G815" i="11"/>
  <c r="F815" i="11"/>
  <c r="H815" i="11" s="1"/>
  <c r="K814" i="11"/>
  <c r="H814" i="11"/>
  <c r="G814" i="11"/>
  <c r="F814" i="11"/>
  <c r="M814" i="11" s="1"/>
  <c r="M813" i="11"/>
  <c r="K813" i="11"/>
  <c r="H813" i="11"/>
  <c r="F813" i="11"/>
  <c r="G813" i="11" s="1"/>
  <c r="K812" i="11"/>
  <c r="F812" i="11"/>
  <c r="G812" i="11" s="1"/>
  <c r="K811" i="11"/>
  <c r="F811" i="11"/>
  <c r="K810" i="11"/>
  <c r="F810" i="11"/>
  <c r="M810" i="11" s="1"/>
  <c r="K809" i="11"/>
  <c r="H809" i="11"/>
  <c r="F809" i="11"/>
  <c r="M809" i="11" s="1"/>
  <c r="M808" i="11"/>
  <c r="K808" i="11"/>
  <c r="F808" i="11"/>
  <c r="H808" i="11" s="1"/>
  <c r="K807" i="11"/>
  <c r="G807" i="11"/>
  <c r="F807" i="11"/>
  <c r="H807" i="11" s="1"/>
  <c r="K806" i="11"/>
  <c r="H806" i="11"/>
  <c r="G806" i="11"/>
  <c r="F806" i="11"/>
  <c r="M806" i="11" s="1"/>
  <c r="K805" i="11"/>
  <c r="H805" i="11"/>
  <c r="F805" i="11"/>
  <c r="G805" i="11" s="1"/>
  <c r="K804" i="11"/>
  <c r="F804" i="11"/>
  <c r="G804" i="11" s="1"/>
  <c r="K803" i="11"/>
  <c r="F803" i="11"/>
  <c r="K802" i="11"/>
  <c r="H802" i="11"/>
  <c r="G802" i="11"/>
  <c r="F802" i="11"/>
  <c r="M802" i="11" s="1"/>
  <c r="K801" i="11"/>
  <c r="H801" i="11"/>
  <c r="F801" i="11"/>
  <c r="M801" i="11" s="1"/>
  <c r="K800" i="11"/>
  <c r="F800" i="11"/>
  <c r="H800" i="11" s="1"/>
  <c r="M799" i="11"/>
  <c r="K799" i="11"/>
  <c r="F799" i="11"/>
  <c r="H799" i="11" s="1"/>
  <c r="K798" i="11"/>
  <c r="F798" i="11"/>
  <c r="M798" i="11" s="1"/>
  <c r="M797" i="11"/>
  <c r="K797" i="11"/>
  <c r="F797" i="11"/>
  <c r="G797" i="11" s="1"/>
  <c r="K796" i="11"/>
  <c r="F796" i="11"/>
  <c r="G796" i="11" s="1"/>
  <c r="K795" i="11"/>
  <c r="F795" i="11"/>
  <c r="M794" i="11"/>
  <c r="K794" i="11"/>
  <c r="G794" i="11"/>
  <c r="F794" i="11"/>
  <c r="H794" i="11" s="1"/>
  <c r="K793" i="11"/>
  <c r="F793" i="11"/>
  <c r="M793" i="11" s="1"/>
  <c r="M792" i="11"/>
  <c r="K792" i="11"/>
  <c r="F792" i="11"/>
  <c r="E787" i="11"/>
  <c r="E789" i="11" s="1"/>
  <c r="D787" i="11"/>
  <c r="D789" i="11" s="1"/>
  <c r="K786" i="11"/>
  <c r="F786" i="11"/>
  <c r="M786" i="11" s="1"/>
  <c r="K785" i="11"/>
  <c r="F785" i="11"/>
  <c r="G785" i="11" s="1"/>
  <c r="K784" i="11"/>
  <c r="F784" i="11"/>
  <c r="M783" i="11"/>
  <c r="K783" i="11"/>
  <c r="F783" i="11"/>
  <c r="G783" i="11" s="1"/>
  <c r="K782" i="11"/>
  <c r="H782" i="11"/>
  <c r="G782" i="11"/>
  <c r="F782" i="11"/>
  <c r="M782" i="11" s="1"/>
  <c r="K781" i="11"/>
  <c r="F781" i="11"/>
  <c r="M781" i="11" s="1"/>
  <c r="K780" i="11"/>
  <c r="G780" i="11"/>
  <c r="F780" i="11"/>
  <c r="M780" i="11" s="1"/>
  <c r="K779" i="11"/>
  <c r="F779" i="11"/>
  <c r="M779" i="11" s="1"/>
  <c r="K778" i="11"/>
  <c r="F778" i="11"/>
  <c r="G778" i="11" s="1"/>
  <c r="K777" i="11"/>
  <c r="F777" i="11"/>
  <c r="G777" i="11" s="1"/>
  <c r="K776" i="11"/>
  <c r="F776" i="11"/>
  <c r="M775" i="11"/>
  <c r="K775" i="11"/>
  <c r="F775" i="11"/>
  <c r="G775" i="11" s="1"/>
  <c r="K774" i="11"/>
  <c r="H774" i="11"/>
  <c r="G774" i="11"/>
  <c r="F774" i="11"/>
  <c r="M774" i="11" s="1"/>
  <c r="K773" i="11"/>
  <c r="F773" i="11"/>
  <c r="M773" i="11" s="1"/>
  <c r="K772" i="11"/>
  <c r="H772" i="11"/>
  <c r="G772" i="11"/>
  <c r="F772" i="11"/>
  <c r="M772" i="11" s="1"/>
  <c r="K771" i="11"/>
  <c r="H771" i="11"/>
  <c r="G771" i="11"/>
  <c r="F771" i="11"/>
  <c r="M771" i="11" s="1"/>
  <c r="M770" i="11"/>
  <c r="K770" i="11"/>
  <c r="F770" i="11"/>
  <c r="H770" i="11" s="1"/>
  <c r="K769" i="11"/>
  <c r="F769" i="11"/>
  <c r="G769" i="11" s="1"/>
  <c r="K768" i="11"/>
  <c r="F768" i="11"/>
  <c r="K767" i="11"/>
  <c r="H767" i="11"/>
  <c r="F767" i="11"/>
  <c r="G767" i="11" s="1"/>
  <c r="K766" i="11"/>
  <c r="G766" i="11"/>
  <c r="F766" i="11"/>
  <c r="M766" i="11" s="1"/>
  <c r="K765" i="11"/>
  <c r="F765" i="11"/>
  <c r="H765" i="11" s="1"/>
  <c r="M764" i="11"/>
  <c r="K764" i="11"/>
  <c r="G764" i="11"/>
  <c r="F764" i="11"/>
  <c r="H764" i="11" s="1"/>
  <c r="K763" i="11"/>
  <c r="H763" i="11"/>
  <c r="G763" i="11"/>
  <c r="F763" i="11"/>
  <c r="M763" i="11" s="1"/>
  <c r="K762" i="11"/>
  <c r="F762" i="11"/>
  <c r="H762" i="11" s="1"/>
  <c r="K761" i="11"/>
  <c r="F761" i="11"/>
  <c r="G761" i="11" s="1"/>
  <c r="K760" i="11"/>
  <c r="F760" i="11"/>
  <c r="K759" i="11"/>
  <c r="F759" i="11"/>
  <c r="G759" i="11" s="1"/>
  <c r="H759" i="11" s="1"/>
  <c r="K758" i="11"/>
  <c r="F758" i="11"/>
  <c r="M758" i="11" s="1"/>
  <c r="K757" i="11"/>
  <c r="F757" i="11"/>
  <c r="M757" i="11" s="1"/>
  <c r="M756" i="11"/>
  <c r="K756" i="11"/>
  <c r="H756" i="11" s="1"/>
  <c r="G756" i="11"/>
  <c r="F756" i="11"/>
  <c r="K755" i="11"/>
  <c r="G755" i="11"/>
  <c r="H755" i="11" s="1"/>
  <c r="F755" i="11"/>
  <c r="M755" i="11" s="1"/>
  <c r="K754" i="11"/>
  <c r="F754" i="11"/>
  <c r="M754" i="11" s="1"/>
  <c r="K753" i="11"/>
  <c r="F753" i="11"/>
  <c r="G753" i="11" s="1"/>
  <c r="K752" i="11"/>
  <c r="F752" i="11"/>
  <c r="K751" i="11"/>
  <c r="F751" i="11"/>
  <c r="G751" i="11" s="1"/>
  <c r="H751" i="11" s="1"/>
  <c r="K750" i="11"/>
  <c r="F750" i="11"/>
  <c r="M750" i="11" s="1"/>
  <c r="K749" i="11"/>
  <c r="F749" i="11"/>
  <c r="M749" i="11" s="1"/>
  <c r="K748" i="11"/>
  <c r="F748" i="11"/>
  <c r="M748" i="11" s="1"/>
  <c r="K747" i="11"/>
  <c r="G747" i="11"/>
  <c r="F747" i="11"/>
  <c r="M747" i="11" s="1"/>
  <c r="K746" i="11"/>
  <c r="F746" i="11"/>
  <c r="M746" i="11" s="1"/>
  <c r="K745" i="11"/>
  <c r="F745" i="11"/>
  <c r="G745" i="11" s="1"/>
  <c r="K744" i="11"/>
  <c r="F744" i="11"/>
  <c r="M743" i="11"/>
  <c r="K743" i="11"/>
  <c r="H743" i="11"/>
  <c r="F743" i="11"/>
  <c r="G743" i="11" s="1"/>
  <c r="K742" i="11"/>
  <c r="H742" i="11"/>
  <c r="G742" i="11"/>
  <c r="F742" i="11"/>
  <c r="M742" i="11" s="1"/>
  <c r="K741" i="11"/>
  <c r="F741" i="11"/>
  <c r="M741" i="11" s="1"/>
  <c r="K740" i="11"/>
  <c r="H740" i="11"/>
  <c r="G740" i="11"/>
  <c r="F740" i="11"/>
  <c r="M740" i="11" s="1"/>
  <c r="K739" i="11"/>
  <c r="G739" i="11"/>
  <c r="F739" i="11"/>
  <c r="M739" i="11" s="1"/>
  <c r="K738" i="11"/>
  <c r="F738" i="11"/>
  <c r="H738" i="11" s="1"/>
  <c r="M737" i="11"/>
  <c r="K737" i="11"/>
  <c r="F737" i="11"/>
  <c r="G737" i="11" s="1"/>
  <c r="K736" i="11"/>
  <c r="F736" i="11"/>
  <c r="K735" i="11"/>
  <c r="H735" i="11"/>
  <c r="F735" i="11"/>
  <c r="G735" i="11" s="1"/>
  <c r="K734" i="11"/>
  <c r="G734" i="11"/>
  <c r="F734" i="11"/>
  <c r="M734" i="11" s="1"/>
  <c r="K733" i="11"/>
  <c r="F733" i="11"/>
  <c r="M733" i="11" s="1"/>
  <c r="M732" i="11"/>
  <c r="K732" i="11"/>
  <c r="F732" i="11"/>
  <c r="H732" i="11" s="1"/>
  <c r="K731" i="11"/>
  <c r="F731" i="11"/>
  <c r="M731" i="11" s="1"/>
  <c r="M730" i="11"/>
  <c r="K730" i="11"/>
  <c r="F730" i="11"/>
  <c r="H730" i="11" s="1"/>
  <c r="M729" i="11"/>
  <c r="K729" i="11"/>
  <c r="F729" i="11"/>
  <c r="G729" i="11" s="1"/>
  <c r="K728" i="11"/>
  <c r="F728" i="11"/>
  <c r="K727" i="11"/>
  <c r="F727" i="11"/>
  <c r="G727" i="11" s="1"/>
  <c r="K726" i="11"/>
  <c r="F726" i="11"/>
  <c r="M726" i="11" s="1"/>
  <c r="K725" i="11"/>
  <c r="F725" i="11"/>
  <c r="M725" i="11" s="1"/>
  <c r="K724" i="11"/>
  <c r="F724" i="11"/>
  <c r="M724" i="11" s="1"/>
  <c r="K723" i="11"/>
  <c r="H723" i="11"/>
  <c r="G723" i="11"/>
  <c r="F723" i="11"/>
  <c r="M723" i="11" s="1"/>
  <c r="M722" i="11"/>
  <c r="K722" i="11"/>
  <c r="F722" i="11"/>
  <c r="H722" i="11" s="1"/>
  <c r="M721" i="11"/>
  <c r="K721" i="11"/>
  <c r="F721" i="11"/>
  <c r="G721" i="11" s="1"/>
  <c r="K720" i="11"/>
  <c r="F720" i="11"/>
  <c r="K719" i="11"/>
  <c r="F719" i="11"/>
  <c r="G719" i="11" s="1"/>
  <c r="K718" i="11"/>
  <c r="H718" i="11"/>
  <c r="G718" i="11"/>
  <c r="F718" i="11"/>
  <c r="M718" i="11" s="1"/>
  <c r="K717" i="11"/>
  <c r="F717" i="11"/>
  <c r="M717" i="11" s="1"/>
  <c r="K716" i="11"/>
  <c r="H716" i="11"/>
  <c r="G716" i="11"/>
  <c r="F716" i="11"/>
  <c r="M716" i="11" s="1"/>
  <c r="K715" i="11"/>
  <c r="H715" i="11"/>
  <c r="G715" i="11"/>
  <c r="F715" i="11"/>
  <c r="M715" i="11" s="1"/>
  <c r="M714" i="11"/>
  <c r="K714" i="11"/>
  <c r="F714" i="11"/>
  <c r="H714" i="11" s="1"/>
  <c r="K713" i="11"/>
  <c r="F713" i="11"/>
  <c r="G713" i="11" s="1"/>
  <c r="K712" i="11"/>
  <c r="F712" i="11"/>
  <c r="M711" i="11"/>
  <c r="K711" i="11"/>
  <c r="H711" i="11"/>
  <c r="F711" i="11"/>
  <c r="G711" i="11" s="1"/>
  <c r="K710" i="11"/>
  <c r="H710" i="11"/>
  <c r="G710" i="11"/>
  <c r="F710" i="11"/>
  <c r="M710" i="11" s="1"/>
  <c r="K709" i="11"/>
  <c r="F709" i="11"/>
  <c r="M709" i="11" s="1"/>
  <c r="M708" i="11"/>
  <c r="K708" i="11"/>
  <c r="G708" i="11"/>
  <c r="F708" i="11"/>
  <c r="H708" i="11" s="1"/>
  <c r="K707" i="11"/>
  <c r="H707" i="11"/>
  <c r="G707" i="11"/>
  <c r="F707" i="11"/>
  <c r="M707" i="11" s="1"/>
  <c r="K706" i="11"/>
  <c r="F706" i="11"/>
  <c r="H706" i="11" s="1"/>
  <c r="K705" i="11"/>
  <c r="F705" i="11"/>
  <c r="G705" i="11" s="1"/>
  <c r="K704" i="11"/>
  <c r="F704" i="11"/>
  <c r="M703" i="11"/>
  <c r="K703" i="11"/>
  <c r="H703" i="11"/>
  <c r="F703" i="11"/>
  <c r="G703" i="11" s="1"/>
  <c r="K702" i="11"/>
  <c r="H702" i="11"/>
  <c r="G702" i="11"/>
  <c r="F702" i="11"/>
  <c r="M702" i="11" s="1"/>
  <c r="K701" i="11"/>
  <c r="F701" i="11"/>
  <c r="M701" i="11" s="1"/>
  <c r="K700" i="11"/>
  <c r="F700" i="11"/>
  <c r="M700" i="11" s="1"/>
  <c r="K699" i="11"/>
  <c r="F699" i="11"/>
  <c r="M699" i="11" s="1"/>
  <c r="K698" i="11"/>
  <c r="F698" i="11"/>
  <c r="H698" i="11" s="1"/>
  <c r="M697" i="11"/>
  <c r="K697" i="11"/>
  <c r="F697" i="11"/>
  <c r="G697" i="11" s="1"/>
  <c r="K696" i="11"/>
  <c r="F696" i="11"/>
  <c r="K695" i="11"/>
  <c r="F695" i="11"/>
  <c r="G695" i="11" s="1"/>
  <c r="K694" i="11"/>
  <c r="F694" i="11"/>
  <c r="M694" i="11" s="1"/>
  <c r="K693" i="11"/>
  <c r="F693" i="11"/>
  <c r="M693" i="11" s="1"/>
  <c r="M692" i="11"/>
  <c r="K692" i="11"/>
  <c r="H692" i="11"/>
  <c r="G692" i="11"/>
  <c r="F692" i="11"/>
  <c r="K691" i="11"/>
  <c r="F691" i="11"/>
  <c r="M691" i="11" s="1"/>
  <c r="M690" i="11"/>
  <c r="K690" i="11"/>
  <c r="F690" i="11"/>
  <c r="H690" i="11" s="1"/>
  <c r="K689" i="11"/>
  <c r="F689" i="11"/>
  <c r="G689" i="11" s="1"/>
  <c r="K688" i="11"/>
  <c r="F688" i="11"/>
  <c r="M687" i="11"/>
  <c r="K687" i="11"/>
  <c r="H687" i="11"/>
  <c r="F687" i="11"/>
  <c r="G687" i="11" s="1"/>
  <c r="K686" i="11"/>
  <c r="F686" i="11"/>
  <c r="M686" i="11" s="1"/>
  <c r="K685" i="11"/>
  <c r="F685" i="11"/>
  <c r="M685" i="11" s="1"/>
  <c r="F680" i="11"/>
  <c r="F682" i="11" s="1"/>
  <c r="E680" i="11"/>
  <c r="E682" i="11" s="1"/>
  <c r="D680" i="11"/>
  <c r="D682" i="11" s="1"/>
  <c r="M679" i="11"/>
  <c r="K679" i="11"/>
  <c r="H679" i="11"/>
  <c r="G679" i="11"/>
  <c r="M678" i="11"/>
  <c r="K678" i="11"/>
  <c r="H678" i="11" s="1"/>
  <c r="G678" i="11"/>
  <c r="M677" i="11"/>
  <c r="K677" i="11"/>
  <c r="G677" i="11"/>
  <c r="M676" i="11"/>
  <c r="K676" i="11"/>
  <c r="H676" i="11" s="1"/>
  <c r="G676" i="11"/>
  <c r="M675" i="11"/>
  <c r="K675" i="11"/>
  <c r="G675" i="11"/>
  <c r="M674" i="11"/>
  <c r="K674" i="11"/>
  <c r="H674" i="11" s="1"/>
  <c r="G674" i="11"/>
  <c r="M673" i="11"/>
  <c r="K673" i="11"/>
  <c r="H673" i="11" s="1"/>
  <c r="G673" i="11"/>
  <c r="M672" i="11"/>
  <c r="K672" i="11"/>
  <c r="H672" i="11"/>
  <c r="G672" i="11"/>
  <c r="M671" i="11"/>
  <c r="K671" i="11"/>
  <c r="G671" i="11"/>
  <c r="M670" i="11"/>
  <c r="K670" i="11"/>
  <c r="G670" i="11"/>
  <c r="H670" i="11" s="1"/>
  <c r="M669" i="11"/>
  <c r="K669" i="11"/>
  <c r="H669" i="11" s="1"/>
  <c r="G669" i="11"/>
  <c r="M668" i="11"/>
  <c r="K668" i="11"/>
  <c r="G668" i="11"/>
  <c r="H668" i="11" s="1"/>
  <c r="M667" i="11"/>
  <c r="K667" i="11"/>
  <c r="H667" i="11" s="1"/>
  <c r="G667" i="11"/>
  <c r="M666" i="11"/>
  <c r="K666" i="11"/>
  <c r="H666" i="11" s="1"/>
  <c r="G666" i="11"/>
  <c r="M665" i="11"/>
  <c r="K665" i="11"/>
  <c r="H665" i="11" s="1"/>
  <c r="G665" i="11"/>
  <c r="M664" i="11"/>
  <c r="K664" i="11"/>
  <c r="H664" i="11"/>
  <c r="G664" i="11"/>
  <c r="M663" i="11"/>
  <c r="K663" i="11"/>
  <c r="H663" i="11"/>
  <c r="G663" i="11"/>
  <c r="M662" i="11"/>
  <c r="K662" i="11"/>
  <c r="H662" i="11"/>
  <c r="G662" i="11"/>
  <c r="M661" i="11"/>
  <c r="K661" i="11"/>
  <c r="G661" i="11"/>
  <c r="M660" i="11"/>
  <c r="K660" i="11"/>
  <c r="G660" i="11"/>
  <c r="H660" i="11" s="1"/>
  <c r="M659" i="11"/>
  <c r="K659" i="11"/>
  <c r="H659" i="11"/>
  <c r="G659" i="11"/>
  <c r="M658" i="11"/>
  <c r="K658" i="11"/>
  <c r="H658" i="11" s="1"/>
  <c r="G658" i="11"/>
  <c r="M657" i="11"/>
  <c r="K657" i="11"/>
  <c r="G657" i="11"/>
  <c r="M656" i="11"/>
  <c r="K656" i="11"/>
  <c r="H656" i="11"/>
  <c r="G656" i="11"/>
  <c r="M655" i="11"/>
  <c r="K655" i="11"/>
  <c r="G655" i="11"/>
  <c r="M654" i="11"/>
  <c r="K654" i="11"/>
  <c r="H654" i="11" s="1"/>
  <c r="G654" i="11"/>
  <c r="M653" i="11"/>
  <c r="K653" i="11"/>
  <c r="H653" i="11"/>
  <c r="G653" i="11"/>
  <c r="M652" i="11"/>
  <c r="K652" i="11"/>
  <c r="H652" i="11"/>
  <c r="G652" i="11"/>
  <c r="M651" i="11"/>
  <c r="K651" i="11"/>
  <c r="H651" i="11" s="1"/>
  <c r="G651" i="11"/>
  <c r="M650" i="11"/>
  <c r="K650" i="11"/>
  <c r="H650" i="11"/>
  <c r="G650" i="11"/>
  <c r="M649" i="11"/>
  <c r="K649" i="11"/>
  <c r="G649" i="11"/>
  <c r="M648" i="11"/>
  <c r="K648" i="11"/>
  <c r="G648" i="11"/>
  <c r="H648" i="11" s="1"/>
  <c r="M647" i="11"/>
  <c r="K647" i="11"/>
  <c r="G647" i="11"/>
  <c r="M646" i="11"/>
  <c r="K646" i="11"/>
  <c r="H646" i="11"/>
  <c r="G646" i="11"/>
  <c r="M645" i="11"/>
  <c r="K645" i="11"/>
  <c r="G645" i="11"/>
  <c r="M644" i="11"/>
  <c r="L644" i="11"/>
  <c r="K644" i="11"/>
  <c r="G644" i="11"/>
  <c r="M643" i="11"/>
  <c r="L643" i="11"/>
  <c r="K643" i="11"/>
  <c r="G643" i="11"/>
  <c r="H643" i="11" s="1"/>
  <c r="M642" i="11"/>
  <c r="L642" i="11"/>
  <c r="K642" i="11"/>
  <c r="G642" i="11"/>
  <c r="H642" i="11" s="1"/>
  <c r="M641" i="11"/>
  <c r="L641" i="11"/>
  <c r="K641" i="11"/>
  <c r="H641" i="11" s="1"/>
  <c r="G641" i="11"/>
  <c r="M640" i="11"/>
  <c r="L640" i="11"/>
  <c r="K640" i="11"/>
  <c r="G640" i="11"/>
  <c r="H640" i="11" s="1"/>
  <c r="M639" i="11"/>
  <c r="L639" i="11"/>
  <c r="K639" i="11"/>
  <c r="G639" i="11"/>
  <c r="M638" i="11"/>
  <c r="L638" i="11"/>
  <c r="K638" i="11"/>
  <c r="G638" i="11"/>
  <c r="H638" i="11" s="1"/>
  <c r="M637" i="11"/>
  <c r="K637" i="11"/>
  <c r="H637" i="11" s="1"/>
  <c r="G637" i="11"/>
  <c r="M636" i="11"/>
  <c r="K636" i="11"/>
  <c r="G636" i="11"/>
  <c r="H636" i="11" s="1"/>
  <c r="M635" i="11"/>
  <c r="K635" i="11"/>
  <c r="H635" i="11"/>
  <c r="G635" i="11"/>
  <c r="M634" i="11"/>
  <c r="K634" i="11"/>
  <c r="G634" i="11"/>
  <c r="H634" i="11" s="1"/>
  <c r="M633" i="11"/>
  <c r="K633" i="11"/>
  <c r="H633" i="11" s="1"/>
  <c r="G633" i="11"/>
  <c r="M632" i="11"/>
  <c r="K632" i="11"/>
  <c r="G632" i="11"/>
  <c r="M631" i="11"/>
  <c r="K631" i="11"/>
  <c r="H631" i="11"/>
  <c r="G631" i="11"/>
  <c r="M630" i="11"/>
  <c r="K630" i="11"/>
  <c r="G630" i="11"/>
  <c r="H630" i="11" s="1"/>
  <c r="M629" i="11"/>
  <c r="K629" i="11"/>
  <c r="G629" i="11"/>
  <c r="H629" i="11" s="1"/>
  <c r="M628" i="11"/>
  <c r="K628" i="11"/>
  <c r="G628" i="11"/>
  <c r="M627" i="11"/>
  <c r="K627" i="11"/>
  <c r="G627" i="11"/>
  <c r="H627" i="11" s="1"/>
  <c r="M626" i="11"/>
  <c r="K626" i="11"/>
  <c r="G626" i="11"/>
  <c r="H626" i="11" s="1"/>
  <c r="M625" i="11"/>
  <c r="K625" i="11"/>
  <c r="H625" i="11" s="1"/>
  <c r="G625" i="11"/>
  <c r="M624" i="11"/>
  <c r="K624" i="11"/>
  <c r="G624" i="11"/>
  <c r="M623" i="11"/>
  <c r="K623" i="11"/>
  <c r="H623" i="11"/>
  <c r="G623" i="11"/>
  <c r="M622" i="11"/>
  <c r="K622" i="11"/>
  <c r="G622" i="11"/>
  <c r="H622" i="11" s="1"/>
  <c r="M621" i="11"/>
  <c r="K621" i="11"/>
  <c r="H621" i="11" s="1"/>
  <c r="G621" i="11"/>
  <c r="M620" i="11"/>
  <c r="K620" i="11"/>
  <c r="G620" i="11"/>
  <c r="H620" i="11" s="1"/>
  <c r="M619" i="11"/>
  <c r="K619" i="11"/>
  <c r="H619" i="11"/>
  <c r="G619" i="11"/>
  <c r="M618" i="11"/>
  <c r="K618" i="11"/>
  <c r="G618" i="11"/>
  <c r="H618" i="11" s="1"/>
  <c r="M617" i="11"/>
  <c r="K617" i="11"/>
  <c r="H617" i="11" s="1"/>
  <c r="G617" i="11"/>
  <c r="M616" i="11"/>
  <c r="K616" i="11"/>
  <c r="G616" i="11"/>
  <c r="M615" i="11"/>
  <c r="K615" i="11"/>
  <c r="H615" i="11"/>
  <c r="G615" i="11"/>
  <c r="M614" i="11"/>
  <c r="K614" i="11"/>
  <c r="G614" i="11"/>
  <c r="H614" i="11" s="1"/>
  <c r="M613" i="11"/>
  <c r="K613" i="11"/>
  <c r="G613" i="11"/>
  <c r="H613" i="11" s="1"/>
  <c r="M612" i="11"/>
  <c r="K612" i="11"/>
  <c r="G612" i="11"/>
  <c r="M611" i="11"/>
  <c r="K611" i="11"/>
  <c r="G611" i="11"/>
  <c r="H611" i="11" s="1"/>
  <c r="M610" i="11"/>
  <c r="K610" i="11"/>
  <c r="G610" i="11"/>
  <c r="H610" i="11" s="1"/>
  <c r="M609" i="11"/>
  <c r="K609" i="11"/>
  <c r="H609" i="11" s="1"/>
  <c r="G609" i="11"/>
  <c r="M608" i="11"/>
  <c r="K608" i="11"/>
  <c r="G608" i="11"/>
  <c r="M607" i="11"/>
  <c r="K607" i="11"/>
  <c r="H607" i="11"/>
  <c r="G607" i="11"/>
  <c r="M606" i="11"/>
  <c r="K606" i="11"/>
  <c r="G606" i="11"/>
  <c r="H606" i="11" s="1"/>
  <c r="M605" i="11"/>
  <c r="K605" i="11"/>
  <c r="H605" i="11" s="1"/>
  <c r="G605" i="11"/>
  <c r="M604" i="11"/>
  <c r="K604" i="11"/>
  <c r="G604" i="11"/>
  <c r="H604" i="11" s="1"/>
  <c r="M603" i="11"/>
  <c r="K603" i="11"/>
  <c r="H603" i="11"/>
  <c r="G603" i="11"/>
  <c r="M602" i="11"/>
  <c r="K602" i="11"/>
  <c r="G602" i="11"/>
  <c r="H602" i="11" s="1"/>
  <c r="M601" i="11"/>
  <c r="K601" i="11"/>
  <c r="H601" i="11" s="1"/>
  <c r="G601" i="11"/>
  <c r="M600" i="11"/>
  <c r="K600" i="11"/>
  <c r="G600" i="11"/>
  <c r="M599" i="11"/>
  <c r="K599" i="11"/>
  <c r="H599" i="11"/>
  <c r="G599" i="11"/>
  <c r="M598" i="11"/>
  <c r="K598" i="11"/>
  <c r="G598" i="11"/>
  <c r="H598" i="11" s="1"/>
  <c r="M597" i="11"/>
  <c r="K597" i="11"/>
  <c r="G597" i="11"/>
  <c r="H597" i="11" s="1"/>
  <c r="M596" i="11"/>
  <c r="K596" i="11"/>
  <c r="G596" i="11"/>
  <c r="M595" i="11"/>
  <c r="K595" i="11"/>
  <c r="G595" i="11"/>
  <c r="H595" i="11" s="1"/>
  <c r="M594" i="11"/>
  <c r="K594" i="11"/>
  <c r="G594" i="11"/>
  <c r="H594" i="11" s="1"/>
  <c r="M593" i="11"/>
  <c r="K593" i="11"/>
  <c r="H593" i="11" s="1"/>
  <c r="G593" i="11"/>
  <c r="M592" i="11"/>
  <c r="K592" i="11"/>
  <c r="G592" i="11"/>
  <c r="M591" i="11"/>
  <c r="K591" i="11"/>
  <c r="H591" i="11"/>
  <c r="G591" i="11"/>
  <c r="M590" i="11"/>
  <c r="K590" i="11"/>
  <c r="G590" i="11"/>
  <c r="H590" i="11" s="1"/>
  <c r="M589" i="11"/>
  <c r="K589" i="11"/>
  <c r="H589" i="11" s="1"/>
  <c r="G589" i="11"/>
  <c r="M588" i="11"/>
  <c r="K588" i="11"/>
  <c r="G588" i="11"/>
  <c r="H588" i="11" s="1"/>
  <c r="M587" i="11"/>
  <c r="K587" i="11"/>
  <c r="H587" i="11"/>
  <c r="G587" i="11"/>
  <c r="M586" i="11"/>
  <c r="K586" i="11"/>
  <c r="G586" i="11"/>
  <c r="H586" i="11" s="1"/>
  <c r="M585" i="11"/>
  <c r="K585" i="11"/>
  <c r="H585" i="11" s="1"/>
  <c r="G585" i="11"/>
  <c r="M584" i="11"/>
  <c r="K584" i="11"/>
  <c r="G584" i="11"/>
  <c r="M583" i="11"/>
  <c r="K583" i="11"/>
  <c r="H583" i="11"/>
  <c r="G583" i="11"/>
  <c r="M582" i="11"/>
  <c r="K582" i="11"/>
  <c r="G582" i="11"/>
  <c r="H582" i="11" s="1"/>
  <c r="M581" i="11"/>
  <c r="K581" i="11"/>
  <c r="G581" i="11"/>
  <c r="H581" i="11" s="1"/>
  <c r="M580" i="11"/>
  <c r="K580" i="11"/>
  <c r="G580" i="11"/>
  <c r="M579" i="11"/>
  <c r="K579" i="11"/>
  <c r="G579" i="11"/>
  <c r="H579" i="11" s="1"/>
  <c r="M578" i="11"/>
  <c r="K578" i="11"/>
  <c r="G578" i="11"/>
  <c r="H578" i="11" s="1"/>
  <c r="M577" i="11"/>
  <c r="K577" i="11"/>
  <c r="H577" i="11" s="1"/>
  <c r="G577" i="11"/>
  <c r="M576" i="11"/>
  <c r="K576" i="11"/>
  <c r="G576" i="11"/>
  <c r="M575" i="11"/>
  <c r="K575" i="11"/>
  <c r="H575" i="11"/>
  <c r="G575" i="11"/>
  <c r="M574" i="11"/>
  <c r="K574" i="11"/>
  <c r="G574" i="11"/>
  <c r="H574" i="11" s="1"/>
  <c r="M573" i="11"/>
  <c r="K573" i="11"/>
  <c r="H573" i="11" s="1"/>
  <c r="G573" i="11"/>
  <c r="M572" i="11"/>
  <c r="K572" i="11"/>
  <c r="G572" i="11"/>
  <c r="H572" i="11" s="1"/>
  <c r="M571" i="11"/>
  <c r="K571" i="11"/>
  <c r="H571" i="11"/>
  <c r="G571" i="11"/>
  <c r="M570" i="11"/>
  <c r="K570" i="11"/>
  <c r="G570" i="11"/>
  <c r="H570" i="11" s="1"/>
  <c r="M569" i="11"/>
  <c r="K569" i="11"/>
  <c r="H569" i="11" s="1"/>
  <c r="G569" i="11"/>
  <c r="M568" i="11"/>
  <c r="K568" i="11"/>
  <c r="G568" i="11"/>
  <c r="M567" i="11"/>
  <c r="K567" i="11"/>
  <c r="H567" i="11"/>
  <c r="G567" i="11"/>
  <c r="M566" i="11"/>
  <c r="K566" i="11"/>
  <c r="G566" i="11"/>
  <c r="H566" i="11" s="1"/>
  <c r="M565" i="11"/>
  <c r="K565" i="11"/>
  <c r="G565" i="11"/>
  <c r="H565" i="11" s="1"/>
  <c r="M564" i="11"/>
  <c r="K564" i="11"/>
  <c r="G564" i="11"/>
  <c r="M563" i="11"/>
  <c r="K563" i="11"/>
  <c r="G563" i="11"/>
  <c r="H563" i="11" s="1"/>
  <c r="M562" i="11"/>
  <c r="K562" i="11"/>
  <c r="G562" i="11"/>
  <c r="H562" i="11" s="1"/>
  <c r="M561" i="11"/>
  <c r="K561" i="11"/>
  <c r="H561" i="11" s="1"/>
  <c r="G561" i="11"/>
  <c r="M560" i="11"/>
  <c r="K560" i="11"/>
  <c r="G560" i="11"/>
  <c r="M559" i="11"/>
  <c r="K559" i="11"/>
  <c r="H559" i="11"/>
  <c r="G559" i="11"/>
  <c r="M558" i="11"/>
  <c r="K558" i="11"/>
  <c r="G558" i="11"/>
  <c r="H558" i="11" s="1"/>
  <c r="M557" i="11"/>
  <c r="K557" i="11"/>
  <c r="H557" i="11"/>
  <c r="G557" i="11"/>
  <c r="M556" i="11"/>
  <c r="K556" i="11"/>
  <c r="H556" i="11"/>
  <c r="G556" i="11"/>
  <c r="M555" i="11"/>
  <c r="K555" i="11"/>
  <c r="H555" i="11" s="1"/>
  <c r="G555" i="11"/>
  <c r="M554" i="11"/>
  <c r="K554" i="11"/>
  <c r="G554" i="11"/>
  <c r="H554" i="11" s="1"/>
  <c r="M553" i="11"/>
  <c r="K553" i="11"/>
  <c r="H553" i="11"/>
  <c r="G553" i="11"/>
  <c r="M552" i="11"/>
  <c r="K552" i="11"/>
  <c r="G552" i="11"/>
  <c r="H552" i="11" s="1"/>
  <c r="M551" i="11"/>
  <c r="K551" i="11"/>
  <c r="H551" i="11" s="1"/>
  <c r="G551" i="11"/>
  <c r="M550" i="11"/>
  <c r="K550" i="11"/>
  <c r="G550" i="11"/>
  <c r="M549" i="11"/>
  <c r="K549" i="11"/>
  <c r="H549" i="11"/>
  <c r="G549" i="11"/>
  <c r="M548" i="11"/>
  <c r="K548" i="11"/>
  <c r="G548" i="11"/>
  <c r="H548" i="11" s="1"/>
  <c r="M547" i="11"/>
  <c r="K547" i="11"/>
  <c r="G547" i="11"/>
  <c r="H547" i="11" s="1"/>
  <c r="M546" i="11"/>
  <c r="K546" i="11"/>
  <c r="G546" i="11"/>
  <c r="M545" i="11"/>
  <c r="K545" i="11"/>
  <c r="G545" i="11"/>
  <c r="H545" i="11" s="1"/>
  <c r="M544" i="11"/>
  <c r="K544" i="11"/>
  <c r="G544" i="11"/>
  <c r="H544" i="11" s="1"/>
  <c r="M543" i="11"/>
  <c r="K543" i="11"/>
  <c r="H543" i="11" s="1"/>
  <c r="G543" i="11"/>
  <c r="M542" i="11"/>
  <c r="K542" i="11"/>
  <c r="G542" i="11"/>
  <c r="M541" i="11"/>
  <c r="K541" i="11"/>
  <c r="H541" i="11"/>
  <c r="G541" i="11"/>
  <c r="M540" i="11"/>
  <c r="K540" i="11"/>
  <c r="G540" i="11"/>
  <c r="H540" i="11" s="1"/>
  <c r="M539" i="11"/>
  <c r="K539" i="11"/>
  <c r="H539" i="11" s="1"/>
  <c r="G539" i="11"/>
  <c r="M538" i="11"/>
  <c r="K538" i="11"/>
  <c r="G538" i="11"/>
  <c r="H538" i="11" s="1"/>
  <c r="M537" i="11"/>
  <c r="K537" i="11"/>
  <c r="H537" i="11" s="1"/>
  <c r="G537" i="11"/>
  <c r="M536" i="11"/>
  <c r="K536" i="11"/>
  <c r="G536" i="11"/>
  <c r="H536" i="11" s="1"/>
  <c r="M535" i="11"/>
  <c r="K535" i="11"/>
  <c r="H535" i="11"/>
  <c r="G535" i="11"/>
  <c r="M534" i="11"/>
  <c r="K534" i="11"/>
  <c r="G534" i="11"/>
  <c r="H534" i="11" s="1"/>
  <c r="M533" i="11"/>
  <c r="K533" i="11"/>
  <c r="H533" i="11" s="1"/>
  <c r="G533" i="11"/>
  <c r="M532" i="11"/>
  <c r="K532" i="11"/>
  <c r="G532" i="11"/>
  <c r="H532" i="11" s="1"/>
  <c r="M531" i="11"/>
  <c r="K531" i="11"/>
  <c r="H531" i="11" s="1"/>
  <c r="G531" i="11"/>
  <c r="M530" i="11"/>
  <c r="K530" i="11"/>
  <c r="G530" i="11"/>
  <c r="H530" i="11" s="1"/>
  <c r="M529" i="11"/>
  <c r="K529" i="11"/>
  <c r="H529" i="11" s="1"/>
  <c r="G529" i="11"/>
  <c r="M528" i="11"/>
  <c r="K528" i="11"/>
  <c r="G528" i="11"/>
  <c r="H528" i="11" s="1"/>
  <c r="M527" i="11"/>
  <c r="K527" i="11"/>
  <c r="H527" i="11" s="1"/>
  <c r="G527" i="11"/>
  <c r="M526" i="11"/>
  <c r="K526" i="11"/>
  <c r="G526" i="11"/>
  <c r="H526" i="11" s="1"/>
  <c r="M525" i="11"/>
  <c r="K525" i="11"/>
  <c r="H525" i="11" s="1"/>
  <c r="G525" i="11"/>
  <c r="M524" i="11"/>
  <c r="K524" i="11"/>
  <c r="G524" i="11"/>
  <c r="H524" i="11" s="1"/>
  <c r="M523" i="11"/>
  <c r="K523" i="11"/>
  <c r="H523" i="11" s="1"/>
  <c r="G523" i="11"/>
  <c r="M522" i="11"/>
  <c r="K522" i="11"/>
  <c r="G522" i="11"/>
  <c r="H522" i="11" s="1"/>
  <c r="M521" i="11"/>
  <c r="K521" i="11"/>
  <c r="H521" i="11" s="1"/>
  <c r="G521" i="11"/>
  <c r="M520" i="11"/>
  <c r="K520" i="11"/>
  <c r="G520" i="11"/>
  <c r="H520" i="11" s="1"/>
  <c r="M519" i="11"/>
  <c r="K519" i="11"/>
  <c r="H519" i="11" s="1"/>
  <c r="G519" i="11"/>
  <c r="M518" i="11"/>
  <c r="K518" i="11"/>
  <c r="G518" i="11"/>
  <c r="H518" i="11" s="1"/>
  <c r="M517" i="11"/>
  <c r="K517" i="11"/>
  <c r="H517" i="11" s="1"/>
  <c r="G517" i="11"/>
  <c r="M516" i="11"/>
  <c r="K516" i="11"/>
  <c r="G516" i="11"/>
  <c r="H516" i="11" s="1"/>
  <c r="M515" i="11"/>
  <c r="K515" i="11"/>
  <c r="H515" i="11" s="1"/>
  <c r="G515" i="11"/>
  <c r="M514" i="11"/>
  <c r="K514" i="11"/>
  <c r="G514" i="11"/>
  <c r="H514" i="11" s="1"/>
  <c r="M513" i="11"/>
  <c r="K513" i="11"/>
  <c r="H513" i="11" s="1"/>
  <c r="G513" i="11"/>
  <c r="M512" i="11"/>
  <c r="K512" i="11"/>
  <c r="H512" i="11"/>
  <c r="G512" i="11"/>
  <c r="M511" i="11"/>
  <c r="K511" i="11"/>
  <c r="H511" i="11" s="1"/>
  <c r="G511" i="11"/>
  <c r="M510" i="11"/>
  <c r="K510" i="11"/>
  <c r="G510" i="11"/>
  <c r="H510" i="11" s="1"/>
  <c r="M509" i="11"/>
  <c r="K509" i="11"/>
  <c r="H509" i="11" s="1"/>
  <c r="G509" i="11"/>
  <c r="M508" i="11"/>
  <c r="K508" i="11"/>
  <c r="G508" i="11"/>
  <c r="H508" i="11" s="1"/>
  <c r="M507" i="11"/>
  <c r="K507" i="11"/>
  <c r="H507" i="11" s="1"/>
  <c r="G507" i="11"/>
  <c r="M506" i="11"/>
  <c r="K506" i="11"/>
  <c r="G506" i="11"/>
  <c r="H506" i="11" s="1"/>
  <c r="M505" i="11"/>
  <c r="K505" i="11"/>
  <c r="H505" i="11" s="1"/>
  <c r="G505" i="11"/>
  <c r="M504" i="11"/>
  <c r="K504" i="11"/>
  <c r="G504" i="11"/>
  <c r="H504" i="11" s="1"/>
  <c r="M503" i="11"/>
  <c r="K503" i="11"/>
  <c r="H503" i="11" s="1"/>
  <c r="G503" i="11"/>
  <c r="M502" i="11"/>
  <c r="K502" i="11"/>
  <c r="G502" i="11"/>
  <c r="H502" i="11" s="1"/>
  <c r="M501" i="11"/>
  <c r="K501" i="11"/>
  <c r="H501" i="11" s="1"/>
  <c r="G501" i="11"/>
  <c r="M500" i="11"/>
  <c r="K500" i="11"/>
  <c r="H500" i="11"/>
  <c r="G500" i="11"/>
  <c r="M499" i="11"/>
  <c r="K499" i="11"/>
  <c r="G499" i="11"/>
  <c r="M498" i="11"/>
  <c r="K498" i="11"/>
  <c r="G498" i="11"/>
  <c r="M497" i="11"/>
  <c r="K497" i="11"/>
  <c r="G497" i="11"/>
  <c r="M496" i="11"/>
  <c r="K496" i="11"/>
  <c r="H496" i="11" s="1"/>
  <c r="G496" i="11"/>
  <c r="M495" i="11"/>
  <c r="K495" i="11"/>
  <c r="H495" i="11" s="1"/>
  <c r="G495" i="11"/>
  <c r="M494" i="11"/>
  <c r="K494" i="11"/>
  <c r="G494" i="11"/>
  <c r="H494" i="11" s="1"/>
  <c r="M493" i="11"/>
  <c r="K493" i="11"/>
  <c r="H493" i="11" s="1"/>
  <c r="G493" i="11"/>
  <c r="M492" i="11"/>
  <c r="K492" i="11"/>
  <c r="G492" i="11"/>
  <c r="H492" i="11" s="1"/>
  <c r="M491" i="11"/>
  <c r="K491" i="11"/>
  <c r="G491" i="11"/>
  <c r="M490" i="11"/>
  <c r="K490" i="11"/>
  <c r="H490" i="11" s="1"/>
  <c r="G490" i="11"/>
  <c r="M489" i="11"/>
  <c r="K489" i="11"/>
  <c r="H489" i="11" s="1"/>
  <c r="G489" i="11"/>
  <c r="M488" i="11"/>
  <c r="K488" i="11"/>
  <c r="H488" i="11"/>
  <c r="G488" i="11"/>
  <c r="M487" i="11"/>
  <c r="K487" i="11"/>
  <c r="G487" i="11"/>
  <c r="M486" i="11"/>
  <c r="K486" i="11"/>
  <c r="G486" i="11"/>
  <c r="M485" i="11"/>
  <c r="K485" i="11"/>
  <c r="G485" i="11"/>
  <c r="M484" i="11"/>
  <c r="K484" i="11"/>
  <c r="H484" i="11" s="1"/>
  <c r="G484" i="11"/>
  <c r="M483" i="11"/>
  <c r="K483" i="11"/>
  <c r="H483" i="11" s="1"/>
  <c r="G483" i="11"/>
  <c r="M482" i="11"/>
  <c r="K482" i="11"/>
  <c r="G482" i="11"/>
  <c r="H482" i="11" s="1"/>
  <c r="M481" i="11"/>
  <c r="K481" i="11"/>
  <c r="H481" i="11" s="1"/>
  <c r="G481" i="11"/>
  <c r="M480" i="11"/>
  <c r="K480" i="11"/>
  <c r="G480" i="11"/>
  <c r="H480" i="11" s="1"/>
  <c r="M479" i="11"/>
  <c r="K479" i="11"/>
  <c r="G479" i="11"/>
  <c r="M478" i="11"/>
  <c r="K478" i="11"/>
  <c r="G478" i="11"/>
  <c r="M477" i="11"/>
  <c r="K477" i="11"/>
  <c r="G477" i="11"/>
  <c r="M476" i="11"/>
  <c r="K476" i="11"/>
  <c r="H476" i="11" s="1"/>
  <c r="G476" i="11"/>
  <c r="M475" i="11"/>
  <c r="K475" i="11"/>
  <c r="G475" i="11"/>
  <c r="M474" i="11"/>
  <c r="K474" i="11"/>
  <c r="H474" i="11"/>
  <c r="G474" i="11"/>
  <c r="M473" i="11"/>
  <c r="K473" i="11"/>
  <c r="G473" i="11"/>
  <c r="M472" i="11"/>
  <c r="K472" i="11"/>
  <c r="H472" i="11" s="1"/>
  <c r="G472" i="11"/>
  <c r="M471" i="11"/>
  <c r="K471" i="11"/>
  <c r="H471" i="11" s="1"/>
  <c r="G471" i="11"/>
  <c r="M470" i="11"/>
  <c r="K470" i="11"/>
  <c r="H470" i="11"/>
  <c r="G470" i="11"/>
  <c r="M469" i="11"/>
  <c r="K469" i="11"/>
  <c r="H469" i="11"/>
  <c r="G469" i="11"/>
  <c r="M468" i="11"/>
  <c r="K468" i="11"/>
  <c r="H468" i="11"/>
  <c r="G468" i="11"/>
  <c r="M467" i="11"/>
  <c r="K467" i="11"/>
  <c r="H467" i="11"/>
  <c r="G467" i="11"/>
  <c r="M466" i="11"/>
  <c r="K466" i="11"/>
  <c r="H466" i="11"/>
  <c r="G466" i="11"/>
  <c r="M465" i="11"/>
  <c r="K465" i="11"/>
  <c r="H465" i="11"/>
  <c r="G465" i="11"/>
  <c r="M464" i="11"/>
  <c r="K464" i="11"/>
  <c r="H464" i="11"/>
  <c r="G464" i="11"/>
  <c r="M463" i="11"/>
  <c r="K463" i="11"/>
  <c r="H463" i="11"/>
  <c r="G463" i="11"/>
  <c r="M462" i="11"/>
  <c r="K462" i="11"/>
  <c r="H462" i="11"/>
  <c r="G462" i="11"/>
  <c r="M461" i="11"/>
  <c r="K461" i="11"/>
  <c r="H461" i="11"/>
  <c r="G461" i="11"/>
  <c r="M460" i="11"/>
  <c r="K460" i="11"/>
  <c r="H460" i="11"/>
  <c r="G460" i="11"/>
  <c r="M459" i="11"/>
  <c r="K459" i="11"/>
  <c r="H459" i="11"/>
  <c r="G459" i="11"/>
  <c r="M458" i="11"/>
  <c r="K458" i="11"/>
  <c r="H458" i="11"/>
  <c r="G458" i="11"/>
  <c r="M457" i="11"/>
  <c r="K457" i="11"/>
  <c r="H457" i="11"/>
  <c r="G457" i="11"/>
  <c r="M456" i="11"/>
  <c r="K456" i="11"/>
  <c r="H456" i="11"/>
  <c r="G456" i="11"/>
  <c r="M455" i="11"/>
  <c r="K455" i="11"/>
  <c r="H455" i="11"/>
  <c r="G455" i="11"/>
  <c r="M454" i="11"/>
  <c r="K454" i="11"/>
  <c r="H454" i="11"/>
  <c r="G454" i="11"/>
  <c r="M453" i="11"/>
  <c r="K453" i="11"/>
  <c r="H453" i="11"/>
  <c r="G453" i="11"/>
  <c r="M452" i="11"/>
  <c r="K452" i="11"/>
  <c r="H452" i="11"/>
  <c r="G452" i="11"/>
  <c r="M451" i="11"/>
  <c r="K451" i="11"/>
  <c r="H451" i="11"/>
  <c r="G451" i="11"/>
  <c r="M450" i="11"/>
  <c r="K450" i="11"/>
  <c r="H450" i="11"/>
  <c r="G450" i="11"/>
  <c r="M449" i="11"/>
  <c r="K449" i="11"/>
  <c r="H449" i="11"/>
  <c r="G449" i="11"/>
  <c r="M448" i="11"/>
  <c r="K448" i="11"/>
  <c r="H448" i="11"/>
  <c r="G448" i="11"/>
  <c r="M447" i="11"/>
  <c r="K447" i="11"/>
  <c r="H447" i="11"/>
  <c r="G447" i="11"/>
  <c r="M446" i="11"/>
  <c r="K446" i="11"/>
  <c r="H446" i="11"/>
  <c r="G446" i="11"/>
  <c r="M445" i="11"/>
  <c r="K445" i="11"/>
  <c r="H445" i="11"/>
  <c r="G445" i="11"/>
  <c r="M444" i="11"/>
  <c r="K444" i="11"/>
  <c r="H444" i="11"/>
  <c r="G444" i="11"/>
  <c r="M443" i="11"/>
  <c r="K443" i="11"/>
  <c r="H443" i="11"/>
  <c r="G443" i="11"/>
  <c r="M442" i="11"/>
  <c r="K442" i="11"/>
  <c r="H442" i="11"/>
  <c r="G442" i="11"/>
  <c r="M441" i="11"/>
  <c r="K441" i="11"/>
  <c r="H441" i="11"/>
  <c r="G441" i="11"/>
  <c r="M440" i="11"/>
  <c r="K440" i="11"/>
  <c r="H440" i="11"/>
  <c r="G440" i="11"/>
  <c r="M439" i="11"/>
  <c r="K439" i="11"/>
  <c r="H439" i="11"/>
  <c r="G439" i="11"/>
  <c r="M438" i="11"/>
  <c r="K438" i="11"/>
  <c r="H438" i="11"/>
  <c r="G438" i="11"/>
  <c r="M437" i="11"/>
  <c r="K437" i="11"/>
  <c r="H437" i="11"/>
  <c r="G437" i="11"/>
  <c r="M436" i="11"/>
  <c r="K436" i="11"/>
  <c r="H436" i="11"/>
  <c r="G436" i="11"/>
  <c r="M435" i="11"/>
  <c r="K435" i="11"/>
  <c r="H435" i="11"/>
  <c r="G435" i="11"/>
  <c r="M434" i="11"/>
  <c r="K434" i="11"/>
  <c r="H434" i="11"/>
  <c r="G434" i="11"/>
  <c r="M433" i="11"/>
  <c r="K433" i="11"/>
  <c r="H433" i="11"/>
  <c r="G433" i="11"/>
  <c r="M432" i="11"/>
  <c r="K432" i="11"/>
  <c r="H432" i="11"/>
  <c r="G432" i="11"/>
  <c r="M431" i="11"/>
  <c r="K431" i="11"/>
  <c r="H431" i="11"/>
  <c r="G431" i="11"/>
  <c r="M430" i="11"/>
  <c r="K430" i="11"/>
  <c r="H430" i="11"/>
  <c r="G430" i="11"/>
  <c r="M429" i="11"/>
  <c r="K429" i="11"/>
  <c r="H429" i="11"/>
  <c r="G429" i="11"/>
  <c r="M428" i="11"/>
  <c r="K428" i="11"/>
  <c r="H428" i="11"/>
  <c r="G428" i="11"/>
  <c r="M427" i="11"/>
  <c r="K427" i="11"/>
  <c r="H427" i="11"/>
  <c r="G427" i="11"/>
  <c r="M426" i="11"/>
  <c r="K426" i="11"/>
  <c r="H426" i="11"/>
  <c r="G426" i="11"/>
  <c r="M425" i="11"/>
  <c r="K425" i="11"/>
  <c r="H425" i="11"/>
  <c r="G425" i="11"/>
  <c r="M424" i="11"/>
  <c r="K424" i="11"/>
  <c r="H424" i="11"/>
  <c r="G424" i="11"/>
  <c r="M423" i="11"/>
  <c r="K423" i="11"/>
  <c r="H423" i="11"/>
  <c r="G423" i="11"/>
  <c r="M422" i="11"/>
  <c r="K422" i="11"/>
  <c r="H422" i="11"/>
  <c r="G422" i="11"/>
  <c r="M421" i="11"/>
  <c r="K421" i="11"/>
  <c r="H421" i="11"/>
  <c r="G421" i="11"/>
  <c r="M420" i="11"/>
  <c r="K420" i="11"/>
  <c r="H420" i="11"/>
  <c r="G420" i="11"/>
  <c r="M419" i="11"/>
  <c r="K419" i="11"/>
  <c r="H419" i="11"/>
  <c r="G419" i="11"/>
  <c r="M418" i="11"/>
  <c r="K418" i="11"/>
  <c r="H418" i="11"/>
  <c r="G418" i="11"/>
  <c r="M417" i="11"/>
  <c r="K417" i="11"/>
  <c r="H417" i="11"/>
  <c r="G417" i="11"/>
  <c r="M416" i="11"/>
  <c r="K416" i="11"/>
  <c r="H416" i="11"/>
  <c r="G416" i="11"/>
  <c r="M415" i="11"/>
  <c r="K415" i="11"/>
  <c r="H415" i="11"/>
  <c r="G415" i="11"/>
  <c r="M414" i="11"/>
  <c r="K414" i="11"/>
  <c r="H414" i="11"/>
  <c r="G414" i="11"/>
  <c r="M413" i="11"/>
  <c r="K413" i="11"/>
  <c r="H413" i="11"/>
  <c r="G413" i="11"/>
  <c r="M412" i="11"/>
  <c r="K412" i="11"/>
  <c r="H412" i="11"/>
  <c r="G412" i="11"/>
  <c r="M411" i="11"/>
  <c r="K411" i="11"/>
  <c r="H411" i="11"/>
  <c r="G411" i="11"/>
  <c r="M410" i="11"/>
  <c r="K410" i="11"/>
  <c r="H410" i="11"/>
  <c r="G410" i="11"/>
  <c r="M409" i="11"/>
  <c r="K409" i="11"/>
  <c r="H409" i="11"/>
  <c r="G409" i="11"/>
  <c r="M408" i="11"/>
  <c r="K408" i="11"/>
  <c r="H408" i="11"/>
  <c r="G408" i="11"/>
  <c r="M407" i="11"/>
  <c r="K407" i="11"/>
  <c r="H407" i="11"/>
  <c r="G407" i="11"/>
  <c r="M406" i="11"/>
  <c r="K406" i="11"/>
  <c r="H406" i="11"/>
  <c r="G406" i="11"/>
  <c r="M405" i="11"/>
  <c r="K405" i="11"/>
  <c r="H405" i="11"/>
  <c r="G405" i="11"/>
  <c r="M404" i="11"/>
  <c r="K404" i="11"/>
  <c r="H404" i="11"/>
  <c r="G404" i="11"/>
  <c r="M403" i="11"/>
  <c r="K403" i="11"/>
  <c r="H403" i="11"/>
  <c r="G403" i="11"/>
  <c r="M402" i="11"/>
  <c r="K402" i="11"/>
  <c r="H402" i="11"/>
  <c r="G402" i="11"/>
  <c r="M401" i="11"/>
  <c r="K401" i="11"/>
  <c r="H401" i="11"/>
  <c r="G401" i="11"/>
  <c r="M400" i="11"/>
  <c r="K400" i="11"/>
  <c r="H400" i="11"/>
  <c r="G400" i="11"/>
  <c r="M399" i="11"/>
  <c r="K399" i="11"/>
  <c r="H399" i="11"/>
  <c r="G399" i="11"/>
  <c r="M398" i="11"/>
  <c r="K398" i="11"/>
  <c r="H398" i="11"/>
  <c r="G398" i="11"/>
  <c r="M397" i="11"/>
  <c r="K397" i="11"/>
  <c r="H397" i="11"/>
  <c r="G397" i="11"/>
  <c r="M396" i="11"/>
  <c r="K396" i="11"/>
  <c r="H396" i="11"/>
  <c r="G396" i="11"/>
  <c r="M395" i="11"/>
  <c r="K395" i="11"/>
  <c r="H395" i="11"/>
  <c r="G395" i="11"/>
  <c r="M394" i="11"/>
  <c r="K394" i="11"/>
  <c r="H394" i="11"/>
  <c r="G394" i="11"/>
  <c r="M393" i="11"/>
  <c r="K393" i="11"/>
  <c r="H393" i="11"/>
  <c r="G393" i="11"/>
  <c r="M392" i="11"/>
  <c r="K392" i="11"/>
  <c r="H392" i="11"/>
  <c r="G392" i="11"/>
  <c r="M391" i="11"/>
  <c r="K391" i="11"/>
  <c r="H391" i="11"/>
  <c r="G391" i="11"/>
  <c r="M390" i="11"/>
  <c r="K390" i="11"/>
  <c r="H390" i="11"/>
  <c r="G390" i="11"/>
  <c r="M389" i="11"/>
  <c r="K389" i="11"/>
  <c r="H389" i="11"/>
  <c r="G389" i="11"/>
  <c r="M388" i="11"/>
  <c r="K388" i="11"/>
  <c r="H388" i="11"/>
  <c r="G388" i="11"/>
  <c r="M387" i="11"/>
  <c r="K387" i="11"/>
  <c r="H387" i="11"/>
  <c r="G387" i="11"/>
  <c r="M386" i="11"/>
  <c r="K386" i="11"/>
  <c r="H386" i="11"/>
  <c r="G386" i="11"/>
  <c r="M385" i="11"/>
  <c r="K385" i="11"/>
  <c r="H385" i="11"/>
  <c r="G385" i="11"/>
  <c r="M384" i="11"/>
  <c r="K384" i="11"/>
  <c r="H384" i="11"/>
  <c r="G384" i="11"/>
  <c r="M383" i="11"/>
  <c r="K383" i="11"/>
  <c r="H383" i="11"/>
  <c r="G383" i="11"/>
  <c r="M382" i="11"/>
  <c r="K382" i="11"/>
  <c r="H382" i="11"/>
  <c r="G382" i="11"/>
  <c r="M381" i="11"/>
  <c r="K381" i="11"/>
  <c r="H381" i="11"/>
  <c r="G381" i="11"/>
  <c r="M380" i="11"/>
  <c r="K380" i="11"/>
  <c r="H380" i="11"/>
  <c r="G380" i="11"/>
  <c r="M379" i="11"/>
  <c r="K379" i="11"/>
  <c r="H379" i="11"/>
  <c r="G379" i="11"/>
  <c r="M378" i="11"/>
  <c r="K378" i="11"/>
  <c r="H378" i="11"/>
  <c r="G378" i="11"/>
  <c r="M377" i="11"/>
  <c r="K377" i="11"/>
  <c r="H377" i="11"/>
  <c r="G377" i="11"/>
  <c r="M376" i="11"/>
  <c r="K376" i="11"/>
  <c r="H376" i="11"/>
  <c r="G376" i="11"/>
  <c r="M375" i="11"/>
  <c r="K375" i="11"/>
  <c r="H375" i="11"/>
  <c r="G375" i="11"/>
  <c r="M374" i="11"/>
  <c r="K374" i="11"/>
  <c r="H374" i="11"/>
  <c r="G374" i="11"/>
  <c r="M373" i="11"/>
  <c r="K373" i="11"/>
  <c r="H373" i="11"/>
  <c r="G373" i="11"/>
  <c r="M372" i="11"/>
  <c r="K372" i="11"/>
  <c r="H372" i="11"/>
  <c r="G372" i="11"/>
  <c r="M371" i="11"/>
  <c r="K371" i="11"/>
  <c r="H371" i="11"/>
  <c r="G371" i="11"/>
  <c r="M370" i="11"/>
  <c r="K370" i="11"/>
  <c r="H370" i="11"/>
  <c r="G370" i="11"/>
  <c r="M369" i="11"/>
  <c r="K369" i="11"/>
  <c r="H369" i="11"/>
  <c r="G369" i="11"/>
  <c r="M368" i="11"/>
  <c r="K368" i="11"/>
  <c r="H368" i="11"/>
  <c r="G368" i="11"/>
  <c r="M367" i="11"/>
  <c r="K367" i="11"/>
  <c r="H367" i="11"/>
  <c r="G367" i="11"/>
  <c r="M366" i="11"/>
  <c r="K366" i="11"/>
  <c r="H366" i="11"/>
  <c r="G366" i="11"/>
  <c r="M365" i="11"/>
  <c r="K365" i="11"/>
  <c r="H365" i="11"/>
  <c r="G365" i="11"/>
  <c r="M364" i="11"/>
  <c r="K364" i="11"/>
  <c r="H364" i="11"/>
  <c r="G364" i="11"/>
  <c r="M363" i="11"/>
  <c r="K363" i="11"/>
  <c r="H363" i="11"/>
  <c r="G363" i="11"/>
  <c r="M362" i="11"/>
  <c r="K362" i="11"/>
  <c r="H362" i="11"/>
  <c r="G362" i="11"/>
  <c r="M361" i="11"/>
  <c r="K361" i="11"/>
  <c r="H361" i="11"/>
  <c r="G361" i="11"/>
  <c r="M360" i="11"/>
  <c r="K360" i="11"/>
  <c r="H360" i="11"/>
  <c r="G360" i="11"/>
  <c r="M359" i="11"/>
  <c r="K359" i="11"/>
  <c r="H359" i="11"/>
  <c r="G359" i="11"/>
  <c r="M358" i="11"/>
  <c r="K358" i="11"/>
  <c r="H358" i="11"/>
  <c r="G358" i="11"/>
  <c r="M357" i="11"/>
  <c r="K357" i="11"/>
  <c r="H357" i="11"/>
  <c r="G357" i="11"/>
  <c r="M356" i="11"/>
  <c r="K356" i="11"/>
  <c r="H356" i="11"/>
  <c r="G356" i="11"/>
  <c r="M355" i="11"/>
  <c r="K355" i="11"/>
  <c r="H355" i="11"/>
  <c r="G355" i="11"/>
  <c r="M354" i="11"/>
  <c r="K354" i="11"/>
  <c r="H354" i="11"/>
  <c r="G354" i="11"/>
  <c r="M353" i="11"/>
  <c r="K353" i="11"/>
  <c r="H353" i="11"/>
  <c r="G353" i="11"/>
  <c r="M352" i="11"/>
  <c r="K352" i="11"/>
  <c r="H352" i="11"/>
  <c r="G352" i="11"/>
  <c r="M351" i="11"/>
  <c r="K351" i="11"/>
  <c r="H351" i="11"/>
  <c r="G351" i="11"/>
  <c r="M350" i="11"/>
  <c r="K350" i="11"/>
  <c r="H350" i="11"/>
  <c r="G350" i="11"/>
  <c r="M349" i="11"/>
  <c r="K349" i="11"/>
  <c r="H349" i="11"/>
  <c r="G349" i="11"/>
  <c r="M348" i="11"/>
  <c r="K348" i="11"/>
  <c r="H348" i="11"/>
  <c r="G348" i="11"/>
  <c r="M347" i="11"/>
  <c r="K347" i="11"/>
  <c r="H347" i="11"/>
  <c r="G347" i="11"/>
  <c r="M346" i="11"/>
  <c r="K346" i="11"/>
  <c r="H346" i="11"/>
  <c r="G346" i="11"/>
  <c r="M345" i="11"/>
  <c r="K345" i="11"/>
  <c r="H345" i="11"/>
  <c r="G345" i="11"/>
  <c r="M344" i="11"/>
  <c r="K344" i="11"/>
  <c r="H344" i="11"/>
  <c r="G344" i="11"/>
  <c r="M343" i="11"/>
  <c r="K343" i="11"/>
  <c r="H343" i="11"/>
  <c r="G343" i="11"/>
  <c r="M342" i="11"/>
  <c r="K342" i="11"/>
  <c r="H342" i="11"/>
  <c r="G342" i="11"/>
  <c r="M341" i="11"/>
  <c r="K341" i="11"/>
  <c r="H341" i="11"/>
  <c r="G341" i="11"/>
  <c r="M340" i="11"/>
  <c r="K340" i="11"/>
  <c r="H340" i="11"/>
  <c r="G340" i="11"/>
  <c r="M339" i="11"/>
  <c r="K339" i="11"/>
  <c r="H339" i="11"/>
  <c r="G339" i="11"/>
  <c r="M338" i="11"/>
  <c r="K338" i="11"/>
  <c r="H338" i="11"/>
  <c r="G338" i="11"/>
  <c r="M337" i="11"/>
  <c r="K337" i="11"/>
  <c r="H337" i="11"/>
  <c r="G337" i="11"/>
  <c r="M336" i="11"/>
  <c r="K336" i="11"/>
  <c r="H336" i="11"/>
  <c r="G336" i="11"/>
  <c r="M335" i="11"/>
  <c r="K335" i="11"/>
  <c r="H335" i="11"/>
  <c r="G335" i="11"/>
  <c r="M334" i="11"/>
  <c r="K334" i="11"/>
  <c r="H334" i="11"/>
  <c r="G334" i="11"/>
  <c r="M333" i="11"/>
  <c r="K333" i="11"/>
  <c r="H333" i="11"/>
  <c r="G333" i="11"/>
  <c r="M332" i="11"/>
  <c r="K332" i="11"/>
  <c r="H332" i="11"/>
  <c r="G332" i="11"/>
  <c r="M331" i="11"/>
  <c r="K331" i="11"/>
  <c r="H331" i="11"/>
  <c r="G331" i="11"/>
  <c r="M330" i="11"/>
  <c r="K330" i="11"/>
  <c r="H330" i="11"/>
  <c r="G330" i="11"/>
  <c r="M329" i="11"/>
  <c r="K329" i="11"/>
  <c r="H329" i="11"/>
  <c r="G329" i="11"/>
  <c r="M328" i="11"/>
  <c r="K328" i="11"/>
  <c r="H328" i="11"/>
  <c r="G328" i="11"/>
  <c r="M327" i="11"/>
  <c r="K327" i="11"/>
  <c r="H327" i="11"/>
  <c r="G327" i="11"/>
  <c r="M326" i="11"/>
  <c r="K326" i="11"/>
  <c r="H326" i="11"/>
  <c r="G326" i="11"/>
  <c r="M325" i="11"/>
  <c r="K325" i="11"/>
  <c r="H325" i="11"/>
  <c r="G325" i="11"/>
  <c r="M324" i="11"/>
  <c r="K324" i="11"/>
  <c r="H324" i="11"/>
  <c r="G324" i="11"/>
  <c r="M323" i="11"/>
  <c r="K323" i="11"/>
  <c r="H323" i="11"/>
  <c r="G323" i="11"/>
  <c r="M322" i="11"/>
  <c r="K322" i="11"/>
  <c r="H322" i="11"/>
  <c r="G322" i="11"/>
  <c r="M321" i="11"/>
  <c r="K321" i="11"/>
  <c r="H321" i="11"/>
  <c r="G321" i="11"/>
  <c r="M320" i="11"/>
  <c r="K320" i="11"/>
  <c r="H320" i="11"/>
  <c r="G320" i="11"/>
  <c r="M319" i="11"/>
  <c r="K319" i="11"/>
  <c r="H319" i="11"/>
  <c r="G319" i="11"/>
  <c r="M318" i="11"/>
  <c r="K318" i="11"/>
  <c r="H318" i="11"/>
  <c r="G318" i="11"/>
  <c r="M317" i="11"/>
  <c r="K317" i="11"/>
  <c r="H317" i="11"/>
  <c r="G317" i="11"/>
  <c r="M316" i="11"/>
  <c r="K316" i="11"/>
  <c r="H316" i="11"/>
  <c r="G316" i="11"/>
  <c r="M315" i="11"/>
  <c r="K315" i="11"/>
  <c r="H315" i="11"/>
  <c r="G315" i="11"/>
  <c r="M314" i="11"/>
  <c r="K314" i="11"/>
  <c r="H314" i="11"/>
  <c r="G314" i="11"/>
  <c r="M313" i="11"/>
  <c r="K313" i="11"/>
  <c r="H313" i="11"/>
  <c r="G313" i="11"/>
  <c r="M312" i="11"/>
  <c r="K312" i="11"/>
  <c r="H312" i="11"/>
  <c r="G312" i="11"/>
  <c r="M311" i="11"/>
  <c r="K311" i="11"/>
  <c r="H311" i="11"/>
  <c r="G311" i="11"/>
  <c r="M310" i="11"/>
  <c r="K310" i="11"/>
  <c r="H310" i="11"/>
  <c r="G310" i="11"/>
  <c r="M309" i="11"/>
  <c r="K309" i="11"/>
  <c r="H309" i="11"/>
  <c r="G309" i="11"/>
  <c r="M308" i="11"/>
  <c r="K308" i="11"/>
  <c r="H308" i="11"/>
  <c r="G308" i="11"/>
  <c r="M307" i="11"/>
  <c r="K307" i="11"/>
  <c r="H307" i="11"/>
  <c r="G307" i="11"/>
  <c r="M306" i="11"/>
  <c r="K306" i="11"/>
  <c r="H306" i="11"/>
  <c r="G306" i="11"/>
  <c r="M305" i="11"/>
  <c r="K305" i="11"/>
  <c r="H305" i="11"/>
  <c r="G305" i="11"/>
  <c r="M304" i="11"/>
  <c r="K304" i="11"/>
  <c r="H304" i="11"/>
  <c r="G304" i="11"/>
  <c r="M303" i="11"/>
  <c r="K303" i="11"/>
  <c r="H303" i="11"/>
  <c r="G303" i="11"/>
  <c r="M302" i="11"/>
  <c r="K302" i="11"/>
  <c r="H302" i="11"/>
  <c r="G302" i="11"/>
  <c r="M301" i="11"/>
  <c r="K301" i="11"/>
  <c r="H301" i="11"/>
  <c r="G301" i="11"/>
  <c r="M300" i="11"/>
  <c r="K300" i="11"/>
  <c r="H300" i="11"/>
  <c r="G300" i="11"/>
  <c r="M299" i="11"/>
  <c r="K299" i="11"/>
  <c r="H299" i="11"/>
  <c r="G299" i="11"/>
  <c r="M298" i="11"/>
  <c r="K298" i="11"/>
  <c r="H298" i="11"/>
  <c r="G298" i="11"/>
  <c r="M297" i="11"/>
  <c r="K297" i="11"/>
  <c r="H297" i="11"/>
  <c r="G297" i="11"/>
  <c r="M296" i="11"/>
  <c r="K296" i="11"/>
  <c r="H296" i="11"/>
  <c r="G296" i="11"/>
  <c r="M295" i="11"/>
  <c r="K295" i="11"/>
  <c r="H295" i="11"/>
  <c r="G295" i="11"/>
  <c r="M294" i="11"/>
  <c r="K294" i="11"/>
  <c r="H294" i="11"/>
  <c r="G294" i="11"/>
  <c r="M293" i="11"/>
  <c r="K293" i="11"/>
  <c r="H293" i="11"/>
  <c r="G293" i="11"/>
  <c r="M292" i="11"/>
  <c r="K292" i="11"/>
  <c r="H292" i="11"/>
  <c r="G292" i="11"/>
  <c r="M291" i="11"/>
  <c r="K291" i="11"/>
  <c r="H291" i="11"/>
  <c r="G291" i="11"/>
  <c r="M290" i="11"/>
  <c r="K290" i="11"/>
  <c r="H290" i="11"/>
  <c r="G290" i="11"/>
  <c r="M289" i="11"/>
  <c r="K289" i="11"/>
  <c r="H289" i="11"/>
  <c r="G289" i="11"/>
  <c r="M288" i="11"/>
  <c r="K288" i="11"/>
  <c r="H288" i="11"/>
  <c r="G288" i="11"/>
  <c r="M287" i="11"/>
  <c r="K287" i="11"/>
  <c r="H287" i="11"/>
  <c r="G287" i="11"/>
  <c r="M286" i="11"/>
  <c r="K286" i="11"/>
  <c r="H286" i="11"/>
  <c r="G286" i="11"/>
  <c r="M285" i="11"/>
  <c r="K285" i="11"/>
  <c r="H285" i="11"/>
  <c r="G285" i="11"/>
  <c r="M284" i="11"/>
  <c r="K284" i="11"/>
  <c r="H284" i="11"/>
  <c r="G284" i="11"/>
  <c r="M283" i="11"/>
  <c r="K283" i="11"/>
  <c r="H283" i="11"/>
  <c r="G283" i="11"/>
  <c r="M282" i="11"/>
  <c r="K282" i="11"/>
  <c r="H282" i="11"/>
  <c r="G282" i="11"/>
  <c r="M281" i="11"/>
  <c r="K281" i="11"/>
  <c r="H281" i="11"/>
  <c r="G281" i="11"/>
  <c r="M280" i="11"/>
  <c r="K280" i="11"/>
  <c r="H280" i="11"/>
  <c r="G280" i="11"/>
  <c r="M279" i="11"/>
  <c r="K279" i="11"/>
  <c r="H279" i="11"/>
  <c r="G279" i="11"/>
  <c r="M278" i="11"/>
  <c r="K278" i="11"/>
  <c r="H278" i="11"/>
  <c r="G278" i="11"/>
  <c r="M277" i="11"/>
  <c r="K277" i="11"/>
  <c r="H277" i="11"/>
  <c r="G277" i="11"/>
  <c r="M276" i="11"/>
  <c r="K276" i="11"/>
  <c r="H276" i="11"/>
  <c r="G276" i="11"/>
  <c r="M275" i="11"/>
  <c r="K275" i="11"/>
  <c r="H275" i="11"/>
  <c r="G275" i="11"/>
  <c r="M274" i="11"/>
  <c r="K274" i="11"/>
  <c r="H274" i="11"/>
  <c r="G274" i="11"/>
  <c r="M273" i="11"/>
  <c r="K273" i="11"/>
  <c r="H273" i="11"/>
  <c r="G273" i="11"/>
  <c r="M272" i="11"/>
  <c r="K272" i="11"/>
  <c r="H272" i="11"/>
  <c r="G272" i="11"/>
  <c r="M271" i="11"/>
  <c r="K271" i="11"/>
  <c r="H271" i="11"/>
  <c r="G271" i="11"/>
  <c r="M270" i="11"/>
  <c r="K270" i="11"/>
  <c r="H270" i="11"/>
  <c r="G270" i="11"/>
  <c r="M269" i="11"/>
  <c r="K269" i="11"/>
  <c r="H269" i="11"/>
  <c r="G269" i="11"/>
  <c r="M268" i="11"/>
  <c r="K268" i="11"/>
  <c r="H268" i="11"/>
  <c r="G268" i="11"/>
  <c r="M267" i="11"/>
  <c r="K267" i="11"/>
  <c r="H267" i="11"/>
  <c r="G267" i="11"/>
  <c r="M266" i="11"/>
  <c r="K266" i="11"/>
  <c r="H266" i="11"/>
  <c r="G266" i="11"/>
  <c r="M265" i="11"/>
  <c r="K265" i="11"/>
  <c r="H265" i="11"/>
  <c r="G265" i="11"/>
  <c r="M264" i="11"/>
  <c r="K264" i="11"/>
  <c r="H264" i="11"/>
  <c r="G264" i="11"/>
  <c r="M263" i="11"/>
  <c r="K263" i="11"/>
  <c r="H263" i="11"/>
  <c r="G263" i="11"/>
  <c r="M262" i="11"/>
  <c r="K262" i="11"/>
  <c r="H262" i="11"/>
  <c r="G262" i="11"/>
  <c r="M261" i="11"/>
  <c r="K261" i="11"/>
  <c r="H261" i="11"/>
  <c r="G261" i="11"/>
  <c r="M260" i="11"/>
  <c r="K260" i="11"/>
  <c r="H260" i="11"/>
  <c r="G260" i="11"/>
  <c r="M259" i="11"/>
  <c r="K259" i="11"/>
  <c r="H259" i="11"/>
  <c r="G259" i="11"/>
  <c r="M258" i="11"/>
  <c r="K258" i="11"/>
  <c r="H258" i="11"/>
  <c r="G258" i="11"/>
  <c r="M257" i="11"/>
  <c r="K257" i="11"/>
  <c r="H257" i="11"/>
  <c r="G257" i="11"/>
  <c r="M256" i="11"/>
  <c r="K256" i="11"/>
  <c r="H256" i="11"/>
  <c r="G256" i="11"/>
  <c r="M255" i="11"/>
  <c r="K255" i="11"/>
  <c r="H255" i="11"/>
  <c r="G255" i="11"/>
  <c r="M254" i="11"/>
  <c r="K254" i="11"/>
  <c r="H254" i="11"/>
  <c r="G254" i="11"/>
  <c r="M253" i="11"/>
  <c r="K253" i="11"/>
  <c r="H253" i="11"/>
  <c r="G253" i="11"/>
  <c r="M252" i="11"/>
  <c r="K252" i="11"/>
  <c r="H252" i="11"/>
  <c r="G252" i="11"/>
  <c r="M251" i="11"/>
  <c r="K251" i="11"/>
  <c r="H251" i="11"/>
  <c r="G251" i="11"/>
  <c r="M250" i="11"/>
  <c r="K250" i="11"/>
  <c r="H250" i="11"/>
  <c r="G250" i="11"/>
  <c r="M249" i="11"/>
  <c r="K249" i="11"/>
  <c r="H249" i="11"/>
  <c r="G249" i="11"/>
  <c r="M248" i="11"/>
  <c r="K248" i="11"/>
  <c r="H248" i="11"/>
  <c r="G248" i="11"/>
  <c r="M247" i="11"/>
  <c r="K247" i="11"/>
  <c r="H247" i="11"/>
  <c r="G247" i="11"/>
  <c r="M246" i="11"/>
  <c r="K246" i="11"/>
  <c r="H246" i="11"/>
  <c r="G246" i="11"/>
  <c r="M245" i="11"/>
  <c r="K245" i="11"/>
  <c r="H245" i="11"/>
  <c r="G245" i="11"/>
  <c r="M244" i="11"/>
  <c r="K244" i="11"/>
  <c r="H244" i="11"/>
  <c r="G244" i="11"/>
  <c r="M243" i="11"/>
  <c r="K243" i="11"/>
  <c r="H243" i="11"/>
  <c r="G243" i="11"/>
  <c r="M242" i="11"/>
  <c r="K242" i="11"/>
  <c r="H242" i="11"/>
  <c r="G242" i="11"/>
  <c r="M241" i="11"/>
  <c r="K241" i="11"/>
  <c r="H241" i="11"/>
  <c r="G241" i="11"/>
  <c r="M240" i="11"/>
  <c r="K240" i="11"/>
  <c r="H240" i="11"/>
  <c r="G240" i="11"/>
  <c r="M239" i="11"/>
  <c r="K239" i="11"/>
  <c r="H239" i="11"/>
  <c r="G239" i="11"/>
  <c r="M238" i="11"/>
  <c r="K238" i="11"/>
  <c r="H238" i="11"/>
  <c r="G238" i="11"/>
  <c r="M237" i="11"/>
  <c r="K237" i="11"/>
  <c r="H237" i="11"/>
  <c r="G237" i="11"/>
  <c r="M236" i="11"/>
  <c r="K236" i="11"/>
  <c r="H236" i="11"/>
  <c r="G236" i="11"/>
  <c r="M235" i="11"/>
  <c r="K235" i="11"/>
  <c r="H235" i="11"/>
  <c r="G235" i="11"/>
  <c r="M234" i="11"/>
  <c r="K234" i="11"/>
  <c r="H234" i="11"/>
  <c r="G234" i="11"/>
  <c r="M233" i="11"/>
  <c r="K233" i="11"/>
  <c r="H233" i="11"/>
  <c r="G233" i="11"/>
  <c r="M232" i="11"/>
  <c r="K232" i="11"/>
  <c r="H232" i="11"/>
  <c r="G232" i="11"/>
  <c r="M231" i="11"/>
  <c r="K231" i="11"/>
  <c r="H231" i="11"/>
  <c r="G231" i="11"/>
  <c r="M230" i="11"/>
  <c r="K230" i="11"/>
  <c r="H230" i="11"/>
  <c r="G230" i="11"/>
  <c r="M229" i="11"/>
  <c r="K229" i="11"/>
  <c r="H229" i="11"/>
  <c r="G229" i="11"/>
  <c r="M228" i="11"/>
  <c r="K228" i="11"/>
  <c r="H228" i="11"/>
  <c r="G228" i="11"/>
  <c r="M227" i="11"/>
  <c r="K227" i="11"/>
  <c r="H227" i="11"/>
  <c r="G227" i="11"/>
  <c r="M226" i="11"/>
  <c r="K226" i="11"/>
  <c r="H226" i="11"/>
  <c r="G226" i="11"/>
  <c r="M225" i="11"/>
  <c r="K225" i="11"/>
  <c r="H225" i="11"/>
  <c r="G225" i="11"/>
  <c r="M224" i="11"/>
  <c r="K224" i="11"/>
  <c r="H224" i="11"/>
  <c r="G224" i="11"/>
  <c r="M223" i="11"/>
  <c r="K223" i="11"/>
  <c r="H223" i="11"/>
  <c r="G223" i="11"/>
  <c r="M222" i="11"/>
  <c r="K222" i="11"/>
  <c r="H222" i="11"/>
  <c r="G222" i="11"/>
  <c r="M221" i="11"/>
  <c r="K221" i="11"/>
  <c r="H221" i="11"/>
  <c r="G221" i="11"/>
  <c r="M220" i="11"/>
  <c r="K220" i="11"/>
  <c r="H220" i="11"/>
  <c r="G220" i="11"/>
  <c r="M219" i="11"/>
  <c r="K219" i="11"/>
  <c r="H219" i="11"/>
  <c r="G219" i="11"/>
  <c r="M218" i="11"/>
  <c r="K218" i="11"/>
  <c r="H218" i="11"/>
  <c r="G218" i="11"/>
  <c r="M217" i="11"/>
  <c r="K217" i="11"/>
  <c r="H217" i="11"/>
  <c r="G217" i="11"/>
  <c r="M216" i="11"/>
  <c r="K216" i="11"/>
  <c r="H216" i="11"/>
  <c r="G216" i="11"/>
  <c r="M215" i="11"/>
  <c r="K215" i="11"/>
  <c r="H215" i="11"/>
  <c r="G215" i="11"/>
  <c r="M214" i="11"/>
  <c r="K214" i="11"/>
  <c r="H214" i="11"/>
  <c r="G214" i="11"/>
  <c r="M213" i="11"/>
  <c r="K213" i="11"/>
  <c r="H213" i="11"/>
  <c r="G213" i="11"/>
  <c r="M212" i="11"/>
  <c r="K212" i="11"/>
  <c r="H212" i="11"/>
  <c r="G212" i="11"/>
  <c r="M211" i="11"/>
  <c r="K211" i="11"/>
  <c r="H211" i="11"/>
  <c r="G211" i="11"/>
  <c r="M210" i="11"/>
  <c r="K210" i="11"/>
  <c r="H210" i="11"/>
  <c r="G210" i="11"/>
  <c r="M209" i="11"/>
  <c r="K209" i="11"/>
  <c r="H209" i="11"/>
  <c r="G209" i="11"/>
  <c r="M208" i="11"/>
  <c r="K208" i="11"/>
  <c r="H208" i="11"/>
  <c r="G208" i="11"/>
  <c r="M207" i="11"/>
  <c r="K207" i="11"/>
  <c r="H207" i="11"/>
  <c r="G207" i="11"/>
  <c r="M206" i="11"/>
  <c r="K206" i="11"/>
  <c r="H206" i="11"/>
  <c r="G206" i="11"/>
  <c r="M205" i="11"/>
  <c r="K205" i="11"/>
  <c r="H205" i="11"/>
  <c r="G205" i="11"/>
  <c r="M204" i="11"/>
  <c r="K204" i="11"/>
  <c r="H204" i="11"/>
  <c r="G204" i="11"/>
  <c r="M203" i="11"/>
  <c r="K203" i="11"/>
  <c r="H203" i="11"/>
  <c r="G203" i="11"/>
  <c r="M202" i="11"/>
  <c r="K202" i="11"/>
  <c r="H202" i="11"/>
  <c r="G202" i="11"/>
  <c r="M201" i="11"/>
  <c r="K201" i="11"/>
  <c r="H201" i="11"/>
  <c r="G201" i="11"/>
  <c r="M200" i="11"/>
  <c r="K200" i="11"/>
  <c r="H200" i="11"/>
  <c r="G200" i="11"/>
  <c r="M199" i="11"/>
  <c r="K199" i="11"/>
  <c r="H199" i="11"/>
  <c r="G199" i="11"/>
  <c r="M198" i="11"/>
  <c r="K198" i="11"/>
  <c r="H198" i="11"/>
  <c r="G198" i="11"/>
  <c r="M197" i="11"/>
  <c r="K197" i="11"/>
  <c r="H197" i="11"/>
  <c r="G197" i="11"/>
  <c r="M196" i="11"/>
  <c r="K196" i="11"/>
  <c r="H196" i="11"/>
  <c r="G196" i="11"/>
  <c r="M195" i="11"/>
  <c r="K195" i="11"/>
  <c r="H195" i="11"/>
  <c r="G195" i="11"/>
  <c r="M194" i="11"/>
  <c r="K194" i="11"/>
  <c r="H194" i="11"/>
  <c r="G194" i="11"/>
  <c r="M193" i="11"/>
  <c r="K193" i="11"/>
  <c r="H193" i="11"/>
  <c r="G193" i="11"/>
  <c r="M192" i="11"/>
  <c r="K192" i="11"/>
  <c r="H192" i="11"/>
  <c r="G192" i="11"/>
  <c r="M191" i="11"/>
  <c r="K191" i="11"/>
  <c r="H191" i="11"/>
  <c r="G191" i="11"/>
  <c r="M190" i="11"/>
  <c r="K190" i="11"/>
  <c r="H190" i="11"/>
  <c r="G190" i="11"/>
  <c r="M189" i="11"/>
  <c r="K189" i="11"/>
  <c r="H189" i="11"/>
  <c r="G189" i="11"/>
  <c r="M188" i="11"/>
  <c r="K188" i="11"/>
  <c r="H188" i="11"/>
  <c r="G188" i="11"/>
  <c r="M187" i="11"/>
  <c r="K187" i="11"/>
  <c r="H187" i="11"/>
  <c r="G187" i="11"/>
  <c r="M186" i="11"/>
  <c r="K186" i="11"/>
  <c r="H186" i="11"/>
  <c r="G186" i="11"/>
  <c r="M185" i="11"/>
  <c r="K185" i="11"/>
  <c r="H185" i="11"/>
  <c r="G185" i="11"/>
  <c r="M184" i="11"/>
  <c r="K184" i="11"/>
  <c r="H184" i="11"/>
  <c r="G184" i="11"/>
  <c r="M183" i="11"/>
  <c r="K183" i="11"/>
  <c r="H183" i="11"/>
  <c r="G183" i="11"/>
  <c r="M182" i="11"/>
  <c r="K182" i="11"/>
  <c r="H182" i="11"/>
  <c r="G182" i="11"/>
  <c r="M181" i="11"/>
  <c r="K181" i="11"/>
  <c r="H181" i="11"/>
  <c r="G181" i="11"/>
  <c r="M180" i="11"/>
  <c r="K180" i="11"/>
  <c r="H180" i="11"/>
  <c r="G180" i="11"/>
  <c r="M179" i="11"/>
  <c r="K179" i="11"/>
  <c r="H179" i="11"/>
  <c r="G179" i="11"/>
  <c r="M178" i="11"/>
  <c r="K178" i="11"/>
  <c r="H178" i="11"/>
  <c r="G178" i="11"/>
  <c r="M177" i="11"/>
  <c r="K177" i="11"/>
  <c r="H177" i="11"/>
  <c r="G177" i="11"/>
  <c r="M176" i="11"/>
  <c r="K176" i="11"/>
  <c r="H176" i="11"/>
  <c r="G176" i="11"/>
  <c r="M175" i="11"/>
  <c r="K175" i="11"/>
  <c r="H175" i="11"/>
  <c r="G175" i="11"/>
  <c r="M174" i="11"/>
  <c r="K174" i="11"/>
  <c r="H174" i="11"/>
  <c r="G174" i="11"/>
  <c r="M173" i="11"/>
  <c r="K173" i="11"/>
  <c r="H173" i="11"/>
  <c r="G173" i="11"/>
  <c r="M172" i="11"/>
  <c r="K172" i="11"/>
  <c r="H172" i="11"/>
  <c r="G172" i="11"/>
  <c r="M171" i="11"/>
  <c r="K171" i="11"/>
  <c r="H171" i="11"/>
  <c r="G171" i="11"/>
  <c r="M170" i="11"/>
  <c r="K170" i="11"/>
  <c r="H170" i="11"/>
  <c r="G170" i="11"/>
  <c r="M169" i="11"/>
  <c r="K169" i="11"/>
  <c r="H169" i="11"/>
  <c r="G169" i="11"/>
  <c r="M168" i="11"/>
  <c r="K168" i="11"/>
  <c r="H168" i="11"/>
  <c r="G168" i="11"/>
  <c r="M167" i="11"/>
  <c r="K167" i="11"/>
  <c r="H167" i="11"/>
  <c r="G167" i="11"/>
  <c r="M166" i="11"/>
  <c r="K166" i="11"/>
  <c r="H166" i="11"/>
  <c r="G166" i="11"/>
  <c r="M165" i="11"/>
  <c r="K165" i="11"/>
  <c r="H165" i="11"/>
  <c r="G165" i="11"/>
  <c r="M164" i="11"/>
  <c r="K164" i="11"/>
  <c r="H164" i="11"/>
  <c r="G164" i="11"/>
  <c r="M163" i="11"/>
  <c r="K163" i="11"/>
  <c r="H163" i="11"/>
  <c r="G163" i="11"/>
  <c r="M162" i="11"/>
  <c r="K162" i="11"/>
  <c r="H162" i="11"/>
  <c r="G162" i="11"/>
  <c r="M161" i="11"/>
  <c r="K161" i="11"/>
  <c r="H161" i="11"/>
  <c r="G161" i="11"/>
  <c r="M160" i="11"/>
  <c r="K160" i="11"/>
  <c r="H160" i="11"/>
  <c r="G160" i="11"/>
  <c r="M159" i="11"/>
  <c r="K159" i="11"/>
  <c r="H159" i="11"/>
  <c r="G159" i="11"/>
  <c r="M158" i="11"/>
  <c r="K158" i="11"/>
  <c r="H158" i="11"/>
  <c r="G158" i="11"/>
  <c r="M157" i="11"/>
  <c r="K157" i="11"/>
  <c r="H157" i="11"/>
  <c r="G157" i="11"/>
  <c r="M156" i="11"/>
  <c r="K156" i="11"/>
  <c r="H156" i="11"/>
  <c r="G156" i="11"/>
  <c r="M155" i="11"/>
  <c r="K155" i="11"/>
  <c r="H155" i="11"/>
  <c r="G155" i="11"/>
  <c r="M154" i="11"/>
  <c r="K154" i="11"/>
  <c r="H154" i="11"/>
  <c r="G154" i="11"/>
  <c r="M153" i="11"/>
  <c r="K153" i="11"/>
  <c r="H153" i="11"/>
  <c r="G153" i="11"/>
  <c r="M152" i="11"/>
  <c r="K152" i="11"/>
  <c r="H152" i="11"/>
  <c r="G152" i="11"/>
  <c r="M151" i="11"/>
  <c r="K151" i="11"/>
  <c r="H151" i="11"/>
  <c r="G151" i="11"/>
  <c r="M150" i="11"/>
  <c r="K150" i="11"/>
  <c r="H150" i="11"/>
  <c r="G150" i="11"/>
  <c r="M149" i="11"/>
  <c r="K149" i="11"/>
  <c r="H149" i="11"/>
  <c r="G149" i="11"/>
  <c r="M148" i="11"/>
  <c r="K148" i="11"/>
  <c r="H148" i="11"/>
  <c r="G148" i="11"/>
  <c r="M147" i="11"/>
  <c r="K147" i="11"/>
  <c r="H147" i="11"/>
  <c r="G147" i="11"/>
  <c r="M146" i="11"/>
  <c r="K146" i="11"/>
  <c r="H146" i="11"/>
  <c r="G146" i="11"/>
  <c r="M145" i="11"/>
  <c r="K145" i="11"/>
  <c r="H145" i="11"/>
  <c r="G145" i="11"/>
  <c r="M144" i="11"/>
  <c r="K144" i="11"/>
  <c r="H144" i="11"/>
  <c r="G144" i="11"/>
  <c r="M143" i="11"/>
  <c r="K143" i="11"/>
  <c r="H143" i="11"/>
  <c r="G143" i="11"/>
  <c r="M142" i="11"/>
  <c r="K142" i="11"/>
  <c r="H142" i="11"/>
  <c r="G142" i="11"/>
  <c r="M141" i="11"/>
  <c r="K141" i="11"/>
  <c r="H141" i="11"/>
  <c r="G141" i="11"/>
  <c r="M140" i="11"/>
  <c r="K140" i="11"/>
  <c r="H140" i="11"/>
  <c r="G140" i="11"/>
  <c r="M139" i="11"/>
  <c r="K139" i="11"/>
  <c r="H139" i="11"/>
  <c r="G139" i="11"/>
  <c r="M138" i="11"/>
  <c r="K138" i="11"/>
  <c r="H138" i="11"/>
  <c r="G138" i="11"/>
  <c r="M137" i="11"/>
  <c r="K137" i="11"/>
  <c r="H137" i="11"/>
  <c r="G137" i="11"/>
  <c r="M136" i="11"/>
  <c r="K136" i="11"/>
  <c r="H136" i="11"/>
  <c r="G136" i="11"/>
  <c r="M135" i="11"/>
  <c r="K135" i="11"/>
  <c r="H135" i="11"/>
  <c r="G135" i="11"/>
  <c r="M134" i="11"/>
  <c r="K134" i="11"/>
  <c r="H134" i="11"/>
  <c r="G134" i="11"/>
  <c r="M133" i="11"/>
  <c r="K133" i="11"/>
  <c r="H133" i="11"/>
  <c r="G133" i="11"/>
  <c r="M132" i="11"/>
  <c r="K132" i="11"/>
  <c r="H132" i="11"/>
  <c r="G132" i="11"/>
  <c r="M131" i="11"/>
  <c r="K131" i="11"/>
  <c r="H131" i="11"/>
  <c r="G131" i="11"/>
  <c r="M130" i="11"/>
  <c r="K130" i="11"/>
  <c r="H130" i="11"/>
  <c r="G130" i="11"/>
  <c r="M129" i="11"/>
  <c r="K129" i="11"/>
  <c r="H129" i="11"/>
  <c r="G129" i="11"/>
  <c r="M128" i="11"/>
  <c r="K128" i="11"/>
  <c r="H128" i="11"/>
  <c r="G128" i="11"/>
  <c r="M127" i="11"/>
  <c r="K127" i="11"/>
  <c r="H127" i="11"/>
  <c r="G127" i="11"/>
  <c r="M126" i="11"/>
  <c r="K126" i="11"/>
  <c r="H126" i="11"/>
  <c r="G126" i="11"/>
  <c r="M125" i="11"/>
  <c r="K125" i="11"/>
  <c r="H125" i="11"/>
  <c r="G125" i="11"/>
  <c r="M124" i="11"/>
  <c r="K124" i="11"/>
  <c r="H124" i="11"/>
  <c r="G124" i="11"/>
  <c r="M123" i="11"/>
  <c r="K123" i="11"/>
  <c r="H123" i="11"/>
  <c r="G123" i="11"/>
  <c r="M122" i="11"/>
  <c r="K122" i="11"/>
  <c r="H122" i="11"/>
  <c r="G122" i="11"/>
  <c r="M121" i="11"/>
  <c r="K121" i="11"/>
  <c r="H121" i="11"/>
  <c r="G121" i="11"/>
  <c r="M120" i="11"/>
  <c r="K120" i="11"/>
  <c r="H120" i="11"/>
  <c r="G120" i="11"/>
  <c r="M119" i="11"/>
  <c r="K119" i="11"/>
  <c r="H119" i="11"/>
  <c r="G119" i="11"/>
  <c r="M118" i="11"/>
  <c r="K118" i="11"/>
  <c r="H118" i="11"/>
  <c r="G118" i="11"/>
  <c r="M117" i="11"/>
  <c r="K117" i="11"/>
  <c r="H117" i="11"/>
  <c r="G117" i="11"/>
  <c r="M116" i="11"/>
  <c r="K116" i="11"/>
  <c r="H116" i="11"/>
  <c r="G116" i="11"/>
  <c r="M115" i="11"/>
  <c r="K115" i="11"/>
  <c r="H115" i="11"/>
  <c r="G115" i="11"/>
  <c r="M114" i="11"/>
  <c r="K114" i="11"/>
  <c r="H114" i="11"/>
  <c r="G114" i="11"/>
  <c r="M113" i="11"/>
  <c r="K113" i="11"/>
  <c r="H113" i="11"/>
  <c r="G113" i="11"/>
  <c r="M112" i="11"/>
  <c r="K112" i="11"/>
  <c r="H112" i="11"/>
  <c r="G112" i="11"/>
  <c r="M111" i="11"/>
  <c r="K111" i="11"/>
  <c r="H111" i="11"/>
  <c r="G111" i="11"/>
  <c r="M110" i="11"/>
  <c r="K110" i="11"/>
  <c r="H110" i="11"/>
  <c r="G110" i="11"/>
  <c r="M109" i="11"/>
  <c r="K109" i="11"/>
  <c r="H109" i="11"/>
  <c r="G109" i="11"/>
  <c r="M108" i="11"/>
  <c r="K108" i="11"/>
  <c r="H108" i="11"/>
  <c r="G108" i="11"/>
  <c r="M107" i="11"/>
  <c r="K107" i="11"/>
  <c r="H107" i="11"/>
  <c r="G107" i="11"/>
  <c r="M106" i="11"/>
  <c r="K106" i="11"/>
  <c r="H106" i="11"/>
  <c r="G106" i="11"/>
  <c r="M105" i="11"/>
  <c r="K105" i="11"/>
  <c r="H105" i="11"/>
  <c r="G105" i="11"/>
  <c r="M104" i="11"/>
  <c r="K104" i="11"/>
  <c r="H104" i="11"/>
  <c r="G104" i="11"/>
  <c r="M103" i="11"/>
  <c r="K103" i="11"/>
  <c r="H103" i="11"/>
  <c r="G103" i="11"/>
  <c r="M102" i="11"/>
  <c r="K102" i="11"/>
  <c r="H102" i="11"/>
  <c r="G102" i="11"/>
  <c r="M101" i="11"/>
  <c r="K101" i="11"/>
  <c r="H101" i="11"/>
  <c r="G101" i="11"/>
  <c r="M100" i="11"/>
  <c r="K100" i="11"/>
  <c r="H100" i="11"/>
  <c r="G100" i="11"/>
  <c r="M99" i="11"/>
  <c r="K99" i="11"/>
  <c r="H99" i="11"/>
  <c r="G99" i="11"/>
  <c r="M98" i="11"/>
  <c r="K98" i="11"/>
  <c r="H98" i="11"/>
  <c r="G98" i="11"/>
  <c r="M97" i="11"/>
  <c r="K97" i="11"/>
  <c r="H97" i="11"/>
  <c r="G97" i="11"/>
  <c r="M96" i="11"/>
  <c r="K96" i="11"/>
  <c r="H96" i="11"/>
  <c r="G96" i="11"/>
  <c r="M95" i="11"/>
  <c r="K95" i="11"/>
  <c r="H95" i="11"/>
  <c r="G95" i="11"/>
  <c r="M94" i="11"/>
  <c r="K94" i="11"/>
  <c r="H94" i="11"/>
  <c r="G94" i="11"/>
  <c r="M93" i="11"/>
  <c r="K93" i="11"/>
  <c r="H93" i="11"/>
  <c r="G93" i="11"/>
  <c r="M92" i="11"/>
  <c r="K92" i="11"/>
  <c r="H92" i="11"/>
  <c r="G92" i="11"/>
  <c r="M91" i="11"/>
  <c r="K91" i="11"/>
  <c r="H91" i="11"/>
  <c r="G91" i="11"/>
  <c r="M90" i="11"/>
  <c r="K90" i="11"/>
  <c r="H90" i="11"/>
  <c r="G90" i="11"/>
  <c r="M89" i="11"/>
  <c r="K89" i="11"/>
  <c r="H89" i="11"/>
  <c r="G89" i="11"/>
  <c r="M88" i="11"/>
  <c r="K88" i="11"/>
  <c r="H88" i="11"/>
  <c r="G88" i="11"/>
  <c r="M87" i="11"/>
  <c r="K87" i="11"/>
  <c r="H87" i="11"/>
  <c r="G87" i="11"/>
  <c r="M86" i="11"/>
  <c r="K86" i="11"/>
  <c r="H86" i="11"/>
  <c r="G86" i="11"/>
  <c r="M85" i="11"/>
  <c r="K85" i="11"/>
  <c r="H85" i="11"/>
  <c r="G85" i="11"/>
  <c r="M84" i="11"/>
  <c r="K84" i="11"/>
  <c r="H84" i="11"/>
  <c r="G84" i="11"/>
  <c r="M83" i="11"/>
  <c r="K83" i="11"/>
  <c r="H83" i="11"/>
  <c r="G83" i="11"/>
  <c r="M82" i="11"/>
  <c r="K82" i="11"/>
  <c r="H82" i="11"/>
  <c r="G82" i="11"/>
  <c r="M81" i="11"/>
  <c r="K81" i="11"/>
  <c r="H81" i="11"/>
  <c r="G81" i="11"/>
  <c r="M80" i="11"/>
  <c r="K80" i="11"/>
  <c r="H80" i="11"/>
  <c r="G80" i="11"/>
  <c r="M79" i="11"/>
  <c r="K79" i="11"/>
  <c r="H79" i="11"/>
  <c r="G79" i="11"/>
  <c r="M78" i="11"/>
  <c r="K78" i="11"/>
  <c r="H78" i="11"/>
  <c r="G78" i="11"/>
  <c r="M77" i="11"/>
  <c r="K77" i="11"/>
  <c r="H77" i="11"/>
  <c r="G77" i="11"/>
  <c r="M76" i="11"/>
  <c r="K76" i="11"/>
  <c r="H76" i="11"/>
  <c r="G76" i="11"/>
  <c r="M75" i="11"/>
  <c r="K75" i="11"/>
  <c r="H75" i="11"/>
  <c r="G75" i="11"/>
  <c r="M74" i="11"/>
  <c r="K74" i="11"/>
  <c r="H74" i="11"/>
  <c r="G74" i="11"/>
  <c r="M73" i="11"/>
  <c r="K73" i="11"/>
  <c r="H73" i="11"/>
  <c r="G73" i="11"/>
  <c r="M72" i="11"/>
  <c r="K72" i="11"/>
  <c r="H72" i="11"/>
  <c r="G72" i="11"/>
  <c r="M71" i="11"/>
  <c r="K71" i="11"/>
  <c r="H71" i="11"/>
  <c r="G71" i="11"/>
  <c r="M70" i="11"/>
  <c r="K70" i="11"/>
  <c r="H70" i="11"/>
  <c r="G70" i="11"/>
  <c r="M69" i="11"/>
  <c r="K69" i="11"/>
  <c r="H69" i="11"/>
  <c r="G69" i="11"/>
  <c r="M68" i="11"/>
  <c r="K68" i="11"/>
  <c r="H68" i="11"/>
  <c r="G68" i="11"/>
  <c r="M67" i="11"/>
  <c r="K67" i="11"/>
  <c r="H67" i="11"/>
  <c r="G67" i="11"/>
  <c r="M66" i="11"/>
  <c r="K66" i="11"/>
  <c r="H66" i="11"/>
  <c r="G66" i="11"/>
  <c r="M65" i="11"/>
  <c r="K65" i="11"/>
  <c r="H65" i="11"/>
  <c r="G65" i="11"/>
  <c r="M64" i="11"/>
  <c r="K64" i="11"/>
  <c r="H64" i="11"/>
  <c r="G64" i="11"/>
  <c r="M63" i="11"/>
  <c r="K63" i="11"/>
  <c r="H63" i="11"/>
  <c r="G63" i="11"/>
  <c r="M62" i="11"/>
  <c r="K62" i="11"/>
  <c r="H62" i="11"/>
  <c r="G62" i="11"/>
  <c r="M61" i="11"/>
  <c r="K61" i="11"/>
  <c r="H61" i="11"/>
  <c r="G61" i="11"/>
  <c r="M60" i="11"/>
  <c r="K60" i="11"/>
  <c r="H60" i="11"/>
  <c r="G60" i="11"/>
  <c r="M59" i="11"/>
  <c r="K59" i="11"/>
  <c r="H59" i="11"/>
  <c r="G59" i="11"/>
  <c r="M58" i="11"/>
  <c r="K58" i="11"/>
  <c r="H58" i="11"/>
  <c r="G58" i="11"/>
  <c r="M57" i="11"/>
  <c r="K57" i="11"/>
  <c r="H57" i="11"/>
  <c r="G57" i="11"/>
  <c r="M56" i="11"/>
  <c r="K56" i="11"/>
  <c r="H56" i="11"/>
  <c r="G56" i="11"/>
  <c r="M55" i="11"/>
  <c r="K55" i="11"/>
  <c r="H55" i="11"/>
  <c r="G55" i="11"/>
  <c r="M54" i="11"/>
  <c r="K54" i="11"/>
  <c r="H54" i="11"/>
  <c r="G54" i="11"/>
  <c r="M53" i="11"/>
  <c r="K53" i="11"/>
  <c r="H53" i="11"/>
  <c r="G53" i="11"/>
  <c r="M52" i="11"/>
  <c r="K52" i="11"/>
  <c r="H52" i="11"/>
  <c r="G52" i="11"/>
  <c r="M51" i="11"/>
  <c r="K51" i="11"/>
  <c r="H51" i="11"/>
  <c r="G51" i="11"/>
  <c r="M50" i="11"/>
  <c r="K50" i="11"/>
  <c r="H50" i="11"/>
  <c r="G50" i="11"/>
  <c r="M49" i="11"/>
  <c r="K49" i="11"/>
  <c r="H49" i="11"/>
  <c r="G49" i="11"/>
  <c r="M48" i="11"/>
  <c r="K48" i="11"/>
  <c r="H48" i="11"/>
  <c r="G48" i="11"/>
  <c r="M47" i="11"/>
  <c r="K47" i="11"/>
  <c r="H47" i="11"/>
  <c r="G47" i="11"/>
  <c r="M46" i="11"/>
  <c r="K46" i="11"/>
  <c r="H46" i="11"/>
  <c r="G46" i="11"/>
  <c r="M45" i="11"/>
  <c r="K45" i="11"/>
  <c r="H45" i="11"/>
  <c r="G45" i="11"/>
  <c r="M44" i="11"/>
  <c r="K44" i="11"/>
  <c r="H44" i="11"/>
  <c r="G44" i="11"/>
  <c r="M43" i="11"/>
  <c r="K43" i="11"/>
  <c r="H43" i="11"/>
  <c r="G43" i="11"/>
  <c r="M42" i="11"/>
  <c r="K42" i="11"/>
  <c r="H42" i="11"/>
  <c r="G42" i="11"/>
  <c r="M41" i="11"/>
  <c r="K41" i="11"/>
  <c r="H41" i="11"/>
  <c r="G41" i="11"/>
  <c r="M40" i="11"/>
  <c r="K40" i="11"/>
  <c r="H40" i="11"/>
  <c r="G40" i="11"/>
  <c r="M39" i="11"/>
  <c r="K39" i="11"/>
  <c r="H39" i="11"/>
  <c r="G39" i="11"/>
  <c r="M38" i="11"/>
  <c r="K38" i="11"/>
  <c r="H38" i="11"/>
  <c r="G38" i="11"/>
  <c r="M37" i="11"/>
  <c r="K37" i="11"/>
  <c r="H37" i="11"/>
  <c r="G37" i="11"/>
  <c r="M36" i="11"/>
  <c r="K36" i="11"/>
  <c r="H36" i="11"/>
  <c r="G36" i="11"/>
  <c r="M35" i="11"/>
  <c r="K35" i="11"/>
  <c r="H35" i="11"/>
  <c r="G35" i="11"/>
  <c r="M34" i="11"/>
  <c r="K34" i="11"/>
  <c r="H34" i="11"/>
  <c r="G34" i="11"/>
  <c r="M33" i="11"/>
  <c r="K33" i="11"/>
  <c r="H33" i="11"/>
  <c r="G33" i="11"/>
  <c r="M32" i="11"/>
  <c r="K32" i="11"/>
  <c r="H32" i="11"/>
  <c r="G32" i="11"/>
  <c r="M31" i="11"/>
  <c r="K31" i="11"/>
  <c r="H31" i="11"/>
  <c r="G31" i="11"/>
  <c r="M30" i="11"/>
  <c r="K30" i="11"/>
  <c r="H30" i="11"/>
  <c r="G30" i="11"/>
  <c r="M29" i="11"/>
  <c r="K29" i="11"/>
  <c r="H29" i="11"/>
  <c r="G29" i="11"/>
  <c r="M28" i="11"/>
  <c r="K28" i="11"/>
  <c r="H28" i="11"/>
  <c r="G28" i="11"/>
  <c r="M27" i="11"/>
  <c r="K27" i="11"/>
  <c r="H27" i="11"/>
  <c r="G27" i="11"/>
  <c r="M26" i="11"/>
  <c r="K26" i="11"/>
  <c r="H26" i="11"/>
  <c r="G26" i="11"/>
  <c r="M25" i="11"/>
  <c r="K25" i="11"/>
  <c r="H25" i="11"/>
  <c r="G25" i="11"/>
  <c r="M24" i="11"/>
  <c r="K24" i="11"/>
  <c r="G24" i="11"/>
  <c r="E19" i="11"/>
  <c r="E21" i="11" s="1"/>
  <c r="D19" i="11"/>
  <c r="D21" i="11" s="1"/>
  <c r="K18" i="11"/>
  <c r="F18" i="11"/>
  <c r="M18" i="11" s="1"/>
  <c r="K17" i="11"/>
  <c r="F17" i="11"/>
  <c r="G17" i="11" s="1"/>
  <c r="K16" i="11"/>
  <c r="G16" i="11"/>
  <c r="F16" i="11"/>
  <c r="H16" i="11" s="1"/>
  <c r="K15" i="11"/>
  <c r="F15" i="11"/>
  <c r="H15" i="11" s="1"/>
  <c r="M14" i="11"/>
  <c r="K14" i="11"/>
  <c r="H14" i="11"/>
  <c r="G14" i="11"/>
  <c r="F14" i="11"/>
  <c r="K13" i="11"/>
  <c r="F13" i="11"/>
  <c r="M13" i="11" s="1"/>
  <c r="K12" i="11"/>
  <c r="F12" i="11"/>
  <c r="M12" i="11" s="1"/>
  <c r="K11" i="11"/>
  <c r="F11" i="11"/>
  <c r="G11" i="11" s="1"/>
  <c r="K10" i="11"/>
  <c r="F10" i="11"/>
  <c r="M10" i="11" s="1"/>
  <c r="O15" i="10"/>
  <c r="Q15" i="10" s="1"/>
  <c r="O14" i="10"/>
  <c r="Q14" i="10" s="1"/>
  <c r="O13" i="10"/>
  <c r="Q13" i="10" s="1"/>
  <c r="O12" i="10"/>
  <c r="Q12" i="10" s="1"/>
  <c r="O11" i="10"/>
  <c r="Q11" i="10" s="1"/>
  <c r="Q10" i="10"/>
  <c r="O10" i="10"/>
  <c r="AA1" i="10"/>
  <c r="H24" i="11" l="1"/>
  <c r="H477" i="11"/>
  <c r="H487" i="11"/>
  <c r="H499" i="11"/>
  <c r="H661" i="11"/>
  <c r="H695" i="11"/>
  <c r="G700" i="11"/>
  <c r="G726" i="11"/>
  <c r="G731" i="11"/>
  <c r="G750" i="11"/>
  <c r="G758" i="11"/>
  <c r="H793" i="11"/>
  <c r="G798" i="11"/>
  <c r="G834" i="11"/>
  <c r="H475" i="11"/>
  <c r="H657" i="11"/>
  <c r="H677" i="11"/>
  <c r="G686" i="11"/>
  <c r="G691" i="11"/>
  <c r="H700" i="11"/>
  <c r="H719" i="11"/>
  <c r="G724" i="11"/>
  <c r="H726" i="11"/>
  <c r="H731" i="11"/>
  <c r="M735" i="11"/>
  <c r="M738" i="11"/>
  <c r="M745" i="11"/>
  <c r="G748" i="11"/>
  <c r="H750" i="11"/>
  <c r="H758" i="11"/>
  <c r="M765" i="11"/>
  <c r="M767" i="11"/>
  <c r="H775" i="11"/>
  <c r="H778" i="11"/>
  <c r="H783" i="11"/>
  <c r="H798" i="11"/>
  <c r="M800" i="11"/>
  <c r="M805" i="11"/>
  <c r="M807" i="11"/>
  <c r="G810" i="11"/>
  <c r="H817" i="11"/>
  <c r="H834" i="11"/>
  <c r="M15" i="11"/>
  <c r="M17" i="11"/>
  <c r="H473" i="11"/>
  <c r="H478" i="11"/>
  <c r="H485" i="11"/>
  <c r="H497" i="11"/>
  <c r="H550" i="11"/>
  <c r="H568" i="11"/>
  <c r="H584" i="11"/>
  <c r="H600" i="11"/>
  <c r="H616" i="11"/>
  <c r="H632" i="11"/>
  <c r="H644" i="11"/>
  <c r="H655" i="11"/>
  <c r="H675" i="11"/>
  <c r="H686" i="11"/>
  <c r="H691" i="11"/>
  <c r="M695" i="11"/>
  <c r="M698" i="11"/>
  <c r="M705" i="11"/>
  <c r="H724" i="11"/>
  <c r="H748" i="11"/>
  <c r="M753" i="11"/>
  <c r="M761" i="11"/>
  <c r="M778" i="11"/>
  <c r="H810" i="11"/>
  <c r="F855" i="11"/>
  <c r="F857" i="11" s="1"/>
  <c r="M719" i="11"/>
  <c r="H17" i="11"/>
  <c r="H486" i="11"/>
  <c r="H498" i="11"/>
  <c r="H546" i="11"/>
  <c r="H564" i="11"/>
  <c r="H580" i="11"/>
  <c r="H596" i="11"/>
  <c r="H612" i="11"/>
  <c r="H628" i="11"/>
  <c r="H639" i="11"/>
  <c r="H649" i="11"/>
  <c r="H671" i="11"/>
  <c r="M689" i="11"/>
  <c r="G694" i="11"/>
  <c r="G699" i="11"/>
  <c r="H727" i="11"/>
  <c r="G732" i="11"/>
  <c r="H734" i="11"/>
  <c r="H739" i="11"/>
  <c r="H766" i="11"/>
  <c r="G779" i="11"/>
  <c r="H779" i="11" s="1"/>
  <c r="H797" i="11"/>
  <c r="G799" i="11"/>
  <c r="H818" i="11"/>
  <c r="H647" i="11"/>
  <c r="H694" i="11"/>
  <c r="H699" i="11"/>
  <c r="M706" i="11"/>
  <c r="M713" i="11"/>
  <c r="M751" i="11"/>
  <c r="M759" i="11"/>
  <c r="M762" i="11"/>
  <c r="M821" i="11"/>
  <c r="H833" i="11"/>
  <c r="M840" i="11"/>
  <c r="G854" i="11"/>
  <c r="G855" i="11" s="1"/>
  <c r="G857" i="11" s="1"/>
  <c r="M11" i="11"/>
  <c r="M16" i="11"/>
  <c r="H479" i="11"/>
  <c r="H491" i="11"/>
  <c r="H542" i="11"/>
  <c r="H560" i="11"/>
  <c r="H576" i="11"/>
  <c r="H592" i="11"/>
  <c r="H608" i="11"/>
  <c r="H624" i="11"/>
  <c r="H645" i="11"/>
  <c r="M727" i="11"/>
  <c r="H747" i="11"/>
  <c r="H780" i="11"/>
  <c r="Q17" i="10"/>
  <c r="F19" i="11"/>
  <c r="F21" i="11" s="1"/>
  <c r="M696" i="11"/>
  <c r="H696" i="11"/>
  <c r="G696" i="11"/>
  <c r="M803" i="11"/>
  <c r="H803" i="11"/>
  <c r="G803" i="11"/>
  <c r="G18" i="11"/>
  <c r="M720" i="11"/>
  <c r="H720" i="11"/>
  <c r="G720" i="11"/>
  <c r="M776" i="11"/>
  <c r="H776" i="11"/>
  <c r="G776" i="11"/>
  <c r="M784" i="11"/>
  <c r="G784" i="11"/>
  <c r="H784" i="11" s="1"/>
  <c r="E860" i="11"/>
  <c r="M744" i="11"/>
  <c r="G744" i="11"/>
  <c r="H744" i="11" s="1"/>
  <c r="F824" i="11"/>
  <c r="F826" i="11" s="1"/>
  <c r="H18" i="11"/>
  <c r="M704" i="11"/>
  <c r="H704" i="11"/>
  <c r="G704" i="11"/>
  <c r="M752" i="11"/>
  <c r="G752" i="11"/>
  <c r="H752" i="11" s="1"/>
  <c r="M760" i="11"/>
  <c r="G760" i="11"/>
  <c r="H760" i="11" s="1"/>
  <c r="M811" i="11"/>
  <c r="H811" i="11"/>
  <c r="G811" i="11"/>
  <c r="H10" i="11"/>
  <c r="G13" i="11"/>
  <c r="H11" i="11"/>
  <c r="H13" i="11"/>
  <c r="G15" i="11"/>
  <c r="M728" i="11"/>
  <c r="W15" i="10" s="1"/>
  <c r="G15" i="10" s="1"/>
  <c r="I15" i="10" s="1"/>
  <c r="U15" i="10" s="1"/>
  <c r="S15" i="10" s="1"/>
  <c r="H728" i="11"/>
  <c r="G728" i="11"/>
  <c r="M830" i="11"/>
  <c r="H830" i="11"/>
  <c r="G830" i="11"/>
  <c r="D860" i="11"/>
  <c r="G680" i="11"/>
  <c r="G682" i="11" s="1"/>
  <c r="M688" i="11"/>
  <c r="W10" i="10" s="1"/>
  <c r="G10" i="10" s="1"/>
  <c r="I10" i="10" s="1"/>
  <c r="U10" i="10" s="1"/>
  <c r="H688" i="11"/>
  <c r="G688" i="11"/>
  <c r="M795" i="11"/>
  <c r="H795" i="11"/>
  <c r="G795" i="11"/>
  <c r="M819" i="11"/>
  <c r="H819" i="11"/>
  <c r="G819" i="11"/>
  <c r="M712" i="11"/>
  <c r="H712" i="11"/>
  <c r="G712" i="11"/>
  <c r="H848" i="11"/>
  <c r="H849" i="11" s="1"/>
  <c r="H851" i="11" s="1"/>
  <c r="G849" i="11"/>
  <c r="G851" i="11" s="1"/>
  <c r="W12" i="10"/>
  <c r="G12" i="10" s="1"/>
  <c r="I12" i="10" s="1"/>
  <c r="U12" i="10" s="1"/>
  <c r="S12" i="10" s="1"/>
  <c r="G10" i="11"/>
  <c r="G19" i="11" s="1"/>
  <c r="G21" i="11" s="1"/>
  <c r="H12" i="11"/>
  <c r="G12" i="11"/>
  <c r="M736" i="11"/>
  <c r="H736" i="11"/>
  <c r="G736" i="11"/>
  <c r="M768" i="11"/>
  <c r="W14" i="10" s="1"/>
  <c r="G14" i="10" s="1"/>
  <c r="I14" i="10" s="1"/>
  <c r="U14" i="10" s="1"/>
  <c r="S14" i="10" s="1"/>
  <c r="H768" i="11"/>
  <c r="G768" i="11"/>
  <c r="H689" i="11"/>
  <c r="H697" i="11"/>
  <c r="H705" i="11"/>
  <c r="H713" i="11"/>
  <c r="H721" i="11"/>
  <c r="H729" i="11"/>
  <c r="H737" i="11"/>
  <c r="H745" i="11"/>
  <c r="H753" i="11"/>
  <c r="H761" i="11"/>
  <c r="H769" i="11"/>
  <c r="H777" i="11"/>
  <c r="H785" i="11"/>
  <c r="G793" i="11"/>
  <c r="H796" i="11"/>
  <c r="G801" i="11"/>
  <c r="H804" i="11"/>
  <c r="G809" i="11"/>
  <c r="H812" i="11"/>
  <c r="G817" i="11"/>
  <c r="H820" i="11"/>
  <c r="H831" i="11"/>
  <c r="G836" i="11"/>
  <c r="H839" i="11"/>
  <c r="M848" i="11"/>
  <c r="G833" i="11"/>
  <c r="H836" i="11"/>
  <c r="G841" i="11"/>
  <c r="M769" i="11"/>
  <c r="M777" i="11"/>
  <c r="M785" i="11"/>
  <c r="F787" i="11"/>
  <c r="F789" i="11" s="1"/>
  <c r="M796" i="11"/>
  <c r="M804" i="11"/>
  <c r="M812" i="11"/>
  <c r="M820" i="11"/>
  <c r="M831" i="11"/>
  <c r="M839" i="11"/>
  <c r="G685" i="11"/>
  <c r="G693" i="11"/>
  <c r="G701" i="11"/>
  <c r="G709" i="11"/>
  <c r="G717" i="11"/>
  <c r="G725" i="11"/>
  <c r="G733" i="11"/>
  <c r="G741" i="11"/>
  <c r="G749" i="11"/>
  <c r="H749" i="11" s="1"/>
  <c r="G757" i="11"/>
  <c r="H757" i="11" s="1"/>
  <c r="G765" i="11"/>
  <c r="G773" i="11"/>
  <c r="H773" i="11" s="1"/>
  <c r="G781" i="11"/>
  <c r="H781" i="11" s="1"/>
  <c r="G792" i="11"/>
  <c r="G800" i="11"/>
  <c r="G808" i="11"/>
  <c r="G816" i="11"/>
  <c r="G835" i="11"/>
  <c r="F849" i="11"/>
  <c r="F851" i="11" s="1"/>
  <c r="H685" i="11"/>
  <c r="G690" i="11"/>
  <c r="H693" i="11"/>
  <c r="G698" i="11"/>
  <c r="H701" i="11"/>
  <c r="G706" i="11"/>
  <c r="H709" i="11"/>
  <c r="G714" i="11"/>
  <c r="H717" i="11"/>
  <c r="G722" i="11"/>
  <c r="H725" i="11"/>
  <c r="G730" i="11"/>
  <c r="H733" i="11"/>
  <c r="G738" i="11"/>
  <c r="H741" i="11"/>
  <c r="G746" i="11"/>
  <c r="H746" i="11" s="1"/>
  <c r="G754" i="11"/>
  <c r="H754" i="11" s="1"/>
  <c r="G762" i="11"/>
  <c r="G770" i="11"/>
  <c r="G786" i="11"/>
  <c r="H786" i="11" s="1"/>
  <c r="H792" i="11"/>
  <c r="G821" i="11"/>
  <c r="G832" i="11"/>
  <c r="G840" i="11"/>
  <c r="F843" i="11"/>
  <c r="F845" i="11" s="1"/>
  <c r="H843" i="11" l="1"/>
  <c r="H845" i="11" s="1"/>
  <c r="H860" i="11" s="1"/>
  <c r="G843" i="11"/>
  <c r="G845" i="11" s="1"/>
  <c r="F860" i="11"/>
  <c r="H680" i="11"/>
  <c r="H682" i="11" s="1"/>
  <c r="S10" i="10"/>
  <c r="H824" i="11"/>
  <c r="H826" i="11" s="1"/>
  <c r="G787" i="11"/>
  <c r="G789" i="11" s="1"/>
  <c r="H19" i="11"/>
  <c r="H21" i="11" s="1"/>
  <c r="W11" i="10"/>
  <c r="G11" i="10" s="1"/>
  <c r="I11" i="10" s="1"/>
  <c r="U11" i="10" s="1"/>
  <c r="S11" i="10" s="1"/>
  <c r="G824" i="11"/>
  <c r="G826" i="11" s="1"/>
  <c r="G860" i="11" s="1"/>
  <c r="W13" i="10"/>
  <c r="G13" i="10" s="1"/>
  <c r="I13" i="10" s="1"/>
  <c r="U13" i="10" s="1"/>
  <c r="S13" i="10" s="1"/>
  <c r="H787" i="11"/>
  <c r="H789" i="11" s="1"/>
  <c r="S17" i="10" l="1"/>
  <c r="U17" i="10"/>
  <c r="H28" i="9" l="1"/>
  <c r="F33" i="9"/>
  <c r="F28" i="9"/>
  <c r="F27" i="9"/>
  <c r="H27" i="9"/>
  <c r="H33" i="9"/>
  <c r="U37" i="8"/>
  <c r="O37" i="8"/>
  <c r="I37" i="8"/>
  <c r="C37" i="8"/>
  <c r="E36" i="8"/>
  <c r="G36" i="8" s="1"/>
  <c r="W36" i="8" s="1"/>
  <c r="E35" i="8"/>
  <c r="G35" i="8" s="1"/>
  <c r="W35" i="8" s="1"/>
  <c r="E34" i="8"/>
  <c r="G34" i="8" s="1"/>
  <c r="W34" i="8" s="1"/>
  <c r="Q26" i="8"/>
  <c r="Q33" i="8" s="1"/>
  <c r="S33" i="8" s="1"/>
  <c r="K26" i="8"/>
  <c r="K28" i="8" s="1"/>
  <c r="M28" i="8" s="1"/>
  <c r="U22" i="8"/>
  <c r="O22" i="8"/>
  <c r="I22" i="8"/>
  <c r="E21" i="8"/>
  <c r="G21" i="8" s="1"/>
  <c r="W21" i="8" s="1"/>
  <c r="E20" i="8"/>
  <c r="C20" i="8"/>
  <c r="E19" i="8"/>
  <c r="G19" i="8" s="1"/>
  <c r="W19" i="8" s="1"/>
  <c r="E18" i="8"/>
  <c r="G18" i="8" s="1"/>
  <c r="W18" i="8" s="1"/>
  <c r="E17" i="8"/>
  <c r="E33" i="8" s="1"/>
  <c r="G33" i="8" s="1"/>
  <c r="E16" i="8"/>
  <c r="G16" i="8" s="1"/>
  <c r="E15" i="8"/>
  <c r="G15" i="8" s="1"/>
  <c r="E14" i="8"/>
  <c r="E30" i="8" s="1"/>
  <c r="G30" i="8" s="1"/>
  <c r="E13" i="8"/>
  <c r="E29" i="8" s="1"/>
  <c r="G29" i="8" s="1"/>
  <c r="E12" i="8"/>
  <c r="G12" i="8" s="1"/>
  <c r="E11" i="8"/>
  <c r="G11" i="8" s="1"/>
  <c r="Q10" i="8"/>
  <c r="Q17" i="8" s="1"/>
  <c r="S17" i="8" s="1"/>
  <c r="K10" i="8"/>
  <c r="K11" i="8" s="1"/>
  <c r="M11" i="8" s="1"/>
  <c r="E10" i="8"/>
  <c r="G10" i="8" s="1"/>
  <c r="K30" i="8" l="1"/>
  <c r="M30" i="8" s="1"/>
  <c r="G13" i="8"/>
  <c r="K14" i="8"/>
  <c r="M14" i="8" s="1"/>
  <c r="U39" i="8"/>
  <c r="K33" i="8"/>
  <c r="M33" i="8" s="1"/>
  <c r="W33" i="8" s="1"/>
  <c r="G17" i="8"/>
  <c r="Q27" i="8"/>
  <c r="S27" i="8" s="1"/>
  <c r="I39" i="8"/>
  <c r="Q31" i="8"/>
  <c r="S31" i="8" s="1"/>
  <c r="Q29" i="8"/>
  <c r="S29" i="8" s="1"/>
  <c r="E32" i="8"/>
  <c r="G32" i="8" s="1"/>
  <c r="K13" i="8"/>
  <c r="M13" i="8" s="1"/>
  <c r="K17" i="8"/>
  <c r="M17" i="8" s="1"/>
  <c r="C22" i="8"/>
  <c r="C39" i="8" s="1"/>
  <c r="S26" i="8"/>
  <c r="Q28" i="8"/>
  <c r="S28" i="8" s="1"/>
  <c r="Q32" i="8"/>
  <c r="S32" i="8" s="1"/>
  <c r="E28" i="8"/>
  <c r="G28" i="8" s="1"/>
  <c r="E31" i="8"/>
  <c r="G31" i="8" s="1"/>
  <c r="K12" i="8"/>
  <c r="M12" i="8" s="1"/>
  <c r="K16" i="8"/>
  <c r="M16" i="8" s="1"/>
  <c r="G20" i="8"/>
  <c r="W20" i="8" s="1"/>
  <c r="E27" i="8"/>
  <c r="G27" i="8" s="1"/>
  <c r="K29" i="8"/>
  <c r="M29" i="8" s="1"/>
  <c r="K31" i="8"/>
  <c r="M31" i="8" s="1"/>
  <c r="O39" i="8"/>
  <c r="Q11" i="8"/>
  <c r="S11" i="8" s="1"/>
  <c r="W11" i="8" s="1"/>
  <c r="G14" i="8"/>
  <c r="Q13" i="8"/>
  <c r="S13" i="8" s="1"/>
  <c r="K15" i="8"/>
  <c r="M15" i="8" s="1"/>
  <c r="E26" i="8"/>
  <c r="G26" i="8" s="1"/>
  <c r="Q30" i="8"/>
  <c r="S30" i="8" s="1"/>
  <c r="K32" i="8"/>
  <c r="M32" i="8" s="1"/>
  <c r="Q12" i="8"/>
  <c r="S12" i="8" s="1"/>
  <c r="Q14" i="8"/>
  <c r="S14" i="8" s="1"/>
  <c r="Q15" i="8"/>
  <c r="S15" i="8" s="1"/>
  <c r="Q16" i="8"/>
  <c r="S16" i="8" s="1"/>
  <c r="M26" i="8"/>
  <c r="K27" i="8"/>
  <c r="M27" i="8" s="1"/>
  <c r="S10" i="8"/>
  <c r="M10" i="8"/>
  <c r="W28" i="8" l="1"/>
  <c r="W30" i="8"/>
  <c r="W17" i="8"/>
  <c r="W29" i="8"/>
  <c r="S37" i="8"/>
  <c r="W14" i="8"/>
  <c r="W32" i="8"/>
  <c r="W27" i="8"/>
  <c r="W16" i="8"/>
  <c r="W31" i="8"/>
  <c r="G37" i="8"/>
  <c r="W13" i="8"/>
  <c r="G22" i="8"/>
  <c r="W12" i="8"/>
  <c r="M22" i="8"/>
  <c r="M37" i="8"/>
  <c r="S22" i="8"/>
  <c r="W10" i="8"/>
  <c r="W15" i="8"/>
  <c r="W26" i="8"/>
  <c r="G39" i="8" l="1"/>
  <c r="S39" i="8"/>
  <c r="W37" i="8"/>
  <c r="W22" i="8"/>
  <c r="M39" i="8"/>
  <c r="W39" i="8" l="1"/>
  <c r="S46" i="8"/>
  <c r="G46" i="8"/>
  <c r="W46" i="8" l="1"/>
  <c r="D14" i="5" l="1"/>
  <c r="B14" i="5"/>
  <c r="F10" i="5"/>
  <c r="F14" i="5" s="1"/>
  <c r="H10" i="5" l="1"/>
  <c r="H14" i="5" s="1"/>
  <c r="F31" i="3"/>
  <c r="H9" i="2"/>
  <c r="H10" i="2"/>
  <c r="H8" i="2"/>
  <c r="J10" i="2"/>
  <c r="L10" i="2" s="1"/>
  <c r="J8" i="2"/>
  <c r="L8" i="2" s="1"/>
  <c r="D15" i="1"/>
  <c r="D14" i="1"/>
  <c r="H15" i="1" l="1"/>
  <c r="J15" i="1"/>
  <c r="F15" i="1"/>
  <c r="J9" i="2"/>
  <c r="L9" i="2" s="1"/>
  <c r="H11" i="2" l="1"/>
  <c r="D36" i="1" l="1"/>
  <c r="L11" i="2"/>
  <c r="H17" i="1" s="1"/>
  <c r="J17" i="1" s="1"/>
  <c r="N11" i="2" l="1"/>
  <c r="O11" i="2" s="1"/>
  <c r="L13" i="2"/>
  <c r="F17" i="1"/>
  <c r="F26" i="1"/>
  <c r="H26" i="1" s="1"/>
  <c r="J26" i="1" s="1"/>
  <c r="F20" i="1"/>
  <c r="H20" i="1" s="1"/>
  <c r="J20" i="1" s="1"/>
  <c r="F18" i="1"/>
  <c r="H18" i="1" s="1"/>
  <c r="J18" i="1" s="1"/>
  <c r="F16" i="1"/>
  <c r="H16" i="1" s="1"/>
  <c r="J16" i="1" s="1"/>
  <c r="D19" i="1"/>
  <c r="D21" i="1" s="1"/>
  <c r="F12" i="1"/>
  <c r="F10" i="1"/>
  <c r="H10" i="1" s="1"/>
  <c r="J10" i="1" l="1"/>
  <c r="H12" i="1"/>
  <c r="D23" i="1"/>
  <c r="D25" i="1"/>
  <c r="F14" i="1"/>
  <c r="H14" i="1" l="1"/>
  <c r="F19" i="1"/>
  <c r="F21" i="1" s="1"/>
  <c r="J12" i="1"/>
  <c r="D27" i="1"/>
  <c r="F23" i="1"/>
  <c r="F25" i="1" s="1"/>
  <c r="J14" i="1" l="1"/>
  <c r="J19" i="1" s="1"/>
  <c r="J21" i="1" s="1"/>
  <c r="H19" i="1"/>
  <c r="H21" i="1" s="1"/>
  <c r="D29" i="1"/>
  <c r="E9" i="3" s="1"/>
  <c r="F27" i="1"/>
  <c r="F29" i="1" s="1"/>
  <c r="E10" i="3"/>
  <c r="E12" i="3" l="1"/>
  <c r="G10" i="3"/>
  <c r="G9" i="3"/>
  <c r="J23" i="1"/>
  <c r="J25" i="1"/>
  <c r="J27" i="1" s="1"/>
  <c r="J29" i="1" s="1"/>
  <c r="H23" i="1"/>
  <c r="H25" i="1" s="1"/>
  <c r="H27" i="1" s="1"/>
  <c r="H29" i="1" s="1"/>
  <c r="E16" i="3"/>
  <c r="E15" i="3"/>
  <c r="I10" i="3" l="1"/>
  <c r="I9" i="3"/>
  <c r="K10" i="3"/>
  <c r="K9" i="3"/>
  <c r="G31" i="3"/>
  <c r="G19" i="3" s="1"/>
  <c r="G12" i="3"/>
  <c r="E18" i="3"/>
  <c r="G15" i="3" l="1"/>
  <c r="G16" i="3"/>
  <c r="G18" i="3" s="1"/>
  <c r="G21" i="3" s="1"/>
  <c r="G24" i="3" s="1"/>
  <c r="I12" i="3"/>
  <c r="I31" i="3"/>
  <c r="I19" i="3" s="1"/>
  <c r="K12" i="3"/>
  <c r="K31" i="3"/>
  <c r="K19" i="3" s="1"/>
  <c r="E21" i="3"/>
  <c r="K16" i="3" l="1"/>
  <c r="K15" i="3"/>
  <c r="K18" i="3" s="1"/>
  <c r="K21" i="3" s="1"/>
  <c r="K24" i="3" s="1"/>
  <c r="I16" i="3"/>
  <c r="I15" i="3"/>
  <c r="G36" i="3"/>
  <c r="G26" i="3"/>
  <c r="E24" i="3"/>
  <c r="M24" i="3" l="1"/>
  <c r="E36" i="3"/>
  <c r="I18" i="3"/>
  <c r="I21" i="3" s="1"/>
  <c r="I24" i="3" s="1"/>
  <c r="K26" i="3"/>
  <c r="K36" i="3"/>
  <c r="W41" i="8" s="1"/>
  <c r="W43" i="8" s="1"/>
  <c r="W45" i="8" s="1"/>
  <c r="E26" i="3"/>
  <c r="I26" i="3" l="1"/>
  <c r="I36" i="3"/>
</calcChain>
</file>

<file path=xl/sharedStrings.xml><?xml version="1.0" encoding="utf-8"?>
<sst xmlns="http://schemas.openxmlformats.org/spreadsheetml/2006/main" count="1116" uniqueCount="466">
  <si>
    <t>Calculation of State and Federal Income Tax</t>
  </si>
  <si>
    <t>Company</t>
  </si>
  <si>
    <t>Line No.</t>
  </si>
  <si>
    <t>Description</t>
  </si>
  <si>
    <t>Order</t>
  </si>
  <si>
    <t>Proposed</t>
  </si>
  <si>
    <t>Operating Revenue</t>
  </si>
  <si>
    <t>Add:</t>
  </si>
  <si>
    <t>Income from Management Services</t>
  </si>
  <si>
    <t>Maintenance Expense</t>
  </si>
  <si>
    <t>General Expense</t>
  </si>
  <si>
    <t>Depreciation</t>
  </si>
  <si>
    <t>Amortization of CIAC</t>
  </si>
  <si>
    <t>Taxes Other Than Income</t>
  </si>
  <si>
    <t>Interest Expense</t>
  </si>
  <si>
    <t>Taxable Income</t>
  </si>
  <si>
    <t>Federal Taxable Income</t>
  </si>
  <si>
    <t xml:space="preserve">    Federal Tax Rate</t>
  </si>
  <si>
    <t>Total Federal Taxes</t>
  </si>
  <si>
    <t>WATER SERVICE CORPORATION OF KENTUCKY</t>
  </si>
  <si>
    <t>Case No. 2018 - 00208</t>
  </si>
  <si>
    <t>Test Year Ended 12/31/2017</t>
  </si>
  <si>
    <t>Total Proforma Income Tax Expense</t>
  </si>
  <si>
    <t>Depreciation Expense</t>
  </si>
  <si>
    <t>Account ID</t>
  </si>
  <si>
    <t>Account Description</t>
  </si>
  <si>
    <t>12/31/2017 Test Year</t>
  </si>
  <si>
    <t xml:space="preserve">Service lines </t>
  </si>
  <si>
    <t>Meters</t>
  </si>
  <si>
    <t>Other tangible plt. water</t>
  </si>
  <si>
    <t>CIAC-METERS</t>
  </si>
  <si>
    <t>CIAC-OTHER TANGIBLE PLT W</t>
  </si>
  <si>
    <t>CIAC-WATER-TAP</t>
  </si>
  <si>
    <t>Total Amortization</t>
  </si>
  <si>
    <t xml:space="preserve">Revenue Requirement </t>
  </si>
  <si>
    <t>Item</t>
  </si>
  <si>
    <t>Total Operating Expenses</t>
  </si>
  <si>
    <t>Less: Federal &amp; State Income Taxes</t>
  </si>
  <si>
    <t>Operating Expenses Net of Income Taxes</t>
  </si>
  <si>
    <t>Divide by: Operating Ratio</t>
  </si>
  <si>
    <t>Revenue to Cover Operating Ratio</t>
  </si>
  <si>
    <t>Less: Operating Expenses Net of Income Taxes</t>
  </si>
  <si>
    <t>Net Operating Income After Income Taxes</t>
  </si>
  <si>
    <t>Less: Pro Forma Net Income</t>
  </si>
  <si>
    <t>Net Operating Income Adjustment</t>
  </si>
  <si>
    <t>Multiplied by Gross-up Factor</t>
  </si>
  <si>
    <t>Revenue Requirement</t>
  </si>
  <si>
    <t>Percentage Increase/Decrease</t>
  </si>
  <si>
    <t>Proforma Net Income</t>
  </si>
  <si>
    <t>Commission</t>
  </si>
  <si>
    <t>Less:</t>
  </si>
  <si>
    <t>Total Operating Expenses (Net Income Tax Exp.)</t>
  </si>
  <si>
    <t>Pro Forma State Income Tax Rate</t>
  </si>
  <si>
    <t>State Income Tax Rate</t>
  </si>
  <si>
    <t>Note:</t>
  </si>
  <si>
    <t>The Commission Order column ties to the Page 17 of the Commission's order.</t>
  </si>
  <si>
    <t>The Company Proposed column properly includes Amortization of CIAC.</t>
  </si>
  <si>
    <t>Total Amortization of CIAC</t>
  </si>
  <si>
    <t>Commission Order Amortization Rate</t>
  </si>
  <si>
    <t>Commission Order
CIAC Amortization</t>
  </si>
  <si>
    <t>Company Proposed 
Amortization Rate</t>
  </si>
  <si>
    <t>Company Proposed
CIAC Amortization</t>
  </si>
  <si>
    <t>The Commission Ordered CIAC Amortization ties to Appendix B of the Commission's February 11, 2019 order. However, this ($14,627) was excluded from taxable income.</t>
  </si>
  <si>
    <t>The Company's Proposed Amortization Rates and resulting CIAC Amortization uses the Commission's approved rates consistent with Appendix A.</t>
  </si>
  <si>
    <t>Commission 
Order</t>
  </si>
  <si>
    <t>Company
Proposed</t>
  </si>
  <si>
    <t>Rate Case Expense</t>
  </si>
  <si>
    <t>Total Rate Case Expense</t>
  </si>
  <si>
    <t>As Filed</t>
  </si>
  <si>
    <t>Per Order</t>
  </si>
  <si>
    <t>Rehearing</t>
  </si>
  <si>
    <t>Amortization Period</t>
  </si>
  <si>
    <t>Amortization Expense per Year</t>
  </si>
  <si>
    <t>[1]</t>
  </si>
  <si>
    <t>[1] Attorney provided 2/22/19</t>
  </si>
  <si>
    <t>Incremental</t>
  </si>
  <si>
    <t>Revenues at Proposed Rates</t>
  </si>
  <si>
    <t xml:space="preserve"># of Bills </t>
  </si>
  <si>
    <t>Rate</t>
  </si>
  <si>
    <t>Flat Revenue</t>
  </si>
  <si>
    <t>Tier l Gallons Consumed</t>
  </si>
  <si>
    <t xml:space="preserve">Tier 1 Rate </t>
  </si>
  <si>
    <t>Volumetric Tier 1 Revenue</t>
  </si>
  <si>
    <t>Tier 2 Gallons Consumed</t>
  </si>
  <si>
    <t xml:space="preserve">Tier 2 Rate </t>
  </si>
  <si>
    <t>Volumetric Tier 2 Revenue</t>
  </si>
  <si>
    <t>Billing Adjustments</t>
  </si>
  <si>
    <t>Total Revenue</t>
  </si>
  <si>
    <t>MIDDLESBORO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</si>
  <si>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</si>
  <si>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</si>
  <si>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</si>
  <si>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</si>
  <si>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3/4"            </t>
  </si>
  <si>
    <t xml:space="preserve">4"              </t>
  </si>
  <si>
    <t xml:space="preserve">5/8"            </t>
  </si>
  <si>
    <t xml:space="preserve">6"              </t>
  </si>
  <si>
    <t>Municipally Owned Hydrants</t>
  </si>
  <si>
    <t>Private Hydrants</t>
  </si>
  <si>
    <t>Ambleside Private Fire Surcharge</t>
  </si>
  <si>
    <t>Sprinkler Systems</t>
  </si>
  <si>
    <t>Total</t>
  </si>
  <si>
    <t>CLINTON</t>
  </si>
  <si>
    <t>WSCKY Total</t>
  </si>
  <si>
    <t>Pro Forma Proposed (Sch B)</t>
  </si>
  <si>
    <t>Variance $</t>
  </si>
  <si>
    <t>Variance %</t>
  </si>
  <si>
    <t>% Flat</t>
  </si>
  <si>
    <t>% Vol</t>
  </si>
  <si>
    <t>Present vs Proposed rates</t>
  </si>
  <si>
    <t>Present</t>
  </si>
  <si>
    <t>Rates</t>
  </si>
  <si>
    <t>Base Service Charges Per Month</t>
  </si>
  <si>
    <t>All Service Territories</t>
  </si>
  <si>
    <t>5/8-Inch</t>
  </si>
  <si>
    <t>3/4-Inch</t>
  </si>
  <si>
    <t>1-Inch</t>
  </si>
  <si>
    <t>1 1/2-Inch</t>
  </si>
  <si>
    <t>2-Inch</t>
  </si>
  <si>
    <t>3-Inch</t>
  </si>
  <si>
    <t>4-Inch</t>
  </si>
  <si>
    <t>6-Inch</t>
  </si>
  <si>
    <t>Volumetric Rates Per 1000 Gallons</t>
  </si>
  <si>
    <t>Middlesboro</t>
  </si>
  <si>
    <t>Tier 1 - First 100,000 gallons</t>
  </si>
  <si>
    <t>Tier 2 - Over 100,000 gallons</t>
  </si>
  <si>
    <t>Clinton</t>
  </si>
  <si>
    <t>All usage</t>
  </si>
  <si>
    <t>Miscellaneous Charges Per Month</t>
  </si>
  <si>
    <t>NA</t>
  </si>
  <si>
    <t>Ordered</t>
  </si>
  <si>
    <t>Water Service Corporation of KY</t>
  </si>
  <si>
    <t>WSCK WSC Allocation Rate</t>
  </si>
  <si>
    <t xml:space="preserve">Response to Rehearing Information Request </t>
  </si>
  <si>
    <t>NARUC Guide</t>
  </si>
  <si>
    <t>Adjusted</t>
  </si>
  <si>
    <t>Percent</t>
  </si>
  <si>
    <t>Mid-Point</t>
  </si>
  <si>
    <t>Annual Depreciation</t>
  </si>
  <si>
    <t>Account</t>
  </si>
  <si>
    <t>Plant in Service</t>
  </si>
  <si>
    <t>Remove Fully</t>
  </si>
  <si>
    <t>Net</t>
  </si>
  <si>
    <t>Service</t>
  </si>
  <si>
    <t>Final Order</t>
  </si>
  <si>
    <t>Fully Depreciated</t>
  </si>
  <si>
    <t>Number</t>
  </si>
  <si>
    <t>Pro Forma</t>
  </si>
  <si>
    <t>Depreciated Computers</t>
  </si>
  <si>
    <t>Salvage</t>
  </si>
  <si>
    <t>Life</t>
  </si>
  <si>
    <t>Expense</t>
  </si>
  <si>
    <t>Adjustment</t>
  </si>
  <si>
    <t>Computer Assets</t>
  </si>
  <si>
    <t>MainFrame Computers</t>
  </si>
  <si>
    <t>MainFrame Software</t>
  </si>
  <si>
    <t>Personal Computers</t>
  </si>
  <si>
    <t>PC Software</t>
  </si>
  <si>
    <t>Other Allocated Computer System Costs</t>
  </si>
  <si>
    <t>Other Allocated Micro System Costs</t>
  </si>
  <si>
    <t>w/p [l]</t>
  </si>
  <si>
    <t>Allocation of State and WSC Computers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</si>
  <si>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</si>
  <si>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</si>
  <si>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</si>
  <si>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</si>
  <si>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</si>
  <si>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</si>
  <si>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</si>
  <si>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</si>
  <si>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</si>
  <si>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</si>
  <si>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</si>
  <si>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</si>
  <si>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</si>
  <si>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</si>
  <si>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</si>
  <si>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</si>
  <si>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</si>
  <si>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</si>
  <si>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</si>
  <si>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</si>
  <si>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</si>
  <si>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</si>
  <si>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</si>
  <si>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Line</t>
  </si>
  <si>
    <t>Asset Number</t>
  </si>
  <si>
    <t>Asset Description</t>
  </si>
  <si>
    <t>Cost</t>
  </si>
  <si>
    <t>Accumulated Depreciation</t>
  </si>
  <si>
    <t>Net Book Value</t>
  </si>
  <si>
    <t>Monthly Depreciation</t>
  </si>
  <si>
    <t>2018 Depreciation Expense</t>
  </si>
  <si>
    <t>Life Mos</t>
  </si>
  <si>
    <t>Start Depr</t>
  </si>
  <si>
    <t>End Depr</t>
  </si>
  <si>
    <t>102.1580 - Mainframe Computers</t>
  </si>
  <si>
    <t>SE1B MAINFRAME COMPUTER</t>
  </si>
  <si>
    <t>SE1D MAINFRAME COMPUTER AMORT</t>
  </si>
  <si>
    <t>CDW COMPUTER CENTERS INC</t>
  </si>
  <si>
    <t>HP DL360 BKPLN KIT</t>
  </si>
  <si>
    <t>Account Total</t>
  </si>
  <si>
    <t>Allocated to WSC of KY %</t>
  </si>
  <si>
    <t>Total Allocated to WSC of KY</t>
  </si>
  <si>
    <t>102.1585 - Mini Computers</t>
  </si>
  <si>
    <t>MINI COMPUTERS WTR</t>
  </si>
  <si>
    <t>4 LENOVO T410</t>
  </si>
  <si>
    <t>CORVALLIS MICROTECHNOLOGY INC</t>
  </si>
  <si>
    <t>LENOVO THINKPADS</t>
  </si>
  <si>
    <t>Lenovo T410</t>
  </si>
  <si>
    <t>Lenovo T400</t>
  </si>
  <si>
    <t>Handheld Device WP</t>
  </si>
  <si>
    <t>LVP TS T420 I5-2520 500GB 4GB</t>
  </si>
  <si>
    <t>LENOVE T420 I5-2520 500GB 4GB</t>
  </si>
  <si>
    <t>LENOVO T420 I5-2520 500GB 4GB</t>
  </si>
  <si>
    <t>LVO W520 X220 T420 TRIPP UPS</t>
  </si>
  <si>
    <t>LVO W520 T420 TRIPP 1500VA</t>
  </si>
  <si>
    <t>LENOVO TP X220 I5-2520M 320GB</t>
  </si>
  <si>
    <t>LENOVO T420 I5-2520 500GB</t>
  </si>
  <si>
    <t>LENOVE W520 &amp; LENOVO T420</t>
  </si>
  <si>
    <t>HP 8GB PC2-5300 LP KIT</t>
  </si>
  <si>
    <t>HP 300GB &amp; 146GB 6G SAS DP ENT</t>
  </si>
  <si>
    <t>LAPTOP BATTERY FOR LENOVO</t>
  </si>
  <si>
    <t>ACER X223WDBD 22" WIDE LCD</t>
  </si>
  <si>
    <t>TRIPP 2200VA UPS SMART ONLINE</t>
  </si>
  <si>
    <t>CISCO1921/K9</t>
  </si>
  <si>
    <t>ACER VM275 E7600 DESKTOP PC</t>
  </si>
  <si>
    <t>Shoretel Equipment SC &amp; LA</t>
  </si>
  <si>
    <t>LENOVO TP MINI DOCK SERIES 3</t>
  </si>
  <si>
    <t>ACER VM275 E7600 DESKTOP</t>
  </si>
  <si>
    <t>HANDHELD DEVICE</t>
  </si>
  <si>
    <t>KINGSTON 1GB RAM AND</t>
  </si>
  <si>
    <t>HP OJ 6500A PLUS PRINTER</t>
  </si>
  <si>
    <t>HP SCANJET 5590</t>
  </si>
  <si>
    <t>COMCAST INSTALLATION &amp; CONSTRU</t>
  </si>
  <si>
    <t>UPS WEB CARD</t>
  </si>
  <si>
    <t>TOUGH BOOK REPAIR/PARTS REPL</t>
  </si>
  <si>
    <t>LVP T420, LVO DOCKING STATION</t>
  </si>
  <si>
    <t>SHOREGEAR 90</t>
  </si>
  <si>
    <t>HP PROLIANT DL120 SERVER G6</t>
  </si>
  <si>
    <t>LENOVO TS TP T520 I7-2640M</t>
  </si>
  <si>
    <t>RSP IBM FAN &amp; FAN THERMAL DEVI</t>
  </si>
  <si>
    <t>SHOREPHONE IP230G (BLACK)</t>
  </si>
  <si>
    <t>HANDHELD METER READER</t>
  </si>
  <si>
    <t>BATTERY BACK UPS FOR COMPUTERS</t>
  </si>
  <si>
    <t>ACER VM275 E6700, ASUS RT-N56U</t>
  </si>
  <si>
    <t>ACER VM275 E6700, LOGI MK520</t>
  </si>
  <si>
    <t>ACER VX4618G I5-2320</t>
  </si>
  <si>
    <t>REPLACEMENT LCD SCREEN</t>
  </si>
  <si>
    <t>ACER VM275 E6700 500GB 2GB W7P</t>
  </si>
  <si>
    <t>LENOVO TS T420 I5-2520</t>
  </si>
  <si>
    <t>LCD SCREEN AND FAN</t>
  </si>
  <si>
    <t>HARD DRIVE AND RAM</t>
  </si>
  <si>
    <t>ACER X223WDBD MONITOR</t>
  </si>
  <si>
    <t>LENOVO FS TP X220 I5-2520M</t>
  </si>
  <si>
    <t>KINGSTON 2GB DDR2-800 MODULE</t>
  </si>
  <si>
    <t>HP OJ 7500A PRINTER</t>
  </si>
  <si>
    <t>LAPTOPS AND ACCESSORIES</t>
  </si>
  <si>
    <t>Lenovo Thinkpad 430</t>
  </si>
  <si>
    <t>Lenovo T430/HP 8GB Kit/Docking</t>
  </si>
  <si>
    <t>Laptop, Dock, Monitors</t>
  </si>
  <si>
    <t>Lenovo T430</t>
  </si>
  <si>
    <t>XEROX PHASER 4600</t>
  </si>
  <si>
    <t>XEROX 2000 FEEDER W/ STAND</t>
  </si>
  <si>
    <t>SHOREGEAR 30</t>
  </si>
  <si>
    <t>HP LJ 4345 SERIES MAINT. KIT</t>
  </si>
  <si>
    <t>HP AIO PRINTER</t>
  </si>
  <si>
    <t>LENOVO T430</t>
  </si>
  <si>
    <t>LENOVO DOCKING STATION</t>
  </si>
  <si>
    <t>OV 132822</t>
  </si>
  <si>
    <t>OV 132823</t>
  </si>
  <si>
    <t>OV 132819</t>
  </si>
  <si>
    <t>OV 132818</t>
  </si>
  <si>
    <t>CDW COMPUTER CENTERS INC.</t>
  </si>
  <si>
    <t>HEADSETS FOR NORTHBROOK</t>
  </si>
  <si>
    <t>JABRA HEADSETS FOR NEVADA</t>
  </si>
  <si>
    <t>JABRA HEADSETS FOR CHARLOTTE</t>
  </si>
  <si>
    <t>JABRA HEADSETS FOR FLORIDA</t>
  </si>
  <si>
    <t>DOCKING STATIONS</t>
  </si>
  <si>
    <t>T430 LAPTOPS</t>
  </si>
  <si>
    <t>ULTRABAY 9.5MM DVD BURNER</t>
  </si>
  <si>
    <t>HP OFFICEJET PRO 8600 AIO N911</t>
  </si>
  <si>
    <t>TOUGHBOOK A/C ADAPTERS</t>
  </si>
  <si>
    <t>JABRA HEADSETS FOR NORTHBROOK</t>
  </si>
  <si>
    <t>LENOVO X230 AND BATTERY</t>
  </si>
  <si>
    <t>BATTERY,HEADSET,DOCK STATION</t>
  </si>
  <si>
    <t>LVO 8GB PC3-12800 DDR3</t>
  </si>
  <si>
    <t>IBM 14.1 INCH MONITOR</t>
  </si>
  <si>
    <t>TB DC POWER ADAPTERS</t>
  </si>
  <si>
    <t>LENOVO MINI COMPUTER 500 GB</t>
  </si>
  <si>
    <t>WD BLACK 500 GB 2.5</t>
  </si>
  <si>
    <t>HP OFFICEJET PRO 8600 AIO</t>
  </si>
  <si>
    <t>HP GEN8 2U SECURITY BEZEL KIT</t>
  </si>
  <si>
    <t>LVO 8GB PC3-12800 DDR3 SODIMM</t>
  </si>
  <si>
    <t>LVO TP ULTRABAY DVD 9.5MM SLIM</t>
  </si>
  <si>
    <t>LENOVO T530 PO 130724</t>
  </si>
  <si>
    <t>LENOVO THINKPAD BATTERY</t>
  </si>
  <si>
    <t>JAWBONE ERA MIDNIGHT HARDWARE</t>
  </si>
  <si>
    <t>SONY BX330 32" LCD TV TAA</t>
  </si>
  <si>
    <t>MICROSOFT SURFACE TABLET</t>
  </si>
  <si>
    <t>9CELL THINKPAD BATTERY</t>
  </si>
  <si>
    <t>POLYCOM MEDIA CART</t>
  </si>
  <si>
    <t>LENOVO T430 4GB</t>
  </si>
  <si>
    <t>LENOVO X230 THINKPAD</t>
  </si>
  <si>
    <t>JABRA PRO 9460 HEADSET</t>
  </si>
  <si>
    <t>HP OFFICEJET PRO 8600</t>
  </si>
  <si>
    <t>HP OFFICEJET PRO 8600 PRINTER</t>
  </si>
  <si>
    <t>PLANTRONICS CS70N HEADSET</t>
  </si>
  <si>
    <t>TB REPAIR PPC0776126</t>
  </si>
  <si>
    <t>TB REPAIR PPC0776130</t>
  </si>
  <si>
    <t>TB REPAIR PPC0776128</t>
  </si>
  <si>
    <t>TB REPAIR PPC0776124</t>
  </si>
  <si>
    <t>LENOVO M92P 500 GB</t>
  </si>
  <si>
    <t>LENOVO T430 AND DOCK</t>
  </si>
  <si>
    <t>ACER MONITOR WIDE LED</t>
  </si>
  <si>
    <t>JABRA PRO HEADSETS</t>
  </si>
  <si>
    <t>LVO SERIES DOCKING STATION</t>
  </si>
  <si>
    <t>LENOVO T430 AND DOCKING</t>
  </si>
  <si>
    <t>LENOVO DESKTOP AND PRIVACY SCR</t>
  </si>
  <si>
    <t>WD HARD DRIVES 500 GB</t>
  </si>
  <si>
    <t>LENOVO T430 AND DOCKING STATIO</t>
  </si>
  <si>
    <t>LAPTOPS, DOCKS, MONITORS</t>
  </si>
  <si>
    <t>HP OFFICE JET PRO 8600 PRINTER</t>
  </si>
  <si>
    <t>T430 LAPTOPS AND DOCKS</t>
  </si>
  <si>
    <t>TOTAL MICRO BATTERY</t>
  </si>
  <si>
    <t>9 CELL LITHIUM ION BATTERY</t>
  </si>
  <si>
    <t>Thinkpad T430 and Dock</t>
  </si>
  <si>
    <t>Lenovo Laptops and Monitors</t>
  </si>
  <si>
    <t>ACER MONITOR 22IN WS</t>
  </si>
  <si>
    <t>LENOVO DESKTOP 500 GB</t>
  </si>
  <si>
    <t>WESTERN DIGITAL HD 500 GB</t>
  </si>
  <si>
    <t>LAPTOP, DOCK,WIRELESS KEYBOARD</t>
  </si>
  <si>
    <t>CISCO SMARTNET 24X7X4</t>
  </si>
  <si>
    <t>FUJITSU SCANNER FI-6130Z</t>
  </si>
  <si>
    <t>LAPTOPS,DOCKS,MONITORS</t>
  </si>
  <si>
    <t>SAMSUNG 840 SERIES HARD DRIVES</t>
  </si>
  <si>
    <t>LOGI WRLS KEYBOARD</t>
  </si>
  <si>
    <t>ACER 22IN WS LED MONITORS</t>
  </si>
  <si>
    <t>MAINTENANCE KIT, EXTENDED, XER</t>
  </si>
  <si>
    <t xml:space="preserve"> SSD HARD DRIVES</t>
  </si>
  <si>
    <t>LAPTOP HARD DRIVES</t>
  </si>
  <si>
    <t>LAPTOPS AND DOCKING STATIONS</t>
  </si>
  <si>
    <t>LENOVO DESKTOP</t>
  </si>
  <si>
    <t>TB AC/DC ADAPTORS &amp; BATTERIES</t>
  </si>
  <si>
    <t>HP OFFICEJET PRINTER</t>
  </si>
  <si>
    <t>CDW COMP CENTERS INC PO#141601</t>
  </si>
  <si>
    <t>CDW COMPUTER CENTERS PO#143764</t>
  </si>
  <si>
    <t>CDW COMPUTER CENTERS PO#143766</t>
  </si>
  <si>
    <t>CDW COMPUTER CENTERS PO#143767</t>
  </si>
  <si>
    <t>HEARTLAND SERVICES INC.</t>
  </si>
  <si>
    <t>VISUALPRO 360 INC.</t>
  </si>
  <si>
    <t>SHI CORP</t>
  </si>
  <si>
    <t>AGC NETWORKS INC.</t>
  </si>
  <si>
    <t>ORACLE AMERICA  INC.</t>
  </si>
  <si>
    <t>DESKTOPS, LAPTOPS, DOCKS</t>
  </si>
  <si>
    <t>CDW, WEST IP</t>
  </si>
  <si>
    <t>BOMGAR CORP.</t>
  </si>
  <si>
    <t>CDW, ORACLE, GREGG</t>
  </si>
  <si>
    <t>MICROSOFT LICENSING, GP</t>
  </si>
  <si>
    <t>CDW COMPUTER WEST IP</t>
  </si>
  <si>
    <t>WEST IP , CDW COMPUTER CENTERS</t>
  </si>
  <si>
    <t>CDW COMPUTER TOKAY SOFTWARE</t>
  </si>
  <si>
    <t>GREGG COMMUNICATION &amp; CDW</t>
  </si>
  <si>
    <t>GREGG COMMUNICATION SYSTEMS IN</t>
  </si>
  <si>
    <t>Lenovo T460 Jabra Headsets</t>
  </si>
  <si>
    <t>Lenovo Yoga Fortinet Switch</t>
  </si>
  <si>
    <t>Getac Battery Headset 4 phone</t>
  </si>
  <si>
    <t>HP 2530-48G Switch</t>
  </si>
  <si>
    <t>IP480g Phones Moto X Phones</t>
  </si>
  <si>
    <t>Asus Monitors</t>
  </si>
  <si>
    <t>Moto X Pure</t>
  </si>
  <si>
    <t>100GB Flash Cache</t>
  </si>
  <si>
    <t>MOTOROLA PHONES</t>
  </si>
  <si>
    <t>Moto X Pure Phones</t>
  </si>
  <si>
    <t>Laptop and Docks</t>
  </si>
  <si>
    <t>Surface Book, Raritan 32PT KVM</t>
  </si>
  <si>
    <t>Moto X Pure and Cases</t>
  </si>
  <si>
    <t>100GB Flash Cache Jabra Pro 94</t>
  </si>
  <si>
    <t>Gregg Mailbox and Pro Licenses</t>
  </si>
  <si>
    <t>Moto X</t>
  </si>
  <si>
    <t>Moto X Pure Jabra Pro 9460</t>
  </si>
  <si>
    <t>Lenovo T450 and Dock</t>
  </si>
  <si>
    <t>StoragePoint License / Support</t>
  </si>
  <si>
    <t>JABRA HEADSET</t>
  </si>
  <si>
    <t>TRIPP DISPLAYPORT</t>
  </si>
  <si>
    <t>MOTO X PURE</t>
  </si>
  <si>
    <t>CIS DIR UCS</t>
  </si>
  <si>
    <t>MINI COMPUTER WTR</t>
  </si>
  <si>
    <t>PROMAPP SOLUTIONS LIMITED</t>
  </si>
  <si>
    <t xml:space="preserve"> PO 274672</t>
  </si>
  <si>
    <t>102.1590 - Computer System Costs</t>
  </si>
  <si>
    <t>002*REVERSE.JE*01*82</t>
  </si>
  <si>
    <t>002*MISC.JE.A*08*05</t>
  </si>
  <si>
    <t>002*AP.INVD*02*69</t>
  </si>
  <si>
    <t>002*AP.INVD*01*76</t>
  </si>
  <si>
    <t xml:space="preserve"> COMP SYS COST WTR</t>
  </si>
  <si>
    <t>PROJECT PHOENIX-JDE</t>
  </si>
  <si>
    <t>T61</t>
  </si>
  <si>
    <t>T61 CUSTOM</t>
  </si>
  <si>
    <t>XEROX PHASER 5500DX</t>
  </si>
  <si>
    <t>DESKTOP COMPUTER</t>
  </si>
  <si>
    <t>ACER VERITONS</t>
  </si>
  <si>
    <t>COMP SYS COST WTR</t>
  </si>
  <si>
    <t>LENOVO X200</t>
  </si>
  <si>
    <t>Lenovo x200</t>
  </si>
  <si>
    <t xml:space="preserve"> Image Scanning System</t>
  </si>
  <si>
    <t>DOUBLE TAKE AVAILABILITY</t>
  </si>
  <si>
    <t>SHORETEL OUTBOUND CAMPAIGN IVR</t>
  </si>
  <si>
    <t>JDE Upgrade 9.1</t>
  </si>
  <si>
    <t>ORACLE</t>
  </si>
  <si>
    <t>PROJECT PHOENIX-CC&amp;B</t>
  </si>
  <si>
    <t>DATA CENTER RELOCATION PROJECT</t>
  </si>
  <si>
    <t>ORACLE DATABASE UPGRADE</t>
  </si>
  <si>
    <t>MPLS FACULTIES WORK</t>
  </si>
  <si>
    <t>BI PUBLISHER IMPLEMENTATION</t>
  </si>
  <si>
    <t>FBS WEB PORTAL</t>
  </si>
  <si>
    <t>SHAREPOINT 2013</t>
  </si>
  <si>
    <t>WATERMAIN (SHAREPOINT 2013)</t>
  </si>
  <si>
    <t>TOKAY BACKFLOW SOFTWARE</t>
  </si>
  <si>
    <t>ENTERPRISE ASSET MANAGEMENT</t>
  </si>
  <si>
    <t>SS CP 2018</t>
  </si>
  <si>
    <t>Meter to Cash Dashboard</t>
  </si>
  <si>
    <t>CP2016042</t>
  </si>
  <si>
    <t>EAM/OMS Phase II</t>
  </si>
  <si>
    <t>CP2017136</t>
  </si>
  <si>
    <t>SEW Platform</t>
  </si>
  <si>
    <t>102.1595 - Micro Systems Costs</t>
  </si>
  <si>
    <t>SE1D PC SOFTWARE MICRO SYS AMO</t>
  </si>
  <si>
    <t>002*AP.INVD*03*76</t>
  </si>
  <si>
    <t>002*AP.INVD*03*78</t>
  </si>
  <si>
    <t>002*AP.INVD*11*74</t>
  </si>
  <si>
    <t>002*AP.INVD*06*85</t>
  </si>
  <si>
    <t>002*AP.INVD*11*78</t>
  </si>
  <si>
    <t>002*AP.INVD*09*91</t>
  </si>
  <si>
    <t>002*AP.INVD*02*74</t>
  </si>
  <si>
    <t>002*AP.INVD*05*82</t>
  </si>
  <si>
    <t>002*AP.INVD*05*86</t>
  </si>
  <si>
    <t>002*AP.INVD*06*91</t>
  </si>
  <si>
    <t>002*AP.INVD*09*96</t>
  </si>
  <si>
    <t>002*AP.INVD*04*66</t>
  </si>
  <si>
    <t>002*AP.INVD*02*72</t>
  </si>
  <si>
    <t>002*AP.INVD*11*81</t>
  </si>
  <si>
    <t>002*AP.INVD*03*75</t>
  </si>
  <si>
    <t>MICRO SYS COST WATER</t>
  </si>
  <si>
    <t>MICRO SYS COST WTR</t>
  </si>
  <si>
    <t>860.1585 - Mini Computers</t>
  </si>
  <si>
    <t>SE1C MINICOMPUTER</t>
  </si>
  <si>
    <t>160*AP.INVD*06*29</t>
  </si>
  <si>
    <t>160*AP.INVD*02*26</t>
  </si>
  <si>
    <t>160*AP.INVD*11*34</t>
  </si>
  <si>
    <t>160*AP.INVD*02*25</t>
  </si>
  <si>
    <t>160*AP.INVD*04*23</t>
  </si>
  <si>
    <t>160*AP.INVD*06*26</t>
  </si>
  <si>
    <t>860.1590 - Computer System Costs</t>
  </si>
  <si>
    <t>GIS SYSTEM***</t>
  </si>
  <si>
    <t>860.1595 - Micro Systems Costs</t>
  </si>
  <si>
    <t>Totals - WSC of Kentucky computers</t>
  </si>
  <si>
    <t>2018 Expense</t>
  </si>
  <si>
    <t>Total Computers</t>
  </si>
  <si>
    <t>***Captime Associated With the GIS System (860.1590 Micro Systems Cost)</t>
  </si>
  <si>
    <t>Rehearing Data Req 1(d.)</t>
  </si>
  <si>
    <t>Data Req 1(d.)</t>
  </si>
  <si>
    <t>Final Order on Rehearing</t>
  </si>
  <si>
    <t>on Rehearing</t>
  </si>
  <si>
    <t>Reconsideration</t>
  </si>
  <si>
    <t>Order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</si>
</sst>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 &quot;;\(#,##0\)"/>
    <numFmt numFmtId="165" formatCode="#."/>
    <numFmt numFmtId="166" formatCode="_(* #,##0_);_(* \(#,##0\);_(* &quot;-&quot;??_);_(@_)"/>
    <numFmt numFmtId="167" formatCode="_(&quot;$&quot;* #,##0_);_(&quot;$&quot;* \(#,##0\);_(&quot;$&quot;* &quot;-&quot;??_);_(@_)"/>
    <numFmt numFmtId="168" formatCode="#,##0\ ;\(#,##0\)"/>
    <numFmt numFmtId="169" formatCode="##"/>
    <numFmt numFmtId="170" formatCode="mm/yy"/>
    <numFmt numFmtId="171" formatCode="_([$€-2]* #,##0.00_);_([$€-2]* \(#,##0.00\);_([$€-2]* &quot;-&quot;??_)"/>
    <numFmt numFmtId="172" formatCode="#########"/>
    <numFmt numFmtId="173" formatCode="[$-409]mmmm\-yy;@"/>
    <numFmt numFmtId="174" formatCode="mm/dd/yy"/>
    <numFmt numFmtId="175" formatCode="[$-409]mmm\-yy;@"/>
    <numFmt numFmtId="176" formatCode="0_)"/>
    <numFmt numFmtId="177" formatCode="[$-409]m/d/yy\ h:mm\ AM/PM;@"/>
    <numFmt numFmtId="178" formatCode="0.0000"/>
    <numFmt numFmtId="179" formatCode="&quot;$&quot;#,##0.00"/>
    <numFmt numFmtId="180" formatCode="&quot;Trial Balance @ &quot;mmmm\ dd\,\ yyyy"/>
    <numFmt numFmtId="181" formatCode="0.0%"/>
    <numFmt numFmtId="182" formatCode="0.0"/>
  </numFmts>
  <fonts count="7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sz val="10"/>
      <name val="Geneva"/>
    </font>
    <font>
      <sz val="10"/>
      <name val="Book Antiqua"/>
      <family val="1"/>
    </font>
    <font>
      <b/>
      <u/>
      <sz val="10"/>
      <name val="Book Antiqua"/>
      <family val="1"/>
    </font>
    <font>
      <b/>
      <sz val="10"/>
      <name val="Book Antiqua"/>
      <family val="1"/>
    </font>
    <font>
      <sz val="10"/>
      <name val="Courier"/>
      <family val="3"/>
    </font>
    <font>
      <u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Bookman"/>
      <family val="1"/>
    </font>
    <font>
      <sz val="9"/>
      <name val="Geneva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theme="1"/>
      <name val="Georgi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u/>
      <sz val="10"/>
      <color indexed="8"/>
      <name val="Book Antiqua"/>
      <family val="1"/>
    </font>
    <font>
      <b/>
      <sz val="11"/>
      <color theme="1"/>
      <name val="Book Antiqu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 Antiqua"/>
      <family val="1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0" borderId="0"/>
    <xf numFmtId="44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172" fontId="36" fillId="0" borderId="0"/>
    <xf numFmtId="169" fontId="8" fillId="0" borderId="0" applyFont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14" fontId="8" fillId="0" borderId="0"/>
    <xf numFmtId="170" fontId="36" fillId="0" borderId="0" applyFont="0" applyAlignment="0"/>
    <xf numFmtId="171" fontId="12" fillId="0" borderId="0" applyFont="0" applyFill="0" applyBorder="0" applyAlignment="0" applyProtection="0"/>
    <xf numFmtId="0" fontId="12" fillId="0" borderId="0"/>
    <xf numFmtId="0" fontId="33" fillId="0" borderId="0"/>
    <xf numFmtId="0" fontId="12" fillId="0" borderId="0"/>
    <xf numFmtId="173" fontId="12" fillId="0" borderId="0"/>
    <xf numFmtId="0" fontId="33" fillId="0" borderId="0"/>
    <xf numFmtId="0" fontId="37" fillId="0" borderId="0"/>
    <xf numFmtId="0" fontId="37" fillId="0" borderId="0"/>
    <xf numFmtId="171" fontId="37" fillId="0" borderId="0"/>
    <xf numFmtId="0" fontId="3" fillId="0" borderId="0"/>
    <xf numFmtId="173" fontId="12" fillId="0" borderId="0"/>
    <xf numFmtId="0" fontId="3" fillId="0" borderId="0"/>
    <xf numFmtId="0" fontId="12" fillId="0" borderId="0"/>
    <xf numFmtId="9" fontId="12" fillId="0" borderId="0" applyFont="0" applyFill="0" applyBorder="0" applyAlignment="0" applyProtection="0"/>
    <xf numFmtId="173" fontId="38" fillId="0" borderId="0"/>
    <xf numFmtId="43" fontId="38" fillId="0" borderId="0" applyFont="0" applyFill="0" applyBorder="0" applyAlignment="0" applyProtection="0"/>
    <xf numFmtId="173" fontId="12" fillId="0" borderId="0"/>
    <xf numFmtId="43" fontId="12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/>
    <xf numFmtId="9" fontId="38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3" fontId="12" fillId="0" borderId="0"/>
    <xf numFmtId="173" fontId="12" fillId="0" borderId="0"/>
    <xf numFmtId="0" fontId="39" fillId="0" borderId="0">
      <alignment vertical="top"/>
    </xf>
    <xf numFmtId="0" fontId="39" fillId="0" borderId="0">
      <alignment vertical="top"/>
    </xf>
    <xf numFmtId="0" fontId="40" fillId="0" borderId="0"/>
    <xf numFmtId="9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>
      <alignment vertical="top"/>
    </xf>
    <xf numFmtId="44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173" fontId="33" fillId="0" borderId="0"/>
    <xf numFmtId="172" fontId="36" fillId="0" borderId="0"/>
    <xf numFmtId="43" fontId="3" fillId="0" borderId="0" applyFont="0" applyFill="0" applyBorder="0" applyAlignment="0" applyProtection="0"/>
    <xf numFmtId="0" fontId="39" fillId="0" borderId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9" fillId="0" borderId="0">
      <alignment vertical="top"/>
    </xf>
    <xf numFmtId="0" fontId="3" fillId="11" borderId="0" applyNumberFormat="0" applyBorder="0" applyAlignment="0" applyProtection="0"/>
    <xf numFmtId="0" fontId="37" fillId="34" borderId="0" applyNumberFormat="0" applyBorder="0" applyAlignment="0" applyProtection="0"/>
    <xf numFmtId="0" fontId="3" fillId="11" borderId="0" applyNumberFormat="0" applyBorder="0" applyAlignment="0" applyProtection="0"/>
    <xf numFmtId="0" fontId="37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7" fillId="35" borderId="0" applyNumberFormat="0" applyBorder="0" applyAlignment="0" applyProtection="0"/>
    <xf numFmtId="0" fontId="3" fillId="15" borderId="0" applyNumberFormat="0" applyBorder="0" applyAlignment="0" applyProtection="0"/>
    <xf numFmtId="0" fontId="37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7" fillId="36" borderId="0" applyNumberFormat="0" applyBorder="0" applyAlignment="0" applyProtection="0"/>
    <xf numFmtId="0" fontId="3" fillId="19" borderId="0" applyNumberFormat="0" applyBorder="0" applyAlignment="0" applyProtection="0"/>
    <xf numFmtId="0" fontId="37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7" fillId="39" borderId="0" applyNumberFormat="0" applyBorder="0" applyAlignment="0" applyProtection="0"/>
    <xf numFmtId="0" fontId="3" fillId="31" borderId="0" applyNumberFormat="0" applyBorder="0" applyAlignment="0" applyProtection="0"/>
    <xf numFmtId="0" fontId="37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7" fillId="40" borderId="0" applyNumberFormat="0" applyBorder="0" applyAlignment="0" applyProtection="0"/>
    <xf numFmtId="0" fontId="3" fillId="12" borderId="0" applyNumberFormat="0" applyBorder="0" applyAlignment="0" applyProtection="0"/>
    <xf numFmtId="0" fontId="37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7" fillId="41" borderId="0" applyNumberFormat="0" applyBorder="0" applyAlignment="0" applyProtection="0"/>
    <xf numFmtId="0" fontId="3" fillId="16" borderId="0" applyNumberFormat="0" applyBorder="0" applyAlignment="0" applyProtection="0"/>
    <xf numFmtId="0" fontId="37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7" fillId="42" borderId="0" applyNumberFormat="0" applyBorder="0" applyAlignment="0" applyProtection="0"/>
    <xf numFmtId="0" fontId="3" fillId="20" borderId="0" applyNumberFormat="0" applyBorder="0" applyAlignment="0" applyProtection="0"/>
    <xf numFmtId="0" fontId="37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7" fillId="43" borderId="0" applyNumberFormat="0" applyBorder="0" applyAlignment="0" applyProtection="0"/>
    <xf numFmtId="0" fontId="3" fillId="32" borderId="0" applyNumberFormat="0" applyBorder="0" applyAlignment="0" applyProtection="0"/>
    <xf numFmtId="0" fontId="37" fillId="43" borderId="0" applyNumberFormat="0" applyBorder="0" applyAlignment="0" applyProtection="0"/>
    <xf numFmtId="0" fontId="3" fillId="32" borderId="0" applyNumberFormat="0" applyBorder="0" applyAlignment="0" applyProtection="0"/>
    <xf numFmtId="0" fontId="30" fillId="13" borderId="0" applyNumberFormat="0" applyBorder="0" applyAlignment="0" applyProtection="0"/>
    <xf numFmtId="0" fontId="43" fillId="44" borderId="0" applyNumberFormat="0" applyBorder="0" applyAlignment="0" applyProtection="0"/>
    <xf numFmtId="0" fontId="30" fillId="13" borderId="0" applyNumberFormat="0" applyBorder="0" applyAlignment="0" applyProtection="0"/>
    <xf numFmtId="0" fontId="43" fillId="44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43" fillId="41" borderId="0" applyNumberFormat="0" applyBorder="0" applyAlignment="0" applyProtection="0"/>
    <xf numFmtId="0" fontId="30" fillId="17" borderId="0" applyNumberFormat="0" applyBorder="0" applyAlignment="0" applyProtection="0"/>
    <xf numFmtId="0" fontId="43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43" fillId="42" borderId="0" applyNumberFormat="0" applyBorder="0" applyAlignment="0" applyProtection="0"/>
    <xf numFmtId="0" fontId="30" fillId="21" borderId="0" applyNumberFormat="0" applyBorder="0" applyAlignment="0" applyProtection="0"/>
    <xf numFmtId="0" fontId="43" fillId="42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43" fillId="45" borderId="0" applyNumberFormat="0" applyBorder="0" applyAlignment="0" applyProtection="0"/>
    <xf numFmtId="0" fontId="30" fillId="25" borderId="0" applyNumberFormat="0" applyBorder="0" applyAlignment="0" applyProtection="0"/>
    <xf numFmtId="0" fontId="43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43" fillId="46" borderId="0" applyNumberFormat="0" applyBorder="0" applyAlignment="0" applyProtection="0"/>
    <xf numFmtId="0" fontId="30" fillId="29" borderId="0" applyNumberFormat="0" applyBorder="0" applyAlignment="0" applyProtection="0"/>
    <xf numFmtId="0" fontId="43" fillId="46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43" fillId="47" borderId="0" applyNumberFormat="0" applyBorder="0" applyAlignment="0" applyProtection="0"/>
    <xf numFmtId="0" fontId="30" fillId="33" borderId="0" applyNumberFormat="0" applyBorder="0" applyAlignment="0" applyProtection="0"/>
    <xf numFmtId="0" fontId="43" fillId="47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43" fillId="48" borderId="0" applyNumberFormat="0" applyBorder="0" applyAlignment="0" applyProtection="0"/>
    <xf numFmtId="0" fontId="30" fillId="10" borderId="0" applyNumberFormat="0" applyBorder="0" applyAlignment="0" applyProtection="0"/>
    <xf numFmtId="0" fontId="43" fillId="48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43" fillId="49" borderId="0" applyNumberFormat="0" applyBorder="0" applyAlignment="0" applyProtection="0"/>
    <xf numFmtId="0" fontId="30" fillId="14" borderId="0" applyNumberFormat="0" applyBorder="0" applyAlignment="0" applyProtection="0"/>
    <xf numFmtId="0" fontId="43" fillId="49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43" fillId="50" borderId="0" applyNumberFormat="0" applyBorder="0" applyAlignment="0" applyProtection="0"/>
    <xf numFmtId="0" fontId="30" fillId="18" borderId="0" applyNumberFormat="0" applyBorder="0" applyAlignment="0" applyProtection="0"/>
    <xf numFmtId="0" fontId="43" fillId="50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43" fillId="45" borderId="0" applyNumberFormat="0" applyBorder="0" applyAlignment="0" applyProtection="0"/>
    <xf numFmtId="0" fontId="30" fillId="22" borderId="0" applyNumberFormat="0" applyBorder="0" applyAlignment="0" applyProtection="0"/>
    <xf numFmtId="0" fontId="43" fillId="45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43" fillId="46" borderId="0" applyNumberFormat="0" applyBorder="0" applyAlignment="0" applyProtection="0"/>
    <xf numFmtId="0" fontId="30" fillId="26" borderId="0" applyNumberFormat="0" applyBorder="0" applyAlignment="0" applyProtection="0"/>
    <xf numFmtId="0" fontId="43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43" fillId="51" borderId="0" applyNumberFormat="0" applyBorder="0" applyAlignment="0" applyProtection="0"/>
    <xf numFmtId="0" fontId="30" fillId="30" borderId="0" applyNumberFormat="0" applyBorder="0" applyAlignment="0" applyProtection="0"/>
    <xf numFmtId="0" fontId="43" fillId="51" borderId="0" applyNumberFormat="0" applyBorder="0" applyAlignment="0" applyProtection="0"/>
    <xf numFmtId="0" fontId="30" fillId="30" borderId="0" applyNumberFormat="0" applyBorder="0" applyAlignment="0" applyProtection="0"/>
    <xf numFmtId="0" fontId="23" fillId="4" borderId="0" applyNumberFormat="0" applyBorder="0" applyAlignment="0" applyProtection="0"/>
    <xf numFmtId="0" fontId="44" fillId="35" borderId="0" applyNumberFormat="0" applyBorder="0" applyAlignment="0" applyProtection="0"/>
    <xf numFmtId="0" fontId="23" fillId="4" borderId="0" applyNumberFormat="0" applyBorder="0" applyAlignment="0" applyProtection="0"/>
    <xf numFmtId="0" fontId="44" fillId="35" borderId="0" applyNumberFormat="0" applyBorder="0" applyAlignment="0" applyProtection="0"/>
    <xf numFmtId="0" fontId="23" fillId="4" borderId="0" applyNumberFormat="0" applyBorder="0" applyAlignment="0" applyProtection="0"/>
    <xf numFmtId="0" fontId="26" fillId="7" borderId="9" applyNumberFormat="0" applyAlignment="0" applyProtection="0"/>
    <xf numFmtId="0" fontId="45" fillId="52" borderId="14" applyNumberFormat="0" applyAlignment="0" applyProtection="0"/>
    <xf numFmtId="0" fontId="26" fillId="7" borderId="9" applyNumberFormat="0" applyAlignment="0" applyProtection="0"/>
    <xf numFmtId="0" fontId="45" fillId="52" borderId="14" applyNumberFormat="0" applyAlignment="0" applyProtection="0"/>
    <xf numFmtId="0" fontId="26" fillId="7" borderId="9" applyNumberFormat="0" applyAlignment="0" applyProtection="0"/>
    <xf numFmtId="0" fontId="28" fillId="8" borderId="12" applyNumberFormat="0" applyAlignment="0" applyProtection="0"/>
    <xf numFmtId="0" fontId="46" fillId="53" borderId="15" applyNumberFormat="0" applyAlignment="0" applyProtection="0"/>
    <xf numFmtId="0" fontId="28" fillId="8" borderId="12" applyNumberFormat="0" applyAlignment="0" applyProtection="0"/>
    <xf numFmtId="0" fontId="46" fillId="53" borderId="15" applyNumberFormat="0" applyAlignment="0" applyProtection="0"/>
    <xf numFmtId="0" fontId="28" fillId="8" borderId="12" applyNumberFormat="0" applyAlignment="0" applyProtection="0"/>
    <xf numFmtId="37" fontId="47" fillId="0" borderId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7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 horizontal="right"/>
    </xf>
    <xf numFmtId="0" fontId="22" fillId="3" borderId="0" applyNumberFormat="0" applyBorder="0" applyAlignment="0" applyProtection="0"/>
    <xf numFmtId="0" fontId="51" fillId="36" borderId="0" applyNumberFormat="0" applyBorder="0" applyAlignment="0" applyProtection="0"/>
    <xf numFmtId="0" fontId="22" fillId="3" borderId="0" applyNumberFormat="0" applyBorder="0" applyAlignment="0" applyProtection="0"/>
    <xf numFmtId="0" fontId="51" fillId="36" borderId="0" applyNumberFormat="0" applyBorder="0" applyAlignment="0" applyProtection="0"/>
    <xf numFmtId="0" fontId="22" fillId="3" borderId="0" applyNumberFormat="0" applyBorder="0" applyAlignment="0" applyProtection="0"/>
    <xf numFmtId="0" fontId="20" fillId="0" borderId="7" applyNumberFormat="0" applyFill="0" applyAlignment="0" applyProtection="0"/>
    <xf numFmtId="0" fontId="52" fillId="0" borderId="16" applyNumberFormat="0" applyFill="0" applyAlignment="0" applyProtection="0"/>
    <xf numFmtId="0" fontId="20" fillId="0" borderId="7" applyNumberFormat="0" applyFill="0" applyAlignment="0" applyProtection="0"/>
    <xf numFmtId="0" fontId="52" fillId="0" borderId="1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53" fillId="0" borderId="17" applyNumberFormat="0" applyFill="0" applyAlignment="0" applyProtection="0"/>
    <xf numFmtId="0" fontId="21" fillId="0" borderId="8" applyNumberFormat="0" applyFill="0" applyAlignment="0" applyProtection="0"/>
    <xf numFmtId="0" fontId="53" fillId="0" borderId="17" applyNumberFormat="0" applyFill="0" applyAlignment="0" applyProtection="0"/>
    <xf numFmtId="0" fontId="21" fillId="0" borderId="8" applyNumberFormat="0" applyFill="0" applyAlignment="0" applyProtection="0"/>
    <xf numFmtId="0" fontId="17" fillId="0" borderId="5" applyNumberFormat="0" applyFill="0" applyAlignment="0" applyProtection="0"/>
    <xf numFmtId="0" fontId="54" fillId="0" borderId="18" applyNumberFormat="0" applyFill="0" applyAlignment="0" applyProtection="0"/>
    <xf numFmtId="0" fontId="17" fillId="0" borderId="5" applyNumberFormat="0" applyFill="0" applyAlignment="0" applyProtection="0"/>
    <xf numFmtId="0" fontId="54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6" borderId="9" applyNumberFormat="0" applyAlignment="0" applyProtection="0"/>
    <xf numFmtId="0" fontId="55" fillId="39" borderId="14" applyNumberFormat="0" applyAlignment="0" applyProtection="0"/>
    <xf numFmtId="0" fontId="24" fillId="6" borderId="9" applyNumberFormat="0" applyAlignment="0" applyProtection="0"/>
    <xf numFmtId="0" fontId="55" fillId="39" borderId="14" applyNumberFormat="0" applyAlignment="0" applyProtection="0"/>
    <xf numFmtId="0" fontId="24" fillId="6" borderId="9" applyNumberFormat="0" applyAlignment="0" applyProtection="0"/>
    <xf numFmtId="49" fontId="47" fillId="0" borderId="0">
      <alignment horizontal="center"/>
    </xf>
    <xf numFmtId="0" fontId="27" fillId="0" borderId="11" applyNumberFormat="0" applyFill="0" applyAlignment="0" applyProtection="0"/>
    <xf numFmtId="0" fontId="56" fillId="0" borderId="19" applyNumberFormat="0" applyFill="0" applyAlignment="0" applyProtection="0"/>
    <xf numFmtId="0" fontId="27" fillId="0" borderId="11" applyNumberFormat="0" applyFill="0" applyAlignment="0" applyProtection="0"/>
    <xf numFmtId="0" fontId="56" fillId="0" borderId="19" applyNumberFormat="0" applyFill="0" applyAlignment="0" applyProtection="0"/>
    <xf numFmtId="0" fontId="27" fillId="0" borderId="11" applyNumberFormat="0" applyFill="0" applyAlignment="0" applyProtection="0"/>
    <xf numFmtId="0" fontId="42" fillId="5" borderId="0" applyNumberFormat="0" applyBorder="0" applyAlignment="0" applyProtection="0"/>
    <xf numFmtId="0" fontId="57" fillId="54" borderId="0" applyNumberFormat="0" applyBorder="0" applyAlignment="0" applyProtection="0"/>
    <xf numFmtId="0" fontId="42" fillId="5" borderId="0" applyNumberFormat="0" applyBorder="0" applyAlignment="0" applyProtection="0"/>
    <xf numFmtId="0" fontId="57" fillId="54" borderId="0" applyNumberFormat="0" applyBorder="0" applyAlignment="0" applyProtection="0"/>
    <xf numFmtId="0" fontId="42" fillId="5" borderId="0" applyNumberFormat="0" applyBorder="0" applyAlignment="0" applyProtection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58" fillId="0" borderId="0"/>
    <xf numFmtId="173" fontId="58" fillId="0" borderId="0"/>
    <xf numFmtId="0" fontId="33" fillId="0" borderId="0"/>
    <xf numFmtId="0" fontId="3" fillId="0" borderId="0"/>
    <xf numFmtId="173" fontId="47" fillId="0" borderId="0"/>
    <xf numFmtId="0" fontId="39" fillId="0" borderId="0">
      <alignment vertical="top"/>
    </xf>
    <xf numFmtId="0" fontId="3" fillId="0" borderId="0"/>
    <xf numFmtId="173" fontId="12" fillId="0" borderId="0"/>
    <xf numFmtId="0" fontId="3" fillId="0" borderId="0"/>
    <xf numFmtId="0" fontId="8" fillId="0" borderId="0"/>
    <xf numFmtId="0" fontId="12" fillId="0" borderId="0"/>
    <xf numFmtId="173" fontId="12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3" fontId="12" fillId="0" borderId="0"/>
    <xf numFmtId="173" fontId="12" fillId="0" borderId="0"/>
    <xf numFmtId="0" fontId="47" fillId="0" borderId="0"/>
    <xf numFmtId="0" fontId="3" fillId="0" borderId="0"/>
    <xf numFmtId="0" fontId="12" fillId="0" borderId="0"/>
    <xf numFmtId="173" fontId="12" fillId="0" borderId="0"/>
    <xf numFmtId="173" fontId="3" fillId="0" borderId="0"/>
    <xf numFmtId="173" fontId="3" fillId="0" borderId="0"/>
    <xf numFmtId="0" fontId="12" fillId="0" borderId="0"/>
    <xf numFmtId="173" fontId="12" fillId="0" borderId="0"/>
    <xf numFmtId="173" fontId="12" fillId="0" borderId="0"/>
    <xf numFmtId="173" fontId="12" fillId="0" borderId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25" fillId="7" borderId="10" applyNumberFormat="0" applyAlignment="0" applyProtection="0"/>
    <xf numFmtId="0" fontId="59" fillId="52" borderId="21" applyNumberFormat="0" applyAlignment="0" applyProtection="0"/>
    <xf numFmtId="0" fontId="25" fillId="7" borderId="10" applyNumberFormat="0" applyAlignment="0" applyProtection="0"/>
    <xf numFmtId="0" fontId="59" fillId="52" borderId="21" applyNumberFormat="0" applyAlignment="0" applyProtection="0"/>
    <xf numFmtId="0" fontId="25" fillId="7" borderId="10" applyNumberFormat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4" fillId="0" borderId="22" applyNumberFormat="0" applyFill="0" applyAlignment="0" applyProtection="0"/>
    <xf numFmtId="0" fontId="18" fillId="0" borderId="6" applyNumberFormat="0" applyFill="0" applyAlignment="0" applyProtection="0"/>
    <xf numFmtId="0" fontId="34" fillId="0" borderId="22" applyNumberFormat="0" applyFill="0" applyAlignment="0" applyProtection="0"/>
    <xf numFmtId="0" fontId="1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71" fontId="3" fillId="0" borderId="0"/>
    <xf numFmtId="43" fontId="3" fillId="0" borderId="0" applyFont="0" applyFill="0" applyBorder="0" applyAlignment="0" applyProtection="0"/>
    <xf numFmtId="0" fontId="3" fillId="0" borderId="0"/>
    <xf numFmtId="0" fontId="33" fillId="0" borderId="0"/>
    <xf numFmtId="43" fontId="3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6" fontId="12" fillId="0" borderId="0"/>
    <xf numFmtId="175" fontId="12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75" fontId="12" fillId="0" borderId="0"/>
    <xf numFmtId="44" fontId="3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2" fillId="0" borderId="0"/>
    <xf numFmtId="4" fontId="49" fillId="0" borderId="0" applyFont="0" applyFill="0" applyBorder="0" applyAlignment="0" applyProtection="0"/>
    <xf numFmtId="0" fontId="31" fillId="0" borderId="0"/>
    <xf numFmtId="0" fontId="3" fillId="0" borderId="0"/>
    <xf numFmtId="9" fontId="3" fillId="0" borderId="0" applyFont="0" applyFill="0" applyBorder="0" applyAlignment="0" applyProtection="0"/>
    <xf numFmtId="177" fontId="3" fillId="0" borderId="0"/>
    <xf numFmtId="0" fontId="3" fillId="0" borderId="0"/>
    <xf numFmtId="43" fontId="3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2" fillId="0" borderId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47" fillId="0" borderId="0"/>
    <xf numFmtId="44" fontId="3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73" fontId="32" fillId="0" borderId="0"/>
    <xf numFmtId="0" fontId="1" fillId="0" borderId="0"/>
    <xf numFmtId="0" fontId="3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0" applyFont="1"/>
    <xf numFmtId="37" fontId="7" fillId="0" borderId="0" xfId="0" applyNumberFormat="1" applyFont="1"/>
    <xf numFmtId="37" fontId="6" fillId="0" borderId="0" xfId="4" applyNumberFormat="1" applyFont="1" applyAlignment="1">
      <alignment horizontal="left"/>
    </xf>
    <xf numFmtId="37" fontId="6" fillId="0" borderId="0" xfId="5" applyNumberFormat="1" applyFont="1" applyAlignment="1">
      <alignment horizontal="right"/>
    </xf>
    <xf numFmtId="0" fontId="7" fillId="0" borderId="0" xfId="0" applyFont="1"/>
    <xf numFmtId="37" fontId="6" fillId="0" borderId="0" xfId="4" applyNumberFormat="1" applyFont="1" applyAlignment="1">
      <alignment horizontal="right"/>
    </xf>
    <xf numFmtId="0" fontId="9" fillId="0" borderId="0" xfId="0" applyFont="1"/>
    <xf numFmtId="37" fontId="9" fillId="0" borderId="0" xfId="0" applyNumberFormat="1" applyFont="1"/>
    <xf numFmtId="37" fontId="10" fillId="0" borderId="0" xfId="5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37" fontId="10" fillId="0" borderId="0" xfId="0" applyNumberFormat="1" applyFont="1"/>
    <xf numFmtId="0" fontId="9" fillId="0" borderId="0" xfId="0" applyFont="1" applyFill="1"/>
    <xf numFmtId="165" fontId="11" fillId="0" borderId="0" xfId="0" applyNumberFormat="1" applyFont="1" applyAlignment="1">
      <alignment horizontal="center"/>
    </xf>
    <xf numFmtId="37" fontId="13" fillId="0" borderId="0" xfId="0" applyNumberFormat="1" applyFont="1" applyBorder="1"/>
    <xf numFmtId="37" fontId="9" fillId="0" borderId="0" xfId="0" applyNumberFormat="1" applyFont="1" applyFill="1"/>
    <xf numFmtId="37" fontId="9" fillId="0" borderId="0" xfId="0" applyNumberFormat="1" applyFont="1" applyBorder="1"/>
    <xf numFmtId="42" fontId="9" fillId="0" borderId="0" xfId="0" applyNumberFormat="1" applyFont="1" applyFill="1"/>
    <xf numFmtId="44" fontId="9" fillId="0" borderId="0" xfId="0" applyNumberFormat="1" applyFont="1"/>
    <xf numFmtId="43" fontId="9" fillId="0" borderId="0" xfId="1" applyFont="1" applyFill="1"/>
    <xf numFmtId="37" fontId="9" fillId="0" borderId="0" xfId="0" applyNumberFormat="1" applyFont="1" applyFill="1" applyBorder="1"/>
    <xf numFmtId="42" fontId="9" fillId="0" borderId="2" xfId="0" applyNumberFormat="1" applyFont="1" applyFill="1" applyBorder="1"/>
    <xf numFmtId="37" fontId="9" fillId="0" borderId="1" xfId="0" applyNumberFormat="1" applyFont="1" applyFill="1" applyBorder="1"/>
    <xf numFmtId="9" fontId="9" fillId="0" borderId="1" xfId="3" applyFont="1" applyBorder="1"/>
    <xf numFmtId="9" fontId="9" fillId="0" borderId="0" xfId="3" applyFont="1" applyBorder="1"/>
    <xf numFmtId="42" fontId="9" fillId="0" borderId="2" xfId="0" applyNumberFormat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Fill="1"/>
    <xf numFmtId="0" fontId="15" fillId="0" borderId="0" xfId="0" applyFont="1"/>
    <xf numFmtId="167" fontId="15" fillId="0" borderId="0" xfId="6" applyNumberFormat="1" applyFont="1"/>
    <xf numFmtId="166" fontId="15" fillId="0" borderId="0" xfId="1" applyNumberFormat="1" applyFont="1"/>
    <xf numFmtId="10" fontId="15" fillId="0" borderId="0" xfId="3" applyNumberFormat="1" applyFont="1" applyAlignment="1">
      <alignment horizontal="center"/>
    </xf>
    <xf numFmtId="1" fontId="15" fillId="0" borderId="0" xfId="0" applyNumberFormat="1" applyFont="1"/>
    <xf numFmtId="41" fontId="15" fillId="0" borderId="0" xfId="0" applyNumberFormat="1" applyFont="1"/>
    <xf numFmtId="43" fontId="5" fillId="0" borderId="0" xfId="1" applyFont="1"/>
    <xf numFmtId="0" fontId="14" fillId="0" borderId="0" xfId="0" applyFont="1" applyFill="1" applyBorder="1"/>
    <xf numFmtId="167" fontId="9" fillId="0" borderId="0" xfId="0" applyNumberFormat="1" applyFont="1"/>
    <xf numFmtId="0" fontId="15" fillId="0" borderId="0" xfId="0" applyFont="1" applyBorder="1"/>
    <xf numFmtId="167" fontId="15" fillId="0" borderId="0" xfId="6" applyNumberFormat="1" applyFont="1" applyBorder="1"/>
    <xf numFmtId="0" fontId="15" fillId="0" borderId="0" xfId="0" applyFont="1" applyFill="1" applyBorder="1"/>
    <xf numFmtId="0" fontId="14" fillId="0" borderId="0" xfId="0" applyFont="1" applyBorder="1"/>
    <xf numFmtId="41" fontId="14" fillId="0" borderId="0" xfId="0" applyNumberFormat="1" applyFont="1" applyBorder="1"/>
    <xf numFmtId="10" fontId="14" fillId="0" borderId="0" xfId="3" applyNumberFormat="1" applyFont="1" applyBorder="1" applyAlignment="1">
      <alignment horizontal="center"/>
    </xf>
    <xf numFmtId="41" fontId="15" fillId="0" borderId="0" xfId="0" applyNumberFormat="1" applyFont="1" applyBorder="1"/>
    <xf numFmtId="0" fontId="11" fillId="0" borderId="0" xfId="0" applyNumberFormat="1" applyFont="1" applyAlignment="1"/>
    <xf numFmtId="0" fontId="9" fillId="0" borderId="0" xfId="0" applyNumberFormat="1" applyFont="1" applyAlignment="1"/>
    <xf numFmtId="0" fontId="9" fillId="0" borderId="4" xfId="0" applyNumberFormat="1" applyFont="1" applyBorder="1" applyAlignment="1">
      <alignment horizontal="center"/>
    </xf>
    <xf numFmtId="167" fontId="9" fillId="0" borderId="0" xfId="6" applyNumberFormat="1" applyFont="1"/>
    <xf numFmtId="166" fontId="9" fillId="0" borderId="1" xfId="1" applyNumberFormat="1" applyFont="1" applyBorder="1"/>
    <xf numFmtId="167" fontId="9" fillId="0" borderId="1" xfId="0" applyNumberFormat="1" applyFont="1" applyBorder="1"/>
    <xf numFmtId="0" fontId="9" fillId="0" borderId="1" xfId="0" applyFont="1" applyBorder="1"/>
    <xf numFmtId="167" fontId="9" fillId="0" borderId="3" xfId="0" applyNumberFormat="1" applyFont="1" applyBorder="1"/>
    <xf numFmtId="10" fontId="9" fillId="0" borderId="3" xfId="3" applyNumberFormat="1" applyFont="1" applyBorder="1"/>
    <xf numFmtId="0" fontId="9" fillId="0" borderId="0" xfId="0" applyFont="1" applyAlignment="1">
      <alignment horizontal="right"/>
    </xf>
    <xf numFmtId="166" fontId="9" fillId="0" borderId="0" xfId="1" applyNumberFormat="1" applyFont="1"/>
    <xf numFmtId="167" fontId="9" fillId="0" borderId="0" xfId="2" applyNumberFormat="1" applyFont="1"/>
    <xf numFmtId="10" fontId="15" fillId="0" borderId="0" xfId="3" applyNumberFormat="1" applyFont="1" applyFill="1" applyAlignment="1">
      <alignment horizontal="center"/>
    </xf>
    <xf numFmtId="0" fontId="16" fillId="0" borderId="0" xfId="7"/>
    <xf numFmtId="166" fontId="9" fillId="0" borderId="0" xfId="1" applyNumberFormat="1" applyFont="1" applyFill="1"/>
    <xf numFmtId="164" fontId="17" fillId="0" borderId="5" xfId="8" applyNumberFormat="1" applyFill="1" applyProtection="1">
      <protection locked="0"/>
    </xf>
    <xf numFmtId="0" fontId="17" fillId="0" borderId="5" xfId="8"/>
    <xf numFmtId="37" fontId="17" fillId="0" borderId="5" xfId="8" applyNumberFormat="1" applyFill="1" applyAlignment="1">
      <alignment horizontal="center"/>
    </xf>
    <xf numFmtId="37" fontId="17" fillId="0" borderId="0" xfId="8" applyNumberFormat="1" applyFill="1" applyBorder="1" applyAlignment="1">
      <alignment horizontal="center"/>
    </xf>
    <xf numFmtId="0" fontId="13" fillId="0" borderId="0" xfId="0" applyFont="1"/>
    <xf numFmtId="37" fontId="9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left"/>
    </xf>
    <xf numFmtId="0" fontId="9" fillId="0" borderId="0" xfId="0" applyFont="1" applyBorder="1"/>
    <xf numFmtId="166" fontId="7" fillId="0" borderId="0" xfId="1" applyNumberFormat="1" applyFont="1"/>
    <xf numFmtId="166" fontId="11" fillId="0" borderId="0" xfId="1" applyNumberFormat="1" applyFont="1" applyAlignment="1">
      <alignment horizontal="center"/>
    </xf>
    <xf numFmtId="166" fontId="10" fillId="0" borderId="0" xfId="1" applyNumberFormat="1" applyFont="1"/>
    <xf numFmtId="1" fontId="17" fillId="0" borderId="5" xfId="8" applyNumberFormat="1" applyAlignment="1">
      <alignment horizontal="center" wrapText="1"/>
    </xf>
    <xf numFmtId="0" fontId="17" fillId="0" borderId="5" xfId="8" applyFill="1"/>
    <xf numFmtId="41" fontId="17" fillId="0" borderId="5" xfId="8" applyNumberFormat="1" applyAlignment="1">
      <alignment horizontal="center" wrapText="1"/>
    </xf>
    <xf numFmtId="10" fontId="17" fillId="0" borderId="5" xfId="8" applyNumberFormat="1" applyAlignment="1">
      <alignment horizontal="center" wrapText="1"/>
    </xf>
    <xf numFmtId="0" fontId="17" fillId="0" borderId="5" xfId="8" applyNumberFormat="1" applyAlignment="1">
      <alignment horizontal="center"/>
    </xf>
    <xf numFmtId="0" fontId="17" fillId="0" borderId="5" xfId="8" applyNumberFormat="1" applyAlignment="1">
      <alignment horizontal="left"/>
    </xf>
    <xf numFmtId="37" fontId="17" fillId="0" borderId="5" xfId="8" applyNumberFormat="1" applyFill="1" applyAlignment="1">
      <alignment horizontal="center" wrapText="1"/>
    </xf>
    <xf numFmtId="0" fontId="17" fillId="0" borderId="5" xfId="8" applyNumberFormat="1" applyAlignment="1"/>
    <xf numFmtId="10" fontId="9" fillId="0" borderId="0" xfId="3" applyNumberFormat="1" applyFont="1" applyBorder="1"/>
    <xf numFmtId="0" fontId="9" fillId="2" borderId="0" xfId="0" applyFont="1" applyFill="1"/>
    <xf numFmtId="167" fontId="9" fillId="2" borderId="0" xfId="2" applyNumberFormat="1" applyFont="1" applyFill="1"/>
    <xf numFmtId="166" fontId="9" fillId="2" borderId="0" xfId="1" applyNumberFormat="1" applyFont="1" applyFill="1"/>
    <xf numFmtId="166" fontId="9" fillId="0" borderId="1" xfId="1" applyNumberFormat="1" applyFont="1" applyFill="1" applyBorder="1"/>
    <xf numFmtId="167" fontId="9" fillId="0" borderId="0" xfId="0" applyNumberFormat="1" applyFont="1" applyFill="1"/>
    <xf numFmtId="9" fontId="9" fillId="0" borderId="1" xfId="3" applyFont="1" applyFill="1" applyBorder="1"/>
    <xf numFmtId="167" fontId="9" fillId="0" borderId="1" xfId="0" applyNumberFormat="1" applyFont="1" applyFill="1" applyBorder="1"/>
    <xf numFmtId="0" fontId="9" fillId="0" borderId="1" xfId="0" applyFont="1" applyFill="1" applyBorder="1"/>
    <xf numFmtId="10" fontId="9" fillId="0" borderId="3" xfId="3" applyNumberFormat="1" applyFont="1" applyFill="1" applyBorder="1"/>
    <xf numFmtId="10" fontId="9" fillId="0" borderId="0" xfId="3" applyNumberFormat="1" applyFont="1" applyFill="1" applyBorder="1"/>
    <xf numFmtId="168" fontId="9" fillId="0" borderId="0" xfId="0" applyNumberFormat="1" applyFont="1"/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/>
    <xf numFmtId="41" fontId="17" fillId="0" borderId="0" xfId="8" applyNumberFormat="1" applyBorder="1" applyAlignment="1">
      <alignment horizontal="center"/>
    </xf>
    <xf numFmtId="167" fontId="11" fillId="0" borderId="0" xfId="2" applyNumberFormat="1" applyFont="1" applyBorder="1"/>
    <xf numFmtId="0" fontId="11" fillId="0" borderId="0" xfId="0" applyFont="1" applyBorder="1"/>
    <xf numFmtId="41" fontId="17" fillId="0" borderId="0" xfId="8" applyNumberFormat="1" applyBorder="1" applyAlignment="1">
      <alignment horizontal="center" wrapText="1"/>
    </xf>
    <xf numFmtId="167" fontId="9" fillId="0" borderId="0" xfId="2" applyNumberFormat="1" applyFont="1" applyBorder="1"/>
    <xf numFmtId="167" fontId="9" fillId="0" borderId="0" xfId="0" applyNumberFormat="1" applyFont="1"/>
    <xf numFmtId="168" fontId="9" fillId="0" borderId="0" xfId="0" applyNumberFormat="1" applyFont="1"/>
    <xf numFmtId="0" fontId="11" fillId="0" borderId="0" xfId="0" applyFont="1" applyBorder="1" applyAlignment="1">
      <alignment horizontal="center"/>
    </xf>
    <xf numFmtId="167" fontId="9" fillId="0" borderId="3" xfId="0" applyNumberFormat="1" applyFont="1" applyFill="1" applyBorder="1"/>
    <xf numFmtId="0" fontId="64" fillId="0" borderId="0" xfId="401" applyFont="1"/>
    <xf numFmtId="167" fontId="11" fillId="0" borderId="0" xfId="38" applyNumberFormat="1" applyFont="1" applyFill="1" applyAlignment="1">
      <alignment horizontal="right"/>
    </xf>
    <xf numFmtId="37" fontId="11" fillId="0" borderId="0" xfId="425" applyNumberFormat="1" applyFont="1" applyFill="1" applyAlignment="1">
      <alignment horizontal="center"/>
    </xf>
    <xf numFmtId="166" fontId="11" fillId="0" borderId="0" xfId="37" applyNumberFormat="1" applyFont="1" applyFill="1" applyAlignment="1">
      <alignment horizontal="center"/>
    </xf>
    <xf numFmtId="179" fontId="11" fillId="0" borderId="0" xfId="37" applyNumberFormat="1" applyFont="1" applyFill="1" applyAlignment="1">
      <alignment horizontal="center"/>
    </xf>
    <xf numFmtId="167" fontId="11" fillId="0" borderId="0" xfId="37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79" fontId="11" fillId="0" borderId="0" xfId="37" applyNumberFormat="1" applyFont="1" applyFill="1" applyBorder="1" applyAlignment="1">
      <alignment horizontal="center"/>
    </xf>
    <xf numFmtId="167" fontId="11" fillId="0" borderId="0" xfId="425" applyNumberFormat="1" applyFont="1" applyFill="1" applyAlignment="1">
      <alignment horizontal="center"/>
    </xf>
    <xf numFmtId="0" fontId="11" fillId="0" borderId="0" xfId="425" applyNumberFormat="1" applyFont="1" applyFill="1" applyAlignment="1">
      <alignment horizontal="center"/>
    </xf>
    <xf numFmtId="173" fontId="14" fillId="0" borderId="1" xfId="36" applyFont="1" applyFill="1" applyBorder="1" applyAlignment="1">
      <alignment horizontal="center" wrapText="1"/>
    </xf>
    <xf numFmtId="37" fontId="11" fillId="0" borderId="1" xfId="425" applyNumberFormat="1" applyFont="1" applyFill="1" applyBorder="1" applyAlignment="1">
      <alignment horizontal="center"/>
    </xf>
    <xf numFmtId="166" fontId="11" fillId="0" borderId="1" xfId="37" applyNumberFormat="1" applyFont="1" applyFill="1" applyBorder="1" applyAlignment="1">
      <alignment horizontal="center" wrapText="1"/>
    </xf>
    <xf numFmtId="37" fontId="11" fillId="0" borderId="1" xfId="425" applyNumberFormat="1" applyFont="1" applyFill="1" applyBorder="1" applyAlignment="1">
      <alignment horizontal="center" wrapText="1"/>
    </xf>
    <xf numFmtId="179" fontId="11" fillId="0" borderId="1" xfId="37" applyNumberFormat="1" applyFont="1" applyFill="1" applyBorder="1" applyAlignment="1">
      <alignment horizontal="center" wrapText="1"/>
    </xf>
    <xf numFmtId="167" fontId="11" fillId="0" borderId="1" xfId="37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 applyAlignment="1">
      <alignment horizontal="center" wrapText="1"/>
    </xf>
    <xf numFmtId="165" fontId="65" fillId="0" borderId="0" xfId="401" applyNumberFormat="1" applyFont="1" applyAlignment="1">
      <alignment horizontal="center"/>
    </xf>
    <xf numFmtId="166" fontId="9" fillId="0" borderId="0" xfId="403" applyNumberFormat="1" applyFont="1" applyAlignment="1">
      <alignment horizontal="center"/>
    </xf>
    <xf numFmtId="0" fontId="64" fillId="0" borderId="0" xfId="401" applyFont="1" applyAlignment="1">
      <alignment horizontal="center"/>
    </xf>
    <xf numFmtId="44" fontId="9" fillId="0" borderId="0" xfId="404" applyFont="1" applyAlignment="1">
      <alignment horizontal="center"/>
    </xf>
    <xf numFmtId="167" fontId="9" fillId="0" borderId="0" xfId="404" applyNumberFormat="1" applyFont="1" applyAlignment="1">
      <alignment horizontal="center"/>
    </xf>
    <xf numFmtId="167" fontId="64" fillId="0" borderId="0" xfId="401" applyNumberFormat="1" applyFont="1" applyAlignment="1">
      <alignment horizontal="center"/>
    </xf>
    <xf numFmtId="0" fontId="65" fillId="0" borderId="0" xfId="401" applyFont="1"/>
    <xf numFmtId="0" fontId="65" fillId="0" borderId="0" xfId="401" applyFont="1" applyFill="1"/>
    <xf numFmtId="166" fontId="9" fillId="0" borderId="0" xfId="403" applyNumberFormat="1" applyFont="1" applyFill="1" applyAlignment="1">
      <alignment horizontal="center"/>
    </xf>
    <xf numFmtId="0" fontId="64" fillId="0" borderId="0" xfId="401" applyFont="1" applyFill="1" applyAlignment="1">
      <alignment horizontal="center"/>
    </xf>
    <xf numFmtId="44" fontId="9" fillId="0" borderId="0" xfId="404" applyFont="1" applyFill="1" applyAlignment="1">
      <alignment horizontal="center"/>
    </xf>
    <xf numFmtId="167" fontId="9" fillId="0" borderId="0" xfId="404" applyNumberFormat="1" applyFont="1" applyFill="1" applyAlignment="1">
      <alignment horizontal="center"/>
    </xf>
    <xf numFmtId="167" fontId="64" fillId="0" borderId="0" xfId="401" applyNumberFormat="1" applyFont="1" applyFill="1" applyAlignment="1">
      <alignment horizontal="center"/>
    </xf>
    <xf numFmtId="0" fontId="64" fillId="0" borderId="0" xfId="401" applyFont="1" applyFill="1"/>
    <xf numFmtId="0" fontId="14" fillId="0" borderId="6" xfId="9" applyFont="1"/>
    <xf numFmtId="166" fontId="14" fillId="0" borderId="6" xfId="1" applyNumberFormat="1" applyFont="1" applyBorder="1" applyAlignment="1">
      <alignment horizontal="center"/>
    </xf>
    <xf numFmtId="0" fontId="14" fillId="0" borderId="6" xfId="9" applyFont="1" applyAlignment="1">
      <alignment horizontal="center"/>
    </xf>
    <xf numFmtId="44" fontId="14" fillId="0" borderId="6" xfId="9" applyNumberFormat="1" applyFont="1" applyAlignment="1">
      <alignment horizontal="center"/>
    </xf>
    <xf numFmtId="167" fontId="14" fillId="0" borderId="6" xfId="9" applyNumberFormat="1" applyFont="1" applyAlignment="1">
      <alignment horizontal="center"/>
    </xf>
    <xf numFmtId="166" fontId="14" fillId="0" borderId="6" xfId="9" applyNumberFormat="1" applyFont="1" applyAlignment="1">
      <alignment horizontal="center"/>
    </xf>
    <xf numFmtId="166" fontId="14" fillId="0" borderId="6" xfId="403" applyNumberFormat="1" applyFont="1" applyBorder="1" applyAlignment="1">
      <alignment horizontal="center"/>
    </xf>
    <xf numFmtId="0" fontId="65" fillId="0" borderId="3" xfId="401" applyFont="1" applyBorder="1"/>
    <xf numFmtId="166" fontId="65" fillId="0" borderId="3" xfId="401" applyNumberFormat="1" applyFont="1" applyBorder="1"/>
    <xf numFmtId="167" fontId="65" fillId="0" borderId="3" xfId="404" applyNumberFormat="1" applyFont="1" applyBorder="1"/>
    <xf numFmtId="43" fontId="64" fillId="0" borderId="0" xfId="401" applyNumberFormat="1" applyFont="1"/>
    <xf numFmtId="166" fontId="65" fillId="0" borderId="0" xfId="401" applyNumberFormat="1" applyFont="1"/>
    <xf numFmtId="166" fontId="11" fillId="0" borderId="0" xfId="1" applyNumberFormat="1" applyFont="1"/>
    <xf numFmtId="10" fontId="65" fillId="0" borderId="0" xfId="3" applyNumberFormat="1" applyFont="1"/>
    <xf numFmtId="173" fontId="14" fillId="0" borderId="0" xfId="36" applyFont="1" applyFill="1"/>
    <xf numFmtId="9" fontId="11" fillId="0" borderId="0" xfId="3" applyFont="1"/>
    <xf numFmtId="9" fontId="14" fillId="0" borderId="0" xfId="3" applyFont="1" applyFill="1"/>
    <xf numFmtId="173" fontId="15" fillId="0" borderId="0" xfId="36" applyFont="1" applyFill="1"/>
    <xf numFmtId="0" fontId="15" fillId="0" borderId="0" xfId="36" applyNumberFormat="1" applyFont="1" applyFill="1" applyAlignment="1">
      <alignment horizontal="center"/>
    </xf>
    <xf numFmtId="9" fontId="11" fillId="0" borderId="0" xfId="0" applyNumberFormat="1" applyFont="1"/>
    <xf numFmtId="0" fontId="64" fillId="0" borderId="0" xfId="401" applyFont="1" applyAlignment="1">
      <alignment horizontal="right"/>
    </xf>
    <xf numFmtId="43" fontId="9" fillId="2" borderId="0" xfId="0" applyNumberFormat="1" applyFont="1" applyFill="1"/>
    <xf numFmtId="43" fontId="9" fillId="0" borderId="0" xfId="0" applyNumberFormat="1" applyFont="1"/>
    <xf numFmtId="44" fontId="64" fillId="0" borderId="0" xfId="371" applyFont="1"/>
    <xf numFmtId="44" fontId="64" fillId="0" borderId="0" xfId="371" applyNumberFormat="1" applyFont="1"/>
    <xf numFmtId="44" fontId="64" fillId="0" borderId="0" xfId="401" applyNumberFormat="1" applyFont="1"/>
    <xf numFmtId="173" fontId="11" fillId="0" borderId="0" xfId="401" applyNumberFormat="1" applyFont="1" applyFill="1" applyAlignment="1"/>
    <xf numFmtId="180" fontId="11" fillId="0" borderId="0" xfId="401" applyNumberFormat="1" applyFont="1" applyFill="1" applyAlignment="1"/>
    <xf numFmtId="0" fontId="65" fillId="0" borderId="0" xfId="401" applyFont="1" applyAlignment="1">
      <alignment horizontal="center"/>
    </xf>
    <xf numFmtId="0" fontId="65" fillId="0" borderId="1" xfId="401" applyFont="1" applyBorder="1" applyAlignment="1">
      <alignment wrapText="1"/>
    </xf>
    <xf numFmtId="0" fontId="65" fillId="0" borderId="1" xfId="401" applyFont="1" applyBorder="1"/>
    <xf numFmtId="0" fontId="65" fillId="0" borderId="1" xfId="401" applyFont="1" applyBorder="1" applyAlignment="1">
      <alignment horizontal="center"/>
    </xf>
    <xf numFmtId="0" fontId="66" fillId="0" borderId="0" xfId="401" applyFont="1"/>
    <xf numFmtId="181" fontId="9" fillId="0" borderId="0" xfId="402" applyNumberFormat="1" applyFont="1"/>
    <xf numFmtId="43" fontId="64" fillId="0" borderId="0" xfId="403" applyFont="1"/>
    <xf numFmtId="0" fontId="67" fillId="0" borderId="6" xfId="9" applyFont="1" applyFill="1"/>
    <xf numFmtId="0" fontId="67" fillId="0" borderId="6" xfId="9" applyFont="1"/>
    <xf numFmtId="167" fontId="67" fillId="0" borderId="6" xfId="9" applyNumberFormat="1" applyFont="1"/>
    <xf numFmtId="167" fontId="67" fillId="0" borderId="6" xfId="9" applyNumberFormat="1" applyFont="1" applyAlignment="1">
      <alignment horizontal="center"/>
    </xf>
    <xf numFmtId="0" fontId="18" fillId="0" borderId="0" xfId="426" applyFont="1" applyAlignment="1">
      <alignment horizontal="left"/>
    </xf>
    <xf numFmtId="0" fontId="68" fillId="0" borderId="0" xfId="426" applyFont="1" applyAlignment="1"/>
    <xf numFmtId="0" fontId="69" fillId="0" borderId="0" xfId="427" applyFont="1" applyAlignment="1">
      <alignment horizontal="left"/>
    </xf>
    <xf numFmtId="166" fontId="68" fillId="0" borderId="0" xfId="428" applyNumberFormat="1" applyFont="1" applyAlignment="1">
      <alignment horizontal="right"/>
    </xf>
    <xf numFmtId="0" fontId="1" fillId="0" borderId="0" xfId="426" applyFont="1"/>
    <xf numFmtId="10" fontId="0" fillId="0" borderId="0" xfId="429" applyNumberFormat="1" applyFont="1"/>
    <xf numFmtId="0" fontId="69" fillId="0" borderId="0" xfId="426" applyNumberFormat="1" applyFont="1" applyAlignment="1"/>
    <xf numFmtId="166" fontId="69" fillId="0" borderId="0" xfId="428" applyNumberFormat="1" applyFont="1" applyAlignment="1">
      <alignment horizontal="left"/>
    </xf>
    <xf numFmtId="0" fontId="69" fillId="0" borderId="0" xfId="427" applyFont="1" applyAlignment="1"/>
    <xf numFmtId="0" fontId="69" fillId="0" borderId="0" xfId="427" applyFont="1" applyAlignment="1">
      <alignment horizontal="center"/>
    </xf>
    <xf numFmtId="0" fontId="69" fillId="0" borderId="0" xfId="427" applyFont="1"/>
    <xf numFmtId="167" fontId="69" fillId="0" borderId="0" xfId="430" applyNumberFormat="1" applyFont="1" applyAlignment="1">
      <alignment horizontal="center"/>
    </xf>
    <xf numFmtId="9" fontId="69" fillId="0" borderId="0" xfId="429" applyNumberFormat="1" applyFont="1" applyAlignment="1">
      <alignment horizontal="center"/>
    </xf>
    <xf numFmtId="10" fontId="69" fillId="0" borderId="0" xfId="429" applyNumberFormat="1" applyFont="1" applyAlignment="1">
      <alignment horizontal="right"/>
    </xf>
    <xf numFmtId="166" fontId="69" fillId="0" borderId="0" xfId="428" applyNumberFormat="1" applyFont="1" applyAlignment="1">
      <alignment horizontal="center"/>
    </xf>
    <xf numFmtId="0" fontId="68" fillId="0" borderId="0" xfId="427" applyFont="1" applyBorder="1" applyAlignment="1">
      <alignment horizontal="center"/>
    </xf>
    <xf numFmtId="0" fontId="68" fillId="0" borderId="0" xfId="427" applyFont="1" applyBorder="1"/>
    <xf numFmtId="166" fontId="68" fillId="0" borderId="0" xfId="428" applyNumberFormat="1" applyFont="1" applyBorder="1"/>
    <xf numFmtId="0" fontId="18" fillId="0" borderId="0" xfId="426" applyFont="1"/>
    <xf numFmtId="0" fontId="18" fillId="0" borderId="0" xfId="426" applyFont="1" applyBorder="1"/>
    <xf numFmtId="0" fontId="18" fillId="0" borderId="0" xfId="426" applyFont="1" applyBorder="1" applyAlignment="1">
      <alignment horizontal="center"/>
    </xf>
    <xf numFmtId="167" fontId="68" fillId="0" borderId="0" xfId="427" applyNumberFormat="1" applyFont="1" applyBorder="1" applyAlignment="1">
      <alignment horizontal="center"/>
    </xf>
    <xf numFmtId="0" fontId="68" fillId="0" borderId="0" xfId="427" applyFont="1" applyBorder="1" applyAlignment="1"/>
    <xf numFmtId="0" fontId="68" fillId="0" borderId="1" xfId="427" applyFont="1" applyBorder="1" applyAlignment="1">
      <alignment horizontal="center"/>
    </xf>
    <xf numFmtId="167" fontId="68" fillId="0" borderId="1" xfId="427" applyNumberFormat="1" applyFont="1" applyBorder="1" applyAlignment="1">
      <alignment horizontal="center"/>
    </xf>
    <xf numFmtId="166" fontId="68" fillId="0" borderId="1" xfId="428" applyNumberFormat="1" applyFont="1" applyBorder="1" applyAlignment="1">
      <alignment horizontal="center"/>
    </xf>
    <xf numFmtId="166" fontId="68" fillId="0" borderId="0" xfId="428" applyNumberFormat="1" applyFont="1" applyBorder="1" applyAlignment="1">
      <alignment horizontal="center"/>
    </xf>
    <xf numFmtId="0" fontId="69" fillId="0" borderId="0" xfId="427" applyFont="1" applyBorder="1" applyAlignment="1">
      <alignment horizontal="center"/>
    </xf>
    <xf numFmtId="166" fontId="69" fillId="0" borderId="0" xfId="428" applyNumberFormat="1" applyFont="1" applyBorder="1" applyAlignment="1">
      <alignment horizontal="center"/>
    </xf>
    <xf numFmtId="1" fontId="69" fillId="0" borderId="0" xfId="426" applyNumberFormat="1" applyFont="1" applyAlignment="1">
      <alignment horizontal="center"/>
    </xf>
    <xf numFmtId="0" fontId="69" fillId="0" borderId="0" xfId="426" applyFont="1"/>
    <xf numFmtId="167" fontId="69" fillId="0" borderId="0" xfId="430" applyNumberFormat="1" applyFont="1"/>
    <xf numFmtId="9" fontId="69" fillId="0" borderId="0" xfId="429" applyFont="1" applyAlignment="1">
      <alignment horizontal="center"/>
    </xf>
    <xf numFmtId="182" fontId="69" fillId="0" borderId="0" xfId="426" applyNumberFormat="1" applyFont="1" applyAlignment="1">
      <alignment horizontal="center"/>
    </xf>
    <xf numFmtId="10" fontId="69" fillId="0" borderId="0" xfId="429" applyNumberFormat="1" applyFont="1"/>
    <xf numFmtId="167" fontId="0" fillId="0" borderId="0" xfId="430" applyNumberFormat="1" applyFont="1"/>
    <xf numFmtId="1" fontId="69" fillId="0" borderId="0" xfId="426" applyNumberFormat="1" applyFont="1" applyFill="1" applyAlignment="1">
      <alignment horizontal="center"/>
    </xf>
    <xf numFmtId="0" fontId="69" fillId="0" borderId="0" xfId="426" applyFont="1" applyFill="1"/>
    <xf numFmtId="167" fontId="69" fillId="0" borderId="0" xfId="430" applyNumberFormat="1" applyFont="1" applyFill="1"/>
    <xf numFmtId="10" fontId="69" fillId="0" borderId="0" xfId="429" applyNumberFormat="1" applyFont="1" applyFill="1"/>
    <xf numFmtId="0" fontId="69" fillId="0" borderId="0" xfId="426" applyFont="1" applyBorder="1"/>
    <xf numFmtId="0" fontId="69" fillId="0" borderId="0" xfId="426" applyFont="1" applyAlignment="1">
      <alignment horizontal="center"/>
    </xf>
    <xf numFmtId="167" fontId="69" fillId="0" borderId="0" xfId="430" applyNumberFormat="1" applyFont="1" applyBorder="1"/>
    <xf numFmtId="0" fontId="69" fillId="0" borderId="0" xfId="427" applyFont="1" applyAlignment="1">
      <alignment horizontal="right"/>
    </xf>
    <xf numFmtId="0" fontId="68" fillId="0" borderId="0" xfId="427" applyFont="1" applyAlignment="1">
      <alignment horizontal="right"/>
    </xf>
    <xf numFmtId="167" fontId="68" fillId="0" borderId="0" xfId="430" applyNumberFormat="1" applyFont="1"/>
    <xf numFmtId="14" fontId="1" fillId="0" borderId="0" xfId="426" applyNumberFormat="1" applyFont="1"/>
    <xf numFmtId="43" fontId="0" fillId="0" borderId="0" xfId="428" applyFont="1"/>
    <xf numFmtId="0" fontId="6" fillId="0" borderId="0" xfId="431" applyFont="1" applyFill="1"/>
    <xf numFmtId="0" fontId="7" fillId="0" borderId="0" xfId="431" applyFont="1" applyFill="1"/>
    <xf numFmtId="0" fontId="7" fillId="0" borderId="0" xfId="431" applyFont="1" applyFill="1" applyAlignment="1">
      <alignment horizontal="right"/>
    </xf>
    <xf numFmtId="37" fontId="6" fillId="0" borderId="0" xfId="432" applyNumberFormat="1" applyFont="1" applyFill="1" applyAlignment="1">
      <alignment horizontal="right"/>
    </xf>
    <xf numFmtId="38" fontId="6" fillId="0" borderId="0" xfId="431" applyNumberFormat="1" applyFont="1" applyFill="1"/>
    <xf numFmtId="0" fontId="11" fillId="0" borderId="0" xfId="431" applyFont="1" applyFill="1" applyAlignment="1">
      <alignment horizontal="center"/>
    </xf>
    <xf numFmtId="0" fontId="11" fillId="0" borderId="0" xfId="431" applyFont="1" applyFill="1" applyAlignment="1">
      <alignment horizontal="right"/>
    </xf>
    <xf numFmtId="0" fontId="6" fillId="0" borderId="0" xfId="431" applyFont="1" applyFill="1" applyAlignment="1">
      <alignment horizontal="center"/>
    </xf>
    <xf numFmtId="0" fontId="11" fillId="0" borderId="1" xfId="431" applyFont="1" applyFill="1" applyBorder="1"/>
    <xf numFmtId="0" fontId="11" fillId="0" borderId="1" xfId="431" applyNumberFormat="1" applyFont="1" applyFill="1" applyBorder="1" applyAlignment="1" applyProtection="1">
      <alignment wrapText="1"/>
    </xf>
    <xf numFmtId="0" fontId="11" fillId="0" borderId="1" xfId="433" applyNumberFormat="1" applyFont="1" applyFill="1" applyBorder="1" applyAlignment="1" applyProtection="1">
      <alignment horizontal="center" wrapText="1"/>
    </xf>
    <xf numFmtId="0" fontId="11" fillId="0" borderId="0" xfId="433" applyNumberFormat="1" applyFont="1" applyFill="1" applyBorder="1" applyAlignment="1" applyProtection="1">
      <alignment wrapText="1"/>
    </xf>
    <xf numFmtId="0" fontId="14" fillId="0" borderId="0" xfId="431" applyFont="1" applyFill="1" applyAlignment="1">
      <alignment wrapText="1"/>
    </xf>
    <xf numFmtId="0" fontId="11" fillId="0" borderId="0" xfId="431" applyNumberFormat="1" applyFont="1" applyFill="1" applyBorder="1" applyAlignment="1" applyProtection="1">
      <alignment wrapText="1"/>
    </xf>
    <xf numFmtId="14" fontId="11" fillId="0" borderId="0" xfId="431" applyNumberFormat="1" applyFont="1" applyFill="1" applyBorder="1" applyAlignment="1" applyProtection="1">
      <alignment wrapText="1"/>
    </xf>
    <xf numFmtId="0" fontId="9" fillId="0" borderId="0" xfId="431" applyFont="1" applyFill="1"/>
    <xf numFmtId="0" fontId="11" fillId="0" borderId="0" xfId="431" applyFont="1" applyFill="1"/>
    <xf numFmtId="0" fontId="14" fillId="0" borderId="0" xfId="431" applyFont="1" applyFill="1" applyAlignment="1"/>
    <xf numFmtId="0" fontId="11" fillId="0" borderId="0" xfId="431" applyNumberFormat="1" applyFont="1" applyFill="1" applyBorder="1" applyAlignment="1" applyProtection="1"/>
    <xf numFmtId="0" fontId="11" fillId="0" borderId="0" xfId="431" applyNumberFormat="1" applyFont="1" applyFill="1" applyBorder="1" applyAlignment="1" applyProtection="1">
      <alignment horizontal="right"/>
    </xf>
    <xf numFmtId="43" fontId="9" fillId="0" borderId="0" xfId="433" applyNumberFormat="1" applyFont="1" applyFill="1" applyAlignment="1">
      <alignment horizontal="right"/>
    </xf>
    <xf numFmtId="43" fontId="9" fillId="0" borderId="0" xfId="433" applyFont="1" applyFill="1" applyAlignment="1">
      <alignment horizontal="right"/>
    </xf>
    <xf numFmtId="43" fontId="9" fillId="0" borderId="0" xfId="433" applyNumberFormat="1" applyFont="1" applyFill="1"/>
    <xf numFmtId="14" fontId="9" fillId="0" borderId="0" xfId="431" applyNumberFormat="1" applyFont="1" applyFill="1"/>
    <xf numFmtId="165" fontId="11" fillId="0" borderId="0" xfId="431" applyNumberFormat="1" applyFont="1" applyFill="1" applyAlignment="1">
      <alignment horizontal="center"/>
    </xf>
    <xf numFmtId="166" fontId="9" fillId="0" borderId="0" xfId="433" applyNumberFormat="1" applyFont="1" applyFill="1" applyAlignment="1">
      <alignment horizontal="right"/>
    </xf>
    <xf numFmtId="14" fontId="70" fillId="0" borderId="0" xfId="431" applyNumberFormat="1" applyFont="1"/>
    <xf numFmtId="0" fontId="33" fillId="0" borderId="0" xfId="426" applyFont="1"/>
    <xf numFmtId="166" fontId="9" fillId="0" borderId="1" xfId="433" applyNumberFormat="1" applyFont="1" applyFill="1" applyBorder="1" applyAlignment="1">
      <alignment horizontal="right"/>
    </xf>
    <xf numFmtId="43" fontId="9" fillId="0" borderId="0" xfId="431" applyNumberFormat="1" applyFont="1" applyFill="1"/>
    <xf numFmtId="0" fontId="14" fillId="0" borderId="0" xfId="431" applyFont="1" applyFill="1"/>
    <xf numFmtId="43" fontId="9" fillId="0" borderId="0" xfId="428" applyFont="1" applyFill="1" applyAlignment="1">
      <alignment horizontal="right"/>
    </xf>
    <xf numFmtId="4" fontId="9" fillId="0" borderId="0" xfId="431" applyNumberFormat="1" applyFont="1" applyFill="1"/>
    <xf numFmtId="49" fontId="14" fillId="0" borderId="0" xfId="431" applyNumberFormat="1" applyFont="1" applyFill="1" applyBorder="1" applyAlignment="1" applyProtection="1"/>
    <xf numFmtId="181" fontId="15" fillId="0" borderId="1" xfId="434" applyNumberFormat="1" applyFont="1" applyFill="1" applyBorder="1" applyAlignment="1">
      <alignment horizontal="right"/>
    </xf>
    <xf numFmtId="9" fontId="9" fillId="0" borderId="0" xfId="434" applyNumberFormat="1" applyFont="1" applyFill="1"/>
    <xf numFmtId="10" fontId="9" fillId="0" borderId="0" xfId="434" applyNumberFormat="1" applyFont="1" applyFill="1"/>
    <xf numFmtId="166" fontId="9" fillId="0" borderId="0" xfId="433" applyNumberFormat="1" applyFont="1" applyFill="1" applyBorder="1" applyAlignment="1">
      <alignment horizontal="right"/>
    </xf>
    <xf numFmtId="181" fontId="9" fillId="0" borderId="1" xfId="434" applyNumberFormat="1" applyFont="1" applyFill="1" applyBorder="1" applyAlignment="1">
      <alignment horizontal="right"/>
    </xf>
    <xf numFmtId="10" fontId="9" fillId="0" borderId="1" xfId="434" applyNumberFormat="1" applyFont="1" applyFill="1" applyBorder="1" applyAlignment="1">
      <alignment horizontal="right"/>
    </xf>
    <xf numFmtId="4" fontId="9" fillId="0" borderId="0" xfId="431" applyNumberFormat="1" applyFont="1" applyFill="1" applyBorder="1"/>
    <xf numFmtId="43" fontId="9" fillId="0" borderId="1" xfId="433" applyNumberFormat="1" applyFont="1" applyFill="1" applyBorder="1" applyAlignment="1">
      <alignment horizontal="right"/>
    </xf>
    <xf numFmtId="43" fontId="9" fillId="0" borderId="1" xfId="433" applyFont="1" applyFill="1" applyBorder="1" applyAlignment="1">
      <alignment horizontal="right"/>
    </xf>
    <xf numFmtId="0" fontId="11" fillId="0" borderId="0" xfId="433" applyNumberFormat="1" applyFont="1" applyFill="1" applyBorder="1" applyAlignment="1" applyProtection="1">
      <alignment horizontal="right" wrapText="1"/>
    </xf>
    <xf numFmtId="166" fontId="9" fillId="0" borderId="3" xfId="433" applyNumberFormat="1" applyFont="1" applyFill="1" applyBorder="1" applyAlignment="1">
      <alignment horizontal="right"/>
    </xf>
    <xf numFmtId="0" fontId="9" fillId="0" borderId="0" xfId="431" applyFont="1" applyFill="1" applyAlignment="1">
      <alignment horizontal="right"/>
    </xf>
    <xf numFmtId="44" fontId="9" fillId="0" borderId="0" xfId="435" applyFont="1" applyFill="1" applyAlignment="1">
      <alignment horizontal="right"/>
    </xf>
    <xf numFmtId="39" fontId="11" fillId="0" borderId="23" xfId="425" applyNumberFormat="1" applyFont="1" applyFill="1" applyBorder="1" applyAlignment="1">
      <alignment horizontal="center"/>
    </xf>
    <xf numFmtId="0" fontId="68" fillId="0" borderId="1" xfId="427" applyFont="1" applyBorder="1" applyAlignment="1">
      <alignment horizontal="center"/>
    </xf>
    <xf numFmtId="0" fontId="68" fillId="0" borderId="0" xfId="427" applyFont="1" applyBorder="1" applyAlignment="1">
      <alignment horizontal="center"/>
    </xf>
  </cellXfs>
  <cellStyles count="436">
    <cellStyle name="########" xfId="10" xr:uid="{00000000-0005-0000-0000-000000000000}"/>
    <cellStyle name="######## 2" xfId="61" xr:uid="{00000000-0005-0000-0000-000001000000}"/>
    <cellStyle name="20% - Accent1 2" xfId="70" xr:uid="{00000000-0005-0000-0000-000002000000}"/>
    <cellStyle name="20% - Accent1 2 2" xfId="71" xr:uid="{00000000-0005-0000-0000-000003000000}"/>
    <cellStyle name="20% - Accent1 3" xfId="72" xr:uid="{00000000-0005-0000-0000-000004000000}"/>
    <cellStyle name="20% - Accent1 3 2" xfId="73" xr:uid="{00000000-0005-0000-0000-000005000000}"/>
    <cellStyle name="20% - Accent1 4" xfId="74" xr:uid="{00000000-0005-0000-0000-000006000000}"/>
    <cellStyle name="20% - Accent2 2" xfId="75" xr:uid="{00000000-0005-0000-0000-000007000000}"/>
    <cellStyle name="20% - Accent2 2 2" xfId="76" xr:uid="{00000000-0005-0000-0000-000008000000}"/>
    <cellStyle name="20% - Accent2 3" xfId="77" xr:uid="{00000000-0005-0000-0000-000009000000}"/>
    <cellStyle name="20% - Accent2 3 2" xfId="78" xr:uid="{00000000-0005-0000-0000-00000A000000}"/>
    <cellStyle name="20% - Accent2 4" xfId="79" xr:uid="{00000000-0005-0000-0000-00000B000000}"/>
    <cellStyle name="20% - Accent3 2" xfId="80" xr:uid="{00000000-0005-0000-0000-00000C000000}"/>
    <cellStyle name="20% - Accent3 2 2" xfId="81" xr:uid="{00000000-0005-0000-0000-00000D000000}"/>
    <cellStyle name="20% - Accent3 3" xfId="82" xr:uid="{00000000-0005-0000-0000-00000E000000}"/>
    <cellStyle name="20% - Accent3 3 2" xfId="83" xr:uid="{00000000-0005-0000-0000-00000F000000}"/>
    <cellStyle name="20% - Accent3 4" xfId="84" xr:uid="{00000000-0005-0000-0000-000010000000}"/>
    <cellStyle name="20% - Accent4 2" xfId="85" xr:uid="{00000000-0005-0000-0000-000011000000}"/>
    <cellStyle name="20% - Accent4 2 2" xfId="86" xr:uid="{00000000-0005-0000-0000-000012000000}"/>
    <cellStyle name="20% - Accent4 3" xfId="87" xr:uid="{00000000-0005-0000-0000-000013000000}"/>
    <cellStyle name="20% - Accent4 3 2" xfId="88" xr:uid="{00000000-0005-0000-0000-000014000000}"/>
    <cellStyle name="20% - Accent4 4" xfId="89" xr:uid="{00000000-0005-0000-0000-000015000000}"/>
    <cellStyle name="20% - Accent5 2" xfId="90" xr:uid="{00000000-0005-0000-0000-000016000000}"/>
    <cellStyle name="20% - Accent5 2 2" xfId="91" xr:uid="{00000000-0005-0000-0000-000017000000}"/>
    <cellStyle name="20% - Accent5 3" xfId="92" xr:uid="{00000000-0005-0000-0000-000018000000}"/>
    <cellStyle name="20% - Accent5 3 2" xfId="93" xr:uid="{00000000-0005-0000-0000-000019000000}"/>
    <cellStyle name="20% - Accent5 4" xfId="94" xr:uid="{00000000-0005-0000-0000-00001A000000}"/>
    <cellStyle name="20% - Accent6 2" xfId="95" xr:uid="{00000000-0005-0000-0000-00001B000000}"/>
    <cellStyle name="20% - Accent6 2 2" xfId="96" xr:uid="{00000000-0005-0000-0000-00001C000000}"/>
    <cellStyle name="20% - Accent6 3" xfId="97" xr:uid="{00000000-0005-0000-0000-00001D000000}"/>
    <cellStyle name="20% - Accent6 3 2" xfId="98" xr:uid="{00000000-0005-0000-0000-00001E000000}"/>
    <cellStyle name="20% - Accent6 4" xfId="99" xr:uid="{00000000-0005-0000-0000-00001F000000}"/>
    <cellStyle name="40% - Accent1 2" xfId="100" xr:uid="{00000000-0005-0000-0000-000020000000}"/>
    <cellStyle name="40% - Accent1 2 2" xfId="101" xr:uid="{00000000-0005-0000-0000-000021000000}"/>
    <cellStyle name="40% - Accent1 3" xfId="102" xr:uid="{00000000-0005-0000-0000-000022000000}"/>
    <cellStyle name="40% - Accent1 3 2" xfId="103" xr:uid="{00000000-0005-0000-0000-000023000000}"/>
    <cellStyle name="40% - Accent1 4" xfId="104" xr:uid="{00000000-0005-0000-0000-000024000000}"/>
    <cellStyle name="40% - Accent2 2" xfId="105" xr:uid="{00000000-0005-0000-0000-000025000000}"/>
    <cellStyle name="40% - Accent2 2 2" xfId="106" xr:uid="{00000000-0005-0000-0000-000026000000}"/>
    <cellStyle name="40% - Accent2 3" xfId="107" xr:uid="{00000000-0005-0000-0000-000027000000}"/>
    <cellStyle name="40% - Accent2 3 2" xfId="108" xr:uid="{00000000-0005-0000-0000-000028000000}"/>
    <cellStyle name="40% - Accent2 4" xfId="109" xr:uid="{00000000-0005-0000-0000-000029000000}"/>
    <cellStyle name="40% - Accent3 2" xfId="110" xr:uid="{00000000-0005-0000-0000-00002A000000}"/>
    <cellStyle name="40% - Accent3 2 2" xfId="111" xr:uid="{00000000-0005-0000-0000-00002B000000}"/>
    <cellStyle name="40% - Accent3 3" xfId="112" xr:uid="{00000000-0005-0000-0000-00002C000000}"/>
    <cellStyle name="40% - Accent3 3 2" xfId="113" xr:uid="{00000000-0005-0000-0000-00002D000000}"/>
    <cellStyle name="40% - Accent3 4" xfId="114" xr:uid="{00000000-0005-0000-0000-00002E000000}"/>
    <cellStyle name="40% - Accent4 2" xfId="115" xr:uid="{00000000-0005-0000-0000-00002F000000}"/>
    <cellStyle name="40% - Accent4 2 2" xfId="116" xr:uid="{00000000-0005-0000-0000-000030000000}"/>
    <cellStyle name="40% - Accent4 3" xfId="117" xr:uid="{00000000-0005-0000-0000-000031000000}"/>
    <cellStyle name="40% - Accent4 3 2" xfId="118" xr:uid="{00000000-0005-0000-0000-000032000000}"/>
    <cellStyle name="40% - Accent4 4" xfId="119" xr:uid="{00000000-0005-0000-0000-000033000000}"/>
    <cellStyle name="40% - Accent5 2" xfId="120" xr:uid="{00000000-0005-0000-0000-000034000000}"/>
    <cellStyle name="40% - Accent5 2 2" xfId="121" xr:uid="{00000000-0005-0000-0000-000035000000}"/>
    <cellStyle name="40% - Accent5 3" xfId="122" xr:uid="{00000000-0005-0000-0000-000036000000}"/>
    <cellStyle name="40% - Accent5 3 2" xfId="123" xr:uid="{00000000-0005-0000-0000-000037000000}"/>
    <cellStyle name="40% - Accent5 4" xfId="124" xr:uid="{00000000-0005-0000-0000-000038000000}"/>
    <cellStyle name="40% - Accent6 2" xfId="125" xr:uid="{00000000-0005-0000-0000-000039000000}"/>
    <cellStyle name="40% - Accent6 2 2" xfId="126" xr:uid="{00000000-0005-0000-0000-00003A000000}"/>
    <cellStyle name="40% - Accent6 3" xfId="127" xr:uid="{00000000-0005-0000-0000-00003B000000}"/>
    <cellStyle name="40% - Accent6 3 2" xfId="128" xr:uid="{00000000-0005-0000-0000-00003C000000}"/>
    <cellStyle name="40% - Accent6 4" xfId="129" xr:uid="{00000000-0005-0000-0000-00003D000000}"/>
    <cellStyle name="60% - Accent1 2" xfId="130" xr:uid="{00000000-0005-0000-0000-00003E000000}"/>
    <cellStyle name="60% - Accent1 2 2" xfId="131" xr:uid="{00000000-0005-0000-0000-00003F000000}"/>
    <cellStyle name="60% - Accent1 3" xfId="132" xr:uid="{00000000-0005-0000-0000-000040000000}"/>
    <cellStyle name="60% - Accent1 3 2" xfId="133" xr:uid="{00000000-0005-0000-0000-000041000000}"/>
    <cellStyle name="60% - Accent1 4" xfId="134" xr:uid="{00000000-0005-0000-0000-000042000000}"/>
    <cellStyle name="60% - Accent2 2" xfId="135" xr:uid="{00000000-0005-0000-0000-000043000000}"/>
    <cellStyle name="60% - Accent2 2 2" xfId="136" xr:uid="{00000000-0005-0000-0000-000044000000}"/>
    <cellStyle name="60% - Accent2 3" xfId="137" xr:uid="{00000000-0005-0000-0000-000045000000}"/>
    <cellStyle name="60% - Accent2 3 2" xfId="138" xr:uid="{00000000-0005-0000-0000-000046000000}"/>
    <cellStyle name="60% - Accent2 4" xfId="139" xr:uid="{00000000-0005-0000-0000-000047000000}"/>
    <cellStyle name="60% - Accent3 2" xfId="140" xr:uid="{00000000-0005-0000-0000-000048000000}"/>
    <cellStyle name="60% - Accent3 2 2" xfId="141" xr:uid="{00000000-0005-0000-0000-000049000000}"/>
    <cellStyle name="60% - Accent3 3" xfId="142" xr:uid="{00000000-0005-0000-0000-00004A000000}"/>
    <cellStyle name="60% - Accent3 3 2" xfId="143" xr:uid="{00000000-0005-0000-0000-00004B000000}"/>
    <cellStyle name="60% - Accent3 4" xfId="144" xr:uid="{00000000-0005-0000-0000-00004C000000}"/>
    <cellStyle name="60% - Accent4 2" xfId="145" xr:uid="{00000000-0005-0000-0000-00004D000000}"/>
    <cellStyle name="60% - Accent4 2 2" xfId="146" xr:uid="{00000000-0005-0000-0000-00004E000000}"/>
    <cellStyle name="60% - Accent4 3" xfId="147" xr:uid="{00000000-0005-0000-0000-00004F000000}"/>
    <cellStyle name="60% - Accent4 3 2" xfId="148" xr:uid="{00000000-0005-0000-0000-000050000000}"/>
    <cellStyle name="60% - Accent4 4" xfId="149" xr:uid="{00000000-0005-0000-0000-000051000000}"/>
    <cellStyle name="60% - Accent5 2" xfId="150" xr:uid="{00000000-0005-0000-0000-000052000000}"/>
    <cellStyle name="60% - Accent5 2 2" xfId="151" xr:uid="{00000000-0005-0000-0000-000053000000}"/>
    <cellStyle name="60% - Accent5 3" xfId="152" xr:uid="{00000000-0005-0000-0000-000054000000}"/>
    <cellStyle name="60% - Accent5 3 2" xfId="153" xr:uid="{00000000-0005-0000-0000-000055000000}"/>
    <cellStyle name="60% - Accent5 4" xfId="154" xr:uid="{00000000-0005-0000-0000-000056000000}"/>
    <cellStyle name="60% - Accent6 2" xfId="155" xr:uid="{00000000-0005-0000-0000-000057000000}"/>
    <cellStyle name="60% - Accent6 2 2" xfId="156" xr:uid="{00000000-0005-0000-0000-000058000000}"/>
    <cellStyle name="60% - Accent6 3" xfId="157" xr:uid="{00000000-0005-0000-0000-000059000000}"/>
    <cellStyle name="60% - Accent6 3 2" xfId="158" xr:uid="{00000000-0005-0000-0000-00005A000000}"/>
    <cellStyle name="60% - Accent6 4" xfId="159" xr:uid="{00000000-0005-0000-0000-00005B000000}"/>
    <cellStyle name="Accent1 2" xfId="160" xr:uid="{00000000-0005-0000-0000-00005C000000}"/>
    <cellStyle name="Accent1 2 2" xfId="161" xr:uid="{00000000-0005-0000-0000-00005D000000}"/>
    <cellStyle name="Accent1 3" xfId="162" xr:uid="{00000000-0005-0000-0000-00005E000000}"/>
    <cellStyle name="Accent1 3 2" xfId="163" xr:uid="{00000000-0005-0000-0000-00005F000000}"/>
    <cellStyle name="Accent1 4" xfId="164" xr:uid="{00000000-0005-0000-0000-000060000000}"/>
    <cellStyle name="Accent2 2" xfId="165" xr:uid="{00000000-0005-0000-0000-000061000000}"/>
    <cellStyle name="Accent2 2 2" xfId="166" xr:uid="{00000000-0005-0000-0000-000062000000}"/>
    <cellStyle name="Accent2 3" xfId="167" xr:uid="{00000000-0005-0000-0000-000063000000}"/>
    <cellStyle name="Accent2 3 2" xfId="168" xr:uid="{00000000-0005-0000-0000-000064000000}"/>
    <cellStyle name="Accent2 4" xfId="169" xr:uid="{00000000-0005-0000-0000-000065000000}"/>
    <cellStyle name="Accent3 2" xfId="170" xr:uid="{00000000-0005-0000-0000-000066000000}"/>
    <cellStyle name="Accent3 2 2" xfId="171" xr:uid="{00000000-0005-0000-0000-000067000000}"/>
    <cellStyle name="Accent3 3" xfId="172" xr:uid="{00000000-0005-0000-0000-000068000000}"/>
    <cellStyle name="Accent3 3 2" xfId="173" xr:uid="{00000000-0005-0000-0000-000069000000}"/>
    <cellStyle name="Accent3 4" xfId="174" xr:uid="{00000000-0005-0000-0000-00006A000000}"/>
    <cellStyle name="Accent4 2" xfId="175" xr:uid="{00000000-0005-0000-0000-00006B000000}"/>
    <cellStyle name="Accent4 2 2" xfId="176" xr:uid="{00000000-0005-0000-0000-00006C000000}"/>
    <cellStyle name="Accent4 3" xfId="177" xr:uid="{00000000-0005-0000-0000-00006D000000}"/>
    <cellStyle name="Accent4 3 2" xfId="178" xr:uid="{00000000-0005-0000-0000-00006E000000}"/>
    <cellStyle name="Accent4 4" xfId="179" xr:uid="{00000000-0005-0000-0000-00006F000000}"/>
    <cellStyle name="Accent5 2" xfId="180" xr:uid="{00000000-0005-0000-0000-000070000000}"/>
    <cellStyle name="Accent5 2 2" xfId="181" xr:uid="{00000000-0005-0000-0000-000071000000}"/>
    <cellStyle name="Accent5 3" xfId="182" xr:uid="{00000000-0005-0000-0000-000072000000}"/>
    <cellStyle name="Accent5 3 2" xfId="183" xr:uid="{00000000-0005-0000-0000-000073000000}"/>
    <cellStyle name="Accent5 4" xfId="184" xr:uid="{00000000-0005-0000-0000-000074000000}"/>
    <cellStyle name="Accent6 2" xfId="185" xr:uid="{00000000-0005-0000-0000-000075000000}"/>
    <cellStyle name="Accent6 2 2" xfId="186" xr:uid="{00000000-0005-0000-0000-000076000000}"/>
    <cellStyle name="Accent6 3" xfId="187" xr:uid="{00000000-0005-0000-0000-000077000000}"/>
    <cellStyle name="Accent6 3 2" xfId="188" xr:uid="{00000000-0005-0000-0000-000078000000}"/>
    <cellStyle name="Accent6 4" xfId="189" xr:uid="{00000000-0005-0000-0000-000079000000}"/>
    <cellStyle name="Bad 2" xfId="190" xr:uid="{00000000-0005-0000-0000-00007A000000}"/>
    <cellStyle name="Bad 2 2" xfId="191" xr:uid="{00000000-0005-0000-0000-00007B000000}"/>
    <cellStyle name="Bad 3" xfId="192" xr:uid="{00000000-0005-0000-0000-00007C000000}"/>
    <cellStyle name="Bad 3 2" xfId="193" xr:uid="{00000000-0005-0000-0000-00007D000000}"/>
    <cellStyle name="Bad 4" xfId="194" xr:uid="{00000000-0005-0000-0000-00007E000000}"/>
    <cellStyle name="Calculation 2" xfId="195" xr:uid="{00000000-0005-0000-0000-00007F000000}"/>
    <cellStyle name="Calculation 2 2" xfId="196" xr:uid="{00000000-0005-0000-0000-000080000000}"/>
    <cellStyle name="Calculation 3" xfId="197" xr:uid="{00000000-0005-0000-0000-000081000000}"/>
    <cellStyle name="Calculation 3 2" xfId="198" xr:uid="{00000000-0005-0000-0000-000082000000}"/>
    <cellStyle name="Calculation 4" xfId="199" xr:uid="{00000000-0005-0000-0000-000083000000}"/>
    <cellStyle name="Check Cell 2" xfId="200" xr:uid="{00000000-0005-0000-0000-000084000000}"/>
    <cellStyle name="Check Cell 2 2" xfId="201" xr:uid="{00000000-0005-0000-0000-000085000000}"/>
    <cellStyle name="Check Cell 3" xfId="202" xr:uid="{00000000-0005-0000-0000-000086000000}"/>
    <cellStyle name="Check Cell 3 2" xfId="203" xr:uid="{00000000-0005-0000-0000-000087000000}"/>
    <cellStyle name="Check Cell 4" xfId="204" xr:uid="{00000000-0005-0000-0000-000088000000}"/>
    <cellStyle name="Co #" xfId="11" xr:uid="{00000000-0005-0000-0000-000089000000}"/>
    <cellStyle name="Comma" xfId="1" builtinId="3"/>
    <cellStyle name="Comma 10" xfId="205" xr:uid="{00000000-0005-0000-0000-00008B000000}"/>
    <cellStyle name="Comma 11" xfId="206" xr:uid="{00000000-0005-0000-0000-00008C000000}"/>
    <cellStyle name="Comma 12" xfId="207" xr:uid="{00000000-0005-0000-0000-00008D000000}"/>
    <cellStyle name="Comma 13" xfId="12" xr:uid="{00000000-0005-0000-0000-00008E000000}"/>
    <cellStyle name="Comma 13 2" xfId="62" xr:uid="{00000000-0005-0000-0000-00008F000000}"/>
    <cellStyle name="Comma 13 3 2" xfId="46" xr:uid="{00000000-0005-0000-0000-000090000000}"/>
    <cellStyle name="Comma 14" xfId="208" xr:uid="{00000000-0005-0000-0000-000091000000}"/>
    <cellStyle name="Comma 15" xfId="209" xr:uid="{00000000-0005-0000-0000-000092000000}"/>
    <cellStyle name="Comma 16" xfId="210" xr:uid="{00000000-0005-0000-0000-000093000000}"/>
    <cellStyle name="Comma 17" xfId="357" xr:uid="{00000000-0005-0000-0000-000094000000}"/>
    <cellStyle name="Comma 18" xfId="359" xr:uid="{00000000-0005-0000-0000-000095000000}"/>
    <cellStyle name="Comma 19" xfId="363" xr:uid="{00000000-0005-0000-0000-000096000000}"/>
    <cellStyle name="Comma 2" xfId="13" xr:uid="{00000000-0005-0000-0000-000097000000}"/>
    <cellStyle name="Comma 2 2" xfId="14" xr:uid="{00000000-0005-0000-0000-000098000000}"/>
    <cellStyle name="Comma 2 2 2" xfId="211" xr:uid="{00000000-0005-0000-0000-000099000000}"/>
    <cellStyle name="Comma 2 2 3" xfId="372" xr:uid="{00000000-0005-0000-0000-00009A000000}"/>
    <cellStyle name="Comma 2 3" xfId="15" xr:uid="{00000000-0005-0000-0000-00009B000000}"/>
    <cellStyle name="Comma 2 4" xfId="414" xr:uid="{00000000-0005-0000-0000-00009C000000}"/>
    <cellStyle name="Comma 2 5" xfId="44" xr:uid="{00000000-0005-0000-0000-00009D000000}"/>
    <cellStyle name="Comma 20" xfId="379" xr:uid="{00000000-0005-0000-0000-00009E000000}"/>
    <cellStyle name="Comma 21" xfId="382" xr:uid="{00000000-0005-0000-0000-00009F000000}"/>
    <cellStyle name="Comma 22" xfId="386" xr:uid="{00000000-0005-0000-0000-0000A0000000}"/>
    <cellStyle name="Comma 23" xfId="392" xr:uid="{00000000-0005-0000-0000-0000A1000000}"/>
    <cellStyle name="Comma 24" xfId="396" xr:uid="{00000000-0005-0000-0000-0000A2000000}"/>
    <cellStyle name="Comma 25" xfId="399" xr:uid="{00000000-0005-0000-0000-0000A3000000}"/>
    <cellStyle name="Comma 26" xfId="403" xr:uid="{00000000-0005-0000-0000-0000A4000000}"/>
    <cellStyle name="Comma 27" xfId="408" xr:uid="{00000000-0005-0000-0000-0000A5000000}"/>
    <cellStyle name="Comma 28" xfId="410" xr:uid="{00000000-0005-0000-0000-0000A6000000}"/>
    <cellStyle name="Comma 29" xfId="418" xr:uid="{00000000-0005-0000-0000-0000A7000000}"/>
    <cellStyle name="Comma 3" xfId="16" xr:uid="{00000000-0005-0000-0000-0000A8000000}"/>
    <cellStyle name="Comma 3 2" xfId="212" xr:uid="{00000000-0005-0000-0000-0000A9000000}"/>
    <cellStyle name="Comma 3 8" xfId="374" xr:uid="{00000000-0005-0000-0000-0000AA000000}"/>
    <cellStyle name="Comma 30" xfId="421" xr:uid="{13A8C67E-8EF6-4E95-B598-9567C7C738CD}"/>
    <cellStyle name="Comma 31" xfId="428" xr:uid="{FBC09DF5-A7EF-450E-A60A-EC9460447501}"/>
    <cellStyle name="Comma 34" xfId="213" xr:uid="{00000000-0005-0000-0000-0000AB000000}"/>
    <cellStyle name="Comma 37" xfId="364" xr:uid="{00000000-0005-0000-0000-0000AC000000}"/>
    <cellStyle name="Comma 4" xfId="37" xr:uid="{00000000-0005-0000-0000-0000AD000000}"/>
    <cellStyle name="Comma 4 2" xfId="39" xr:uid="{00000000-0005-0000-0000-0000AE000000}"/>
    <cellStyle name="Comma 4 3" xfId="214" xr:uid="{00000000-0005-0000-0000-0000AF000000}"/>
    <cellStyle name="Comma 4 4" xfId="215" xr:uid="{00000000-0005-0000-0000-0000B0000000}"/>
    <cellStyle name="Comma 5" xfId="55" xr:uid="{00000000-0005-0000-0000-0000B1000000}"/>
    <cellStyle name="Comma 5 2" xfId="433" xr:uid="{F8E6643D-EBC1-440F-9C0E-A505F54ECC0E}"/>
    <cellStyle name="Comma 6" xfId="216" xr:uid="{00000000-0005-0000-0000-0000B2000000}"/>
    <cellStyle name="Comma 7" xfId="217" xr:uid="{00000000-0005-0000-0000-0000B3000000}"/>
    <cellStyle name="Comma 8" xfId="218" xr:uid="{00000000-0005-0000-0000-0000B4000000}"/>
    <cellStyle name="Comma 8 2" xfId="17" xr:uid="{00000000-0005-0000-0000-0000B5000000}"/>
    <cellStyle name="Comma 8 2 2" xfId="18" xr:uid="{00000000-0005-0000-0000-0000B6000000}"/>
    <cellStyle name="Comma 8 2 3" xfId="354" xr:uid="{00000000-0005-0000-0000-0000B7000000}"/>
    <cellStyle name="Comma 9" xfId="219" xr:uid="{00000000-0005-0000-0000-0000B8000000}"/>
    <cellStyle name="Currency" xfId="2" builtinId="4"/>
    <cellStyle name="Currency 10" xfId="404" xr:uid="{00000000-0005-0000-0000-0000BA000000}"/>
    <cellStyle name="Currency 11" xfId="371" xr:uid="{00000000-0005-0000-0000-0000BB000000}"/>
    <cellStyle name="Currency 12" xfId="407" xr:uid="{00000000-0005-0000-0000-0000BC000000}"/>
    <cellStyle name="Currency 13" xfId="411" xr:uid="{00000000-0005-0000-0000-0000BD000000}"/>
    <cellStyle name="Currency 14" xfId="417" xr:uid="{00000000-0005-0000-0000-0000BE000000}"/>
    <cellStyle name="Currency 15" xfId="422" xr:uid="{01DA7743-20E2-42DA-944F-095DED32F563}"/>
    <cellStyle name="Currency 16" xfId="430" xr:uid="{12F2BB5E-E014-416B-B1A0-1FB47E59F4EB}"/>
    <cellStyle name="Currency 2" xfId="6" xr:uid="{C34F0528-CA0A-467B-BABF-F56D8F1181A8}"/>
    <cellStyle name="Currency 2 2" xfId="56" xr:uid="{00000000-0005-0000-0000-0000C0000000}"/>
    <cellStyle name="Currency 2 2 2" xfId="378" xr:uid="{00000000-0005-0000-0000-0000C1000000}"/>
    <cellStyle name="Currency 2 3" xfId="54" xr:uid="{00000000-0005-0000-0000-0000C2000000}"/>
    <cellStyle name="Currency 2 4" xfId="413" xr:uid="{00000000-0005-0000-0000-0000C3000000}"/>
    <cellStyle name="Currency 3" xfId="40" xr:uid="{00000000-0005-0000-0000-0000C4000000}"/>
    <cellStyle name="Currency 3 2" xfId="58" xr:uid="{00000000-0005-0000-0000-0000C5000000}"/>
    <cellStyle name="Currency 3 3" xfId="53" xr:uid="{00000000-0005-0000-0000-0000C6000000}"/>
    <cellStyle name="Currency 3 4" xfId="435" xr:uid="{6B40F452-4698-449C-8644-A0292E8E10BE}"/>
    <cellStyle name="Currency 4" xfId="220" xr:uid="{00000000-0005-0000-0000-0000C7000000}"/>
    <cellStyle name="Currency 5" xfId="19" xr:uid="{00000000-0005-0000-0000-0000C8000000}"/>
    <cellStyle name="Currency 5 2" xfId="64" xr:uid="{00000000-0005-0000-0000-0000C9000000}"/>
    <cellStyle name="Currency 6" xfId="221" xr:uid="{00000000-0005-0000-0000-0000CA000000}"/>
    <cellStyle name="Currency 7" xfId="369" xr:uid="{00000000-0005-0000-0000-0000CB000000}"/>
    <cellStyle name="Currency 8" xfId="384" xr:uid="{00000000-0005-0000-0000-0000CC000000}"/>
    <cellStyle name="Currency 9" xfId="394" xr:uid="{00000000-0005-0000-0000-0000CD000000}"/>
    <cellStyle name="Date" xfId="20" xr:uid="{00000000-0005-0000-0000-0000CE000000}"/>
    <cellStyle name="Date-Regulatory" xfId="21" xr:uid="{00000000-0005-0000-0000-0000CF000000}"/>
    <cellStyle name="Euro" xfId="22" xr:uid="{00000000-0005-0000-0000-0000D0000000}"/>
    <cellStyle name="Explanatory Text 2" xfId="222" xr:uid="{00000000-0005-0000-0000-0000D2000000}"/>
    <cellStyle name="Explanatory Text 2 2" xfId="223" xr:uid="{00000000-0005-0000-0000-0000D3000000}"/>
    <cellStyle name="Explanatory Text 3" xfId="224" xr:uid="{00000000-0005-0000-0000-0000D4000000}"/>
    <cellStyle name="Explanatory Text 3 2" xfId="225" xr:uid="{00000000-0005-0000-0000-0000D5000000}"/>
    <cellStyle name="Explanatory Text 4" xfId="226" xr:uid="{00000000-0005-0000-0000-0000D6000000}"/>
    <cellStyle name="Footnote" xfId="227" xr:uid="{00000000-0005-0000-0000-0000D7000000}"/>
    <cellStyle name="Good 2" xfId="228" xr:uid="{00000000-0005-0000-0000-0000D8000000}"/>
    <cellStyle name="Good 2 2" xfId="229" xr:uid="{00000000-0005-0000-0000-0000D9000000}"/>
    <cellStyle name="Good 3" xfId="230" xr:uid="{00000000-0005-0000-0000-0000DA000000}"/>
    <cellStyle name="Good 3 2" xfId="231" xr:uid="{00000000-0005-0000-0000-0000DB000000}"/>
    <cellStyle name="Good 4" xfId="232" xr:uid="{00000000-0005-0000-0000-0000DC000000}"/>
    <cellStyle name="Heading 1 2" xfId="233" xr:uid="{00000000-0005-0000-0000-0000DD000000}"/>
    <cellStyle name="Heading 1 2 2" xfId="234" xr:uid="{00000000-0005-0000-0000-0000DE000000}"/>
    <cellStyle name="Heading 1 3" xfId="235" xr:uid="{00000000-0005-0000-0000-0000DF000000}"/>
    <cellStyle name="Heading 1 3 2" xfId="236" xr:uid="{00000000-0005-0000-0000-0000E0000000}"/>
    <cellStyle name="Heading 1 4" xfId="237" xr:uid="{00000000-0005-0000-0000-0000E1000000}"/>
    <cellStyle name="Heading 2 2" xfId="238" xr:uid="{00000000-0005-0000-0000-0000E2000000}"/>
    <cellStyle name="Heading 2 2 2" xfId="239" xr:uid="{00000000-0005-0000-0000-0000E3000000}"/>
    <cellStyle name="Heading 2 3" xfId="240" xr:uid="{00000000-0005-0000-0000-0000E4000000}"/>
    <cellStyle name="Heading 2 3 2" xfId="241" xr:uid="{00000000-0005-0000-0000-0000E5000000}"/>
    <cellStyle name="Heading 2 4" xfId="242" xr:uid="{00000000-0005-0000-0000-0000E6000000}"/>
    <cellStyle name="Heading 3" xfId="8" builtinId="18"/>
    <cellStyle name="Heading 3 2" xfId="243" xr:uid="{00000000-0005-0000-0000-0000E8000000}"/>
    <cellStyle name="Heading 3 2 2" xfId="244" xr:uid="{00000000-0005-0000-0000-0000E9000000}"/>
    <cellStyle name="Heading 3 3" xfId="245" xr:uid="{00000000-0005-0000-0000-0000EA000000}"/>
    <cellStyle name="Heading 3 3 2" xfId="246" xr:uid="{00000000-0005-0000-0000-0000EB000000}"/>
    <cellStyle name="Heading 3 4" xfId="247" xr:uid="{00000000-0005-0000-0000-0000EC000000}"/>
    <cellStyle name="Heading 4 2" xfId="248" xr:uid="{00000000-0005-0000-0000-0000ED000000}"/>
    <cellStyle name="Heading 4 2 2" xfId="249" xr:uid="{00000000-0005-0000-0000-0000EE000000}"/>
    <cellStyle name="Heading 4 3" xfId="250" xr:uid="{00000000-0005-0000-0000-0000EF000000}"/>
    <cellStyle name="Heading 4 3 2" xfId="251" xr:uid="{00000000-0005-0000-0000-0000F0000000}"/>
    <cellStyle name="Heading 4 4" xfId="252" xr:uid="{00000000-0005-0000-0000-0000F1000000}"/>
    <cellStyle name="Input 2" xfId="253" xr:uid="{00000000-0005-0000-0000-0000F2000000}"/>
    <cellStyle name="Input 2 2" xfId="254" xr:uid="{00000000-0005-0000-0000-0000F3000000}"/>
    <cellStyle name="Input 3" xfId="255" xr:uid="{00000000-0005-0000-0000-0000F4000000}"/>
    <cellStyle name="Input 3 2" xfId="256" xr:uid="{00000000-0005-0000-0000-0000F5000000}"/>
    <cellStyle name="Input 4" xfId="257" xr:uid="{00000000-0005-0000-0000-0000F6000000}"/>
    <cellStyle name="Line Number" xfId="258" xr:uid="{00000000-0005-0000-0000-0000F7000000}"/>
    <cellStyle name="Linked Cell 2" xfId="259" xr:uid="{00000000-0005-0000-0000-0000F8000000}"/>
    <cellStyle name="Linked Cell 2 2" xfId="260" xr:uid="{00000000-0005-0000-0000-0000F9000000}"/>
    <cellStyle name="Linked Cell 3" xfId="261" xr:uid="{00000000-0005-0000-0000-0000FA000000}"/>
    <cellStyle name="Linked Cell 3 2" xfId="262" xr:uid="{00000000-0005-0000-0000-0000FB000000}"/>
    <cellStyle name="Linked Cell 4" xfId="263" xr:uid="{00000000-0005-0000-0000-0000FC000000}"/>
    <cellStyle name="Neutral 2" xfId="264" xr:uid="{00000000-0005-0000-0000-0000FD000000}"/>
    <cellStyle name="Neutral 2 2" xfId="265" xr:uid="{00000000-0005-0000-0000-0000FE000000}"/>
    <cellStyle name="Neutral 3" xfId="266" xr:uid="{00000000-0005-0000-0000-0000FF000000}"/>
    <cellStyle name="Neutral 3 2" xfId="267" xr:uid="{00000000-0005-0000-0000-000000010000}"/>
    <cellStyle name="Neutral 4" xfId="268" xr:uid="{00000000-0005-0000-0000-000001010000}"/>
    <cellStyle name="Normal" xfId="0" builtinId="0"/>
    <cellStyle name="Normal 10" xfId="69" xr:uid="{00000000-0005-0000-0000-000003010000}"/>
    <cellStyle name="Normal 10 2" xfId="269" xr:uid="{00000000-0005-0000-0000-000004010000}"/>
    <cellStyle name="Normal 10 2 2" xfId="368" xr:uid="{00000000-0005-0000-0000-000005010000}"/>
    <cellStyle name="Normal 10 3" xfId="362" xr:uid="{00000000-0005-0000-0000-000006010000}"/>
    <cellStyle name="Normal 10 7" xfId="367" xr:uid="{00000000-0005-0000-0000-000007010000}"/>
    <cellStyle name="Normal 11" xfId="270" xr:uid="{00000000-0005-0000-0000-000008010000}"/>
    <cellStyle name="Normal 11 2" xfId="271" xr:uid="{00000000-0005-0000-0000-000009010000}"/>
    <cellStyle name="Normal 12" xfId="272" xr:uid="{00000000-0005-0000-0000-00000A010000}"/>
    <cellStyle name="Normal 12 2" xfId="273" xr:uid="{00000000-0005-0000-0000-00000B010000}"/>
    <cellStyle name="Normal 13" xfId="274" xr:uid="{00000000-0005-0000-0000-00000C010000}"/>
    <cellStyle name="Normal 13 2" xfId="275" xr:uid="{00000000-0005-0000-0000-00000D010000}"/>
    <cellStyle name="Normal 14" xfId="276" xr:uid="{00000000-0005-0000-0000-00000E010000}"/>
    <cellStyle name="Normal 14 2" xfId="277" xr:uid="{00000000-0005-0000-0000-00000F010000}"/>
    <cellStyle name="Normal 15" xfId="278" xr:uid="{00000000-0005-0000-0000-000010010000}"/>
    <cellStyle name="Normal 15 2" xfId="279" xr:uid="{00000000-0005-0000-0000-000011010000}"/>
    <cellStyle name="Normal 16" xfId="280" xr:uid="{00000000-0005-0000-0000-000012010000}"/>
    <cellStyle name="Normal 16 2" xfId="281" xr:uid="{00000000-0005-0000-0000-000013010000}"/>
    <cellStyle name="Normal 17" xfId="282" xr:uid="{00000000-0005-0000-0000-000014010000}"/>
    <cellStyle name="Normal 17 2" xfId="283" xr:uid="{00000000-0005-0000-0000-000015010000}"/>
    <cellStyle name="Normal 18" xfId="284" xr:uid="{00000000-0005-0000-0000-000016010000}"/>
    <cellStyle name="Normal 18 2" xfId="285" xr:uid="{00000000-0005-0000-0000-000017010000}"/>
    <cellStyle name="Normal 19" xfId="286" xr:uid="{00000000-0005-0000-0000-000018010000}"/>
    <cellStyle name="Normal 19 2" xfId="287" xr:uid="{00000000-0005-0000-0000-000019010000}"/>
    <cellStyle name="Normal 2" xfId="23" xr:uid="{00000000-0005-0000-0000-00001A010000}"/>
    <cellStyle name="Normal 2 2" xfId="24" xr:uid="{00000000-0005-0000-0000-00001B010000}"/>
    <cellStyle name="Normal 2 2 2" xfId="41" xr:uid="{00000000-0005-0000-0000-00001C010000}"/>
    <cellStyle name="Normal 2 2 2 2" xfId="60" xr:uid="{00000000-0005-0000-0000-00001D010000}"/>
    <cellStyle name="Normal 2 2 2 3" xfId="51" xr:uid="{00000000-0005-0000-0000-00001E010000}"/>
    <cellStyle name="Normal 2 28" xfId="370" xr:uid="{00000000-0005-0000-0000-00001F010000}"/>
    <cellStyle name="Normal 2 3" xfId="25" xr:uid="{00000000-0005-0000-0000-000020010000}"/>
    <cellStyle name="Normal 2 4" xfId="50" xr:uid="{00000000-0005-0000-0000-000021010000}"/>
    <cellStyle name="Normal 2 4 2" xfId="26" xr:uid="{00000000-0005-0000-0000-000022010000}"/>
    <cellStyle name="Normal 2 5" xfId="387" xr:uid="{00000000-0005-0000-0000-000023010000}"/>
    <cellStyle name="Normal 2 6" xfId="412" xr:uid="{00000000-0005-0000-0000-000024010000}"/>
    <cellStyle name="Normal 2 7" xfId="415" xr:uid="{00000000-0005-0000-0000-000025010000}"/>
    <cellStyle name="Normal 2_Adjustment to Insurance Expense WSC KY 2008" xfId="27" xr:uid="{00000000-0005-0000-0000-000026010000}"/>
    <cellStyle name="Normal 20" xfId="288" xr:uid="{00000000-0005-0000-0000-000027010000}"/>
    <cellStyle name="Normal 20 2" xfId="28" xr:uid="{00000000-0005-0000-0000-000028010000}"/>
    <cellStyle name="Normal 20 2 2" xfId="29" xr:uid="{00000000-0005-0000-0000-000029010000}"/>
    <cellStyle name="Normal 20 2 3" xfId="352" xr:uid="{00000000-0005-0000-0000-00002A010000}"/>
    <cellStyle name="Normal 20 2 3 3" xfId="388" xr:uid="{00000000-0005-0000-0000-00002B010000}"/>
    <cellStyle name="Normal 21" xfId="30" xr:uid="{00000000-0005-0000-0000-00002C010000}"/>
    <cellStyle name="Normal 21 2" xfId="353" xr:uid="{00000000-0005-0000-0000-00002D010000}"/>
    <cellStyle name="Normal 22" xfId="289" xr:uid="{00000000-0005-0000-0000-00002E010000}"/>
    <cellStyle name="Normal 23" xfId="290" xr:uid="{00000000-0005-0000-0000-00002F010000}"/>
    <cellStyle name="Normal 24" xfId="31" xr:uid="{00000000-0005-0000-0000-000030010000}"/>
    <cellStyle name="Normal 24 2" xfId="65" xr:uid="{00000000-0005-0000-0000-000031010000}"/>
    <cellStyle name="Normal 25" xfId="291" xr:uid="{00000000-0005-0000-0000-000032010000}"/>
    <cellStyle name="Normal 26" xfId="292" xr:uid="{00000000-0005-0000-0000-000033010000}"/>
    <cellStyle name="Normal 27" xfId="293" xr:uid="{00000000-0005-0000-0000-000034010000}"/>
    <cellStyle name="Normal 27 2" xfId="32" xr:uid="{00000000-0005-0000-0000-000035010000}"/>
    <cellStyle name="Normal 27 2 3" xfId="47" xr:uid="{00000000-0005-0000-0000-000036010000}"/>
    <cellStyle name="Normal 27 3" xfId="48" xr:uid="{00000000-0005-0000-0000-000037010000}"/>
    <cellStyle name="Normal 28" xfId="294" xr:uid="{00000000-0005-0000-0000-000038010000}"/>
    <cellStyle name="Normal 29" xfId="295" xr:uid="{00000000-0005-0000-0000-000039010000}"/>
    <cellStyle name="Normal 3" xfId="33" xr:uid="{00000000-0005-0000-0000-00003A010000}"/>
    <cellStyle name="Normal 3 2" xfId="66" xr:uid="{00000000-0005-0000-0000-00003B010000}"/>
    <cellStyle name="Normal 3 3" xfId="296" xr:uid="{00000000-0005-0000-0000-00003C010000}"/>
    <cellStyle name="Normal 3 3 2" xfId="297" xr:uid="{00000000-0005-0000-0000-00003D010000}"/>
    <cellStyle name="Normal 3 9" xfId="373" xr:uid="{00000000-0005-0000-0000-00003E010000}"/>
    <cellStyle name="Normal 30" xfId="298" xr:uid="{00000000-0005-0000-0000-00003F010000}"/>
    <cellStyle name="Normal 31" xfId="299" xr:uid="{00000000-0005-0000-0000-000040010000}"/>
    <cellStyle name="Normal 32" xfId="300" xr:uid="{00000000-0005-0000-0000-000041010000}"/>
    <cellStyle name="Normal 33" xfId="301" xr:uid="{00000000-0005-0000-0000-000042010000}"/>
    <cellStyle name="Normal 33 2" xfId="302" xr:uid="{00000000-0005-0000-0000-000043010000}"/>
    <cellStyle name="Normal 34" xfId="355" xr:uid="{00000000-0005-0000-0000-000044010000}"/>
    <cellStyle name="Normal 35" xfId="356" xr:uid="{00000000-0005-0000-0000-000045010000}"/>
    <cellStyle name="Normal 35 2" xfId="419" xr:uid="{00000000-0005-0000-0000-000046010000}"/>
    <cellStyle name="Normal 36" xfId="358" xr:uid="{00000000-0005-0000-0000-000047010000}"/>
    <cellStyle name="Normal 37" xfId="360" xr:uid="{00000000-0005-0000-0000-000048010000}"/>
    <cellStyle name="Normal 38" xfId="377" xr:uid="{00000000-0005-0000-0000-000049010000}"/>
    <cellStyle name="Normal 39" xfId="381" xr:uid="{00000000-0005-0000-0000-00004A010000}"/>
    <cellStyle name="Normal 4" xfId="34" xr:uid="{00000000-0005-0000-0000-00004B010000}"/>
    <cellStyle name="Normal 4 2" xfId="67" xr:uid="{00000000-0005-0000-0000-00004C010000}"/>
    <cellStyle name="Normal 4 2 2" xfId="303" xr:uid="{00000000-0005-0000-0000-00004D010000}"/>
    <cellStyle name="Normal 40" xfId="385" xr:uid="{00000000-0005-0000-0000-00004E010000}"/>
    <cellStyle name="Normal 41" xfId="390" xr:uid="{00000000-0005-0000-0000-00004F010000}"/>
    <cellStyle name="Normal 42" xfId="391" xr:uid="{00000000-0005-0000-0000-000050010000}"/>
    <cellStyle name="Normal 43" xfId="393" xr:uid="{00000000-0005-0000-0000-000051010000}"/>
    <cellStyle name="Normal 44" xfId="395" xr:uid="{00000000-0005-0000-0000-000052010000}"/>
    <cellStyle name="Normal 45" xfId="398" xr:uid="{00000000-0005-0000-0000-000053010000}"/>
    <cellStyle name="Normal 46" xfId="400" xr:uid="{00000000-0005-0000-0000-000054010000}"/>
    <cellStyle name="Normal 47" xfId="401" xr:uid="{00000000-0005-0000-0000-000055010000}"/>
    <cellStyle name="Normal 48" xfId="405" xr:uid="{00000000-0005-0000-0000-000056010000}"/>
    <cellStyle name="Normal 48 2" xfId="424" xr:uid="{10D3DA23-B003-486D-BDBD-96C3EC7B1F9E}"/>
    <cellStyle name="Normal 49" xfId="409" xr:uid="{00000000-0005-0000-0000-000057010000}"/>
    <cellStyle name="Normal 49 2" xfId="45" xr:uid="{00000000-0005-0000-0000-000058010000}"/>
    <cellStyle name="Normal 5" xfId="36" xr:uid="{00000000-0005-0000-0000-000059010000}"/>
    <cellStyle name="Normal 5 2" xfId="38" xr:uid="{00000000-0005-0000-0000-00005A010000}"/>
    <cellStyle name="Normal 5 2 2" xfId="304" xr:uid="{00000000-0005-0000-0000-00005B010000}"/>
    <cellStyle name="Normal 50" xfId="416" xr:uid="{00000000-0005-0000-0000-00005C010000}"/>
    <cellStyle name="Normal 51" xfId="420" xr:uid="{08CEFC4D-008E-4DCB-A5E4-8155129A76CE}"/>
    <cellStyle name="Normal 52" xfId="426" xr:uid="{71BE8573-C46C-44C4-B3BD-466C4C2C6935}"/>
    <cellStyle name="Normal 57" xfId="305" xr:uid="{00000000-0005-0000-0000-00005D010000}"/>
    <cellStyle name="Normal 58 2" xfId="375" xr:uid="{00000000-0005-0000-0000-00005E010000}"/>
    <cellStyle name="Normal 59" xfId="306" xr:uid="{00000000-0005-0000-0000-00005F010000}"/>
    <cellStyle name="Normal 59 2" xfId="361" xr:uid="{00000000-0005-0000-0000-000060010000}"/>
    <cellStyle name="Normal 59 2 2" xfId="376" xr:uid="{00000000-0005-0000-0000-000061010000}"/>
    <cellStyle name="Normal 6" xfId="43" xr:uid="{00000000-0005-0000-0000-000062010000}"/>
    <cellStyle name="Normal 6 2" xfId="68" xr:uid="{00000000-0005-0000-0000-000063010000}"/>
    <cellStyle name="Normal 6 2 2" xfId="307" xr:uid="{00000000-0005-0000-0000-000064010000}"/>
    <cellStyle name="Normal 6 2 2 2" xfId="308" xr:uid="{00000000-0005-0000-0000-000065010000}"/>
    <cellStyle name="Normal 6 2 3" xfId="309" xr:uid="{00000000-0005-0000-0000-000066010000}"/>
    <cellStyle name="Normal 6 3" xfId="310" xr:uid="{00000000-0005-0000-0000-000067010000}"/>
    <cellStyle name="Normal 6 4" xfId="431" xr:uid="{AAB386CA-F4F2-4CE8-BB75-BB361CDBF162}"/>
    <cellStyle name="Normal 7" xfId="49" xr:uid="{00000000-0005-0000-0000-000068010000}"/>
    <cellStyle name="Normal 7 2" xfId="311" xr:uid="{00000000-0005-0000-0000-000069010000}"/>
    <cellStyle name="Normal 7 2 2" xfId="312" xr:uid="{00000000-0005-0000-0000-00006A010000}"/>
    <cellStyle name="Normal 8" xfId="57" xr:uid="{00000000-0005-0000-0000-00006B010000}"/>
    <cellStyle name="Normal 8 2" xfId="313" xr:uid="{00000000-0005-0000-0000-00006C010000}"/>
    <cellStyle name="Normal 9" xfId="63" xr:uid="{00000000-0005-0000-0000-00006D010000}"/>
    <cellStyle name="Normal 9 2" xfId="314" xr:uid="{00000000-0005-0000-0000-00006E010000}"/>
    <cellStyle name="Normal_075-Consumption-tye-12/00 2" xfId="425" xr:uid="{6F6ADEB0-2875-458F-A531-A9444789824C}"/>
    <cellStyle name="Normal_Dep-Analysis-03" xfId="427" xr:uid="{F6A553BE-75F1-47F9-9765-4B7098B0BC50}"/>
    <cellStyle name="Normal_monthly.bill.wp" xfId="5" xr:uid="{6F7AE58C-C01C-4433-B9F4-5B8E5D20AB93}"/>
    <cellStyle name="Normal_PF.PLANT.wp" xfId="432" xr:uid="{075B8EF2-E1A1-48DC-8167-B2F78E5C3E50}"/>
    <cellStyle name="Normal_TOI.wp" xfId="4" xr:uid="{3CD21B47-13A2-4C6B-B5FE-6BDF4C15799C}"/>
    <cellStyle name="Note 2" xfId="315" xr:uid="{00000000-0005-0000-0000-000078010000}"/>
    <cellStyle name="Note 2 2" xfId="316" xr:uid="{00000000-0005-0000-0000-000079010000}"/>
    <cellStyle name="Note 3" xfId="317" xr:uid="{00000000-0005-0000-0000-00007A010000}"/>
    <cellStyle name="Note 3 2" xfId="318" xr:uid="{00000000-0005-0000-0000-00007B010000}"/>
    <cellStyle name="Note 4" xfId="319" xr:uid="{00000000-0005-0000-0000-00007C010000}"/>
    <cellStyle name="Note 4 2" xfId="320" xr:uid="{00000000-0005-0000-0000-00007D010000}"/>
    <cellStyle name="Note 5" xfId="321" xr:uid="{00000000-0005-0000-0000-00007E010000}"/>
    <cellStyle name="Note 5 2" xfId="322" xr:uid="{00000000-0005-0000-0000-00007F010000}"/>
    <cellStyle name="Note 6" xfId="323" xr:uid="{00000000-0005-0000-0000-000080010000}"/>
    <cellStyle name="Note 6 2" xfId="324" xr:uid="{00000000-0005-0000-0000-000081010000}"/>
    <cellStyle name="Output 2" xfId="325" xr:uid="{00000000-0005-0000-0000-000082010000}"/>
    <cellStyle name="Output 2 2" xfId="326" xr:uid="{00000000-0005-0000-0000-000083010000}"/>
    <cellStyle name="Output 3" xfId="327" xr:uid="{00000000-0005-0000-0000-000084010000}"/>
    <cellStyle name="Output 3 2" xfId="328" xr:uid="{00000000-0005-0000-0000-000085010000}"/>
    <cellStyle name="Output 4" xfId="329" xr:uid="{00000000-0005-0000-0000-000086010000}"/>
    <cellStyle name="Percent" xfId="3" builtinId="5"/>
    <cellStyle name="Percent 10" xfId="383" xr:uid="{00000000-0005-0000-0000-000088010000}"/>
    <cellStyle name="Percent 11" xfId="389" xr:uid="{00000000-0005-0000-0000-000089010000}"/>
    <cellStyle name="Percent 12" xfId="330" xr:uid="{00000000-0005-0000-0000-00008A010000}"/>
    <cellStyle name="Percent 13" xfId="397" xr:uid="{00000000-0005-0000-0000-00008B010000}"/>
    <cellStyle name="Percent 14" xfId="402" xr:uid="{00000000-0005-0000-0000-00008C010000}"/>
    <cellStyle name="Percent 15" xfId="365" xr:uid="{00000000-0005-0000-0000-00008D010000}"/>
    <cellStyle name="Percent 16" xfId="406" xr:uid="{00000000-0005-0000-0000-00008E010000}"/>
    <cellStyle name="Percent 17" xfId="423" xr:uid="{03A27613-EDED-427B-AA35-715F1ECD3804}"/>
    <cellStyle name="Percent 18" xfId="429" xr:uid="{EE64D7D3-6164-4A1E-89A1-4B8048D1FB92}"/>
    <cellStyle name="Percent 2" xfId="35" xr:uid="{00000000-0005-0000-0000-00008F010000}"/>
    <cellStyle name="Percent 2 2" xfId="52" xr:uid="{00000000-0005-0000-0000-000090010000}"/>
    <cellStyle name="Percent 3" xfId="42" xr:uid="{00000000-0005-0000-0000-000091010000}"/>
    <cellStyle name="Percent 3 2" xfId="331" xr:uid="{00000000-0005-0000-0000-000092010000}"/>
    <cellStyle name="Percent 3 2 2" xfId="332" xr:uid="{00000000-0005-0000-0000-000093010000}"/>
    <cellStyle name="Percent 3 3" xfId="333" xr:uid="{00000000-0005-0000-0000-000094010000}"/>
    <cellStyle name="Percent 4" xfId="59" xr:uid="{00000000-0005-0000-0000-000095010000}"/>
    <cellStyle name="Percent 5" xfId="334" xr:uid="{00000000-0005-0000-0000-000096010000}"/>
    <cellStyle name="Percent 6" xfId="335" xr:uid="{00000000-0005-0000-0000-000097010000}"/>
    <cellStyle name="Percent 6 2" xfId="434" xr:uid="{1BCA0D7C-8E4B-4ADE-ABAE-0433989172F0}"/>
    <cellStyle name="Percent 7" xfId="366" xr:uid="{00000000-0005-0000-0000-000098010000}"/>
    <cellStyle name="Percent 8" xfId="336" xr:uid="{00000000-0005-0000-0000-000099010000}"/>
    <cellStyle name="Percent 9" xfId="380" xr:uid="{00000000-0005-0000-0000-00009A010000}"/>
    <cellStyle name="Title" xfId="7" builtinId="15"/>
    <cellStyle name="Title 2" xfId="337" xr:uid="{00000000-0005-0000-0000-00009B010000}"/>
    <cellStyle name="Title 2 2" xfId="338" xr:uid="{00000000-0005-0000-0000-00009C010000}"/>
    <cellStyle name="Title 3" xfId="339" xr:uid="{00000000-0005-0000-0000-00009D010000}"/>
    <cellStyle name="Title 3 2" xfId="340" xr:uid="{00000000-0005-0000-0000-00009E010000}"/>
    <cellStyle name="Title 4" xfId="341" xr:uid="{00000000-0005-0000-0000-00009F010000}"/>
    <cellStyle name="Total" xfId="9" builtinId="25"/>
    <cellStyle name="Total 2" xfId="342" xr:uid="{00000000-0005-0000-0000-0000A1010000}"/>
    <cellStyle name="Total 2 2" xfId="343" xr:uid="{00000000-0005-0000-0000-0000A2010000}"/>
    <cellStyle name="Total 3" xfId="344" xr:uid="{00000000-0005-0000-0000-0000A3010000}"/>
    <cellStyle name="Total 3 2" xfId="345" xr:uid="{00000000-0005-0000-0000-0000A4010000}"/>
    <cellStyle name="Total 4" xfId="346" xr:uid="{00000000-0005-0000-0000-0000A5010000}"/>
    <cellStyle name="Warning Text 2" xfId="347" xr:uid="{00000000-0005-0000-0000-0000A6010000}"/>
    <cellStyle name="Warning Text 2 2" xfId="348" xr:uid="{00000000-0005-0000-0000-0000A7010000}"/>
    <cellStyle name="Warning Text 3" xfId="349" xr:uid="{00000000-0005-0000-0000-0000A8010000}"/>
    <cellStyle name="Warning Text 3 2" xfId="350" xr:uid="{00000000-0005-0000-0000-0000A9010000}"/>
    <cellStyle name="Warning Text 4" xfId="351" xr:uid="{00000000-0005-0000-0000-0000A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1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Data%20Requests/Staff%20Set%201/Staff%20DR%201.3%20-%20Filing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Templates\IL%202014%20RC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tes\Rate%20Cases\10%20AZ\10%20Agua%20Fria%20Water\Schedules\2010%20Agua%20Fria%20Water%20Sch.%20A-F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files.uiwater.com/files.uiwater.com/files.uiwater.com/files.uiwater.com/files.uiwater.com/files.uiwater.com/accounting/Documents%20and%20Settings/jqmischik/Desktop/Allocation/Upload%20Files/Dec%202007%20WSC%20Alloc%20For%20Upload.xls?9D397783" TargetMode="External"/><Relationship Id="rId1" Type="http://schemas.openxmlformats.org/officeDocument/2006/relationships/externalLinkPath" Target="file:///\\9D397783\Dec%202007%20WSC%20Alloc%20For%20Up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ission%20Report\2008%20Commission%20Reports\Process%20improvement\TN\TNAM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7%20IL%20Consolidated%20Rate%20Case/Filing%20Template/USI%20IL%20Consol%20RC%20Filing%20Template%202017.11.30%20CONFIDENTIAL_ICC%20FILI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 refreshError="1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705">
          <cell r="B705" t="str">
            <v>CUSTOMERS</v>
          </cell>
          <cell r="C705">
            <v>7107.0999999999995</v>
          </cell>
          <cell r="D705">
            <v>0</v>
          </cell>
          <cell r="E705">
            <v>7107.0999999999995</v>
          </cell>
          <cell r="F705">
            <v>1</v>
          </cell>
          <cell r="G705">
            <v>0</v>
          </cell>
          <cell r="H705">
            <v>1</v>
          </cell>
        </row>
        <row r="706">
          <cell r="B706" t="str">
            <v>REVENUES</v>
          </cell>
          <cell r="C706">
            <v>-2655132.1600000006</v>
          </cell>
          <cell r="D706">
            <v>0</v>
          </cell>
          <cell r="E706">
            <v>-2655132.1600000006</v>
          </cell>
          <cell r="F706">
            <v>1</v>
          </cell>
          <cell r="G706">
            <v>0</v>
          </cell>
          <cell r="H706">
            <v>1</v>
          </cell>
        </row>
        <row r="707">
          <cell r="B707" t="str">
            <v>PLANT IN SERVICE</v>
          </cell>
          <cell r="C707">
            <v>12723289.330000002</v>
          </cell>
          <cell r="D707">
            <v>0</v>
          </cell>
          <cell r="E707">
            <v>12723289.330000002</v>
          </cell>
          <cell r="F707">
            <v>1</v>
          </cell>
          <cell r="G707">
            <v>0</v>
          </cell>
          <cell r="H707">
            <v>1</v>
          </cell>
        </row>
        <row r="708">
          <cell r="B708" t="str">
            <v>NET PLANT</v>
          </cell>
          <cell r="C708">
            <v>7020686.9900000021</v>
          </cell>
          <cell r="D708">
            <v>0</v>
          </cell>
          <cell r="E708">
            <v>7020686.9900000021</v>
          </cell>
          <cell r="F708">
            <v>1</v>
          </cell>
          <cell r="G708">
            <v>0</v>
          </cell>
          <cell r="H708">
            <v>1</v>
          </cell>
        </row>
        <row r="709">
          <cell r="B709" t="str">
            <v>DEFERRED MAINTENANCE</v>
          </cell>
          <cell r="C709">
            <v>207391.05</v>
          </cell>
          <cell r="D709">
            <v>0</v>
          </cell>
          <cell r="E709">
            <v>207391.05</v>
          </cell>
          <cell r="F709">
            <v>1</v>
          </cell>
          <cell r="G709">
            <v>0</v>
          </cell>
          <cell r="H709">
            <v>1</v>
          </cell>
        </row>
        <row r="710">
          <cell r="B710" t="str">
            <v>CIAC</v>
          </cell>
          <cell r="C710">
            <v>-268212.19</v>
          </cell>
          <cell r="D710">
            <v>0</v>
          </cell>
          <cell r="E710">
            <v>-268212.19</v>
          </cell>
          <cell r="F710">
            <v>1</v>
          </cell>
          <cell r="G710">
            <v>0</v>
          </cell>
          <cell r="H710">
            <v>1</v>
          </cell>
        </row>
        <row r="711">
          <cell r="B711" t="str">
            <v>CAP STRUCTURE</v>
          </cell>
          <cell r="C711">
            <v>33123.9845027626</v>
          </cell>
          <cell r="D711">
            <v>562518.17549723748</v>
          </cell>
          <cell r="E711">
            <v>595642.16</v>
          </cell>
          <cell r="F711">
            <v>5.5610543925840639E-2</v>
          </cell>
          <cell r="G711">
            <v>0.94438945607415947</v>
          </cell>
          <cell r="H711">
            <v>1</v>
          </cell>
        </row>
      </sheetData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2013"/>
      <sheetName val="ERC %"/>
      <sheetName val="Input Schedule"/>
      <sheetName val="Control Panel"/>
      <sheetName val="TB Clean"/>
      <sheetName val="Sheet1"/>
      <sheetName val="COPY ELECTRONIC TB HERE"/>
      <sheetName val="Linked TB"/>
      <sheetName val="NARUC ACCs "/>
      <sheetName val="Sch.A-B.S"/>
      <sheetName val="Sch.B-I.S"/>
      <sheetName val="Sch.C-R.B"/>
      <sheetName val="Sch.D - Rev 1"/>
      <sheetName val="Sch.E-2 Average Bill"/>
      <sheetName val="wp-appendix"/>
      <sheetName val="wp-j-pf.plant"/>
      <sheetName val="Sch.F-growth"/>
      <sheetName val="Sch D-Rev 2"/>
      <sheetName val="Sch D-Rev 3"/>
      <sheetName val="Sch D-Rev 4"/>
      <sheetName val="Sch.E-1 Proposed Rates"/>
      <sheetName val="xxxRate-Rev Comp"/>
      <sheetName val="wp.a-uncoll"/>
      <sheetName val="wp-b-salary"/>
      <sheetName val="wp-b1 - Allocation of Staff"/>
      <sheetName val="Wp-b2 Salary Captime"/>
      <sheetName val="wp-b3 Calc of Health and Other"/>
      <sheetName val="wp-b4 office salaries"/>
      <sheetName val="wp-d-rc.exp"/>
      <sheetName val="wp-e-toi"/>
      <sheetName val="wp-f-depr"/>
      <sheetName val="wp-g-inc.tx"/>
      <sheetName val="wp.h-cap.struc"/>
      <sheetName val="wp-i-wc"/>
      <sheetName val="wp-l-GL additions - GN  New"/>
      <sheetName val="wp-n-CPI"/>
      <sheetName val="wp P - Allocations "/>
      <sheetName val="wp-p2 Allocation of Vehicles"/>
      <sheetName val="wp-p2a Allocation of Trans Exp"/>
      <sheetName val="WHWC COA"/>
      <sheetName val="wp-k-Purchased Wtr."/>
      <sheetName val="wp-m-penalties"/>
      <sheetName val="wp-o-Purchased Power - WG"/>
      <sheetName val="wp-s-COA"/>
      <sheetName val="wp - r7 w"/>
      <sheetName val="wp - r7 s"/>
      <sheetName val="Consumption Data"/>
      <sheetName val="WSC salaries"/>
      <sheetName val="Mapping (2)"/>
      <sheetName val="For Testimony"/>
      <sheetName val="Outside Serv"/>
      <sheetName val="JDE CO"/>
    </sheetNames>
    <sheetDataSet>
      <sheetData sheetId="0"/>
      <sheetData sheetId="1"/>
      <sheetData sheetId="2">
        <row r="3">
          <cell r="C3" t="str">
            <v>IL Consolidated</v>
          </cell>
        </row>
        <row r="7">
          <cell r="C7">
            <v>41639</v>
          </cell>
        </row>
        <row r="11">
          <cell r="C11">
            <v>14722.4</v>
          </cell>
          <cell r="D11">
            <v>0.83310603960003837</v>
          </cell>
        </row>
        <row r="12">
          <cell r="C12">
            <v>2949.3</v>
          </cell>
          <cell r="D12">
            <v>0.16689396039996152</v>
          </cell>
        </row>
        <row r="13">
          <cell r="C13">
            <v>17671.7</v>
          </cell>
        </row>
        <row r="22">
          <cell r="C22">
            <v>2.7997683909589881E-2</v>
          </cell>
          <cell r="D22">
            <v>2.8438115464621504E-2</v>
          </cell>
        </row>
        <row r="23">
          <cell r="C23">
            <v>0.14285714285714299</v>
          </cell>
          <cell r="D23">
            <v>0.14285714285714299</v>
          </cell>
        </row>
        <row r="24">
          <cell r="C24">
            <v>0.25</v>
          </cell>
          <cell r="D24">
            <v>0.25</v>
          </cell>
        </row>
      </sheetData>
      <sheetData sheetId="3"/>
      <sheetData sheetId="4"/>
      <sheetData sheetId="5"/>
      <sheetData sheetId="6"/>
      <sheetData sheetId="7">
        <row r="789">
          <cell r="C789" t="str">
            <v>CUSTOMERS</v>
          </cell>
          <cell r="D789">
            <v>14722.4</v>
          </cell>
          <cell r="E789">
            <v>2949.3</v>
          </cell>
          <cell r="F789">
            <v>17671.7</v>
          </cell>
          <cell r="G789">
            <v>0.83310603960003837</v>
          </cell>
          <cell r="H789">
            <v>0.16689396039996152</v>
          </cell>
          <cell r="I789">
            <v>0.99999999999999989</v>
          </cell>
        </row>
        <row r="790">
          <cell r="C790" t="str">
            <v>REVENUES</v>
          </cell>
          <cell r="D790">
            <v>-5195649.7399999993</v>
          </cell>
          <cell r="E790">
            <v>-1357444.74</v>
          </cell>
          <cell r="F790">
            <v>-6553094.4799999995</v>
          </cell>
          <cell r="G790">
            <v>0.79285439205204311</v>
          </cell>
          <cell r="H790">
            <v>0.20714560794795683</v>
          </cell>
          <cell r="I790">
            <v>1</v>
          </cell>
        </row>
        <row r="791">
          <cell r="C791" t="str">
            <v>PLANT IN SERVICE</v>
          </cell>
          <cell r="D791">
            <v>35181405.609999999</v>
          </cell>
          <cell r="E791">
            <v>11130692.25</v>
          </cell>
          <cell r="F791">
            <v>46312097.859999999</v>
          </cell>
          <cell r="G791">
            <v>0.75965907906725083</v>
          </cell>
          <cell r="H791">
            <v>0.24034092093274914</v>
          </cell>
          <cell r="I791">
            <v>1</v>
          </cell>
        </row>
        <row r="792">
          <cell r="C792" t="str">
            <v>NET PLANT</v>
          </cell>
          <cell r="D792">
            <v>23931541.810000002</v>
          </cell>
          <cell r="E792">
            <v>7415906.0500000007</v>
          </cell>
          <cell r="F792">
            <v>31347447.860000003</v>
          </cell>
          <cell r="G792">
            <v>0.76342871409755653</v>
          </cell>
          <cell r="H792">
            <v>0.23657128590244347</v>
          </cell>
          <cell r="I792">
            <v>1</v>
          </cell>
        </row>
        <row r="793">
          <cell r="C793" t="str">
            <v>DEFERRED MAINTENANCE</v>
          </cell>
          <cell r="D793">
            <v>1342926.6017430695</v>
          </cell>
          <cell r="E793">
            <v>112868.79825693078</v>
          </cell>
          <cell r="F793">
            <v>1455795.4000000004</v>
          </cell>
          <cell r="G793">
            <v>0.92246932621374478</v>
          </cell>
          <cell r="H793">
            <v>7.7530673786255097E-2</v>
          </cell>
          <cell r="I793">
            <v>0.99999999999999989</v>
          </cell>
        </row>
        <row r="794">
          <cell r="C794" t="str">
            <v>CIAC</v>
          </cell>
          <cell r="D794">
            <v>-4639817.05</v>
          </cell>
          <cell r="E794">
            <v>-2827798.3099999996</v>
          </cell>
          <cell r="F794">
            <v>-7467615.3599999994</v>
          </cell>
          <cell r="G794">
            <v>0.62132512540120977</v>
          </cell>
          <cell r="H794">
            <v>0.37867487459879023</v>
          </cell>
          <cell r="I794">
            <v>1</v>
          </cell>
        </row>
        <row r="795">
          <cell r="C795" t="str">
            <v>CAP STRUCTURE</v>
          </cell>
          <cell r="D795">
            <v>20144453.185083043</v>
          </cell>
          <cell r="E795">
            <v>4306123.6049169311</v>
          </cell>
          <cell r="F795">
            <v>24450576.789999973</v>
          </cell>
          <cell r="G795">
            <v>0.82388457982397822</v>
          </cell>
          <cell r="H795">
            <v>0.17611542017602178</v>
          </cell>
          <cell r="I795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C4" t="str">
            <v>Penn Estates Utilities, Inc.</v>
          </cell>
        </row>
        <row r="8">
          <cell r="C8">
            <v>42369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38">
          <cell r="D838" t="str">
            <v>CUSTOMERS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  <cell r="K1" t="str">
            <v>Difference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ADJ SLM-1"/>
      <sheetName val="ADJ SLM-2"/>
      <sheetName val="rbAdjstmnts"/>
      <sheetName val="schb3"/>
      <sheetName val="Schb4 Plant"/>
      <sheetName val="schb5"/>
      <sheetName val="schc1"/>
      <sheetName val="schc2"/>
      <sheetName val="AdjSummary"/>
      <sheetName val="c3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6"/>
      <sheetName val="sche6a"/>
      <sheetName val="sche7"/>
      <sheetName val="sche8"/>
      <sheetName val="sche9"/>
      <sheetName val="schf1"/>
      <sheetName val="schf2"/>
      <sheetName val="schf3"/>
      <sheetName val="schf4"/>
      <sheetName val="schg1-g7"/>
    </sheetNames>
    <sheetDataSet>
      <sheetData sheetId="0">
        <row r="8">
          <cell r="B8" t="str">
            <v>Witness:  Murrey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/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/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/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/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/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/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/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/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FFIDAVIT"/>
      <sheetName val="F_1"/>
      <sheetName val="F_2"/>
      <sheetName val="F_3"/>
      <sheetName val="F_4"/>
      <sheetName val="F_5"/>
      <sheetName val="Instructions"/>
      <sheetName val="TB"/>
      <sheetName val="JDE TB"/>
      <sheetName val="Pivot"/>
      <sheetName val="F_8_F_9"/>
      <sheetName val="F_6"/>
      <sheetName val="F_7"/>
      <sheetName val="F_10"/>
      <sheetName val="F_11"/>
      <sheetName val="F_12"/>
      <sheetName val="F_13"/>
      <sheetName val="F_14_F_15"/>
      <sheetName val="F_16"/>
      <sheetName val="F_17"/>
      <sheetName val="F_18"/>
      <sheetName val="F_19"/>
      <sheetName val="F_20"/>
      <sheetName val="F_22"/>
      <sheetName val="F_21"/>
      <sheetName val="F_23"/>
      <sheetName val="F_25"/>
      <sheetName val="F_24"/>
      <sheetName val="F_26"/>
      <sheetName val="F_27"/>
      <sheetName val="F_28"/>
      <sheetName val="F_29"/>
      <sheetName val="F_30"/>
      <sheetName val="F_31"/>
      <sheetName val="F_32"/>
      <sheetName val="F_33"/>
      <sheetName val="F_34"/>
      <sheetName val="F_35_F_35B"/>
      <sheetName val="F_36"/>
      <sheetName val="F_37"/>
      <sheetName val="F_38_F_39"/>
      <sheetName val="F_40"/>
      <sheetName val="F_41"/>
      <sheetName val="F_42"/>
      <sheetName val="W_1"/>
      <sheetName val="W_2_W_3"/>
      <sheetName val="W_4_W_5"/>
      <sheetName val="W_6"/>
      <sheetName val="W_7"/>
      <sheetName val="W_8"/>
      <sheetName val="W_9"/>
      <sheetName val="W_10"/>
      <sheetName val="W_11"/>
      <sheetName val="W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>
        <row r="3">
          <cell r="F3">
            <v>750</v>
          </cell>
        </row>
        <row r="8">
          <cell r="C8">
            <v>42947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L34">
            <v>-2.2692650546074833E-2</v>
          </cell>
        </row>
      </sheetData>
      <sheetData sheetId="11"/>
      <sheetData sheetId="12"/>
      <sheetData sheetId="13"/>
      <sheetData sheetId="14"/>
      <sheetData sheetId="15">
        <row r="20">
          <cell r="E20">
            <v>6.1492921690132259E-3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F40">
            <v>0.47848706559764664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24">
          <cell r="D824" t="str">
            <v>CUSTOMERS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J1" t="str">
            <v>Net Posting 07</v>
          </cell>
        </row>
      </sheetData>
      <sheetData sheetId="84"/>
      <sheetData sheetId="85">
        <row r="1">
          <cell r="B1" t="str">
            <v>UTILITIES, INC. LIST OF COMPANIES</v>
          </cell>
        </row>
      </sheetData>
      <sheetData sheetId="8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92BB-47DE-4D88-A2BB-F44BBF29E641}">
  <sheetPr>
    <tabColor theme="6" tint="0.39997558519241921"/>
    <pageSetUpPr fitToPage="1"/>
  </sheetPr>
  <dimension ref="A1:M36"/>
  <sheetViews>
    <sheetView showGridLines="0" tabSelected="1" view="pageBreakPreview" zoomScaleNormal="100" zoomScaleSheetLayoutView="100" workbookViewId="0">
      <selection activeCell="O6" sqref="O6"/>
    </sheetView>
  </sheetViews>
  <sheetFormatPr defaultColWidth="9" defaultRowHeight="13.5"/>
  <cols>
    <col min="1" max="1" width="9" style="7"/>
    <col min="2" max="2" width="2.375" style="7" customWidth="1"/>
    <col min="3" max="3" width="40.375" style="7" customWidth="1"/>
    <col min="4" max="4" width="3.25" style="7" customWidth="1"/>
    <col min="5" max="5" width="12" style="7" bestFit="1" customWidth="1"/>
    <col min="6" max="6" width="2.5" style="7" customWidth="1"/>
    <col min="7" max="7" width="12" style="7" bestFit="1" customWidth="1"/>
    <col min="8" max="8" width="2.5" style="7" customWidth="1"/>
    <col min="9" max="9" width="12" style="7" bestFit="1" customWidth="1"/>
    <col min="10" max="10" width="2.5" style="7" customWidth="1"/>
    <col min="11" max="11" width="12" style="7" bestFit="1" customWidth="1"/>
    <col min="12" max="16384" width="9" style="7"/>
  </cols>
  <sheetData>
    <row r="1" spans="1:11" s="5" customFormat="1" ht="23.25">
      <c r="A1" s="64" t="s">
        <v>19</v>
      </c>
      <c r="B1" s="64"/>
      <c r="C1" s="1"/>
      <c r="D1" s="2"/>
      <c r="E1" s="3"/>
      <c r="F1" s="4"/>
      <c r="H1" s="4"/>
      <c r="J1" s="4"/>
    </row>
    <row r="2" spans="1:11" s="5" customFormat="1" ht="23.25">
      <c r="A2" s="64" t="s">
        <v>20</v>
      </c>
      <c r="B2" s="64"/>
      <c r="C2" s="1"/>
      <c r="D2" s="2"/>
      <c r="E2" s="3"/>
      <c r="F2" s="4"/>
      <c r="H2" s="4"/>
      <c r="J2" s="4"/>
    </row>
    <row r="3" spans="1:11" s="5" customFormat="1" ht="23.25">
      <c r="A3" s="64" t="s">
        <v>34</v>
      </c>
      <c r="B3" s="64"/>
      <c r="C3" s="1"/>
      <c r="D3" s="2"/>
      <c r="E3" s="3"/>
      <c r="F3" s="6"/>
      <c r="H3" s="6"/>
      <c r="J3" s="6"/>
    </row>
    <row r="4" spans="1:11" s="5" customFormat="1" ht="23.25">
      <c r="A4" s="64" t="s">
        <v>21</v>
      </c>
      <c r="B4" s="64"/>
      <c r="C4" s="1"/>
      <c r="D4" s="2"/>
      <c r="E4" s="2"/>
    </row>
    <row r="5" spans="1:11" ht="15">
      <c r="C5" s="51"/>
      <c r="D5" s="51"/>
      <c r="E5" s="52"/>
      <c r="F5" s="52"/>
      <c r="G5" s="52"/>
      <c r="H5" s="52"/>
      <c r="I5" s="52"/>
      <c r="J5" s="52"/>
      <c r="K5" s="52"/>
    </row>
    <row r="6" spans="1:11" ht="15">
      <c r="A6" s="30"/>
      <c r="B6" s="30"/>
      <c r="C6" s="51"/>
      <c r="D6" s="51"/>
      <c r="E6" s="11"/>
      <c r="F6" s="52"/>
      <c r="G6" s="11"/>
      <c r="H6" s="52"/>
      <c r="I6" s="11"/>
      <c r="J6" s="52"/>
      <c r="K6" s="11"/>
    </row>
    <row r="7" spans="1:11" ht="30.75" thickBot="1">
      <c r="A7" s="81" t="s">
        <v>2</v>
      </c>
      <c r="B7" s="67"/>
      <c r="C7" s="82" t="s">
        <v>35</v>
      </c>
      <c r="D7" s="82"/>
      <c r="E7" s="83" t="s">
        <v>64</v>
      </c>
      <c r="F7" s="84"/>
      <c r="G7" s="83" t="s">
        <v>65</v>
      </c>
      <c r="H7" s="84"/>
      <c r="I7" s="83" t="s">
        <v>460</v>
      </c>
      <c r="J7" s="84"/>
      <c r="K7" s="83" t="s">
        <v>462</v>
      </c>
    </row>
    <row r="8" spans="1:11">
      <c r="C8" s="52"/>
      <c r="D8" s="52"/>
      <c r="E8" s="53"/>
      <c r="F8" s="52"/>
      <c r="G8" s="53"/>
      <c r="H8" s="52"/>
      <c r="I8" s="53"/>
      <c r="J8" s="52"/>
      <c r="K8" s="53"/>
    </row>
    <row r="9" spans="1:11" ht="15">
      <c r="A9" s="17">
        <v>1</v>
      </c>
      <c r="C9" s="7" t="s">
        <v>36</v>
      </c>
      <c r="E9" s="54">
        <f>-SUM('wp(g)-inc.tx'!D14:D18)-'wp(g)-inc.tx'!D12+'wp(g)-inc.tx'!D29+'wp(g)-inc.tx'!D36-1</f>
        <v>2375397.7541378117</v>
      </c>
      <c r="G9" s="54">
        <f>-SUM('wp(g)-inc.tx'!F14:F18)-'wp(g)-inc.tx'!F12+'wp(g)-inc.tx'!F29</f>
        <v>2383870.6771320319</v>
      </c>
      <c r="I9" s="54">
        <f>-SUM('wp(g)-inc.tx'!H14:H18)-'wp(g)-inc.tx'!H12+'wp(g)-inc.tx'!H29</f>
        <v>2361484.6655670316</v>
      </c>
      <c r="K9" s="54">
        <f>-SUM('wp(g)-inc.tx'!J14:J18)-'wp(g)-inc.tx'!J12+'wp(g)-inc.tx'!J29</f>
        <v>2360434.9662336987</v>
      </c>
    </row>
    <row r="10" spans="1:11" ht="15">
      <c r="A10" s="17">
        <v>2</v>
      </c>
      <c r="C10" s="7" t="s">
        <v>37</v>
      </c>
      <c r="E10" s="55">
        <f>+-'wp(g)-inc.tx'!D29</f>
        <v>27456.524358461837</v>
      </c>
      <c r="G10" s="89">
        <f>+-'wp(g)-inc.tx'!F29</f>
        <v>25411.628899955947</v>
      </c>
      <c r="I10" s="89">
        <f>+-'wp(g)-inc.tx'!H29</f>
        <v>17969.51046495586</v>
      </c>
      <c r="K10" s="89">
        <f>+-'wp(g)-inc.tx'!J29</f>
        <v>17620.543131622566</v>
      </c>
    </row>
    <row r="11" spans="1:11" ht="15">
      <c r="A11" s="17">
        <v>3</v>
      </c>
      <c r="G11" s="16"/>
      <c r="I11" s="16"/>
      <c r="K11" s="16"/>
    </row>
    <row r="12" spans="1:11" ht="15">
      <c r="A12" s="17">
        <v>4</v>
      </c>
      <c r="C12" s="7" t="s">
        <v>38</v>
      </c>
      <c r="E12" s="43">
        <f>E9+E10+1</f>
        <v>2402855.2784962733</v>
      </c>
      <c r="G12" s="90">
        <f>G9+G10</f>
        <v>2409282.306031988</v>
      </c>
      <c r="I12" s="90">
        <f>I9+I10</f>
        <v>2379454.1760319876</v>
      </c>
      <c r="K12" s="90">
        <f>K9+K10</f>
        <v>2378055.5093653211</v>
      </c>
    </row>
    <row r="13" spans="1:11" ht="15">
      <c r="A13" s="17">
        <v>5</v>
      </c>
      <c r="C13" s="7" t="s">
        <v>39</v>
      </c>
      <c r="E13" s="27">
        <v>0.88</v>
      </c>
      <c r="G13" s="91">
        <v>0.88</v>
      </c>
      <c r="I13" s="91">
        <v>0.88</v>
      </c>
      <c r="K13" s="91">
        <v>0.88</v>
      </c>
    </row>
    <row r="14" spans="1:11" ht="15">
      <c r="A14" s="17">
        <v>6</v>
      </c>
      <c r="G14" s="16"/>
      <c r="I14" s="16"/>
      <c r="K14" s="16"/>
    </row>
    <row r="15" spans="1:11" ht="15">
      <c r="A15" s="17">
        <v>7</v>
      </c>
      <c r="C15" s="7" t="s">
        <v>40</v>
      </c>
      <c r="E15" s="43">
        <f>E12/E13</f>
        <v>2730517.3619275833</v>
      </c>
      <c r="F15" s="43"/>
      <c r="G15" s="90">
        <f>G12/G13</f>
        <v>2737820.8023090772</v>
      </c>
      <c r="H15" s="104"/>
      <c r="I15" s="90">
        <f>I12/I13</f>
        <v>2703925.2000363497</v>
      </c>
      <c r="J15" s="104"/>
      <c r="K15" s="90">
        <f>K12/K13</f>
        <v>2702335.8060969557</v>
      </c>
    </row>
    <row r="16" spans="1:11" ht="15">
      <c r="A16" s="17">
        <v>8</v>
      </c>
      <c r="C16" s="7" t="s">
        <v>41</v>
      </c>
      <c r="E16" s="56">
        <f>-E12</f>
        <v>-2402855.2784962733</v>
      </c>
      <c r="G16" s="92">
        <f>-G12</f>
        <v>-2409282.306031988</v>
      </c>
      <c r="I16" s="92">
        <f>-I12</f>
        <v>-2379454.1760319876</v>
      </c>
      <c r="K16" s="92">
        <f>-K12</f>
        <v>-2378055.5093653211</v>
      </c>
    </row>
    <row r="17" spans="1:13" ht="15">
      <c r="A17" s="17">
        <v>9</v>
      </c>
      <c r="G17" s="16"/>
      <c r="I17" s="16"/>
      <c r="K17" s="16"/>
    </row>
    <row r="18" spans="1:13" ht="15">
      <c r="A18" s="17">
        <v>10</v>
      </c>
      <c r="C18" s="7" t="s">
        <v>42</v>
      </c>
      <c r="E18" s="43">
        <f>E15+E16</f>
        <v>327662.08343131002</v>
      </c>
      <c r="G18" s="90">
        <f>G15+G16</f>
        <v>328538.49627708923</v>
      </c>
      <c r="I18" s="90">
        <f>I15+I16</f>
        <v>324471.02400436206</v>
      </c>
      <c r="K18" s="90">
        <f>K15+K16</f>
        <v>324280.29673163453</v>
      </c>
    </row>
    <row r="19" spans="1:13" ht="15">
      <c r="A19" s="17">
        <v>11</v>
      </c>
      <c r="C19" s="7" t="s">
        <v>43</v>
      </c>
      <c r="E19" s="55">
        <v>66941</v>
      </c>
      <c r="G19" s="89">
        <f>+-G31</f>
        <v>75413.587131931446</v>
      </c>
      <c r="I19" s="89">
        <f>+-I31</f>
        <v>53027.575566931162</v>
      </c>
      <c r="K19" s="89">
        <f>+-K31</f>
        <v>51977.876233598217</v>
      </c>
    </row>
    <row r="20" spans="1:13" ht="15">
      <c r="A20" s="17">
        <v>12</v>
      </c>
      <c r="G20" s="16"/>
      <c r="I20" s="16"/>
      <c r="K20" s="16"/>
    </row>
    <row r="21" spans="1:13" ht="15">
      <c r="A21" s="17">
        <v>13</v>
      </c>
      <c r="C21" s="7" t="s">
        <v>44</v>
      </c>
      <c r="E21" s="43">
        <f>E18+E19</f>
        <v>394603.08343131002</v>
      </c>
      <c r="G21" s="90">
        <f>G18+G19</f>
        <v>403952.08340902068</v>
      </c>
      <c r="I21" s="90">
        <f>I18+I19</f>
        <v>377498.59957129322</v>
      </c>
      <c r="K21" s="90">
        <f>K18+K19</f>
        <v>376258.17296523275</v>
      </c>
    </row>
    <row r="22" spans="1:13" ht="15">
      <c r="A22" s="17">
        <v>14</v>
      </c>
      <c r="C22" s="7" t="s">
        <v>45</v>
      </c>
      <c r="E22" s="57">
        <v>1.3566219846028227</v>
      </c>
      <c r="G22" s="93">
        <v>1.3566219846028227</v>
      </c>
      <c r="I22" s="93">
        <v>1.3566219846028227</v>
      </c>
      <c r="K22" s="93">
        <v>1.3566219846028227</v>
      </c>
    </row>
    <row r="23" spans="1:13" ht="15">
      <c r="A23" s="17">
        <v>15</v>
      </c>
      <c r="G23" s="16"/>
      <c r="I23" s="16"/>
      <c r="K23" s="16"/>
    </row>
    <row r="24" spans="1:13" ht="15.75" thickBot="1">
      <c r="A24" s="17">
        <v>16</v>
      </c>
      <c r="C24" s="7" t="s">
        <v>46</v>
      </c>
      <c r="E24" s="58">
        <f>E21*E22</f>
        <v>535327.218174977</v>
      </c>
      <c r="G24" s="107">
        <f>G21*G22</f>
        <v>548010.27707879059</v>
      </c>
      <c r="I24" s="107">
        <f>I21*I22</f>
        <v>512122.89933519409</v>
      </c>
      <c r="K24" s="107">
        <f>K21*K22</f>
        <v>510440.10933112615</v>
      </c>
      <c r="M24" s="104">
        <f>+E24-K24</f>
        <v>24887.108843850845</v>
      </c>
    </row>
    <row r="25" spans="1:13" ht="15.75" thickTop="1">
      <c r="A25" s="17">
        <v>17</v>
      </c>
      <c r="G25" s="16"/>
      <c r="I25" s="16"/>
      <c r="K25" s="16"/>
    </row>
    <row r="26" spans="1:13" ht="15.75" thickBot="1">
      <c r="A26" s="17">
        <v>18</v>
      </c>
      <c r="C26" s="7" t="s">
        <v>47</v>
      </c>
      <c r="E26" s="59">
        <f>+E24/E34</f>
        <v>0.22152264514622474</v>
      </c>
      <c r="G26" s="94">
        <f>+G24/G34</f>
        <v>0.22677099542906021</v>
      </c>
      <c r="I26" s="94">
        <f>+I24/I34</f>
        <v>0.21192051412488569</v>
      </c>
      <c r="K26" s="94">
        <f>+K24/K34</f>
        <v>0.21122416228572904</v>
      </c>
    </row>
    <row r="27" spans="1:13" ht="15.75" thickTop="1">
      <c r="A27" s="17"/>
      <c r="E27" s="85"/>
      <c r="G27" s="95"/>
      <c r="I27" s="95"/>
      <c r="K27" s="95"/>
    </row>
    <row r="28" spans="1:13">
      <c r="G28" s="16"/>
      <c r="I28" s="16"/>
      <c r="K28" s="16"/>
    </row>
    <row r="29" spans="1:13">
      <c r="G29" s="16"/>
      <c r="I29" s="16"/>
      <c r="K29" s="16"/>
    </row>
    <row r="30" spans="1:13">
      <c r="D30" s="60"/>
      <c r="E30" s="62"/>
      <c r="G30" s="87"/>
      <c r="I30" s="87"/>
      <c r="K30" s="87"/>
    </row>
    <row r="31" spans="1:13">
      <c r="D31" s="60" t="s">
        <v>48</v>
      </c>
      <c r="E31" s="62"/>
      <c r="F31" s="62">
        <f>+'wp(g)-inc.tx'!E10-'Sch.D-Rev Req'!F9+1025-'wp(g)-inc.tx'!E20</f>
        <v>1025</v>
      </c>
      <c r="G31" s="87">
        <f>'wp(g)-inc.tx'!F10-'Sch.D-Rev Req'!G9+1025+'wp(g)-inc.tx'!F20</f>
        <v>-75413.587131931446</v>
      </c>
      <c r="H31" s="62">
        <f>+'wp(g)-inc.tx'!G10-'Sch.D-Rev Req'!H9+1025-'wp(g)-inc.tx'!G20</f>
        <v>1025</v>
      </c>
      <c r="I31" s="87">
        <f>'wp(g)-inc.tx'!H10-'Sch.D-Rev Req'!I9+1025+'wp(g)-inc.tx'!H20</f>
        <v>-53027.575566931162</v>
      </c>
      <c r="J31" s="62">
        <f>+'wp(g)-inc.tx'!I10-'Sch.D-Rev Req'!J9+1025-'wp(g)-inc.tx'!I20</f>
        <v>1025</v>
      </c>
      <c r="K31" s="87">
        <f>'wp(g)-inc.tx'!J10-'Sch.D-Rev Req'!K9+1025+'wp(g)-inc.tx'!J20</f>
        <v>-51977.876233598217</v>
      </c>
    </row>
    <row r="32" spans="1:13">
      <c r="E32" s="61"/>
      <c r="G32" s="88"/>
      <c r="I32" s="88"/>
      <c r="K32" s="88"/>
    </row>
    <row r="33" spans="5:11">
      <c r="E33" s="61"/>
      <c r="G33" s="88"/>
      <c r="I33" s="88"/>
      <c r="K33" s="88"/>
    </row>
    <row r="34" spans="5:11">
      <c r="E34" s="61">
        <v>2416580.1100001005</v>
      </c>
      <c r="G34" s="88">
        <f>E34</f>
        <v>2416580.1100001005</v>
      </c>
      <c r="I34" s="88">
        <f>G34</f>
        <v>2416580.1100001005</v>
      </c>
      <c r="K34" s="88">
        <f>I34</f>
        <v>2416580.1100001005</v>
      </c>
    </row>
    <row r="35" spans="5:11">
      <c r="G35" s="86"/>
      <c r="I35" s="86"/>
      <c r="K35" s="86"/>
    </row>
    <row r="36" spans="5:11">
      <c r="E36" s="161">
        <f>+E24+E34</f>
        <v>2951907.3281750772</v>
      </c>
      <c r="G36" s="160">
        <f>+G24+G34</f>
        <v>2964590.387078891</v>
      </c>
      <c r="I36" s="160">
        <f>+I24+I34</f>
        <v>2928703.0093352944</v>
      </c>
      <c r="K36" s="160">
        <f>+K24+K34</f>
        <v>2927020.2193312268</v>
      </c>
    </row>
  </sheetData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9473-0F58-4634-A2DA-98A6F0C862B1}">
  <sheetPr>
    <tabColor theme="5"/>
    <pageSetUpPr fitToPage="1"/>
  </sheetPr>
  <dimension ref="A1:T39"/>
  <sheetViews>
    <sheetView showGridLines="0" view="pageBreakPreview" zoomScale="90" zoomScaleNormal="100" zoomScaleSheetLayoutView="90" workbookViewId="0">
      <selection activeCell="W14" sqref="W14:W15"/>
    </sheetView>
  </sheetViews>
  <sheetFormatPr defaultColWidth="11" defaultRowHeight="16.5"/>
  <cols>
    <col min="1" max="1" width="3.75" style="5" customWidth="1"/>
    <col min="2" max="2" width="52.125" style="5" customWidth="1"/>
    <col min="3" max="3" width="3.375" style="2" customWidth="1"/>
    <col min="4" max="4" width="14.875" style="2" bestFit="1" customWidth="1"/>
    <col min="5" max="5" width="3" style="2" customWidth="1"/>
    <col min="6" max="6" width="14.875" style="5" bestFit="1" customWidth="1"/>
    <col min="7" max="7" width="3" style="2" customWidth="1"/>
    <col min="8" max="8" width="14.875" style="5" bestFit="1" customWidth="1"/>
    <col min="9" max="9" width="3" style="2" customWidth="1"/>
    <col min="10" max="10" width="14.875" style="5" bestFit="1" customWidth="1"/>
    <col min="11" max="12" width="11" style="5" customWidth="1"/>
    <col min="13" max="13" width="26.625" style="74" customWidth="1"/>
    <col min="14" max="15" width="11" style="5" customWidth="1"/>
    <col min="16" max="20" width="11" style="5" hidden="1" customWidth="1"/>
    <col min="21" max="16384" width="11" style="5"/>
  </cols>
  <sheetData>
    <row r="1" spans="1:13" ht="23.25">
      <c r="A1" s="64" t="s">
        <v>19</v>
      </c>
      <c r="B1" s="64"/>
      <c r="C1" s="1"/>
      <c r="E1" s="3"/>
      <c r="F1" s="4"/>
      <c r="G1" s="3"/>
      <c r="H1" s="4"/>
      <c r="I1" s="3"/>
      <c r="J1" s="4"/>
    </row>
    <row r="2" spans="1:13" ht="23.25">
      <c r="A2" s="64" t="s">
        <v>20</v>
      </c>
      <c r="B2" s="64"/>
      <c r="C2" s="1"/>
      <c r="E2" s="3"/>
      <c r="F2" s="4"/>
      <c r="G2" s="3"/>
      <c r="H2" s="4"/>
      <c r="I2" s="3"/>
      <c r="J2" s="4"/>
    </row>
    <row r="3" spans="1:13" ht="23.25">
      <c r="A3" s="64" t="s">
        <v>0</v>
      </c>
      <c r="B3" s="64"/>
      <c r="C3" s="1"/>
      <c r="E3" s="3"/>
      <c r="F3" s="6"/>
      <c r="G3" s="3"/>
      <c r="H3" s="6"/>
      <c r="I3" s="3"/>
      <c r="J3" s="6"/>
    </row>
    <row r="4" spans="1:13" ht="23.25">
      <c r="A4" s="64" t="s">
        <v>21</v>
      </c>
      <c r="B4" s="64"/>
      <c r="C4" s="1"/>
    </row>
    <row r="5" spans="1:13" s="7" customFormat="1" ht="15">
      <c r="C5" s="8"/>
      <c r="D5" s="8"/>
      <c r="E5" s="8"/>
      <c r="F5" s="9"/>
      <c r="G5" s="8"/>
      <c r="H5" s="9"/>
      <c r="I5" s="8"/>
      <c r="J5" s="9"/>
      <c r="M5" s="61"/>
    </row>
    <row r="6" spans="1:13" s="13" customFormat="1" ht="15">
      <c r="A6" s="10"/>
      <c r="B6" s="10"/>
      <c r="D6" s="11"/>
      <c r="E6" s="11"/>
      <c r="F6" s="12"/>
      <c r="G6" s="11"/>
      <c r="H6" s="12"/>
      <c r="I6" s="11"/>
      <c r="J6" s="12"/>
      <c r="M6" s="75"/>
    </row>
    <row r="7" spans="1:13" s="14" customFormat="1" ht="15.75">
      <c r="A7" s="15"/>
      <c r="B7" s="15"/>
      <c r="D7" s="69" t="s">
        <v>49</v>
      </c>
      <c r="E7" s="69"/>
      <c r="F7" s="69" t="s">
        <v>1</v>
      </c>
      <c r="G7" s="69"/>
      <c r="H7" s="69" t="s">
        <v>70</v>
      </c>
      <c r="I7" s="69"/>
      <c r="J7" s="69" t="s">
        <v>144</v>
      </c>
      <c r="M7" s="76"/>
    </row>
    <row r="8" spans="1:13" s="7" customFormat="1" ht="15.75" thickBot="1">
      <c r="A8" s="66" t="s">
        <v>3</v>
      </c>
      <c r="B8" s="66"/>
      <c r="C8" s="67"/>
      <c r="D8" s="68" t="s">
        <v>4</v>
      </c>
      <c r="E8" s="68"/>
      <c r="F8" s="68" t="s">
        <v>5</v>
      </c>
      <c r="G8" s="68"/>
      <c r="H8" s="83" t="s">
        <v>461</v>
      </c>
      <c r="I8" s="68"/>
      <c r="J8" s="83" t="s">
        <v>463</v>
      </c>
      <c r="M8" s="61"/>
    </row>
    <row r="9" spans="1:13" s="7" customFormat="1" ht="13.5">
      <c r="A9" s="18"/>
      <c r="B9" s="18"/>
      <c r="D9" s="19"/>
      <c r="E9" s="19"/>
      <c r="F9" s="16"/>
      <c r="G9" s="19"/>
      <c r="H9" s="16"/>
      <c r="I9" s="19"/>
      <c r="J9" s="16"/>
      <c r="M9" s="61"/>
    </row>
    <row r="10" spans="1:13" s="7" customFormat="1" ht="13.5">
      <c r="A10" s="20" t="s">
        <v>6</v>
      </c>
      <c r="B10" s="20"/>
      <c r="D10" s="21">
        <v>2479383.0900001004</v>
      </c>
      <c r="E10" s="19"/>
      <c r="F10" s="21">
        <f>+D10</f>
        <v>2479383.0900001004</v>
      </c>
      <c r="G10" s="19"/>
      <c r="H10" s="21">
        <f>+F10</f>
        <v>2479383.0900001004</v>
      </c>
      <c r="I10" s="19"/>
      <c r="J10" s="21">
        <f>+H10</f>
        <v>2479383.0900001004</v>
      </c>
      <c r="K10" s="22"/>
      <c r="M10" s="61"/>
    </row>
    <row r="11" spans="1:13" s="7" customFormat="1" ht="13.5">
      <c r="A11" s="20" t="s">
        <v>7</v>
      </c>
      <c r="B11" s="20"/>
      <c r="D11" s="21"/>
      <c r="E11" s="19"/>
      <c r="F11" s="21"/>
      <c r="G11" s="19"/>
      <c r="H11" s="21"/>
      <c r="I11" s="19"/>
      <c r="J11" s="21"/>
      <c r="M11" s="61"/>
    </row>
    <row r="12" spans="1:13" s="7" customFormat="1" ht="13.5">
      <c r="B12" s="71" t="s">
        <v>8</v>
      </c>
      <c r="D12" s="65">
        <v>177741</v>
      </c>
      <c r="E12" s="65"/>
      <c r="F12" s="65">
        <f>+D12</f>
        <v>177741</v>
      </c>
      <c r="G12" s="65"/>
      <c r="H12" s="65">
        <f>+F12</f>
        <v>177741</v>
      </c>
      <c r="I12" s="65"/>
      <c r="J12" s="65">
        <f>+H12</f>
        <v>177741</v>
      </c>
      <c r="M12" s="61"/>
    </row>
    <row r="13" spans="1:13" s="7" customFormat="1" ht="13.5">
      <c r="A13" s="20" t="s">
        <v>50</v>
      </c>
      <c r="B13" s="20"/>
      <c r="D13" s="19"/>
      <c r="E13" s="19"/>
      <c r="F13" s="19"/>
      <c r="G13" s="19"/>
      <c r="H13" s="19"/>
      <c r="I13" s="19"/>
      <c r="J13" s="19"/>
      <c r="M13" s="61"/>
    </row>
    <row r="14" spans="1:13" s="7" customFormat="1" ht="13.5">
      <c r="B14" s="72" t="s">
        <v>9</v>
      </c>
      <c r="D14" s="19">
        <f>-(745934+123204+101367+133921+43482+108012+28507-110733+39770)</f>
        <v>-1213464</v>
      </c>
      <c r="E14" s="19"/>
      <c r="F14" s="19">
        <f t="shared" ref="F14:H16" si="0">+D14</f>
        <v>-1213464</v>
      </c>
      <c r="G14" s="19"/>
      <c r="H14" s="19">
        <f t="shared" si="0"/>
        <v>-1213464</v>
      </c>
      <c r="I14" s="19"/>
      <c r="J14" s="19">
        <f>+H14</f>
        <v>-1213464</v>
      </c>
      <c r="M14" s="61"/>
    </row>
    <row r="15" spans="1:13" s="7" customFormat="1" ht="13.5">
      <c r="B15" s="72" t="s">
        <v>10</v>
      </c>
      <c r="D15" s="19">
        <f>-(129986+62407+49226+238521+28396+48332+75288+50304+39304+33060)</f>
        <v>-754824</v>
      </c>
      <c r="E15" s="19"/>
      <c r="F15" s="19">
        <f>+D15-'wp-d-rc.exp'!H14</f>
        <v>-756222.66666666663</v>
      </c>
      <c r="G15" s="19"/>
      <c r="H15" s="19">
        <f>+D15-'wp-d-rc.exp'!H14</f>
        <v>-756222.66666666663</v>
      </c>
      <c r="I15" s="19"/>
      <c r="J15" s="19">
        <f>+D15</f>
        <v>-754824</v>
      </c>
      <c r="M15" s="61"/>
    </row>
    <row r="16" spans="1:13" s="7" customFormat="1" ht="13.5">
      <c r="B16" s="72" t="s">
        <v>11</v>
      </c>
      <c r="D16" s="19">
        <v>-443320.28782960703</v>
      </c>
      <c r="E16" s="19"/>
      <c r="F16" s="19">
        <f t="shared" si="0"/>
        <v>-443320.28782960703</v>
      </c>
      <c r="G16" s="19"/>
      <c r="H16" s="19">
        <f>+F16-'D&amp;A 24d'!S17</f>
        <v>-413492.15782960702</v>
      </c>
      <c r="I16" s="19"/>
      <c r="J16" s="19">
        <f>+H16</f>
        <v>-413492.15782960702</v>
      </c>
      <c r="M16" s="61"/>
    </row>
    <row r="17" spans="1:13" s="7" customFormat="1" ht="13.5">
      <c r="B17" s="71" t="s">
        <v>12</v>
      </c>
      <c r="C17" s="73"/>
      <c r="D17" s="23">
        <v>0</v>
      </c>
      <c r="E17" s="19"/>
      <c r="F17" s="19">
        <f>-'wp-f-depr new rates'!L11</f>
        <v>9598.648464285714</v>
      </c>
      <c r="G17" s="19"/>
      <c r="H17" s="19">
        <f>-'wp-f-depr new rates'!L11</f>
        <v>9598.648464285714</v>
      </c>
      <c r="I17" s="19"/>
      <c r="J17" s="19">
        <f>+H17</f>
        <v>9598.648464285714</v>
      </c>
      <c r="M17" s="61"/>
    </row>
    <row r="18" spans="1:13" s="7" customFormat="1" ht="13.5">
      <c r="B18" s="71" t="s">
        <v>13</v>
      </c>
      <c r="C18" s="73"/>
      <c r="D18" s="26">
        <v>-183615</v>
      </c>
      <c r="E18" s="26"/>
      <c r="F18" s="26">
        <f t="shared" ref="F18" si="1">+D18</f>
        <v>-183615</v>
      </c>
      <c r="G18" s="26"/>
      <c r="H18" s="26">
        <f>+F18</f>
        <v>-183615</v>
      </c>
      <c r="I18" s="26"/>
      <c r="J18" s="26">
        <f>+H18</f>
        <v>-183615</v>
      </c>
      <c r="M18" s="61"/>
    </row>
    <row r="19" spans="1:13" s="7" customFormat="1" ht="13.5">
      <c r="B19" s="71" t="s">
        <v>51</v>
      </c>
      <c r="C19" s="73"/>
      <c r="D19" s="24">
        <f>SUM(D14:D18)</f>
        <v>-2595223.2878296068</v>
      </c>
      <c r="E19" s="19"/>
      <c r="F19" s="24">
        <f>SUM(F14:F18)</f>
        <v>-2587023.306031988</v>
      </c>
      <c r="G19" s="19"/>
      <c r="H19" s="24">
        <f>SUM(H14:H18)</f>
        <v>-2557195.1760319876</v>
      </c>
      <c r="I19" s="19"/>
      <c r="J19" s="24">
        <f>SUM(J14:J18)</f>
        <v>-2555796.5093653211</v>
      </c>
      <c r="M19" s="61"/>
    </row>
    <row r="20" spans="1:13" s="7" customFormat="1" ht="13.5">
      <c r="B20" s="71" t="s">
        <v>14</v>
      </c>
      <c r="C20" s="73"/>
      <c r="D20" s="26">
        <v>-171951</v>
      </c>
      <c r="E20" s="26"/>
      <c r="F20" s="26">
        <f>+D20</f>
        <v>-171951</v>
      </c>
      <c r="G20" s="26"/>
      <c r="H20" s="26">
        <f>+F20</f>
        <v>-171951</v>
      </c>
      <c r="I20" s="26"/>
      <c r="J20" s="26">
        <f>+H20</f>
        <v>-171951</v>
      </c>
      <c r="M20" s="61"/>
    </row>
    <row r="21" spans="1:13" s="7" customFormat="1" ht="13.5">
      <c r="A21" s="8" t="s">
        <v>15</v>
      </c>
      <c r="B21" s="20"/>
      <c r="C21" s="73"/>
      <c r="D21" s="21">
        <f>D10+D12+D19+D20</f>
        <v>-110050.19782950636</v>
      </c>
      <c r="E21" s="19"/>
      <c r="F21" s="21">
        <f>F10+F12+F19+F20</f>
        <v>-101850.21603188757</v>
      </c>
      <c r="G21" s="19"/>
      <c r="H21" s="21">
        <f>H10+H12+H19+H20</f>
        <v>-72022.086031887215</v>
      </c>
      <c r="I21" s="19"/>
      <c r="J21" s="21">
        <f>J10+J12+J19+J20</f>
        <v>-70623.419365220703</v>
      </c>
      <c r="M21" s="61"/>
    </row>
    <row r="22" spans="1:13" s="7" customFormat="1" ht="13.5">
      <c r="B22" s="8" t="s">
        <v>53</v>
      </c>
      <c r="D22" s="27">
        <v>0.05</v>
      </c>
      <c r="E22" s="28"/>
      <c r="F22" s="27">
        <v>0.05</v>
      </c>
      <c r="G22" s="28"/>
      <c r="H22" s="27">
        <v>0.05</v>
      </c>
      <c r="I22" s="28"/>
      <c r="J22" s="27">
        <v>0.05</v>
      </c>
      <c r="M22" s="61"/>
    </row>
    <row r="23" spans="1:13" s="7" customFormat="1" ht="14.25" thickBot="1">
      <c r="A23" s="8" t="s">
        <v>52</v>
      </c>
      <c r="D23" s="25">
        <f>+D21*D22+1</f>
        <v>-5501.509891475318</v>
      </c>
      <c r="E23" s="24"/>
      <c r="F23" s="25">
        <f>+F21*F22</f>
        <v>-5092.5108015943788</v>
      </c>
      <c r="G23" s="24"/>
      <c r="H23" s="25">
        <f>+H21*H22</f>
        <v>-3601.104301594361</v>
      </c>
      <c r="I23" s="24"/>
      <c r="J23" s="25">
        <f>+J21*J22</f>
        <v>-3531.1709682610353</v>
      </c>
      <c r="M23" s="61"/>
    </row>
    <row r="24" spans="1:13" s="7" customFormat="1" ht="14.25" thickTop="1">
      <c r="A24" s="8"/>
      <c r="B24" s="8"/>
      <c r="D24" s="24"/>
      <c r="E24" s="24"/>
      <c r="F24" s="24"/>
      <c r="G24" s="24"/>
      <c r="H24" s="24"/>
      <c r="I24" s="24"/>
      <c r="J24" s="24"/>
      <c r="M24" s="61"/>
    </row>
    <row r="25" spans="1:13" s="7" customFormat="1" ht="13.5">
      <c r="A25" s="8" t="s">
        <v>16</v>
      </c>
      <c r="B25" s="8"/>
      <c r="D25" s="20">
        <f>D21-D23+1</f>
        <v>-104547.68793803104</v>
      </c>
      <c r="E25" s="20"/>
      <c r="F25" s="20">
        <f>F21-F23</f>
        <v>-96757.705230293184</v>
      </c>
      <c r="G25" s="20"/>
      <c r="H25" s="20">
        <f>H21-H23</f>
        <v>-68420.981730292857</v>
      </c>
      <c r="I25" s="20"/>
      <c r="J25" s="20">
        <f>J21-J23</f>
        <v>-67092.248396959665</v>
      </c>
      <c r="M25" s="61"/>
    </row>
    <row r="26" spans="1:13" s="7" customFormat="1" ht="13.5">
      <c r="A26" s="8" t="s">
        <v>17</v>
      </c>
      <c r="B26" s="8"/>
      <c r="D26" s="27">
        <v>0.21</v>
      </c>
      <c r="E26" s="28"/>
      <c r="F26" s="27">
        <f>+D26</f>
        <v>0.21</v>
      </c>
      <c r="G26" s="28"/>
      <c r="H26" s="27">
        <f>+F26</f>
        <v>0.21</v>
      </c>
      <c r="I26" s="28"/>
      <c r="J26" s="27">
        <f>+H26</f>
        <v>0.21</v>
      </c>
      <c r="M26" s="61"/>
    </row>
    <row r="27" spans="1:13" s="7" customFormat="1" ht="14.25" thickBot="1">
      <c r="A27" s="8" t="s">
        <v>18</v>
      </c>
      <c r="B27" s="8"/>
      <c r="D27" s="29">
        <f>D25*D26</f>
        <v>-21955.014466986519</v>
      </c>
      <c r="E27" s="20"/>
      <c r="F27" s="29">
        <f>F25*F26</f>
        <v>-20319.118098361567</v>
      </c>
      <c r="G27" s="20"/>
      <c r="H27" s="29">
        <f>H25*H26</f>
        <v>-14368.4061633615</v>
      </c>
      <c r="I27" s="20"/>
      <c r="J27" s="29">
        <f>J25*J26</f>
        <v>-14089.37216336153</v>
      </c>
      <c r="M27" s="61"/>
    </row>
    <row r="28" spans="1:13" s="7" customFormat="1" ht="14.25" thickTop="1">
      <c r="A28" s="8"/>
      <c r="B28" s="8"/>
      <c r="D28" s="20"/>
      <c r="E28" s="20"/>
      <c r="G28" s="20"/>
      <c r="I28" s="20"/>
      <c r="M28" s="61"/>
    </row>
    <row r="29" spans="1:13" s="7" customFormat="1" ht="14.25" thickBot="1">
      <c r="A29" s="8" t="s">
        <v>22</v>
      </c>
      <c r="B29" s="8"/>
      <c r="D29" s="29">
        <f>+D23+D27</f>
        <v>-27456.524358461837</v>
      </c>
      <c r="E29" s="20"/>
      <c r="F29" s="29">
        <f>+F23+F27</f>
        <v>-25411.628899955947</v>
      </c>
      <c r="G29" s="20"/>
      <c r="H29" s="29">
        <f>+H23+H27</f>
        <v>-17969.51046495586</v>
      </c>
      <c r="I29" s="20"/>
      <c r="J29" s="29">
        <f>+J23+J27</f>
        <v>-17620.543131622566</v>
      </c>
      <c r="M29" s="61"/>
    </row>
    <row r="30" spans="1:13" s="7" customFormat="1" ht="14.25" thickTop="1">
      <c r="C30" s="8"/>
      <c r="D30" s="8"/>
      <c r="E30" s="8"/>
      <c r="G30" s="8"/>
      <c r="I30" s="8"/>
      <c r="M30" s="61"/>
    </row>
    <row r="31" spans="1:13" s="7" customFormat="1" ht="13.5">
      <c r="C31" s="8"/>
      <c r="D31" s="8"/>
      <c r="E31" s="8"/>
      <c r="G31" s="8"/>
      <c r="I31" s="8"/>
      <c r="M31" s="61"/>
    </row>
    <row r="32" spans="1:13" s="7" customFormat="1" ht="13.5">
      <c r="A32" s="70" t="s">
        <v>54</v>
      </c>
      <c r="C32" s="8"/>
      <c r="D32" s="8"/>
      <c r="E32" s="8"/>
      <c r="G32" s="8"/>
      <c r="I32" s="8"/>
      <c r="M32" s="61"/>
    </row>
    <row r="33" spans="1:13" s="7" customFormat="1" ht="13.5">
      <c r="A33" s="7" t="s">
        <v>55</v>
      </c>
      <c r="C33" s="8"/>
      <c r="D33" s="8"/>
      <c r="E33" s="8"/>
      <c r="G33" s="8"/>
      <c r="I33" s="8"/>
      <c r="M33" s="61"/>
    </row>
    <row r="34" spans="1:13" s="7" customFormat="1" ht="13.5">
      <c r="A34" s="7" t="s">
        <v>56</v>
      </c>
      <c r="C34" s="8"/>
      <c r="D34" s="8"/>
      <c r="E34" s="8"/>
      <c r="G34" s="8"/>
      <c r="I34" s="8"/>
      <c r="M34" s="61"/>
    </row>
    <row r="35" spans="1:13" s="7" customFormat="1" ht="13.5">
      <c r="C35" s="8"/>
      <c r="D35" s="8"/>
      <c r="E35" s="8"/>
      <c r="G35" s="8"/>
      <c r="I35" s="8"/>
      <c r="M35" s="61"/>
    </row>
    <row r="36" spans="1:13" s="7" customFormat="1" ht="13.5">
      <c r="C36" s="8"/>
      <c r="D36" s="8">
        <f>'wp-f-depr new rates'!H11</f>
        <v>-14627.009333333333</v>
      </c>
      <c r="E36" s="8"/>
      <c r="G36" s="8"/>
      <c r="I36" s="8"/>
      <c r="M36" s="61"/>
    </row>
    <row r="37" spans="1:13" s="7" customFormat="1" ht="13.5">
      <c r="C37" s="8"/>
      <c r="D37" s="8"/>
      <c r="E37" s="8"/>
      <c r="G37" s="8"/>
      <c r="I37" s="8"/>
      <c r="M37" s="61"/>
    </row>
    <row r="38" spans="1:13" s="7" customFormat="1">
      <c r="A38" s="5"/>
      <c r="B38" s="5"/>
      <c r="C38" s="2"/>
      <c r="D38" s="2"/>
      <c r="E38" s="2"/>
      <c r="F38" s="5"/>
      <c r="G38" s="2"/>
      <c r="H38" s="5"/>
      <c r="I38" s="2"/>
      <c r="J38" s="5"/>
      <c r="M38" s="61"/>
    </row>
    <row r="39" spans="1:13" s="7" customFormat="1">
      <c r="A39" s="5"/>
      <c r="B39" s="5"/>
      <c r="C39" s="2"/>
      <c r="D39" s="2"/>
      <c r="E39" s="2"/>
      <c r="F39" s="5"/>
      <c r="G39" s="2"/>
      <c r="H39" s="5"/>
      <c r="I39" s="2"/>
      <c r="J39" s="5"/>
      <c r="M39" s="61"/>
    </row>
  </sheetData>
  <printOptions horizontalCentered="1"/>
  <pageMargins left="0.7" right="0.7" top="0.75" bottom="0.75" header="0.3" footer="0.3"/>
  <pageSetup scale="71" orientation="portrait" horizontalDpi="4294967292" verticalDpi="4294967292" r:id="rId1"/>
  <headerFooter alignWithMargins="0"/>
  <colBreaks count="1" manualBreakCount="1">
    <brk id="6" max="1048575" man="1"/>
  </colBreaks>
  <ignoredErrors>
    <ignoredError sqref="F17 F15 F19 H19 J19 J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A3BF-A014-4629-80F1-5EAFD852A4CE}">
  <sheetPr>
    <tabColor theme="5"/>
  </sheetPr>
  <dimension ref="A1:Q26"/>
  <sheetViews>
    <sheetView showGridLines="0" view="pageBreakPreview" zoomScale="90" zoomScaleNormal="90" zoomScaleSheetLayoutView="90" workbookViewId="0">
      <selection activeCell="F42" sqref="F42"/>
    </sheetView>
  </sheetViews>
  <sheetFormatPr defaultColWidth="9" defaultRowHeight="13.5"/>
  <cols>
    <col min="1" max="1" width="8.5" style="7" customWidth="1"/>
    <col min="2" max="2" width="39.125" style="7" customWidth="1"/>
    <col min="3" max="3" width="3" style="7" customWidth="1"/>
    <col min="4" max="4" width="12.625" style="7" bestFit="1" customWidth="1"/>
    <col min="5" max="5" width="3" style="7" customWidth="1"/>
    <col min="6" max="6" width="15.375" style="32" bestFit="1" customWidth="1"/>
    <col min="7" max="7" width="3" style="7" customWidth="1"/>
    <col min="8" max="8" width="15.375" style="7" bestFit="1" customWidth="1"/>
    <col min="9" max="9" width="3" style="7" customWidth="1"/>
    <col min="10" max="10" width="16.125" style="32" bestFit="1" customWidth="1"/>
    <col min="11" max="11" width="3" style="7" customWidth="1"/>
    <col min="12" max="12" width="16.125" style="7" bestFit="1" customWidth="1"/>
    <col min="13" max="13" width="9" style="7"/>
    <col min="14" max="15" width="9.5" style="7" bestFit="1" customWidth="1"/>
    <col min="16" max="16384" width="9" style="7"/>
  </cols>
  <sheetData>
    <row r="1" spans="1:17" ht="23.25">
      <c r="A1" s="64" t="s">
        <v>19</v>
      </c>
      <c r="C1" s="31"/>
      <c r="E1" s="31"/>
      <c r="G1" s="31"/>
      <c r="H1" s="31"/>
      <c r="I1" s="31"/>
      <c r="K1" s="31"/>
      <c r="L1" s="31"/>
    </row>
    <row r="2" spans="1:17" ht="23.25">
      <c r="A2" s="64" t="s">
        <v>20</v>
      </c>
      <c r="C2" s="13"/>
      <c r="E2" s="13"/>
      <c r="G2" s="13"/>
      <c r="H2" s="13"/>
      <c r="I2" s="13"/>
      <c r="K2" s="13"/>
      <c r="L2" s="13"/>
    </row>
    <row r="3" spans="1:17" ht="23.25">
      <c r="A3" s="64" t="s">
        <v>23</v>
      </c>
    </row>
    <row r="4" spans="1:17" ht="23.25">
      <c r="A4" s="64" t="s">
        <v>21</v>
      </c>
    </row>
    <row r="5" spans="1:17" s="13" customFormat="1" ht="15"/>
    <row r="6" spans="1:17" ht="15">
      <c r="F6" s="13"/>
      <c r="G6" s="30"/>
      <c r="H6" s="30"/>
      <c r="I6" s="30"/>
      <c r="J6" s="13"/>
      <c r="K6" s="11"/>
      <c r="L6" s="30"/>
    </row>
    <row r="7" spans="1:17" s="67" customFormat="1" ht="30.75" thickBot="1">
      <c r="A7" s="77" t="s">
        <v>24</v>
      </c>
      <c r="B7" s="78" t="s">
        <v>25</v>
      </c>
      <c r="D7" s="79" t="s">
        <v>26</v>
      </c>
      <c r="F7" s="80" t="s">
        <v>58</v>
      </c>
      <c r="H7" s="80" t="s">
        <v>59</v>
      </c>
      <c r="J7" s="80" t="s">
        <v>60</v>
      </c>
      <c r="K7" s="68"/>
      <c r="L7" s="80" t="s">
        <v>61</v>
      </c>
    </row>
    <row r="8" spans="1:17">
      <c r="A8" s="33">
        <v>3350</v>
      </c>
      <c r="B8" s="34" t="s">
        <v>30</v>
      </c>
      <c r="C8" s="44"/>
      <c r="D8" s="36">
        <v>-83141</v>
      </c>
      <c r="E8" s="45"/>
      <c r="F8" s="38">
        <v>5.7999999999999996E-2</v>
      </c>
      <c r="G8" s="45"/>
      <c r="H8" s="36">
        <f>D8*F8</f>
        <v>-4822.1779999999999</v>
      </c>
      <c r="I8" s="45"/>
      <c r="J8" s="38">
        <f>J24</f>
        <v>2.2500000000000003E-2</v>
      </c>
      <c r="K8" s="45"/>
      <c r="L8" s="36">
        <f>D8*J8</f>
        <v>-1870.6725000000001</v>
      </c>
    </row>
    <row r="9" spans="1:17">
      <c r="A9" s="33">
        <v>3430</v>
      </c>
      <c r="B9" s="34" t="s">
        <v>31</v>
      </c>
      <c r="C9" s="44"/>
      <c r="D9" s="37">
        <v>-104818.69</v>
      </c>
      <c r="E9" s="45"/>
      <c r="F9" s="38">
        <v>3.3333333333333333E-2</v>
      </c>
      <c r="G9" s="45"/>
      <c r="H9" s="37">
        <f>D9*F9</f>
        <v>-3493.9563333333335</v>
      </c>
      <c r="I9" s="45"/>
      <c r="J9" s="38">
        <f>J25</f>
        <v>2.8571428571428571E-2</v>
      </c>
      <c r="K9" s="45"/>
      <c r="L9" s="37">
        <f t="shared" ref="L9:L10" si="0">D9*J9</f>
        <v>-2994.8197142857143</v>
      </c>
    </row>
    <row r="10" spans="1:17">
      <c r="A10" s="33">
        <v>3435</v>
      </c>
      <c r="B10" s="34" t="s">
        <v>32</v>
      </c>
      <c r="C10" s="44"/>
      <c r="D10" s="37">
        <v>-189326.25</v>
      </c>
      <c r="E10" s="45"/>
      <c r="F10" s="38">
        <v>3.3333333333333333E-2</v>
      </c>
      <c r="G10" s="45"/>
      <c r="H10" s="37">
        <f>D10*F10</f>
        <v>-6310.875</v>
      </c>
      <c r="I10" s="45"/>
      <c r="J10" s="38">
        <f>J26</f>
        <v>2.5000000000000001E-2</v>
      </c>
      <c r="K10" s="45"/>
      <c r="L10" s="37">
        <f t="shared" si="0"/>
        <v>-4733.15625</v>
      </c>
    </row>
    <row r="11" spans="1:17" ht="15.75" thickBot="1">
      <c r="A11" s="174" t="s">
        <v>57</v>
      </c>
      <c r="B11" s="175"/>
      <c r="C11" s="175"/>
      <c r="D11" s="176"/>
      <c r="E11" s="176"/>
      <c r="F11" s="177"/>
      <c r="G11" s="176"/>
      <c r="H11" s="176">
        <f>SUM(H8:H10)</f>
        <v>-14627.009333333333</v>
      </c>
      <c r="I11" s="176"/>
      <c r="J11" s="177"/>
      <c r="K11" s="176"/>
      <c r="L11" s="176">
        <f>SUM(L8:L10)</f>
        <v>-9598.648464285714</v>
      </c>
      <c r="N11" s="62">
        <f>+H11-L11</f>
        <v>-5028.3608690476194</v>
      </c>
      <c r="O11" s="62">
        <f>+N11/0.88</f>
        <v>-5714.0464420995677</v>
      </c>
      <c r="P11" s="62"/>
      <c r="Q11" s="62"/>
    </row>
    <row r="12" spans="1:17" ht="15.75" hidden="1" thickTop="1">
      <c r="A12" s="39"/>
      <c r="B12" s="46"/>
      <c r="C12" s="44"/>
      <c r="D12" s="41"/>
      <c r="E12" s="41"/>
      <c r="F12" s="38"/>
      <c r="G12" s="44"/>
      <c r="H12" s="44"/>
      <c r="I12" s="44"/>
      <c r="J12" s="38"/>
      <c r="K12" s="44"/>
      <c r="L12" s="44"/>
    </row>
    <row r="13" spans="1:17" ht="15.75" hidden="1" thickTop="1">
      <c r="A13" s="39"/>
      <c r="B13" s="42" t="s">
        <v>33</v>
      </c>
      <c r="C13" s="47"/>
      <c r="D13" s="48"/>
      <c r="E13" s="47"/>
      <c r="F13" s="49"/>
      <c r="G13" s="47"/>
      <c r="H13" s="47"/>
      <c r="I13" s="47"/>
      <c r="J13" s="49"/>
      <c r="K13" s="47"/>
      <c r="L13" s="47">
        <f>L11</f>
        <v>-9598.648464285714</v>
      </c>
    </row>
    <row r="14" spans="1:17" ht="14.25" hidden="1" thickTop="1">
      <c r="A14" s="39"/>
      <c r="B14" s="46"/>
      <c r="C14" s="44"/>
      <c r="D14" s="50"/>
      <c r="E14" s="44"/>
      <c r="F14" s="38"/>
      <c r="G14" s="44"/>
      <c r="H14" s="44"/>
      <c r="I14" s="44"/>
      <c r="J14" s="38"/>
      <c r="K14" s="44"/>
      <c r="L14" s="44"/>
    </row>
    <row r="15" spans="1:17" ht="14.25" hidden="1" thickTop="1">
      <c r="A15" s="39"/>
      <c r="B15" s="46"/>
      <c r="C15" s="44"/>
      <c r="D15" s="50"/>
      <c r="E15" s="44"/>
      <c r="F15" s="38"/>
      <c r="G15" s="44"/>
      <c r="H15" s="44"/>
      <c r="I15" s="44"/>
      <c r="J15" s="38"/>
      <c r="K15" s="44"/>
      <c r="L15" s="44"/>
    </row>
    <row r="16" spans="1:17" ht="14.25" hidden="1" thickTop="1">
      <c r="A16" s="39"/>
      <c r="B16" s="46"/>
      <c r="C16" s="44"/>
      <c r="D16" s="50"/>
      <c r="E16" s="44"/>
      <c r="F16" s="38"/>
      <c r="G16" s="44"/>
      <c r="H16" s="44"/>
      <c r="I16" s="44"/>
      <c r="J16" s="38"/>
      <c r="K16" s="44"/>
      <c r="L16" s="44"/>
    </row>
    <row r="17" spans="1:12" ht="14.25" hidden="1" thickTop="1">
      <c r="A17" s="39"/>
      <c r="B17" s="34"/>
      <c r="C17" s="35"/>
      <c r="D17" s="40"/>
      <c r="E17" s="35"/>
      <c r="F17" s="38"/>
      <c r="G17" s="35"/>
      <c r="H17" s="35"/>
      <c r="I17" s="35"/>
      <c r="J17" s="38"/>
      <c r="K17" s="35"/>
      <c r="L17" s="35"/>
    </row>
    <row r="18" spans="1:12" ht="14.25" thickTop="1"/>
    <row r="20" spans="1:12">
      <c r="A20" s="70" t="s">
        <v>54</v>
      </c>
    </row>
    <row r="21" spans="1:12">
      <c r="A21" s="7" t="s">
        <v>62</v>
      </c>
    </row>
    <row r="22" spans="1:12">
      <c r="A22" s="7" t="s">
        <v>63</v>
      </c>
    </row>
    <row r="24" spans="1:12">
      <c r="A24" s="33">
        <v>1135</v>
      </c>
      <c r="B24" s="34" t="s">
        <v>28</v>
      </c>
      <c r="C24" s="35"/>
      <c r="D24" s="37"/>
      <c r="E24" s="37"/>
      <c r="F24" s="63">
        <v>2.2500000000000003E-2</v>
      </c>
      <c r="G24" s="35"/>
      <c r="H24" s="35"/>
      <c r="I24" s="35"/>
      <c r="J24" s="63">
        <v>2.2500000000000003E-2</v>
      </c>
      <c r="K24" s="34"/>
      <c r="L24" s="35"/>
    </row>
    <row r="25" spans="1:12">
      <c r="A25" s="33">
        <v>1220</v>
      </c>
      <c r="B25" s="34" t="s">
        <v>29</v>
      </c>
      <c r="C25" s="35"/>
      <c r="D25" s="37"/>
      <c r="E25" s="37"/>
      <c r="F25" s="63">
        <v>3.3333333333333333E-2</v>
      </c>
      <c r="G25" s="35"/>
      <c r="H25" s="35"/>
      <c r="I25" s="35"/>
      <c r="J25" s="63">
        <v>2.8571428571428571E-2</v>
      </c>
      <c r="K25" s="34"/>
      <c r="L25" s="35"/>
    </row>
    <row r="26" spans="1:12">
      <c r="A26" s="33">
        <v>1130</v>
      </c>
      <c r="B26" s="34" t="s">
        <v>27</v>
      </c>
      <c r="C26" s="35"/>
      <c r="D26" s="37"/>
      <c r="E26" s="37"/>
      <c r="F26" s="63">
        <v>2.5000000000000001E-2</v>
      </c>
      <c r="G26" s="35"/>
      <c r="H26" s="35"/>
      <c r="I26" s="35"/>
      <c r="J26" s="63">
        <v>2.5000000000000001E-2</v>
      </c>
      <c r="K26" s="34"/>
      <c r="L26" s="35"/>
    </row>
  </sheetData>
  <pageMargins left="0.7" right="0.7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D585-A235-43CE-8188-17BC91358A79}">
  <sheetPr>
    <tabColor theme="5"/>
    <pageSetUpPr fitToPage="1"/>
  </sheetPr>
  <dimension ref="A1:Q84"/>
  <sheetViews>
    <sheetView showGridLines="0" view="pageBreakPreview" zoomScale="90" zoomScaleNormal="100" zoomScaleSheetLayoutView="90" workbookViewId="0">
      <selection activeCell="L43" sqref="L43"/>
    </sheetView>
  </sheetViews>
  <sheetFormatPr defaultColWidth="10.875" defaultRowHeight="13.5"/>
  <cols>
    <col min="1" max="1" width="29.75" style="73" customWidth="1"/>
    <col min="2" max="2" width="8.25" style="73" bestFit="1" customWidth="1"/>
    <col min="3" max="3" width="2.625" style="73" customWidth="1"/>
    <col min="4" max="4" width="8.875" style="73" bestFit="1" customWidth="1"/>
    <col min="5" max="5" width="2.875" style="73" customWidth="1"/>
    <col min="6" max="6" width="9.125" style="73" bestFit="1" customWidth="1"/>
    <col min="7" max="7" width="2.5" style="73" customWidth="1"/>
    <col min="8" max="8" width="11.625" style="73" bestFit="1" customWidth="1"/>
    <col min="9" max="9" width="2.75" style="73" bestFit="1" customWidth="1"/>
    <col min="10" max="16384" width="10.875" style="73"/>
  </cols>
  <sheetData>
    <row r="1" spans="1:9" ht="23.25">
      <c r="A1" s="64" t="s">
        <v>19</v>
      </c>
      <c r="B1" s="64"/>
    </row>
    <row r="2" spans="1:9" ht="23.25">
      <c r="A2" s="64" t="s">
        <v>20</v>
      </c>
      <c r="B2" s="64"/>
    </row>
    <row r="3" spans="1:9" ht="23.25">
      <c r="A3" s="64" t="s">
        <v>66</v>
      </c>
      <c r="B3" s="64"/>
    </row>
    <row r="4" spans="1:9" ht="23.25">
      <c r="A4" s="64" t="s">
        <v>21</v>
      </c>
      <c r="B4" s="64"/>
    </row>
    <row r="6" spans="1:9" s="97" customFormat="1" ht="15"/>
    <row r="7" spans="1:9" s="106" customFormat="1" ht="15"/>
    <row r="8" spans="1:9" s="97" customFormat="1" ht="15.75">
      <c r="B8" s="99"/>
      <c r="C8" s="99"/>
      <c r="D8" s="99"/>
      <c r="E8" s="99"/>
      <c r="F8" s="99"/>
      <c r="G8" s="99"/>
      <c r="H8" s="102" t="s">
        <v>75</v>
      </c>
    </row>
    <row r="9" spans="1:9" s="98" customFormat="1" ht="15.75" thickBot="1">
      <c r="B9" s="79" t="s">
        <v>68</v>
      </c>
      <c r="D9" s="79" t="s">
        <v>69</v>
      </c>
      <c r="F9" s="79" t="s">
        <v>70</v>
      </c>
      <c r="H9" s="79" t="s">
        <v>70</v>
      </c>
    </row>
    <row r="10" spans="1:9">
      <c r="A10" s="105" t="s">
        <v>67</v>
      </c>
      <c r="B10" s="103">
        <v>218624.69777777791</v>
      </c>
      <c r="C10" s="103"/>
      <c r="D10" s="103">
        <v>147677</v>
      </c>
      <c r="E10" s="103"/>
      <c r="F10" s="103">
        <f>+D10+4196</f>
        <v>151873</v>
      </c>
      <c r="G10" s="103"/>
      <c r="H10" s="103">
        <f>+F10-D10</f>
        <v>4196</v>
      </c>
      <c r="I10" s="73" t="s">
        <v>73</v>
      </c>
    </row>
    <row r="12" spans="1:9">
      <c r="A12" s="73" t="s">
        <v>71</v>
      </c>
      <c r="B12" s="73">
        <v>2.5</v>
      </c>
      <c r="D12" s="73">
        <v>3</v>
      </c>
      <c r="F12" s="73">
        <v>3</v>
      </c>
      <c r="H12" s="73">
        <v>3</v>
      </c>
    </row>
    <row r="14" spans="1:9" s="101" customFormat="1" ht="15">
      <c r="A14" s="101" t="s">
        <v>72</v>
      </c>
      <c r="B14" s="100">
        <f>+B10/B12</f>
        <v>87449.879111111164</v>
      </c>
      <c r="C14" s="100"/>
      <c r="D14" s="100">
        <f>+D10/D12</f>
        <v>49225.666666666664</v>
      </c>
      <c r="E14" s="100"/>
      <c r="F14" s="100">
        <f>+F10/F12</f>
        <v>50624.333333333336</v>
      </c>
      <c r="G14" s="100"/>
      <c r="H14" s="100">
        <f>+H10/H12</f>
        <v>1398.6666666666667</v>
      </c>
    </row>
    <row r="17" spans="1:1">
      <c r="A17" s="73" t="s">
        <v>74</v>
      </c>
    </row>
    <row r="34" spans="1:17" s="20" customForma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0" customForma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s="20" customForma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20" customForma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20" customForma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20" customForma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s="20" customForma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20" customForma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20" customForma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20" customForma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20" customForma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20" customForma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20" customForma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20" customForma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20" customForma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20" customForma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96" customForma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96" customForma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96" customForma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96" customForma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96" customForma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96" customForma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96" customForma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96" customForma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96" customForma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96" customForma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96" customForma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96" customForma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96" customForma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96" customForma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96" customForma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96" customForma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96" customForma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96" customForma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96" customForma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96" customForma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96" customForma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96" customForma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96" customForma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96" customForma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96" customForma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96" customForma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96" customForma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96" customForma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96" customForma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96" customForma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96" customForma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96" customForma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96" customForma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96" customForma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96" customForma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</sheetData>
  <printOptions horizontalCentered="1"/>
  <pageMargins left="0.25" right="0" top="0.25" bottom="0.5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D1F5-8443-4973-86FE-1A5D7882A8EA}">
  <sheetPr>
    <tabColor theme="6" tint="0.39997558519241921"/>
    <pageSetUpPr fitToPage="1"/>
  </sheetPr>
  <dimension ref="A1:W47"/>
  <sheetViews>
    <sheetView showGridLines="0" view="pageBreakPreview" topLeftCell="A24" zoomScaleNormal="100" zoomScaleSheetLayoutView="100" workbookViewId="0">
      <selection activeCell="U42" sqref="U42"/>
    </sheetView>
  </sheetViews>
  <sheetFormatPr defaultColWidth="9" defaultRowHeight="13.5"/>
  <cols>
    <col min="1" max="1" width="5.375" style="108" customWidth="1"/>
    <col min="2" max="2" width="29.125" style="108" customWidth="1"/>
    <col min="3" max="3" width="9" style="108" bestFit="1" customWidth="1"/>
    <col min="4" max="4" width="0.625" style="108" customWidth="1"/>
    <col min="5" max="5" width="10" style="108" bestFit="1" customWidth="1"/>
    <col min="6" max="6" width="0.625" style="108" customWidth="1"/>
    <col min="7" max="7" width="11" style="108" bestFit="1" customWidth="1"/>
    <col min="8" max="8" width="0.625" style="108" customWidth="1"/>
    <col min="9" max="9" width="14.125" style="108" bestFit="1" customWidth="1"/>
    <col min="10" max="10" width="0.625" style="108" customWidth="1"/>
    <col min="11" max="11" width="8.375" style="108" bestFit="1" customWidth="1"/>
    <col min="12" max="12" width="0.625" style="108" customWidth="1"/>
    <col min="13" max="13" width="11.125" style="108" bestFit="1" customWidth="1"/>
    <col min="14" max="14" width="0.625" style="108" customWidth="1"/>
    <col min="15" max="15" width="13.125" style="108" bestFit="1" customWidth="1"/>
    <col min="16" max="16" width="0.625" style="108" customWidth="1"/>
    <col min="17" max="17" width="8" style="108" bestFit="1" customWidth="1"/>
    <col min="18" max="18" width="0.625" style="108" customWidth="1"/>
    <col min="19" max="19" width="12.375" style="108" bestFit="1" customWidth="1"/>
    <col min="20" max="20" width="0.625" style="108" customWidth="1"/>
    <col min="21" max="21" width="12.125" style="108" customWidth="1"/>
    <col min="22" max="22" width="1.25" style="108" customWidth="1"/>
    <col min="23" max="23" width="11.125" style="108" bestFit="1" customWidth="1"/>
    <col min="24" max="16384" width="9" style="108"/>
  </cols>
  <sheetData>
    <row r="1" spans="1:23" ht="23.25">
      <c r="A1" s="64" t="s">
        <v>19</v>
      </c>
      <c r="W1" s="109"/>
    </row>
    <row r="2" spans="1:23" ht="23.25">
      <c r="A2" s="64" t="s">
        <v>20</v>
      </c>
    </row>
    <row r="3" spans="1:23" ht="23.25">
      <c r="A3" s="64" t="s">
        <v>76</v>
      </c>
    </row>
    <row r="4" spans="1:23" ht="23.25">
      <c r="A4" s="64" t="s">
        <v>21</v>
      </c>
    </row>
    <row r="6" spans="1:23" ht="15">
      <c r="B6" s="110"/>
      <c r="C6" s="111"/>
      <c r="D6" s="110"/>
      <c r="E6" s="111"/>
      <c r="F6" s="110"/>
      <c r="G6" s="111"/>
      <c r="H6" s="110"/>
      <c r="I6" s="112"/>
      <c r="J6" s="110"/>
      <c r="K6" s="113"/>
      <c r="L6" s="110"/>
      <c r="M6" s="113"/>
      <c r="N6" s="110"/>
      <c r="O6" s="114"/>
      <c r="P6" s="110"/>
      <c r="Q6" s="114"/>
      <c r="R6" s="110"/>
      <c r="S6" s="115"/>
      <c r="T6" s="110"/>
      <c r="U6" s="116"/>
      <c r="V6" s="7"/>
      <c r="W6" s="117"/>
    </row>
    <row r="8" spans="1:23" ht="45">
      <c r="A8" s="118" t="s">
        <v>2</v>
      </c>
      <c r="B8" s="119"/>
      <c r="C8" s="120" t="s">
        <v>77</v>
      </c>
      <c r="D8" s="121"/>
      <c r="E8" s="122" t="s">
        <v>78</v>
      </c>
      <c r="F8" s="121"/>
      <c r="G8" s="123" t="s">
        <v>79</v>
      </c>
      <c r="H8" s="121"/>
      <c r="I8" s="120" t="s">
        <v>80</v>
      </c>
      <c r="J8" s="121"/>
      <c r="K8" s="122" t="s">
        <v>81</v>
      </c>
      <c r="L8" s="121"/>
      <c r="M8" s="123" t="s">
        <v>82</v>
      </c>
      <c r="N8" s="121"/>
      <c r="O8" s="120" t="s">
        <v>83</v>
      </c>
      <c r="P8" s="121"/>
      <c r="Q8" s="122" t="s">
        <v>84</v>
      </c>
      <c r="R8" s="121"/>
      <c r="S8" s="123" t="s">
        <v>85</v>
      </c>
      <c r="T8" s="121"/>
      <c r="U8" s="124" t="s">
        <v>86</v>
      </c>
      <c r="V8" s="121"/>
      <c r="W8" s="124" t="s">
        <v>87</v>
      </c>
    </row>
    <row r="9" spans="1:23" ht="15">
      <c r="B9" s="273" t="s">
        <v>88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</row>
    <row r="10" spans="1:23" ht="15">
      <c r="A10" s="125">
        <v>1</v>
      </c>
      <c r="B10" s="108" t="s">
        <v>89</v>
      </c>
      <c r="C10" s="126">
        <v>1090.333142857143</v>
      </c>
      <c r="D10" s="127"/>
      <c r="E10" s="128">
        <f>+'Present vs Proposed rates'!H13</f>
        <v>28.63</v>
      </c>
      <c r="F10" s="127"/>
      <c r="G10" s="129">
        <f>+C10*E10</f>
        <v>31216.237880000004</v>
      </c>
      <c r="H10" s="126"/>
      <c r="I10" s="126">
        <v>13485362.247412523</v>
      </c>
      <c r="J10" s="127"/>
      <c r="K10" s="128">
        <f>+'Present vs Proposed rates'!H22</f>
        <v>5</v>
      </c>
      <c r="L10" s="127"/>
      <c r="M10" s="129">
        <f>+I10*K10/1000</f>
        <v>67426.811237062619</v>
      </c>
      <c r="N10" s="127"/>
      <c r="O10" s="126">
        <v>187673.15671879984</v>
      </c>
      <c r="P10" s="127"/>
      <c r="Q10" s="128">
        <f>+'Present vs Proposed rates'!H23</f>
        <v>3.35</v>
      </c>
      <c r="R10" s="127"/>
      <c r="S10" s="129">
        <f>+Q10*O10/1000</f>
        <v>628.70507500797953</v>
      </c>
      <c r="T10" s="127"/>
      <c r="U10" s="129">
        <v>0</v>
      </c>
      <c r="V10" s="127"/>
      <c r="W10" s="130">
        <f>-U10+S10+M10+G10</f>
        <v>99271.754192070599</v>
      </c>
    </row>
    <row r="11" spans="1:23" ht="15">
      <c r="A11" s="125">
        <v>2</v>
      </c>
      <c r="B11" s="108" t="s">
        <v>90</v>
      </c>
      <c r="C11" s="126">
        <v>325.16966666666667</v>
      </c>
      <c r="D11" s="127"/>
      <c r="E11" s="128">
        <f>+'Present vs Proposed rates'!H14</f>
        <v>57.25</v>
      </c>
      <c r="F11" s="127"/>
      <c r="G11" s="129">
        <f t="shared" ref="G11:G21" si="0">+C11*E11</f>
        <v>18615.963416666666</v>
      </c>
      <c r="H11" s="126"/>
      <c r="I11" s="126">
        <v>8484625.4312469177</v>
      </c>
      <c r="J11" s="127"/>
      <c r="K11" s="128">
        <f>+$K$10</f>
        <v>5</v>
      </c>
      <c r="L11" s="127"/>
      <c r="M11" s="129">
        <f t="shared" ref="M11:M17" si="1">+I11*K11/1000</f>
        <v>42423.127156234594</v>
      </c>
      <c r="N11" s="127"/>
      <c r="O11" s="126">
        <v>2720130.8649856374</v>
      </c>
      <c r="P11" s="127"/>
      <c r="Q11" s="128">
        <f>+$Q$10</f>
        <v>3.35</v>
      </c>
      <c r="R11" s="127"/>
      <c r="S11" s="129">
        <f t="shared" ref="S11:S17" si="2">+Q11*O11/1000</f>
        <v>9112.4383977018861</v>
      </c>
      <c r="T11" s="127"/>
      <c r="U11" s="129">
        <v>0</v>
      </c>
      <c r="V11" s="127"/>
      <c r="W11" s="130">
        <f>-U11+S11+M11+G11</f>
        <v>70151.528970603147</v>
      </c>
    </row>
    <row r="12" spans="1:23" ht="15">
      <c r="A12" s="125">
        <v>3</v>
      </c>
      <c r="B12" s="108" t="s">
        <v>91</v>
      </c>
      <c r="C12" s="126">
        <v>591.56666666666672</v>
      </c>
      <c r="D12" s="127"/>
      <c r="E12" s="128">
        <f>+'Present vs Proposed rates'!H15</f>
        <v>91.6</v>
      </c>
      <c r="F12" s="127"/>
      <c r="G12" s="129">
        <f t="shared" si="0"/>
        <v>54187.506666666668</v>
      </c>
      <c r="H12" s="126"/>
      <c r="I12" s="126">
        <v>19467671.266633827</v>
      </c>
      <c r="J12" s="127"/>
      <c r="K12" s="128">
        <f t="shared" ref="K12:K17" si="3">+$K$10</f>
        <v>5</v>
      </c>
      <c r="L12" s="127"/>
      <c r="M12" s="129">
        <f t="shared" si="1"/>
        <v>97338.356333169126</v>
      </c>
      <c r="N12" s="127"/>
      <c r="O12" s="126">
        <v>32132004.46856048</v>
      </c>
      <c r="P12" s="127"/>
      <c r="Q12" s="128">
        <f t="shared" ref="Q12:Q17" si="4">+$Q$10</f>
        <v>3.35</v>
      </c>
      <c r="R12" s="127"/>
      <c r="S12" s="129">
        <f t="shared" si="2"/>
        <v>107642.21496967762</v>
      </c>
      <c r="T12" s="127"/>
      <c r="U12" s="129">
        <v>0</v>
      </c>
      <c r="V12" s="127"/>
      <c r="W12" s="130">
        <f t="shared" ref="W12:W21" si="5">-U12+S12+M12+G12</f>
        <v>259168.07796951343</v>
      </c>
    </row>
    <row r="13" spans="1:23" ht="15">
      <c r="A13" s="125">
        <v>4</v>
      </c>
      <c r="B13" s="108" t="s">
        <v>92</v>
      </c>
      <c r="C13" s="126">
        <v>96</v>
      </c>
      <c r="D13" s="127"/>
      <c r="E13" s="128">
        <f>+'Present vs Proposed rates'!H16</f>
        <v>171.75</v>
      </c>
      <c r="F13" s="127"/>
      <c r="G13" s="129">
        <f t="shared" si="0"/>
        <v>16488</v>
      </c>
      <c r="H13" s="126"/>
      <c r="I13" s="126">
        <v>4991446.5253819618</v>
      </c>
      <c r="J13" s="127"/>
      <c r="K13" s="128">
        <f t="shared" si="3"/>
        <v>5</v>
      </c>
      <c r="L13" s="127"/>
      <c r="M13" s="129">
        <f t="shared" si="1"/>
        <v>24957.232626909808</v>
      </c>
      <c r="N13" s="127"/>
      <c r="O13" s="126">
        <v>16306038.940312799</v>
      </c>
      <c r="P13" s="127"/>
      <c r="Q13" s="128">
        <f t="shared" si="4"/>
        <v>3.35</v>
      </c>
      <c r="R13" s="127"/>
      <c r="S13" s="129">
        <f t="shared" si="2"/>
        <v>54625.230450047879</v>
      </c>
      <c r="T13" s="127"/>
      <c r="U13" s="129">
        <v>0</v>
      </c>
      <c r="V13" s="127"/>
      <c r="W13" s="130">
        <f t="shared" si="5"/>
        <v>96070.463076957691</v>
      </c>
    </row>
    <row r="14" spans="1:23" ht="15">
      <c r="A14" s="125">
        <v>5</v>
      </c>
      <c r="B14" s="108" t="s">
        <v>93</v>
      </c>
      <c r="C14" s="126">
        <v>13.032999999999998</v>
      </c>
      <c r="D14" s="127"/>
      <c r="E14" s="128">
        <f>+'Present vs Proposed rates'!H11</f>
        <v>11.45</v>
      </c>
      <c r="F14" s="127"/>
      <c r="G14" s="129">
        <f t="shared" si="0"/>
        <v>149.22784999999996</v>
      </c>
      <c r="H14" s="126"/>
      <c r="I14" s="126">
        <v>0</v>
      </c>
      <c r="J14" s="127"/>
      <c r="K14" s="128">
        <f t="shared" si="3"/>
        <v>5</v>
      </c>
      <c r="L14" s="127"/>
      <c r="M14" s="129">
        <f t="shared" si="1"/>
        <v>0</v>
      </c>
      <c r="N14" s="127"/>
      <c r="O14" s="126">
        <v>0</v>
      </c>
      <c r="P14" s="127"/>
      <c r="Q14" s="128">
        <f t="shared" si="4"/>
        <v>3.35</v>
      </c>
      <c r="R14" s="127"/>
      <c r="S14" s="129">
        <f t="shared" si="2"/>
        <v>0</v>
      </c>
      <c r="T14" s="127"/>
      <c r="U14" s="129">
        <v>0</v>
      </c>
      <c r="V14" s="127"/>
      <c r="W14" s="130">
        <f t="shared" si="5"/>
        <v>149.22784999999996</v>
      </c>
    </row>
    <row r="15" spans="1:23" ht="15">
      <c r="A15" s="125">
        <v>6</v>
      </c>
      <c r="B15" s="108" t="s">
        <v>94</v>
      </c>
      <c r="C15" s="126">
        <v>36</v>
      </c>
      <c r="D15" s="127"/>
      <c r="E15" s="128">
        <f>+'Present vs Proposed rates'!H17</f>
        <v>286.25</v>
      </c>
      <c r="F15" s="127"/>
      <c r="G15" s="129">
        <f t="shared" si="0"/>
        <v>10305</v>
      </c>
      <c r="H15" s="126"/>
      <c r="I15" s="126">
        <v>2609546.5746673248</v>
      </c>
      <c r="J15" s="127"/>
      <c r="K15" s="128">
        <f t="shared" si="3"/>
        <v>5</v>
      </c>
      <c r="L15" s="127"/>
      <c r="M15" s="129">
        <f t="shared" si="1"/>
        <v>13047.732873336625</v>
      </c>
      <c r="N15" s="127"/>
      <c r="O15" s="126">
        <v>970006.38365783589</v>
      </c>
      <c r="P15" s="127"/>
      <c r="Q15" s="128">
        <f t="shared" si="4"/>
        <v>3.35</v>
      </c>
      <c r="R15" s="127"/>
      <c r="S15" s="129">
        <f t="shared" si="2"/>
        <v>3249.5213852537504</v>
      </c>
      <c r="T15" s="127"/>
      <c r="U15" s="129">
        <v>0</v>
      </c>
      <c r="V15" s="127"/>
      <c r="W15" s="130">
        <f t="shared" si="5"/>
        <v>26602.254258590376</v>
      </c>
    </row>
    <row r="16" spans="1:23" ht="15">
      <c r="A16" s="125">
        <v>7</v>
      </c>
      <c r="B16" s="108" t="s">
        <v>95</v>
      </c>
      <c r="C16" s="126">
        <v>64033.258999999904</v>
      </c>
      <c r="D16" s="127"/>
      <c r="E16" s="128">
        <f>+'Present vs Proposed rates'!H11</f>
        <v>11.45</v>
      </c>
      <c r="F16" s="127"/>
      <c r="G16" s="129">
        <f t="shared" si="0"/>
        <v>733180.81554999889</v>
      </c>
      <c r="H16" s="126"/>
      <c r="I16" s="126">
        <v>236083753.08035409</v>
      </c>
      <c r="J16" s="127"/>
      <c r="K16" s="128">
        <f t="shared" si="3"/>
        <v>5</v>
      </c>
      <c r="L16" s="127"/>
      <c r="M16" s="129">
        <f t="shared" si="1"/>
        <v>1180418.7654017706</v>
      </c>
      <c r="N16" s="127"/>
      <c r="O16" s="126">
        <v>630414.93775933597</v>
      </c>
      <c r="P16" s="127"/>
      <c r="Q16" s="128">
        <f t="shared" si="4"/>
        <v>3.35</v>
      </c>
      <c r="R16" s="127"/>
      <c r="S16" s="129">
        <f t="shared" si="2"/>
        <v>2111.8900414937752</v>
      </c>
      <c r="T16" s="127"/>
      <c r="U16" s="129">
        <v>0</v>
      </c>
      <c r="V16" s="127"/>
      <c r="W16" s="130">
        <f t="shared" si="5"/>
        <v>1915711.4709932632</v>
      </c>
    </row>
    <row r="17" spans="1:23" ht="15">
      <c r="A17" s="125">
        <v>8</v>
      </c>
      <c r="B17" s="108" t="s">
        <v>96</v>
      </c>
      <c r="C17" s="126">
        <v>40.799999999999997</v>
      </c>
      <c r="D17" s="127"/>
      <c r="E17" s="128">
        <f>+'Present vs Proposed rates'!H18</f>
        <v>572.5</v>
      </c>
      <c r="F17" s="127"/>
      <c r="G17" s="129">
        <f t="shared" si="0"/>
        <v>23358</v>
      </c>
      <c r="H17" s="126"/>
      <c r="I17" s="126">
        <v>3206998.5214391337</v>
      </c>
      <c r="J17" s="127"/>
      <c r="K17" s="128">
        <f t="shared" si="3"/>
        <v>5</v>
      </c>
      <c r="L17" s="127"/>
      <c r="M17" s="129">
        <f t="shared" si="1"/>
        <v>16034.992607195669</v>
      </c>
      <c r="N17" s="127"/>
      <c r="O17" s="126">
        <v>39145308.011490583</v>
      </c>
      <c r="P17" s="127"/>
      <c r="Q17" s="128">
        <f t="shared" si="4"/>
        <v>3.35</v>
      </c>
      <c r="R17" s="127"/>
      <c r="S17" s="129">
        <f t="shared" si="2"/>
        <v>131136.78183849345</v>
      </c>
      <c r="T17" s="127"/>
      <c r="U17" s="129">
        <v>0</v>
      </c>
      <c r="V17" s="127"/>
      <c r="W17" s="130">
        <f t="shared" si="5"/>
        <v>170529.77444568911</v>
      </c>
    </row>
    <row r="18" spans="1:23" ht="15">
      <c r="A18" s="125">
        <v>9</v>
      </c>
      <c r="B18" s="131" t="s">
        <v>97</v>
      </c>
      <c r="C18" s="126">
        <v>3300</v>
      </c>
      <c r="D18" s="127"/>
      <c r="E18" s="128">
        <f>+'Present vs Proposed rates'!H31</f>
        <v>7.4</v>
      </c>
      <c r="F18" s="127"/>
      <c r="G18" s="129">
        <f t="shared" si="0"/>
        <v>24420</v>
      </c>
      <c r="H18" s="126"/>
      <c r="I18" s="126">
        <v>0</v>
      </c>
      <c r="J18" s="127"/>
      <c r="K18" s="128">
        <v>0</v>
      </c>
      <c r="L18" s="127"/>
      <c r="M18" s="128">
        <v>0</v>
      </c>
      <c r="N18" s="127"/>
      <c r="O18" s="126">
        <v>0</v>
      </c>
      <c r="P18" s="127"/>
      <c r="Q18" s="128">
        <v>0</v>
      </c>
      <c r="R18" s="127"/>
      <c r="S18" s="129">
        <v>0</v>
      </c>
      <c r="T18" s="127"/>
      <c r="U18" s="129">
        <v>0</v>
      </c>
      <c r="V18" s="127"/>
      <c r="W18" s="130">
        <f t="shared" si="5"/>
        <v>24420</v>
      </c>
    </row>
    <row r="19" spans="1:23" ht="15">
      <c r="A19" s="125">
        <v>10</v>
      </c>
      <c r="B19" s="131" t="s">
        <v>98</v>
      </c>
      <c r="C19" s="126">
        <v>232.36666666666679</v>
      </c>
      <c r="D19" s="127"/>
      <c r="E19" s="128">
        <f>+'Present vs Proposed rates'!H32</f>
        <v>33.5</v>
      </c>
      <c r="F19" s="127"/>
      <c r="G19" s="129">
        <f t="shared" si="0"/>
        <v>7784.2833333333374</v>
      </c>
      <c r="H19" s="126"/>
      <c r="I19" s="126">
        <v>0</v>
      </c>
      <c r="J19" s="127"/>
      <c r="K19" s="128">
        <v>0</v>
      </c>
      <c r="L19" s="127"/>
      <c r="M19" s="128">
        <v>0</v>
      </c>
      <c r="N19" s="127"/>
      <c r="O19" s="126">
        <v>0</v>
      </c>
      <c r="P19" s="127"/>
      <c r="Q19" s="128">
        <v>0</v>
      </c>
      <c r="R19" s="127"/>
      <c r="S19" s="129">
        <v>0</v>
      </c>
      <c r="T19" s="127"/>
      <c r="U19" s="129">
        <v>0</v>
      </c>
      <c r="V19" s="127"/>
      <c r="W19" s="130">
        <f t="shared" si="5"/>
        <v>7784.2833333333374</v>
      </c>
    </row>
    <row r="20" spans="1:23" s="138" customFormat="1" ht="15">
      <c r="A20" s="125">
        <v>11</v>
      </c>
      <c r="B20" s="132" t="s">
        <v>99</v>
      </c>
      <c r="C20" s="133">
        <f>12*221</f>
        <v>2652</v>
      </c>
      <c r="D20" s="134"/>
      <c r="E20" s="135">
        <f>+'Present vs Proposed rates'!H33</f>
        <v>3.33</v>
      </c>
      <c r="F20" s="134"/>
      <c r="G20" s="136">
        <f>+C20*E20</f>
        <v>8831.16</v>
      </c>
      <c r="H20" s="133"/>
      <c r="I20" s="126">
        <v>0</v>
      </c>
      <c r="J20" s="134"/>
      <c r="K20" s="135">
        <v>0</v>
      </c>
      <c r="L20" s="134"/>
      <c r="M20" s="135">
        <v>0</v>
      </c>
      <c r="N20" s="134"/>
      <c r="O20" s="126">
        <v>0</v>
      </c>
      <c r="P20" s="134"/>
      <c r="Q20" s="135">
        <v>0</v>
      </c>
      <c r="R20" s="134"/>
      <c r="S20" s="136">
        <v>0</v>
      </c>
      <c r="T20" s="134"/>
      <c r="U20" s="136">
        <v>0</v>
      </c>
      <c r="V20" s="134"/>
      <c r="W20" s="137">
        <f t="shared" si="5"/>
        <v>8831.16</v>
      </c>
    </row>
    <row r="21" spans="1:23" ht="15">
      <c r="A21" s="125">
        <v>12</v>
      </c>
      <c r="B21" s="131" t="s">
        <v>100</v>
      </c>
      <c r="C21" s="126">
        <v>358.00000000000085</v>
      </c>
      <c r="D21" s="127"/>
      <c r="E21" s="128">
        <f>+'Present vs Proposed rates'!H34</f>
        <v>33.5</v>
      </c>
      <c r="F21" s="127"/>
      <c r="G21" s="129">
        <f t="shared" si="0"/>
        <v>11993.000000000029</v>
      </c>
      <c r="H21" s="126"/>
      <c r="I21" s="126">
        <v>0</v>
      </c>
      <c r="J21" s="127"/>
      <c r="K21" s="128">
        <v>0</v>
      </c>
      <c r="L21" s="127"/>
      <c r="M21" s="128">
        <v>0</v>
      </c>
      <c r="N21" s="127"/>
      <c r="O21" s="126">
        <v>0</v>
      </c>
      <c r="P21" s="127"/>
      <c r="Q21" s="128">
        <v>0</v>
      </c>
      <c r="R21" s="127"/>
      <c r="S21" s="129">
        <v>0</v>
      </c>
      <c r="T21" s="127"/>
      <c r="U21" s="129">
        <v>0</v>
      </c>
      <c r="V21" s="127"/>
      <c r="W21" s="130">
        <f t="shared" si="5"/>
        <v>11993.000000000029</v>
      </c>
    </row>
    <row r="22" spans="1:23" ht="15.75" thickBot="1">
      <c r="A22" s="125">
        <v>13</v>
      </c>
      <c r="B22" s="139" t="s">
        <v>101</v>
      </c>
      <c r="C22" s="140">
        <f>SUM(C10:C21)</f>
        <v>72768.528142857045</v>
      </c>
      <c r="D22" s="141"/>
      <c r="E22" s="142"/>
      <c r="F22" s="141"/>
      <c r="G22" s="143">
        <f>SUM(G10:G21)</f>
        <v>940529.19469666563</v>
      </c>
      <c r="H22" s="144"/>
      <c r="I22" s="144">
        <f>SUM(I10:I21)</f>
        <v>288329403.64713579</v>
      </c>
      <c r="J22" s="141"/>
      <c r="K22" s="142"/>
      <c r="L22" s="141"/>
      <c r="M22" s="143">
        <f>SUM(M10:M21)</f>
        <v>1441647.018235679</v>
      </c>
      <c r="N22" s="141"/>
      <c r="O22" s="145">
        <f>SUM(O10:O21)</f>
        <v>92091576.763485461</v>
      </c>
      <c r="P22" s="141"/>
      <c r="Q22" s="142"/>
      <c r="R22" s="141"/>
      <c r="S22" s="143">
        <f>SUM(S10:S21)</f>
        <v>308506.78215767635</v>
      </c>
      <c r="T22" s="141"/>
      <c r="U22" s="143">
        <f>SUM(U10:U21)</f>
        <v>0</v>
      </c>
      <c r="V22" s="141"/>
      <c r="W22" s="143">
        <f>SUM(W10:W21)</f>
        <v>2690682.9950900213</v>
      </c>
    </row>
    <row r="23" spans="1:23" ht="15.75" thickTop="1">
      <c r="A23" s="12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9"/>
      <c r="V23" s="127"/>
      <c r="W23" s="127"/>
    </row>
    <row r="24" spans="1:23" ht="45">
      <c r="A24" s="125"/>
      <c r="B24" s="119"/>
      <c r="C24" s="120" t="s">
        <v>77</v>
      </c>
      <c r="D24" s="121"/>
      <c r="E24" s="122" t="s">
        <v>78</v>
      </c>
      <c r="F24" s="121"/>
      <c r="G24" s="123" t="s">
        <v>79</v>
      </c>
      <c r="H24" s="121"/>
      <c r="I24" s="120" t="s">
        <v>80</v>
      </c>
      <c r="J24" s="121"/>
      <c r="K24" s="122" t="s">
        <v>81</v>
      </c>
      <c r="L24" s="121"/>
      <c r="M24" s="123" t="s">
        <v>82</v>
      </c>
      <c r="N24" s="121"/>
      <c r="O24" s="120" t="s">
        <v>83</v>
      </c>
      <c r="P24" s="121"/>
      <c r="Q24" s="122" t="s">
        <v>84</v>
      </c>
      <c r="R24" s="121"/>
      <c r="S24" s="123" t="s">
        <v>85</v>
      </c>
      <c r="T24" s="121"/>
      <c r="U24" s="124" t="s">
        <v>86</v>
      </c>
      <c r="V24" s="121"/>
      <c r="W24" s="124" t="s">
        <v>87</v>
      </c>
    </row>
    <row r="25" spans="1:23" ht="15">
      <c r="A25" s="125"/>
      <c r="B25" s="273" t="s">
        <v>102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</row>
    <row r="26" spans="1:23" ht="15">
      <c r="A26" s="125">
        <v>14</v>
      </c>
      <c r="B26" s="108" t="s">
        <v>89</v>
      </c>
      <c r="C26" s="126">
        <v>159.4674285714286</v>
      </c>
      <c r="D26" s="127"/>
      <c r="E26" s="128">
        <f t="shared" ref="E26:E33" si="6">+E10</f>
        <v>28.63</v>
      </c>
      <c r="F26" s="127"/>
      <c r="G26" s="129">
        <f t="shared" ref="G26:G33" si="7">+C26*E26</f>
        <v>4565.5524800000003</v>
      </c>
      <c r="H26" s="126"/>
      <c r="I26" s="126">
        <v>1904413</v>
      </c>
      <c r="J26" s="127"/>
      <c r="K26" s="128">
        <f>+'Present vs Proposed rates'!H22</f>
        <v>5</v>
      </c>
      <c r="L26" s="127"/>
      <c r="M26" s="129">
        <f>+I26*K26/1000</f>
        <v>9522.0650000000005</v>
      </c>
      <c r="N26" s="127"/>
      <c r="O26" s="126">
        <v>17900</v>
      </c>
      <c r="P26" s="127"/>
      <c r="Q26" s="128">
        <f>+'Present vs Proposed rates'!H23</f>
        <v>3.35</v>
      </c>
      <c r="R26" s="127"/>
      <c r="S26" s="129">
        <f>+O26*Q26/1000</f>
        <v>59.965000000000003</v>
      </c>
      <c r="T26" s="127"/>
      <c r="U26" s="129">
        <v>0</v>
      </c>
      <c r="V26" s="127"/>
      <c r="W26" s="130">
        <f>-U26+S26+M26+G26</f>
        <v>14147.582480000001</v>
      </c>
    </row>
    <row r="27" spans="1:23" ht="15">
      <c r="A27" s="125">
        <v>15</v>
      </c>
      <c r="B27" s="108" t="s">
        <v>90</v>
      </c>
      <c r="C27" s="126">
        <v>60</v>
      </c>
      <c r="D27" s="127"/>
      <c r="E27" s="128">
        <f t="shared" si="6"/>
        <v>57.25</v>
      </c>
      <c r="F27" s="127"/>
      <c r="G27" s="129">
        <f t="shared" si="7"/>
        <v>3435</v>
      </c>
      <c r="H27" s="126"/>
      <c r="I27" s="126">
        <v>3336000</v>
      </c>
      <c r="J27" s="127"/>
      <c r="K27" s="128">
        <f>+$K$26</f>
        <v>5</v>
      </c>
      <c r="L27" s="127"/>
      <c r="M27" s="129">
        <f t="shared" ref="M27:M33" si="8">+I27*K27/1000</f>
        <v>16680</v>
      </c>
      <c r="N27" s="127"/>
      <c r="O27" s="126">
        <v>518600</v>
      </c>
      <c r="P27" s="127"/>
      <c r="Q27" s="128">
        <f>+$Q$26</f>
        <v>3.35</v>
      </c>
      <c r="R27" s="127"/>
      <c r="S27" s="129">
        <f t="shared" ref="S27:S33" si="9">+O27*Q27/1000</f>
        <v>1737.31</v>
      </c>
      <c r="T27" s="127"/>
      <c r="U27" s="129">
        <v>0</v>
      </c>
      <c r="V27" s="127"/>
      <c r="W27" s="130">
        <f t="shared" ref="W27:W36" si="10">-U27+S27+M27+G27</f>
        <v>21852.31</v>
      </c>
    </row>
    <row r="28" spans="1:23" ht="15">
      <c r="A28" s="125">
        <v>16</v>
      </c>
      <c r="B28" s="108" t="s">
        <v>91</v>
      </c>
      <c r="C28" s="126">
        <v>60</v>
      </c>
      <c r="D28" s="127"/>
      <c r="E28" s="128">
        <f t="shared" si="6"/>
        <v>91.6</v>
      </c>
      <c r="F28" s="127"/>
      <c r="G28" s="129">
        <f t="shared" si="7"/>
        <v>5496</v>
      </c>
      <c r="H28" s="126"/>
      <c r="I28" s="126">
        <v>2348700</v>
      </c>
      <c r="J28" s="127"/>
      <c r="K28" s="128">
        <f t="shared" ref="K28:K33" si="11">+$K$26</f>
        <v>5</v>
      </c>
      <c r="L28" s="127"/>
      <c r="M28" s="129">
        <f t="shared" si="8"/>
        <v>11743.5</v>
      </c>
      <c r="N28" s="127"/>
      <c r="O28" s="126">
        <v>146700</v>
      </c>
      <c r="P28" s="127"/>
      <c r="Q28" s="128">
        <f t="shared" ref="Q28:Q33" si="12">+$Q$26</f>
        <v>3.35</v>
      </c>
      <c r="R28" s="127"/>
      <c r="S28" s="129">
        <f t="shared" si="9"/>
        <v>491.44499999999999</v>
      </c>
      <c r="T28" s="127"/>
      <c r="U28" s="129">
        <v>0</v>
      </c>
      <c r="V28" s="127"/>
      <c r="W28" s="130">
        <f t="shared" si="10"/>
        <v>17730.945</v>
      </c>
    </row>
    <row r="29" spans="1:23" ht="15">
      <c r="A29" s="125">
        <v>17</v>
      </c>
      <c r="B29" s="108" t="s">
        <v>92</v>
      </c>
      <c r="C29" s="126">
        <v>0</v>
      </c>
      <c r="D29" s="127"/>
      <c r="E29" s="128">
        <f t="shared" si="6"/>
        <v>171.75</v>
      </c>
      <c r="F29" s="127"/>
      <c r="G29" s="129">
        <f t="shared" si="7"/>
        <v>0</v>
      </c>
      <c r="H29" s="126"/>
      <c r="I29" s="126">
        <v>0</v>
      </c>
      <c r="J29" s="127"/>
      <c r="K29" s="128">
        <f t="shared" si="11"/>
        <v>5</v>
      </c>
      <c r="L29" s="127"/>
      <c r="M29" s="129">
        <f t="shared" si="8"/>
        <v>0</v>
      </c>
      <c r="N29" s="127"/>
      <c r="O29" s="126">
        <v>0</v>
      </c>
      <c r="P29" s="127"/>
      <c r="Q29" s="128">
        <f t="shared" si="12"/>
        <v>3.35</v>
      </c>
      <c r="R29" s="127"/>
      <c r="S29" s="129">
        <f t="shared" si="9"/>
        <v>0</v>
      </c>
      <c r="T29" s="127"/>
      <c r="U29" s="129">
        <v>0</v>
      </c>
      <c r="V29" s="127"/>
      <c r="W29" s="130">
        <f t="shared" si="10"/>
        <v>0</v>
      </c>
    </row>
    <row r="30" spans="1:23" ht="15">
      <c r="A30" s="125">
        <v>18</v>
      </c>
      <c r="B30" s="108" t="s">
        <v>93</v>
      </c>
      <c r="C30" s="126">
        <v>6169.6670000000004</v>
      </c>
      <c r="D30" s="127"/>
      <c r="E30" s="128">
        <f t="shared" si="6"/>
        <v>11.45</v>
      </c>
      <c r="F30" s="127"/>
      <c r="G30" s="129">
        <f t="shared" si="7"/>
        <v>70642.687149999998</v>
      </c>
      <c r="H30" s="126"/>
      <c r="I30" s="126">
        <v>19154713.159101374</v>
      </c>
      <c r="J30" s="127"/>
      <c r="K30" s="128">
        <f t="shared" si="11"/>
        <v>5</v>
      </c>
      <c r="L30" s="127"/>
      <c r="M30" s="129">
        <f t="shared" si="8"/>
        <v>95773.56579550686</v>
      </c>
      <c r="N30" s="127"/>
      <c r="O30" s="126">
        <v>0</v>
      </c>
      <c r="P30" s="127"/>
      <c r="Q30" s="128">
        <f t="shared" si="12"/>
        <v>3.35</v>
      </c>
      <c r="R30" s="127"/>
      <c r="S30" s="129">
        <f t="shared" si="9"/>
        <v>0</v>
      </c>
      <c r="T30" s="127"/>
      <c r="U30" s="129">
        <v>0</v>
      </c>
      <c r="V30" s="127"/>
      <c r="W30" s="130">
        <f t="shared" si="10"/>
        <v>166416.25294550686</v>
      </c>
    </row>
    <row r="31" spans="1:23" ht="15">
      <c r="A31" s="125">
        <v>19</v>
      </c>
      <c r="B31" s="108" t="s">
        <v>94</v>
      </c>
      <c r="C31" s="126">
        <v>0</v>
      </c>
      <c r="D31" s="127"/>
      <c r="E31" s="128">
        <f t="shared" si="6"/>
        <v>286.25</v>
      </c>
      <c r="F31" s="127"/>
      <c r="G31" s="129">
        <f t="shared" si="7"/>
        <v>0</v>
      </c>
      <c r="H31" s="126"/>
      <c r="I31" s="126">
        <v>0</v>
      </c>
      <c r="J31" s="127"/>
      <c r="K31" s="128">
        <f t="shared" si="11"/>
        <v>5</v>
      </c>
      <c r="L31" s="127"/>
      <c r="M31" s="129">
        <f t="shared" si="8"/>
        <v>0</v>
      </c>
      <c r="N31" s="127"/>
      <c r="O31" s="126">
        <v>0</v>
      </c>
      <c r="P31" s="127"/>
      <c r="Q31" s="128">
        <f t="shared" si="12"/>
        <v>3.35</v>
      </c>
      <c r="R31" s="127"/>
      <c r="S31" s="129">
        <f t="shared" si="9"/>
        <v>0</v>
      </c>
      <c r="T31" s="127"/>
      <c r="U31" s="129">
        <v>0</v>
      </c>
      <c r="V31" s="127"/>
      <c r="W31" s="130">
        <f t="shared" si="10"/>
        <v>0</v>
      </c>
    </row>
    <row r="32" spans="1:23" ht="15">
      <c r="A32" s="125">
        <v>20</v>
      </c>
      <c r="B32" s="108" t="s">
        <v>95</v>
      </c>
      <c r="C32" s="126">
        <v>315.13299999999998</v>
      </c>
      <c r="D32" s="127"/>
      <c r="E32" s="128">
        <f t="shared" si="6"/>
        <v>11.45</v>
      </c>
      <c r="F32" s="127"/>
      <c r="G32" s="129">
        <f t="shared" si="7"/>
        <v>3608.2728499999994</v>
      </c>
      <c r="H32" s="126"/>
      <c r="I32" s="126">
        <v>869106.18982118298</v>
      </c>
      <c r="J32" s="127"/>
      <c r="K32" s="128">
        <f t="shared" si="11"/>
        <v>5</v>
      </c>
      <c r="L32" s="127"/>
      <c r="M32" s="129">
        <f t="shared" si="8"/>
        <v>4345.5309491059143</v>
      </c>
      <c r="N32" s="127"/>
      <c r="O32" s="126">
        <v>0</v>
      </c>
      <c r="P32" s="127"/>
      <c r="Q32" s="128">
        <f t="shared" si="12"/>
        <v>3.35</v>
      </c>
      <c r="R32" s="127"/>
      <c r="S32" s="129">
        <f t="shared" si="9"/>
        <v>0</v>
      </c>
      <c r="T32" s="127"/>
      <c r="U32" s="129">
        <v>0</v>
      </c>
      <c r="V32" s="127"/>
      <c r="W32" s="130">
        <f t="shared" si="10"/>
        <v>7953.8037991059136</v>
      </c>
    </row>
    <row r="33" spans="1:23" ht="15">
      <c r="A33" s="125">
        <v>21</v>
      </c>
      <c r="B33" s="108" t="s">
        <v>96</v>
      </c>
      <c r="C33" s="126">
        <v>0</v>
      </c>
      <c r="D33" s="127"/>
      <c r="E33" s="128">
        <f t="shared" si="6"/>
        <v>572.5</v>
      </c>
      <c r="F33" s="127"/>
      <c r="G33" s="129">
        <f t="shared" si="7"/>
        <v>0</v>
      </c>
      <c r="H33" s="126"/>
      <c r="I33" s="126">
        <v>0</v>
      </c>
      <c r="J33" s="127"/>
      <c r="K33" s="128">
        <f t="shared" si="11"/>
        <v>5</v>
      </c>
      <c r="L33" s="127"/>
      <c r="M33" s="129">
        <f t="shared" si="8"/>
        <v>0</v>
      </c>
      <c r="N33" s="127"/>
      <c r="O33" s="126">
        <v>0</v>
      </c>
      <c r="P33" s="127"/>
      <c r="Q33" s="128">
        <f t="shared" si="12"/>
        <v>3.35</v>
      </c>
      <c r="R33" s="127"/>
      <c r="S33" s="129">
        <f t="shared" si="9"/>
        <v>0</v>
      </c>
      <c r="T33" s="127"/>
      <c r="U33" s="129">
        <v>0</v>
      </c>
      <c r="V33" s="127"/>
      <c r="W33" s="130">
        <f t="shared" si="10"/>
        <v>0</v>
      </c>
    </row>
    <row r="34" spans="1:23" ht="15">
      <c r="A34" s="125">
        <v>22</v>
      </c>
      <c r="B34" s="131" t="s">
        <v>97</v>
      </c>
      <c r="C34" s="126">
        <v>647.99999999999989</v>
      </c>
      <c r="D34" s="127"/>
      <c r="E34" s="128">
        <f>+'Present vs Proposed rates'!H31</f>
        <v>7.4</v>
      </c>
      <c r="F34" s="127"/>
      <c r="G34" s="129">
        <f>+C34*E34</f>
        <v>4795.2</v>
      </c>
      <c r="H34" s="126"/>
      <c r="I34" s="126">
        <v>0</v>
      </c>
      <c r="J34" s="127"/>
      <c r="K34" s="128">
        <v>0</v>
      </c>
      <c r="L34" s="127"/>
      <c r="M34" s="128">
        <v>0</v>
      </c>
      <c r="N34" s="127"/>
      <c r="O34" s="126">
        <v>0</v>
      </c>
      <c r="P34" s="127"/>
      <c r="Q34" s="128">
        <v>0</v>
      </c>
      <c r="R34" s="127"/>
      <c r="S34" s="129">
        <v>0</v>
      </c>
      <c r="T34" s="127"/>
      <c r="U34" s="129">
        <v>0</v>
      </c>
      <c r="V34" s="127"/>
      <c r="W34" s="130">
        <f t="shared" si="10"/>
        <v>4795.2</v>
      </c>
    </row>
    <row r="35" spans="1:23" ht="15">
      <c r="A35" s="125">
        <v>23</v>
      </c>
      <c r="B35" s="131" t="s">
        <v>98</v>
      </c>
      <c r="C35" s="126">
        <v>31.700000000000006</v>
      </c>
      <c r="D35" s="127"/>
      <c r="E35" s="128">
        <f>+'Present vs Proposed rates'!H32</f>
        <v>33.5</v>
      </c>
      <c r="F35" s="127"/>
      <c r="G35" s="129">
        <f t="shared" ref="G35:G36" si="13">+C35*E35</f>
        <v>1061.9500000000003</v>
      </c>
      <c r="H35" s="126"/>
      <c r="I35" s="126">
        <v>0</v>
      </c>
      <c r="J35" s="127"/>
      <c r="K35" s="128">
        <v>0</v>
      </c>
      <c r="L35" s="127"/>
      <c r="M35" s="128">
        <v>0</v>
      </c>
      <c r="N35" s="127"/>
      <c r="O35" s="126">
        <v>0</v>
      </c>
      <c r="P35" s="127"/>
      <c r="Q35" s="128">
        <v>0</v>
      </c>
      <c r="R35" s="127"/>
      <c r="S35" s="129">
        <v>0</v>
      </c>
      <c r="T35" s="127"/>
      <c r="U35" s="129">
        <v>0</v>
      </c>
      <c r="V35" s="127"/>
      <c r="W35" s="130">
        <f t="shared" si="10"/>
        <v>1061.9500000000003</v>
      </c>
    </row>
    <row r="36" spans="1:23" ht="15">
      <c r="A36" s="125">
        <v>24</v>
      </c>
      <c r="B36" s="131" t="s">
        <v>100</v>
      </c>
      <c r="C36" s="126">
        <v>79.699999999999918</v>
      </c>
      <c r="D36" s="127"/>
      <c r="E36" s="128">
        <f>+'Present vs Proposed rates'!H34</f>
        <v>33.5</v>
      </c>
      <c r="F36" s="127"/>
      <c r="G36" s="129">
        <f t="shared" si="13"/>
        <v>2669.9499999999971</v>
      </c>
      <c r="H36" s="126"/>
      <c r="I36" s="126">
        <v>0</v>
      </c>
      <c r="J36" s="127"/>
      <c r="K36" s="128">
        <v>0</v>
      </c>
      <c r="L36" s="127"/>
      <c r="M36" s="128">
        <v>0</v>
      </c>
      <c r="N36" s="127"/>
      <c r="O36" s="126">
        <v>0</v>
      </c>
      <c r="P36" s="127"/>
      <c r="Q36" s="128">
        <v>0</v>
      </c>
      <c r="R36" s="127"/>
      <c r="S36" s="129">
        <v>0</v>
      </c>
      <c r="T36" s="127"/>
      <c r="U36" s="129">
        <v>0</v>
      </c>
      <c r="V36" s="127"/>
      <c r="W36" s="130">
        <f t="shared" si="10"/>
        <v>2669.9499999999971</v>
      </c>
    </row>
    <row r="37" spans="1:23" ht="15.75" thickBot="1">
      <c r="A37" s="125">
        <v>25</v>
      </c>
      <c r="B37" s="139" t="s">
        <v>101</v>
      </c>
      <c r="C37" s="144">
        <f>SUM(C26:C36)</f>
        <v>7523.6674285714289</v>
      </c>
      <c r="D37" s="141"/>
      <c r="E37" s="142"/>
      <c r="F37" s="141"/>
      <c r="G37" s="143">
        <f>SUM(G26:G36)</f>
        <v>96274.612479999982</v>
      </c>
      <c r="H37" s="144"/>
      <c r="I37" s="144">
        <f>+SUM(I26:I36)</f>
        <v>27612932.348922558</v>
      </c>
      <c r="J37" s="141"/>
      <c r="K37" s="142"/>
      <c r="L37" s="141"/>
      <c r="M37" s="143">
        <f>SUM(M26:M36)</f>
        <v>138064.66174461279</v>
      </c>
      <c r="N37" s="141"/>
      <c r="O37" s="144">
        <f>+SUM(O26:O36)</f>
        <v>683200</v>
      </c>
      <c r="P37" s="141"/>
      <c r="Q37" s="142"/>
      <c r="R37" s="141"/>
      <c r="S37" s="143">
        <f>SUM(S26:S36)</f>
        <v>2288.7199999999998</v>
      </c>
      <c r="T37" s="141"/>
      <c r="U37" s="143">
        <f>SUM(U26:U36)</f>
        <v>0</v>
      </c>
      <c r="V37" s="141"/>
      <c r="W37" s="143">
        <f>SUM(W26:W36)</f>
        <v>236627.99422461283</v>
      </c>
    </row>
    <row r="38" spans="1:23" ht="15.75" thickTop="1">
      <c r="A38" s="125"/>
    </row>
    <row r="39" spans="1:23" ht="15.75" thickBot="1">
      <c r="A39" s="125">
        <v>26</v>
      </c>
      <c r="B39" s="146" t="s">
        <v>103</v>
      </c>
      <c r="C39" s="147">
        <f>C37+C22</f>
        <v>80292.19557142847</v>
      </c>
      <c r="D39" s="146"/>
      <c r="E39" s="146"/>
      <c r="F39" s="146"/>
      <c r="G39" s="147">
        <f>G37+G22</f>
        <v>1036803.8071766656</v>
      </c>
      <c r="H39" s="146"/>
      <c r="I39" s="147">
        <f>I37+I22</f>
        <v>315942335.99605834</v>
      </c>
      <c r="J39" s="146"/>
      <c r="K39" s="146"/>
      <c r="L39" s="146"/>
      <c r="M39" s="147">
        <f>M37+M22</f>
        <v>1579711.6799802918</v>
      </c>
      <c r="N39" s="146"/>
      <c r="O39" s="147">
        <f>O37+O22</f>
        <v>92774776.763485461</v>
      </c>
      <c r="P39" s="146"/>
      <c r="Q39" s="146"/>
      <c r="R39" s="146"/>
      <c r="S39" s="147">
        <f>S37+S22</f>
        <v>310795.50215767632</v>
      </c>
      <c r="T39" s="148"/>
      <c r="U39" s="148">
        <f>U37+U22</f>
        <v>0</v>
      </c>
      <c r="V39" s="148"/>
      <c r="W39" s="147">
        <f>W37+W22</f>
        <v>2927310.9893146344</v>
      </c>
    </row>
    <row r="40" spans="1:23" ht="15.75" thickTop="1">
      <c r="A40" s="125"/>
      <c r="W40" s="149"/>
    </row>
    <row r="41" spans="1:23" ht="15">
      <c r="A41" s="125">
        <v>27</v>
      </c>
      <c r="B41" s="131" t="s">
        <v>104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50"/>
      <c r="N41" s="131"/>
      <c r="O41" s="131"/>
      <c r="P41" s="131"/>
      <c r="Q41" s="131"/>
      <c r="R41" s="131"/>
      <c r="S41" s="131"/>
      <c r="T41" s="131"/>
      <c r="U41" s="131"/>
      <c r="V41" s="131"/>
      <c r="W41" s="150">
        <f>+'Sch.D-Rev Req'!K36</f>
        <v>2927020.2193312268</v>
      </c>
    </row>
    <row r="42" spans="1:23" ht="15">
      <c r="A42" s="125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50"/>
      <c r="P42" s="131"/>
      <c r="Q42" s="131"/>
      <c r="R42" s="131"/>
      <c r="S42" s="131"/>
      <c r="T42" s="131"/>
      <c r="U42" s="131"/>
      <c r="V42" s="131"/>
      <c r="W42" s="131"/>
    </row>
    <row r="43" spans="1:23" ht="15">
      <c r="A43" s="125">
        <v>28</v>
      </c>
      <c r="B43" s="131" t="s">
        <v>105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51">
        <f>+W39-W41</f>
        <v>290.76998340757564</v>
      </c>
    </row>
    <row r="44" spans="1:23" ht="15">
      <c r="A44" s="125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</row>
    <row r="45" spans="1:23" ht="15">
      <c r="A45" s="125">
        <v>29</v>
      </c>
      <c r="B45" s="131" t="s">
        <v>106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52">
        <f>+W43/W39</f>
        <v>9.9330062459695496E-5</v>
      </c>
    </row>
    <row r="46" spans="1:23" ht="15">
      <c r="A46" s="127"/>
      <c r="E46" s="31" t="s">
        <v>107</v>
      </c>
      <c r="F46" s="153"/>
      <c r="G46" s="154">
        <f>+G39/W39</f>
        <v>0.35418300650707785</v>
      </c>
      <c r="H46" s="155"/>
      <c r="I46" s="154"/>
      <c r="J46" s="155"/>
      <c r="K46" s="154"/>
      <c r="L46" s="155"/>
      <c r="M46" s="154"/>
      <c r="N46" s="155"/>
      <c r="O46" s="154"/>
      <c r="P46" s="155"/>
      <c r="Q46" s="31" t="s">
        <v>108</v>
      </c>
      <c r="R46" s="155"/>
      <c r="S46" s="154">
        <f>+(M39+S39)/W39</f>
        <v>0.64581699349292188</v>
      </c>
      <c r="T46" s="156"/>
      <c r="U46" s="7"/>
      <c r="V46" s="157"/>
      <c r="W46" s="158">
        <f>+G46+S46</f>
        <v>0.99999999999999978</v>
      </c>
    </row>
    <row r="47" spans="1:23">
      <c r="A47" s="127"/>
    </row>
  </sheetData>
  <mergeCells count="2">
    <mergeCell ref="B9:W9"/>
    <mergeCell ref="B25:W25"/>
  </mergeCells>
  <pageMargins left="0.7" right="0.7" top="0.75" bottom="0.75" header="0.3" footer="0.3"/>
  <pageSetup scale="63" orientation="landscape" r:id="rId1"/>
  <ignoredErrors>
    <ignoredError sqref="E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A86E-E572-4479-91C3-3FD4F3E4C501}">
  <dimension ref="A1:I34"/>
  <sheetViews>
    <sheetView showGridLines="0" view="pageBreakPreview" zoomScaleNormal="100" zoomScaleSheetLayoutView="100" workbookViewId="0">
      <selection activeCell="M8" sqref="M8"/>
    </sheetView>
  </sheetViews>
  <sheetFormatPr defaultColWidth="9" defaultRowHeight="13.5"/>
  <cols>
    <col min="1" max="1" width="8.375" style="108" customWidth="1"/>
    <col min="2" max="2" width="33.625" style="108" customWidth="1"/>
    <col min="3" max="3" width="2.125" style="108" customWidth="1"/>
    <col min="4" max="4" width="9.625" style="108" customWidth="1"/>
    <col min="5" max="5" width="2.125" style="108" customWidth="1"/>
    <col min="6" max="6" width="9.625" style="108" customWidth="1"/>
    <col min="7" max="7" width="2.125" style="108" customWidth="1"/>
    <col min="8" max="8" width="13.75" style="108" bestFit="1" customWidth="1"/>
    <col min="9" max="16384" width="9" style="108"/>
  </cols>
  <sheetData>
    <row r="1" spans="1:9" ht="23.25">
      <c r="A1" s="64" t="s">
        <v>19</v>
      </c>
      <c r="B1" s="165"/>
      <c r="C1" s="165"/>
      <c r="D1" s="165"/>
      <c r="F1" s="165"/>
    </row>
    <row r="2" spans="1:9" ht="23.25">
      <c r="A2" s="64" t="s">
        <v>20</v>
      </c>
      <c r="B2" s="166"/>
      <c r="C2" s="166"/>
      <c r="D2" s="166"/>
      <c r="F2" s="166"/>
    </row>
    <row r="3" spans="1:9" ht="23.25">
      <c r="A3" s="64" t="s">
        <v>109</v>
      </c>
      <c r="B3" s="131"/>
      <c r="C3" s="131"/>
      <c r="D3" s="131"/>
      <c r="F3" s="131"/>
    </row>
    <row r="4" spans="1:9" ht="23.25">
      <c r="A4" s="64" t="s">
        <v>21</v>
      </c>
      <c r="B4" s="131"/>
      <c r="C4" s="131"/>
      <c r="D4" s="131"/>
      <c r="F4" s="131"/>
    </row>
    <row r="7" spans="1:9" ht="15">
      <c r="C7" s="127"/>
      <c r="D7" s="167" t="s">
        <v>110</v>
      </c>
      <c r="E7" s="167"/>
      <c r="F7" s="167" t="s">
        <v>130</v>
      </c>
      <c r="G7" s="167"/>
      <c r="H7" s="167" t="s">
        <v>464</v>
      </c>
    </row>
    <row r="8" spans="1:9" ht="15">
      <c r="A8" s="168" t="s">
        <v>2</v>
      </c>
      <c r="B8" s="169" t="s">
        <v>3</v>
      </c>
      <c r="C8" s="127"/>
      <c r="D8" s="170" t="s">
        <v>111</v>
      </c>
      <c r="E8" s="167"/>
      <c r="F8" s="170" t="s">
        <v>111</v>
      </c>
      <c r="G8" s="167"/>
      <c r="H8" s="170" t="s">
        <v>465</v>
      </c>
    </row>
    <row r="9" spans="1:9" ht="15">
      <c r="A9" s="125"/>
      <c r="B9" s="131" t="s">
        <v>112</v>
      </c>
    </row>
    <row r="10" spans="1:9" ht="15">
      <c r="A10" s="125"/>
      <c r="B10" s="171" t="s">
        <v>113</v>
      </c>
    </row>
    <row r="11" spans="1:9" ht="15">
      <c r="A11" s="125">
        <v>1</v>
      </c>
      <c r="B11" s="108" t="s">
        <v>114</v>
      </c>
      <c r="D11" s="164">
        <v>10</v>
      </c>
      <c r="F11" s="164">
        <v>11.45</v>
      </c>
      <c r="H11" s="164">
        <v>11.45</v>
      </c>
      <c r="I11" s="172"/>
    </row>
    <row r="12" spans="1:9" ht="15">
      <c r="A12" s="125">
        <v>2</v>
      </c>
      <c r="B12" s="108" t="s">
        <v>115</v>
      </c>
      <c r="D12" s="173">
        <v>10</v>
      </c>
      <c r="E12" s="173"/>
      <c r="F12" s="173">
        <v>11.45</v>
      </c>
      <c r="G12" s="173"/>
      <c r="H12" s="173">
        <v>11.45</v>
      </c>
      <c r="I12" s="172"/>
    </row>
    <row r="13" spans="1:9" ht="15">
      <c r="A13" s="125">
        <v>3</v>
      </c>
      <c r="B13" s="108" t="s">
        <v>116</v>
      </c>
      <c r="D13" s="173">
        <v>17.5</v>
      </c>
      <c r="E13" s="173"/>
      <c r="F13" s="173">
        <v>28.63</v>
      </c>
      <c r="G13" s="173"/>
      <c r="H13" s="173">
        <v>28.63</v>
      </c>
      <c r="I13" s="172"/>
    </row>
    <row r="14" spans="1:9" ht="15">
      <c r="A14" s="125">
        <v>4</v>
      </c>
      <c r="B14" s="108" t="s">
        <v>117</v>
      </c>
      <c r="D14" s="173">
        <v>30</v>
      </c>
      <c r="E14" s="173"/>
      <c r="F14" s="173">
        <v>57.25</v>
      </c>
      <c r="G14" s="173"/>
      <c r="H14" s="173">
        <v>57.25</v>
      </c>
      <c r="I14" s="172"/>
    </row>
    <row r="15" spans="1:9" ht="15">
      <c r="A15" s="125">
        <v>5</v>
      </c>
      <c r="B15" s="108" t="s">
        <v>118</v>
      </c>
      <c r="D15" s="173">
        <v>45</v>
      </c>
      <c r="E15" s="173"/>
      <c r="F15" s="173">
        <v>91.6</v>
      </c>
      <c r="G15" s="173"/>
      <c r="H15" s="173">
        <v>91.6</v>
      </c>
      <c r="I15" s="172"/>
    </row>
    <row r="16" spans="1:9" ht="15">
      <c r="A16" s="125">
        <v>6</v>
      </c>
      <c r="B16" s="108" t="s">
        <v>119</v>
      </c>
      <c r="D16" s="173">
        <v>85</v>
      </c>
      <c r="E16" s="173"/>
      <c r="F16" s="173">
        <v>171.75</v>
      </c>
      <c r="G16" s="173"/>
      <c r="H16" s="173">
        <v>171.75</v>
      </c>
      <c r="I16" s="172"/>
    </row>
    <row r="17" spans="1:9" ht="15">
      <c r="A17" s="125">
        <v>7</v>
      </c>
      <c r="B17" s="108" t="s">
        <v>120</v>
      </c>
      <c r="D17" s="173">
        <v>130</v>
      </c>
      <c r="E17" s="173"/>
      <c r="F17" s="173">
        <v>286.25</v>
      </c>
      <c r="G17" s="173"/>
      <c r="H17" s="173">
        <v>286.25</v>
      </c>
      <c r="I17" s="172"/>
    </row>
    <row r="18" spans="1:9" ht="15">
      <c r="A18" s="125">
        <v>8</v>
      </c>
      <c r="B18" s="108" t="s">
        <v>121</v>
      </c>
      <c r="D18" s="173">
        <v>255</v>
      </c>
      <c r="E18" s="173"/>
      <c r="F18" s="173">
        <v>572.5</v>
      </c>
      <c r="G18" s="173"/>
      <c r="H18" s="173">
        <v>572.5</v>
      </c>
      <c r="I18" s="172"/>
    </row>
    <row r="19" spans="1:9" ht="15">
      <c r="A19" s="125"/>
    </row>
    <row r="20" spans="1:9" ht="15">
      <c r="A20" s="125"/>
      <c r="B20" s="131" t="s">
        <v>122</v>
      </c>
    </row>
    <row r="21" spans="1:9" ht="15">
      <c r="A21" s="125"/>
      <c r="B21" s="171" t="s">
        <v>123</v>
      </c>
    </row>
    <row r="22" spans="1:9" ht="15">
      <c r="A22" s="125">
        <v>9</v>
      </c>
      <c r="B22" s="108" t="s">
        <v>124</v>
      </c>
      <c r="D22" s="163">
        <v>4.0579999999999998</v>
      </c>
      <c r="E22" s="163"/>
      <c r="F22" s="163">
        <v>5.05</v>
      </c>
      <c r="G22" s="163"/>
      <c r="H22" s="163">
        <v>5</v>
      </c>
      <c r="I22" s="172"/>
    </row>
    <row r="23" spans="1:9" ht="15">
      <c r="A23" s="125">
        <v>10</v>
      </c>
      <c r="B23" s="108" t="s">
        <v>125</v>
      </c>
      <c r="D23" s="163">
        <v>3.133</v>
      </c>
      <c r="E23" s="163"/>
      <c r="F23" s="163">
        <v>3.45</v>
      </c>
      <c r="G23" s="163"/>
      <c r="H23" s="163">
        <v>3.35</v>
      </c>
      <c r="I23" s="172"/>
    </row>
    <row r="24" spans="1:9" ht="15">
      <c r="A24" s="125"/>
      <c r="F24" s="164"/>
      <c r="G24" s="164"/>
      <c r="H24" s="164"/>
    </row>
    <row r="25" spans="1:9" ht="15">
      <c r="A25" s="125"/>
      <c r="B25" s="171" t="s">
        <v>126</v>
      </c>
      <c r="F25" s="164"/>
      <c r="G25" s="164"/>
      <c r="H25" s="164"/>
    </row>
    <row r="26" spans="1:9" ht="15">
      <c r="A26" s="125">
        <v>11</v>
      </c>
      <c r="B26" s="108" t="s">
        <v>127</v>
      </c>
      <c r="D26" s="162">
        <v>4.3620000000000001</v>
      </c>
      <c r="E26" s="162"/>
      <c r="F26" s="163"/>
      <c r="G26" s="163"/>
      <c r="H26" s="163"/>
      <c r="I26" s="172"/>
    </row>
    <row r="27" spans="1:9" ht="15">
      <c r="A27" s="125">
        <v>12</v>
      </c>
      <c r="B27" s="108" t="s">
        <v>124</v>
      </c>
      <c r="D27" s="162"/>
      <c r="E27" s="162"/>
      <c r="F27" s="163">
        <f>+F22</f>
        <v>5.05</v>
      </c>
      <c r="G27" s="163"/>
      <c r="H27" s="163">
        <f>+H22</f>
        <v>5</v>
      </c>
    </row>
    <row r="28" spans="1:9" ht="15">
      <c r="A28" s="125">
        <v>13</v>
      </c>
      <c r="B28" s="108" t="s">
        <v>125</v>
      </c>
      <c r="D28" s="162"/>
      <c r="E28" s="162"/>
      <c r="F28" s="163">
        <f>+F23</f>
        <v>3.45</v>
      </c>
      <c r="G28" s="163"/>
      <c r="H28" s="163">
        <f>+H23</f>
        <v>3.35</v>
      </c>
    </row>
    <row r="29" spans="1:9" ht="15">
      <c r="A29" s="125"/>
      <c r="D29" s="162"/>
      <c r="E29" s="162"/>
      <c r="F29" s="162"/>
      <c r="G29" s="162"/>
      <c r="H29" s="162"/>
    </row>
    <row r="30" spans="1:9" ht="15">
      <c r="A30" s="125"/>
      <c r="B30" s="131" t="s">
        <v>128</v>
      </c>
    </row>
    <row r="31" spans="1:9" ht="15">
      <c r="A31" s="125">
        <v>14</v>
      </c>
      <c r="B31" s="108" t="s">
        <v>97</v>
      </c>
      <c r="D31" s="164">
        <v>5.4</v>
      </c>
      <c r="F31" s="128">
        <v>7.4</v>
      </c>
      <c r="H31" s="128">
        <v>7.4</v>
      </c>
    </row>
    <row r="32" spans="1:9" ht="15">
      <c r="A32" s="125">
        <v>15</v>
      </c>
      <c r="B32" s="108" t="s">
        <v>98</v>
      </c>
      <c r="D32" s="164">
        <v>24.3</v>
      </c>
      <c r="F32" s="128">
        <v>33.5</v>
      </c>
      <c r="H32" s="128">
        <v>33.5</v>
      </c>
    </row>
    <row r="33" spans="1:8" ht="15">
      <c r="A33" s="125">
        <v>16</v>
      </c>
      <c r="B33" s="108" t="s">
        <v>99</v>
      </c>
      <c r="D33" s="159" t="s">
        <v>129</v>
      </c>
      <c r="F33" s="135">
        <f>ROUND(+F32/221*22,2)</f>
        <v>3.33</v>
      </c>
      <c r="H33" s="135">
        <f>ROUND(+H32/221*22,2)</f>
        <v>3.33</v>
      </c>
    </row>
    <row r="34" spans="1:8" ht="15">
      <c r="A34" s="125">
        <v>17</v>
      </c>
      <c r="B34" s="108" t="s">
        <v>100</v>
      </c>
      <c r="D34" s="164">
        <v>24.3</v>
      </c>
      <c r="F34" s="128">
        <v>33.5</v>
      </c>
      <c r="H34" s="128">
        <v>33.5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61E0-3F43-444B-8F33-247B3444E889}">
  <sheetPr>
    <tabColor rgb="FF002060"/>
  </sheetPr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D19D-805C-43AA-BEB1-6E6A615F806D}">
  <sheetPr>
    <pageSetUpPr fitToPage="1"/>
  </sheetPr>
  <dimension ref="A1:AA27"/>
  <sheetViews>
    <sheetView showGridLines="0" zoomScaleNormal="100" workbookViewId="0">
      <selection activeCell="U17" sqref="U17"/>
    </sheetView>
  </sheetViews>
  <sheetFormatPr defaultColWidth="9" defaultRowHeight="15"/>
  <cols>
    <col min="1" max="1" width="7.5" style="182" customWidth="1"/>
    <col min="2" max="2" width="1.5" style="182" customWidth="1"/>
    <col min="3" max="3" width="32.5" style="182" bestFit="1" customWidth="1"/>
    <col min="4" max="4" width="1.5" style="182" customWidth="1"/>
    <col min="5" max="5" width="14.125" style="182" bestFit="1" customWidth="1"/>
    <col min="6" max="6" width="1.5" style="182" customWidth="1"/>
    <col min="7" max="7" width="20.875" style="182" bestFit="1" customWidth="1"/>
    <col min="8" max="8" width="1.5" style="182" customWidth="1"/>
    <col min="9" max="9" width="14.125" style="182" bestFit="1" customWidth="1"/>
    <col min="10" max="10" width="1.5" style="182" customWidth="1"/>
    <col min="11" max="11" width="6.875" style="182" bestFit="1" customWidth="1"/>
    <col min="12" max="12" width="1.5" style="182" customWidth="1"/>
    <col min="13" max="13" width="8.625" style="182" bestFit="1" customWidth="1"/>
    <col min="14" max="14" width="1.5" style="182" customWidth="1"/>
    <col min="15" max="15" width="5.375" style="182" bestFit="1" customWidth="1"/>
    <col min="16" max="16" width="1.5" style="182" customWidth="1"/>
    <col min="17" max="17" width="10.125" style="182" bestFit="1" customWidth="1"/>
    <col min="18" max="18" width="1.5" style="182" customWidth="1"/>
    <col min="19" max="19" width="11.375" style="182" bestFit="1" customWidth="1"/>
    <col min="20" max="20" width="1.5" style="182" customWidth="1"/>
    <col min="21" max="21" width="8.625" style="182" bestFit="1" customWidth="1"/>
    <col min="22" max="22" width="2.5" style="182" customWidth="1"/>
    <col min="23" max="23" width="21.75" style="182" bestFit="1" customWidth="1"/>
    <col min="24" max="16384" width="9" style="182"/>
  </cols>
  <sheetData>
    <row r="1" spans="1:27">
      <c r="A1" s="178" t="s">
        <v>131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  <c r="N1" s="180"/>
      <c r="O1" s="180"/>
      <c r="P1" s="180"/>
      <c r="Q1" s="181"/>
      <c r="R1" s="180"/>
      <c r="S1" s="181"/>
      <c r="T1" s="180"/>
      <c r="U1" s="181"/>
      <c r="V1" s="181"/>
      <c r="W1" s="181"/>
      <c r="X1" s="180" t="s">
        <v>132</v>
      </c>
      <c r="Y1" s="180"/>
      <c r="AA1" s="183">
        <f>+'wp-l-Computers'!$D$20</f>
        <v>2.4024591205729643E-2</v>
      </c>
    </row>
    <row r="2" spans="1:27">
      <c r="A2" s="178" t="s">
        <v>133</v>
      </c>
      <c r="B2" s="184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5"/>
      <c r="R2" s="180"/>
      <c r="S2" s="185"/>
      <c r="T2" s="180"/>
      <c r="U2" s="185"/>
      <c r="V2" s="185"/>
    </row>
    <row r="3" spans="1:27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27">
      <c r="A4" s="187"/>
      <c r="B4" s="187"/>
      <c r="C4" s="188"/>
      <c r="D4" s="188"/>
      <c r="E4" s="188"/>
      <c r="F4" s="188"/>
      <c r="G4" s="188"/>
      <c r="H4" s="188"/>
      <c r="I4" s="188"/>
      <c r="J4" s="188"/>
      <c r="K4" s="189"/>
      <c r="L4" s="189"/>
      <c r="M4" s="190"/>
      <c r="N4" s="190"/>
      <c r="O4" s="191"/>
      <c r="P4" s="191"/>
      <c r="Q4" s="192"/>
      <c r="R4" s="191"/>
      <c r="S4" s="192"/>
      <c r="T4" s="191"/>
      <c r="U4" s="192"/>
      <c r="V4" s="192"/>
    </row>
    <row r="5" spans="1:27">
      <c r="A5" s="193"/>
      <c r="B5" s="193"/>
      <c r="C5" s="194"/>
      <c r="D5" s="194"/>
      <c r="E5" s="194"/>
      <c r="F5" s="194"/>
      <c r="G5" s="194"/>
      <c r="H5" s="194"/>
      <c r="I5" s="194"/>
      <c r="J5" s="194"/>
      <c r="K5" s="274" t="s">
        <v>134</v>
      </c>
      <c r="L5" s="274"/>
      <c r="M5" s="274"/>
      <c r="N5" s="193"/>
      <c r="O5" s="194"/>
      <c r="P5" s="194"/>
      <c r="Q5" s="195"/>
      <c r="R5" s="194"/>
      <c r="S5" s="195"/>
      <c r="T5" s="194"/>
      <c r="U5" s="195"/>
      <c r="V5" s="195"/>
      <c r="W5" s="196"/>
    </row>
    <row r="6" spans="1:27">
      <c r="A6" s="193"/>
      <c r="B6" s="193"/>
      <c r="C6" s="194"/>
      <c r="D6" s="194"/>
      <c r="E6" s="197"/>
      <c r="F6" s="197"/>
      <c r="G6" s="197"/>
      <c r="H6" s="197"/>
      <c r="I6" s="198" t="s">
        <v>135</v>
      </c>
      <c r="J6" s="197"/>
      <c r="K6" s="193" t="s">
        <v>136</v>
      </c>
      <c r="L6" s="193"/>
      <c r="M6" s="193" t="s">
        <v>137</v>
      </c>
      <c r="N6" s="193"/>
      <c r="O6" s="275" t="s">
        <v>138</v>
      </c>
      <c r="P6" s="275"/>
      <c r="Q6" s="275"/>
      <c r="R6" s="275"/>
      <c r="S6" s="275"/>
      <c r="T6" s="275"/>
      <c r="U6" s="275"/>
      <c r="V6" s="193"/>
      <c r="W6" s="196"/>
    </row>
    <row r="7" spans="1:27">
      <c r="A7" s="193" t="s">
        <v>139</v>
      </c>
      <c r="B7" s="193"/>
      <c r="C7" s="193"/>
      <c r="D7" s="193"/>
      <c r="E7" s="199" t="s">
        <v>140</v>
      </c>
      <c r="F7" s="199"/>
      <c r="G7" s="199" t="s">
        <v>141</v>
      </c>
      <c r="H7" s="199"/>
      <c r="I7" s="199" t="s">
        <v>140</v>
      </c>
      <c r="J7" s="199"/>
      <c r="K7" s="193" t="s">
        <v>142</v>
      </c>
      <c r="L7" s="193"/>
      <c r="M7" s="193" t="s">
        <v>143</v>
      </c>
      <c r="N7" s="193"/>
      <c r="O7" s="200"/>
      <c r="P7" s="200"/>
      <c r="Q7" s="193" t="s">
        <v>144</v>
      </c>
      <c r="R7" s="193"/>
      <c r="S7" s="193"/>
      <c r="T7" s="193"/>
      <c r="U7" s="193" t="s">
        <v>135</v>
      </c>
      <c r="V7" s="193"/>
      <c r="W7" s="193" t="s">
        <v>145</v>
      </c>
    </row>
    <row r="8" spans="1:27">
      <c r="A8" s="201" t="s">
        <v>146</v>
      </c>
      <c r="B8" s="193"/>
      <c r="C8" s="201" t="s">
        <v>25</v>
      </c>
      <c r="D8" s="193"/>
      <c r="E8" s="202" t="s">
        <v>147</v>
      </c>
      <c r="F8" s="199"/>
      <c r="G8" s="202" t="s">
        <v>148</v>
      </c>
      <c r="H8" s="199"/>
      <c r="I8" s="202" t="s">
        <v>147</v>
      </c>
      <c r="J8" s="199"/>
      <c r="K8" s="201" t="s">
        <v>149</v>
      </c>
      <c r="L8" s="193"/>
      <c r="M8" s="201" t="s">
        <v>150</v>
      </c>
      <c r="N8" s="193"/>
      <c r="O8" s="201" t="s">
        <v>78</v>
      </c>
      <c r="P8" s="193"/>
      <c r="Q8" s="203" t="s">
        <v>151</v>
      </c>
      <c r="R8" s="193"/>
      <c r="S8" s="203" t="s">
        <v>152</v>
      </c>
      <c r="T8" s="193"/>
      <c r="U8" s="203" t="s">
        <v>151</v>
      </c>
      <c r="V8" s="204"/>
      <c r="W8" s="203" t="s">
        <v>153</v>
      </c>
    </row>
    <row r="9" spans="1:27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5"/>
      <c r="S9" s="206"/>
      <c r="T9" s="205"/>
      <c r="U9" s="206"/>
      <c r="V9" s="206"/>
    </row>
    <row r="10" spans="1:27">
      <c r="A10" s="207">
        <v>340</v>
      </c>
      <c r="B10" s="207"/>
      <c r="C10" s="208" t="s">
        <v>154</v>
      </c>
      <c r="D10" s="208"/>
      <c r="E10" s="209">
        <v>26164.53</v>
      </c>
      <c r="F10" s="209"/>
      <c r="G10" s="209">
        <f>+-W10</f>
        <v>-26105.05089258543</v>
      </c>
      <c r="H10" s="209"/>
      <c r="I10" s="209">
        <f>+E10+G10</f>
        <v>59.479107414568716</v>
      </c>
      <c r="J10" s="209"/>
      <c r="K10" s="210">
        <v>0</v>
      </c>
      <c r="L10" s="210"/>
      <c r="M10" s="211">
        <v>22.5</v>
      </c>
      <c r="N10" s="211"/>
      <c r="O10" s="212">
        <f>1/M10*(1-K10)</f>
        <v>4.4444444444444446E-2</v>
      </c>
      <c r="P10" s="212"/>
      <c r="Q10" s="209">
        <f>ROUND(E10*O10,2)</f>
        <v>1162.8699999999999</v>
      </c>
      <c r="R10" s="209"/>
      <c r="S10" s="209">
        <f>+U10-Q10</f>
        <v>-1160.2299999999998</v>
      </c>
      <c r="T10" s="212"/>
      <c r="U10" s="209">
        <f>ROUND(I10*O10,2)</f>
        <v>2.64</v>
      </c>
      <c r="V10" s="209"/>
      <c r="W10" s="213">
        <f>+SUMIF('wp-l-Computers'!M:M,'D&amp;A 24d'!C10,'wp-l-Computers'!D:D)*$AA$1</f>
        <v>26105.05089258543</v>
      </c>
    </row>
    <row r="11" spans="1:27">
      <c r="A11" s="207">
        <v>340</v>
      </c>
      <c r="B11" s="207"/>
      <c r="C11" s="208" t="s">
        <v>155</v>
      </c>
      <c r="D11" s="208"/>
      <c r="E11" s="209">
        <v>0</v>
      </c>
      <c r="F11" s="209"/>
      <c r="G11" s="209">
        <f t="shared" ref="G11:G15" si="0">+-W11</f>
        <v>0</v>
      </c>
      <c r="H11" s="209"/>
      <c r="I11" s="209">
        <f t="shared" ref="I11:I15" si="1">+E11+G11</f>
        <v>0</v>
      </c>
      <c r="J11" s="209"/>
      <c r="K11" s="210">
        <v>0</v>
      </c>
      <c r="L11" s="210"/>
      <c r="M11" s="211">
        <v>22.5</v>
      </c>
      <c r="N11" s="211"/>
      <c r="O11" s="212">
        <f>1/M11*(1-K11)</f>
        <v>4.4444444444444446E-2</v>
      </c>
      <c r="P11" s="212"/>
      <c r="Q11" s="209">
        <f t="shared" ref="Q11:Q15" si="2">ROUND(E11*O11,2)</f>
        <v>0</v>
      </c>
      <c r="R11" s="209"/>
      <c r="S11" s="209">
        <f t="shared" ref="S11:S15" si="3">+U11-Q11</f>
        <v>0</v>
      </c>
      <c r="T11" s="212"/>
      <c r="U11" s="209">
        <f t="shared" ref="U11:U15" si="4">ROUND(I11*O11,2)</f>
        <v>0</v>
      </c>
      <c r="V11" s="209"/>
      <c r="W11" s="213">
        <f>+SUMIF('wp-l-Computers'!M:M,'D&amp;A 24d'!C11,'wp-l-Computers'!D:D)*$AA$1</f>
        <v>0</v>
      </c>
    </row>
    <row r="12" spans="1:27">
      <c r="A12" s="207">
        <v>340</v>
      </c>
      <c r="B12" s="207"/>
      <c r="C12" s="208" t="s">
        <v>156</v>
      </c>
      <c r="D12" s="208"/>
      <c r="E12" s="209">
        <v>153658.04</v>
      </c>
      <c r="F12" s="209"/>
      <c r="G12" s="209">
        <f t="shared" si="0"/>
        <v>-51353.358435724243</v>
      </c>
      <c r="H12" s="209"/>
      <c r="I12" s="209">
        <f t="shared" si="1"/>
        <v>102304.68156427576</v>
      </c>
      <c r="J12" s="209"/>
      <c r="K12" s="210">
        <v>0</v>
      </c>
      <c r="L12" s="210"/>
      <c r="M12" s="211">
        <v>22.5</v>
      </c>
      <c r="N12" s="211"/>
      <c r="O12" s="212">
        <f t="shared" ref="O12:O15" si="5">1/M12*(1-K12)</f>
        <v>4.4444444444444446E-2</v>
      </c>
      <c r="P12" s="212"/>
      <c r="Q12" s="209">
        <f t="shared" si="2"/>
        <v>6829.25</v>
      </c>
      <c r="R12" s="209"/>
      <c r="S12" s="209">
        <f t="shared" si="3"/>
        <v>-2282.38</v>
      </c>
      <c r="T12" s="212"/>
      <c r="U12" s="209">
        <f t="shared" si="4"/>
        <v>4546.87</v>
      </c>
      <c r="V12" s="209"/>
      <c r="W12" s="213">
        <f>+SUMIF('wp-l-Computers'!M:M,'D&amp;A 24d'!C12,'wp-l-Computers'!D:D)*$AA$1</f>
        <v>51353.358435724243</v>
      </c>
    </row>
    <row r="13" spans="1:27">
      <c r="A13" s="207">
        <v>340</v>
      </c>
      <c r="B13" s="207"/>
      <c r="C13" s="208" t="s">
        <v>157</v>
      </c>
      <c r="D13" s="208"/>
      <c r="E13" s="209">
        <v>0</v>
      </c>
      <c r="F13" s="209"/>
      <c r="G13" s="209">
        <f t="shared" si="0"/>
        <v>0</v>
      </c>
      <c r="H13" s="209"/>
      <c r="I13" s="209">
        <f t="shared" si="1"/>
        <v>0</v>
      </c>
      <c r="J13" s="209"/>
      <c r="K13" s="210">
        <v>0</v>
      </c>
      <c r="L13" s="210"/>
      <c r="M13" s="211">
        <v>22.5</v>
      </c>
      <c r="N13" s="211"/>
      <c r="O13" s="212">
        <f t="shared" si="5"/>
        <v>4.4444444444444446E-2</v>
      </c>
      <c r="P13" s="212"/>
      <c r="Q13" s="209">
        <f t="shared" si="2"/>
        <v>0</v>
      </c>
      <c r="R13" s="209"/>
      <c r="S13" s="209">
        <f t="shared" si="3"/>
        <v>0</v>
      </c>
      <c r="T13" s="212"/>
      <c r="U13" s="209">
        <f t="shared" si="4"/>
        <v>0</v>
      </c>
      <c r="V13" s="209"/>
      <c r="W13" s="213">
        <f>+SUMIF('wp-l-Computers'!M:M,'D&amp;A 24d'!C13,'wp-l-Computers'!D:D)*$AA$1</f>
        <v>0</v>
      </c>
    </row>
    <row r="14" spans="1:27">
      <c r="A14" s="214">
        <v>340</v>
      </c>
      <c r="B14" s="214"/>
      <c r="C14" s="215" t="s">
        <v>158</v>
      </c>
      <c r="D14" s="215"/>
      <c r="E14" s="209">
        <v>769158.68</v>
      </c>
      <c r="F14" s="216"/>
      <c r="G14" s="209">
        <f t="shared" si="0"/>
        <v>-580086.65923126251</v>
      </c>
      <c r="H14" s="216"/>
      <c r="I14" s="209">
        <f t="shared" si="1"/>
        <v>189072.02076873754</v>
      </c>
      <c r="J14" s="216"/>
      <c r="K14" s="210">
        <v>0</v>
      </c>
      <c r="L14" s="210"/>
      <c r="M14" s="211">
        <v>22.5</v>
      </c>
      <c r="N14" s="211"/>
      <c r="O14" s="217">
        <f t="shared" si="5"/>
        <v>4.4444444444444446E-2</v>
      </c>
      <c r="P14" s="217"/>
      <c r="Q14" s="209">
        <f t="shared" si="2"/>
        <v>34184.83</v>
      </c>
      <c r="R14" s="216"/>
      <c r="S14" s="209">
        <f t="shared" si="3"/>
        <v>-25781.63</v>
      </c>
      <c r="T14" s="217"/>
      <c r="U14" s="209">
        <f t="shared" si="4"/>
        <v>8403.2000000000007</v>
      </c>
      <c r="V14" s="209"/>
      <c r="W14" s="213">
        <f>+SUMIF('wp-l-Computers'!M:M,'D&amp;A 24d'!C14,'wp-l-Computers'!D:D)*$AA$1</f>
        <v>580086.65923126251</v>
      </c>
    </row>
    <row r="15" spans="1:27">
      <c r="A15" s="214">
        <v>340</v>
      </c>
      <c r="B15" s="214"/>
      <c r="C15" s="215" t="s">
        <v>159</v>
      </c>
      <c r="D15" s="215"/>
      <c r="E15" s="209">
        <v>16773.48</v>
      </c>
      <c r="F15" s="216"/>
      <c r="G15" s="209">
        <f t="shared" si="0"/>
        <v>-13587.423720020668</v>
      </c>
      <c r="H15" s="216"/>
      <c r="I15" s="209">
        <f t="shared" si="1"/>
        <v>3186.0562799793315</v>
      </c>
      <c r="J15" s="216"/>
      <c r="K15" s="210">
        <v>0</v>
      </c>
      <c r="L15" s="210"/>
      <c r="M15" s="211">
        <v>22.5</v>
      </c>
      <c r="N15" s="211"/>
      <c r="O15" s="217">
        <f t="shared" si="5"/>
        <v>4.4444444444444446E-2</v>
      </c>
      <c r="P15" s="217"/>
      <c r="Q15" s="209">
        <f t="shared" si="2"/>
        <v>745.49</v>
      </c>
      <c r="R15" s="216"/>
      <c r="S15" s="209">
        <f t="shared" si="3"/>
        <v>-603.89</v>
      </c>
      <c r="T15" s="217"/>
      <c r="U15" s="209">
        <f t="shared" si="4"/>
        <v>141.6</v>
      </c>
      <c r="V15" s="209"/>
      <c r="W15" s="213">
        <f>+SUMIF('wp-l-Computers'!M:M,'D&amp;A 24d'!C15,'wp-l-Computers'!D:D)*$AA$1</f>
        <v>13587.423720020668</v>
      </c>
    </row>
    <row r="16" spans="1:27">
      <c r="A16" s="207"/>
      <c r="B16" s="207"/>
      <c r="C16" s="208"/>
      <c r="D16" s="208"/>
      <c r="E16" s="218"/>
      <c r="F16" s="218"/>
      <c r="G16" s="218"/>
      <c r="H16" s="218"/>
      <c r="I16" s="218"/>
      <c r="J16" s="218"/>
      <c r="K16" s="219"/>
      <c r="L16" s="219"/>
      <c r="M16" s="219"/>
      <c r="N16" s="219"/>
      <c r="O16" s="208"/>
      <c r="P16" s="208"/>
      <c r="Q16" s="220"/>
      <c r="R16" s="208"/>
      <c r="S16" s="220"/>
      <c r="T16" s="208"/>
      <c r="U16" s="220"/>
      <c r="V16" s="220"/>
    </row>
    <row r="17" spans="1:22">
      <c r="A17" s="208"/>
      <c r="B17" s="208"/>
      <c r="C17" s="188"/>
      <c r="D17" s="188"/>
      <c r="E17" s="209"/>
      <c r="F17" s="209"/>
      <c r="G17" s="209"/>
      <c r="H17" s="209"/>
      <c r="I17" s="209"/>
      <c r="J17" s="209"/>
      <c r="K17" s="221"/>
      <c r="L17" s="221"/>
      <c r="M17" s="221"/>
      <c r="N17" s="221"/>
      <c r="O17" s="222" t="s">
        <v>101</v>
      </c>
      <c r="P17" s="222"/>
      <c r="Q17" s="223">
        <f>SUM(Q10:Q16)</f>
        <v>42922.44</v>
      </c>
      <c r="R17" s="222"/>
      <c r="S17" s="223">
        <f>SUM(S10:S16)</f>
        <v>-29828.13</v>
      </c>
      <c r="T17" s="222"/>
      <c r="U17" s="223">
        <f>SUM(U10:U16)</f>
        <v>13094.310000000001</v>
      </c>
      <c r="V17" s="209"/>
    </row>
    <row r="25" spans="1:22">
      <c r="I25" s="224"/>
    </row>
    <row r="26" spans="1:22">
      <c r="I26" s="224"/>
    </row>
    <row r="27" spans="1:22">
      <c r="I27" s="225"/>
    </row>
  </sheetData>
  <mergeCells count="2">
    <mergeCell ref="K5:M5"/>
    <mergeCell ref="O6:U6"/>
  </mergeCells>
  <printOptions horizontalCentered="1"/>
  <pageMargins left="0.45" right="0.45" top="0.75" bottom="0.2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4DFC-64A5-40BB-8D2E-C34AF9D02E1A}">
  <sheetPr>
    <pageSetUpPr fitToPage="1"/>
  </sheetPr>
  <dimension ref="A1:AA862"/>
  <sheetViews>
    <sheetView showGridLines="0" view="pageBreakPreview" zoomScale="85" zoomScaleNormal="90" zoomScaleSheetLayoutView="85" workbookViewId="0">
      <pane ySplit="8" topLeftCell="A9" activePane="bottomLeft" state="frozen"/>
      <selection activeCell="G21" sqref="G21"/>
      <selection pane="bottomLeft" activeCell="G21" sqref="G21"/>
    </sheetView>
  </sheetViews>
  <sheetFormatPr defaultColWidth="8.625" defaultRowHeight="16.5" outlineLevelRow="1" outlineLevelCol="1"/>
  <cols>
    <col min="1" max="1" width="8.625" style="227"/>
    <col min="2" max="2" width="10.875" style="227" customWidth="1"/>
    <col min="3" max="3" width="37.25" style="227" customWidth="1"/>
    <col min="4" max="4" width="13.125" style="228" bestFit="1" customWidth="1"/>
    <col min="5" max="5" width="18.75" style="228" customWidth="1"/>
    <col min="6" max="6" width="10.75" style="228" customWidth="1"/>
    <col min="7" max="7" width="13" style="228" bestFit="1" customWidth="1"/>
    <col min="8" max="8" width="12" style="228" bestFit="1" customWidth="1"/>
    <col min="9" max="9" width="8.625" style="227" bestFit="1" customWidth="1"/>
    <col min="10" max="10" width="12.75" style="227" bestFit="1" customWidth="1"/>
    <col min="11" max="11" width="11.5" style="227" customWidth="1"/>
    <col min="12" max="12" width="7.5" style="227" bestFit="1" customWidth="1"/>
    <col min="13" max="13" width="13.625" style="227" bestFit="1" customWidth="1"/>
    <col min="14" max="14" width="12.375" style="227" bestFit="1" customWidth="1"/>
    <col min="15" max="15" width="12.625" style="227" bestFit="1" customWidth="1"/>
    <col min="16" max="16" width="10" style="227" customWidth="1"/>
    <col min="17" max="17" width="14.5" style="227" hidden="1" customWidth="1" outlineLevel="1"/>
    <col min="18" max="18" width="10.75" style="227" hidden="1" customWidth="1" outlineLevel="1"/>
    <col min="19" max="19" width="14.5" style="227" hidden="1" customWidth="1" outlineLevel="1"/>
    <col min="20" max="20" width="10.75" style="227" hidden="1" customWidth="1" outlineLevel="1"/>
    <col min="21" max="21" width="8.25" style="227" hidden="1" customWidth="1" outlineLevel="1"/>
    <col min="22" max="22" width="10.75" style="227" hidden="1" customWidth="1" outlineLevel="1"/>
    <col min="23" max="23" width="8.25" style="227" hidden="1" customWidth="1" outlineLevel="1"/>
    <col min="24" max="24" width="10.75" style="227" hidden="1" customWidth="1" outlineLevel="1"/>
    <col min="25" max="25" width="8.25" style="227" hidden="1" customWidth="1" outlineLevel="1"/>
    <col min="26" max="26" width="10.75" style="227" hidden="1" customWidth="1" outlineLevel="1"/>
    <col min="27" max="27" width="8.625" style="227" collapsed="1"/>
    <col min="28" max="16384" width="8.625" style="227"/>
  </cols>
  <sheetData>
    <row r="1" spans="1:27">
      <c r="A1" s="226" t="s">
        <v>19</v>
      </c>
      <c r="B1" s="226"/>
      <c r="H1" s="229" t="s">
        <v>160</v>
      </c>
    </row>
    <row r="2" spans="1:27">
      <c r="A2" s="226" t="s">
        <v>20</v>
      </c>
      <c r="B2" s="226"/>
    </row>
    <row r="3" spans="1:27">
      <c r="A3" s="230" t="s">
        <v>161</v>
      </c>
      <c r="B3" s="230"/>
    </row>
    <row r="4" spans="1:27">
      <c r="A4" s="226" t="s">
        <v>21</v>
      </c>
      <c r="B4" s="226"/>
    </row>
    <row r="5" spans="1:27">
      <c r="B5" s="226"/>
    </row>
    <row r="6" spans="1:27" s="233" customFormat="1" ht="15.75">
      <c r="A6" s="231"/>
      <c r="B6" s="231" t="s">
        <v>162</v>
      </c>
      <c r="C6" s="231" t="s">
        <v>163</v>
      </c>
      <c r="D6" s="232" t="s">
        <v>164</v>
      </c>
      <c r="E6" s="232" t="s">
        <v>165</v>
      </c>
      <c r="F6" s="232" t="s">
        <v>166</v>
      </c>
      <c r="G6" s="232" t="s">
        <v>167</v>
      </c>
      <c r="H6" s="232" t="s">
        <v>168</v>
      </c>
      <c r="I6" s="231" t="s">
        <v>169</v>
      </c>
      <c r="J6" s="231" t="s">
        <v>170</v>
      </c>
      <c r="K6" s="231" t="s">
        <v>171</v>
      </c>
      <c r="L6" s="231" t="s">
        <v>172</v>
      </c>
      <c r="M6" s="231" t="s">
        <v>173</v>
      </c>
      <c r="N6" s="231" t="s">
        <v>174</v>
      </c>
      <c r="O6" s="231" t="s">
        <v>175</v>
      </c>
      <c r="P6" s="231" t="s">
        <v>176</v>
      </c>
      <c r="Q6" s="231" t="s">
        <v>177</v>
      </c>
      <c r="R6" s="231" t="s">
        <v>178</v>
      </c>
      <c r="S6" s="231" t="s">
        <v>179</v>
      </c>
      <c r="T6" s="231" t="s">
        <v>180</v>
      </c>
      <c r="U6" s="231" t="s">
        <v>181</v>
      </c>
      <c r="V6" s="231" t="s">
        <v>182</v>
      </c>
      <c r="W6" s="231" t="s">
        <v>183</v>
      </c>
      <c r="X6" s="231" t="s">
        <v>184</v>
      </c>
      <c r="Y6" s="231"/>
      <c r="Z6" s="231"/>
      <c r="AA6" s="231"/>
    </row>
    <row r="7" spans="1:27" s="233" customFormat="1" ht="15.75">
      <c r="A7" s="231"/>
      <c r="B7" s="231"/>
      <c r="C7" s="231"/>
      <c r="D7" s="232"/>
      <c r="E7" s="232"/>
      <c r="F7" s="232"/>
      <c r="G7" s="232"/>
      <c r="H7" s="232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27" ht="45">
      <c r="A8" s="234" t="s">
        <v>185</v>
      </c>
      <c r="B8" s="235" t="s">
        <v>186</v>
      </c>
      <c r="C8" s="235" t="s">
        <v>187</v>
      </c>
      <c r="D8" s="236" t="s">
        <v>188</v>
      </c>
      <c r="E8" s="236" t="s">
        <v>189</v>
      </c>
      <c r="F8" s="236" t="s">
        <v>190</v>
      </c>
      <c r="G8" s="236" t="s">
        <v>191</v>
      </c>
      <c r="H8" s="236" t="s">
        <v>192</v>
      </c>
      <c r="I8" s="237" t="s">
        <v>193</v>
      </c>
      <c r="J8" s="237" t="s">
        <v>194</v>
      </c>
      <c r="K8" s="237" t="s">
        <v>195</v>
      </c>
      <c r="L8" s="237"/>
      <c r="M8" s="237"/>
      <c r="N8" s="238"/>
      <c r="O8" s="239"/>
      <c r="P8" s="240">
        <v>43465</v>
      </c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7">
      <c r="A9" s="242"/>
      <c r="B9" s="243" t="s">
        <v>196</v>
      </c>
      <c r="C9" s="244"/>
      <c r="D9" s="245"/>
      <c r="E9" s="246"/>
      <c r="F9" s="246"/>
      <c r="G9" s="246"/>
      <c r="H9" s="247"/>
      <c r="I9" s="241"/>
      <c r="J9" s="241"/>
      <c r="K9" s="248"/>
      <c r="L9" s="241"/>
      <c r="M9" s="241"/>
      <c r="N9" s="241"/>
      <c r="O9" s="241"/>
      <c r="P9" s="249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27" hidden="1" outlineLevel="1">
      <c r="A10" s="250">
        <v>1</v>
      </c>
      <c r="B10" s="241">
        <v>103036</v>
      </c>
      <c r="C10" s="241" t="s">
        <v>197</v>
      </c>
      <c r="D10" s="251">
        <v>371501.92</v>
      </c>
      <c r="E10" s="251">
        <v>-371501.92</v>
      </c>
      <c r="F10" s="251">
        <f>D10+E10</f>
        <v>0</v>
      </c>
      <c r="G10" s="251">
        <f>IF(F10&gt;0,D10/I10,0)</f>
        <v>0</v>
      </c>
      <c r="H10" s="251">
        <f>IF(F10&gt;0,IF(YEAR(K10)="2018",ROUND(($P$8-K10)/30,0)*G10,G10*12),0)</f>
        <v>0</v>
      </c>
      <c r="I10" s="241">
        <v>60</v>
      </c>
      <c r="J10" s="249">
        <v>36707</v>
      </c>
      <c r="K10" s="252">
        <f>EOMONTH(J10,(I10-1))</f>
        <v>38503</v>
      </c>
      <c r="L10" s="241"/>
      <c r="M10" s="253" t="str">
        <f>+IF(F10=0,"MainFrame Computers","Not Fully Deprec")</f>
        <v>MainFrame Computers</v>
      </c>
      <c r="N10" s="253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spans="1:27" hidden="1" outlineLevel="1">
      <c r="A11" s="250">
        <v>2</v>
      </c>
      <c r="B11" s="241">
        <v>103037</v>
      </c>
      <c r="C11" s="241" t="s">
        <v>197</v>
      </c>
      <c r="D11" s="251">
        <v>5583.4</v>
      </c>
      <c r="E11" s="251">
        <v>-5583.4</v>
      </c>
      <c r="F11" s="251">
        <f t="shared" ref="F11:F17" si="0">D11+E11</f>
        <v>0</v>
      </c>
      <c r="G11" s="251">
        <f t="shared" ref="G11:G18" si="1">IF(F11&gt;0,D11/I11,0)</f>
        <v>0</v>
      </c>
      <c r="H11" s="251">
        <f t="shared" ref="H11:H18" si="2">IF(F11&gt;0,IF(YEAR(K11)="2018",ROUND(($P$8-K11)/30,0)*G11,G11*12),0)</f>
        <v>0</v>
      </c>
      <c r="I11" s="241">
        <v>60</v>
      </c>
      <c r="J11" s="249">
        <v>37072</v>
      </c>
      <c r="K11" s="252">
        <f t="shared" ref="K11:K17" si="3">EOMONTH(J11,(I11-1))</f>
        <v>38868</v>
      </c>
      <c r="L11" s="241"/>
      <c r="M11" s="253" t="str">
        <f t="shared" ref="M11:M18" si="4">+IF(F11=0,"MainFrame Computers","Not Fully Deprec")</f>
        <v>MainFrame Computers</v>
      </c>
      <c r="N11" s="253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</row>
    <row r="12" spans="1:27" hidden="1" outlineLevel="1">
      <c r="A12" s="250">
        <v>3</v>
      </c>
      <c r="B12" s="241">
        <v>103038</v>
      </c>
      <c r="C12" s="241" t="s">
        <v>197</v>
      </c>
      <c r="D12" s="251">
        <v>171679.56</v>
      </c>
      <c r="E12" s="251">
        <v>-171679.56</v>
      </c>
      <c r="F12" s="251">
        <f t="shared" si="0"/>
        <v>0</v>
      </c>
      <c r="G12" s="251">
        <f t="shared" si="1"/>
        <v>0</v>
      </c>
      <c r="H12" s="251">
        <f t="shared" si="2"/>
        <v>0</v>
      </c>
      <c r="I12" s="241">
        <v>60</v>
      </c>
      <c r="J12" s="249">
        <v>37802</v>
      </c>
      <c r="K12" s="252">
        <f t="shared" si="3"/>
        <v>39599</v>
      </c>
      <c r="L12" s="241"/>
      <c r="M12" s="253" t="str">
        <f t="shared" si="4"/>
        <v>MainFrame Computers</v>
      </c>
      <c r="N12" s="253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</row>
    <row r="13" spans="1:27" hidden="1" outlineLevel="1">
      <c r="A13" s="250">
        <v>4</v>
      </c>
      <c r="B13" s="241">
        <v>103039</v>
      </c>
      <c r="C13" s="241" t="s">
        <v>197</v>
      </c>
      <c r="D13" s="251">
        <v>13640.17</v>
      </c>
      <c r="E13" s="251">
        <v>-13640.17</v>
      </c>
      <c r="F13" s="251">
        <f t="shared" si="0"/>
        <v>0</v>
      </c>
      <c r="G13" s="251">
        <f t="shared" si="1"/>
        <v>0</v>
      </c>
      <c r="H13" s="251">
        <f t="shared" si="2"/>
        <v>0</v>
      </c>
      <c r="I13" s="241">
        <v>60</v>
      </c>
      <c r="J13" s="249">
        <v>38168</v>
      </c>
      <c r="K13" s="252">
        <f t="shared" si="3"/>
        <v>39964</v>
      </c>
      <c r="L13" s="241"/>
      <c r="M13" s="253" t="str">
        <f t="shared" si="4"/>
        <v>MainFrame Computers</v>
      </c>
      <c r="N13" s="253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</row>
    <row r="14" spans="1:27" hidden="1" outlineLevel="1">
      <c r="A14" s="250">
        <v>5</v>
      </c>
      <c r="B14" s="241">
        <v>103040</v>
      </c>
      <c r="C14" s="241" t="s">
        <v>197</v>
      </c>
      <c r="D14" s="251">
        <v>2385</v>
      </c>
      <c r="E14" s="251">
        <v>-2385</v>
      </c>
      <c r="F14" s="251">
        <f t="shared" si="0"/>
        <v>0</v>
      </c>
      <c r="G14" s="251">
        <f t="shared" si="1"/>
        <v>0</v>
      </c>
      <c r="H14" s="251">
        <f t="shared" si="2"/>
        <v>0</v>
      </c>
      <c r="I14" s="241">
        <v>60</v>
      </c>
      <c r="J14" s="249">
        <v>38898</v>
      </c>
      <c r="K14" s="252">
        <f t="shared" si="3"/>
        <v>40694</v>
      </c>
      <c r="L14" s="241"/>
      <c r="M14" s="253" t="str">
        <f t="shared" si="4"/>
        <v>MainFrame Computers</v>
      </c>
      <c r="N14" s="253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</row>
    <row r="15" spans="1:27" hidden="1" outlineLevel="1">
      <c r="A15" s="250">
        <v>6</v>
      </c>
      <c r="B15" s="241">
        <v>103055</v>
      </c>
      <c r="C15" s="241" t="s">
        <v>198</v>
      </c>
      <c r="D15" s="251">
        <v>508722.09</v>
      </c>
      <c r="E15" s="251">
        <v>-508722.09</v>
      </c>
      <c r="F15" s="251">
        <f t="shared" si="0"/>
        <v>0</v>
      </c>
      <c r="G15" s="251">
        <f t="shared" si="1"/>
        <v>0</v>
      </c>
      <c r="H15" s="251">
        <f t="shared" si="2"/>
        <v>0</v>
      </c>
      <c r="I15" s="241">
        <v>60</v>
      </c>
      <c r="J15" s="249">
        <v>40087</v>
      </c>
      <c r="K15" s="252">
        <f t="shared" si="3"/>
        <v>41912</v>
      </c>
      <c r="L15" s="241"/>
      <c r="M15" s="253" t="str">
        <f t="shared" si="4"/>
        <v>MainFrame Computers</v>
      </c>
      <c r="N15" s="253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</row>
    <row r="16" spans="1:27" hidden="1" outlineLevel="1">
      <c r="A16" s="250">
        <v>7</v>
      </c>
      <c r="B16" s="241">
        <v>1001589</v>
      </c>
      <c r="C16" s="241" t="s">
        <v>199</v>
      </c>
      <c r="D16" s="251">
        <v>6476.37</v>
      </c>
      <c r="E16" s="251">
        <v>-6476.37</v>
      </c>
      <c r="F16" s="251">
        <f t="shared" si="0"/>
        <v>0</v>
      </c>
      <c r="G16" s="251">
        <f t="shared" si="1"/>
        <v>0</v>
      </c>
      <c r="H16" s="251">
        <f t="shared" si="2"/>
        <v>0</v>
      </c>
      <c r="I16" s="241">
        <v>60</v>
      </c>
      <c r="J16" s="249">
        <v>39589</v>
      </c>
      <c r="K16" s="252">
        <f t="shared" si="3"/>
        <v>41394</v>
      </c>
      <c r="L16" s="241"/>
      <c r="M16" s="253" t="str">
        <f t="shared" si="4"/>
        <v>MainFrame Computers</v>
      </c>
      <c r="N16" s="253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</row>
    <row r="17" spans="1:27" hidden="1" outlineLevel="1">
      <c r="A17" s="250">
        <v>8</v>
      </c>
      <c r="B17" s="241">
        <v>1005459</v>
      </c>
      <c r="C17" s="241" t="s">
        <v>200</v>
      </c>
      <c r="D17" s="251">
        <v>6608.58</v>
      </c>
      <c r="E17" s="251">
        <v>-6608.58</v>
      </c>
      <c r="F17" s="251">
        <f t="shared" si="0"/>
        <v>0</v>
      </c>
      <c r="G17" s="251">
        <f t="shared" si="1"/>
        <v>0</v>
      </c>
      <c r="H17" s="251">
        <f t="shared" si="2"/>
        <v>0</v>
      </c>
      <c r="I17" s="241">
        <v>60</v>
      </c>
      <c r="J17" s="249">
        <v>40648</v>
      </c>
      <c r="K17" s="252">
        <f t="shared" si="3"/>
        <v>42460</v>
      </c>
      <c r="L17" s="241"/>
      <c r="M17" s="253" t="str">
        <f t="shared" si="4"/>
        <v>MainFrame Computers</v>
      </c>
      <c r="N17" s="253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1:27" hidden="1" outlineLevel="1">
      <c r="A18" s="250">
        <v>9</v>
      </c>
      <c r="B18" s="241">
        <v>1009058</v>
      </c>
      <c r="C18" s="241" t="s">
        <v>199</v>
      </c>
      <c r="D18" s="254">
        <v>355.52</v>
      </c>
      <c r="E18" s="254">
        <v>-207.69</v>
      </c>
      <c r="F18" s="254">
        <f>D18+E18</f>
        <v>147.82999999999998</v>
      </c>
      <c r="G18" s="254">
        <f t="shared" si="1"/>
        <v>5.9253333333333327</v>
      </c>
      <c r="H18" s="254">
        <f t="shared" si="2"/>
        <v>71.103999999999985</v>
      </c>
      <c r="I18" s="241">
        <v>60</v>
      </c>
      <c r="J18" s="249">
        <v>42201</v>
      </c>
      <c r="K18" s="252">
        <f>EOMONTH(J18,(I18-1))</f>
        <v>44012</v>
      </c>
      <c r="L18" s="241"/>
      <c r="M18" s="253" t="str">
        <f t="shared" si="4"/>
        <v>Not Fully Deprec</v>
      </c>
      <c r="N18" s="253"/>
      <c r="O18" s="241"/>
      <c r="P18" s="255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</row>
    <row r="19" spans="1:27" collapsed="1">
      <c r="A19" s="250">
        <v>10</v>
      </c>
      <c r="B19" s="241"/>
      <c r="C19" s="256" t="s">
        <v>201</v>
      </c>
      <c r="D19" s="257">
        <f>SUM(D10:D18)</f>
        <v>1086952.6100000003</v>
      </c>
      <c r="E19" s="251">
        <f>SUM(E10:E18)</f>
        <v>-1086804.7800000003</v>
      </c>
      <c r="F19" s="251">
        <f>SUM(F10:F18)</f>
        <v>147.82999999999998</v>
      </c>
      <c r="G19" s="251">
        <f>SUM(G10:G18)</f>
        <v>5.9253333333333327</v>
      </c>
      <c r="H19" s="251">
        <f>SUM(H10:H18)</f>
        <v>71.103999999999985</v>
      </c>
      <c r="I19" s="258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1:27">
      <c r="A20" s="250">
        <v>11</v>
      </c>
      <c r="B20" s="241"/>
      <c r="C20" s="259" t="s">
        <v>202</v>
      </c>
      <c r="D20" s="260">
        <v>2.4024591205729643E-2</v>
      </c>
      <c r="E20" s="260">
        <v>2.4024591205729643E-2</v>
      </c>
      <c r="F20" s="260">
        <v>2.4024591205729643E-2</v>
      </c>
      <c r="G20" s="260">
        <v>2.4024591205729643E-2</v>
      </c>
      <c r="H20" s="260">
        <v>2.4024591205729643E-2</v>
      </c>
      <c r="I20" s="258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</row>
    <row r="21" spans="1:27">
      <c r="A21" s="250">
        <v>12</v>
      </c>
      <c r="B21" s="241"/>
      <c r="C21" s="259" t="s">
        <v>203</v>
      </c>
      <c r="D21" s="251">
        <f>D19*D20</f>
        <v>26113.592115250889</v>
      </c>
      <c r="E21" s="251">
        <f>E19*E20</f>
        <v>-26110.040559932946</v>
      </c>
      <c r="F21" s="251">
        <f>F19*F20</f>
        <v>3.5515553179430128</v>
      </c>
      <c r="G21" s="251">
        <f>G19*G20</f>
        <v>0.14235371109101669</v>
      </c>
      <c r="H21" s="251">
        <f>H19*H20</f>
        <v>1.7082445330922003</v>
      </c>
      <c r="I21" s="258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</row>
    <row r="22" spans="1:27">
      <c r="A22" s="250">
        <v>13</v>
      </c>
      <c r="B22" s="241"/>
      <c r="C22" s="259"/>
      <c r="D22" s="246"/>
      <c r="E22" s="246"/>
      <c r="F22" s="246"/>
      <c r="G22" s="246"/>
      <c r="H22" s="246"/>
      <c r="I22" s="258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</row>
    <row r="23" spans="1:27">
      <c r="A23" s="250">
        <v>14</v>
      </c>
      <c r="B23" s="243" t="s">
        <v>204</v>
      </c>
      <c r="C23" s="244"/>
      <c r="D23" s="246"/>
      <c r="E23" s="246"/>
      <c r="F23" s="246"/>
      <c r="G23" s="246"/>
      <c r="H23" s="247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1:27" hidden="1" outlineLevel="1">
      <c r="A24" s="250">
        <v>15</v>
      </c>
      <c r="B24" s="241">
        <v>80366</v>
      </c>
      <c r="C24" s="241" t="s">
        <v>205</v>
      </c>
      <c r="D24" s="251">
        <v>740.27</v>
      </c>
      <c r="E24" s="251">
        <v>-206.25</v>
      </c>
      <c r="F24" s="251">
        <v>534.02</v>
      </c>
      <c r="G24" s="251">
        <f t="shared" ref="G24:G87" si="5">IF(F24&gt;0,D24/I24,0)</f>
        <v>20.563055555555554</v>
      </c>
      <c r="H24" s="251">
        <f t="shared" ref="H24:H87" si="6">IF(F24&gt;0,IF(YEAR(K24)="2018",ROUND(($P$8-K24)/30,0)*G24,G24*12),0)</f>
        <v>246.75666666666666</v>
      </c>
      <c r="I24" s="241">
        <v>36</v>
      </c>
      <c r="J24" s="249">
        <v>42956</v>
      </c>
      <c r="K24" s="252">
        <f t="shared" ref="K24:K87" si="7">EOMONTH(J24,(I24-1))</f>
        <v>44043</v>
      </c>
      <c r="L24" s="241"/>
      <c r="M24" s="253" t="str">
        <f>+IF(F24=0,"Personal Computers","Not Fully Deprec")</f>
        <v>Not Fully Deprec</v>
      </c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</row>
    <row r="25" spans="1:27" hidden="1" outlineLevel="1">
      <c r="A25" s="250">
        <v>16</v>
      </c>
      <c r="B25" s="241">
        <v>1005315</v>
      </c>
      <c r="C25" s="241" t="s">
        <v>199</v>
      </c>
      <c r="D25" s="251">
        <v>1320.12</v>
      </c>
      <c r="E25" s="251">
        <v>-1320.12</v>
      </c>
      <c r="F25" s="251">
        <v>0</v>
      </c>
      <c r="G25" s="251">
        <f t="shared" si="5"/>
        <v>0</v>
      </c>
      <c r="H25" s="251">
        <f t="shared" si="6"/>
        <v>0</v>
      </c>
      <c r="I25" s="241">
        <v>36</v>
      </c>
      <c r="J25" s="249">
        <v>40554</v>
      </c>
      <c r="K25" s="252">
        <f t="shared" si="7"/>
        <v>41639</v>
      </c>
      <c r="L25" s="241"/>
      <c r="M25" s="253" t="str">
        <f t="shared" ref="M25:M88" si="8">+IF(F25=0,"Personal Computers","Not Fully Deprec")</f>
        <v>Personal Computers</v>
      </c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</row>
    <row r="26" spans="1:27" hidden="1" outlineLevel="1">
      <c r="A26" s="250">
        <v>17</v>
      </c>
      <c r="B26" s="241">
        <v>1005337</v>
      </c>
      <c r="C26" s="241" t="s">
        <v>206</v>
      </c>
      <c r="D26" s="251">
        <v>5200</v>
      </c>
      <c r="E26" s="251">
        <v>-5200</v>
      </c>
      <c r="F26" s="251">
        <v>0</v>
      </c>
      <c r="G26" s="251">
        <f t="shared" si="5"/>
        <v>0</v>
      </c>
      <c r="H26" s="251">
        <f t="shared" si="6"/>
        <v>0</v>
      </c>
      <c r="I26" s="241">
        <v>36</v>
      </c>
      <c r="J26" s="249">
        <v>40557</v>
      </c>
      <c r="K26" s="252">
        <f t="shared" si="7"/>
        <v>41639</v>
      </c>
      <c r="L26" s="241"/>
      <c r="M26" s="253" t="str">
        <f t="shared" si="8"/>
        <v>Personal Computers</v>
      </c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</row>
    <row r="27" spans="1:27" hidden="1" outlineLevel="1">
      <c r="A27" s="250">
        <v>18</v>
      </c>
      <c r="B27" s="241">
        <v>1005338</v>
      </c>
      <c r="C27" s="241" t="s">
        <v>207</v>
      </c>
      <c r="D27" s="251">
        <v>1375</v>
      </c>
      <c r="E27" s="251">
        <v>-1375</v>
      </c>
      <c r="F27" s="251">
        <v>0</v>
      </c>
      <c r="G27" s="251">
        <f t="shared" si="5"/>
        <v>0</v>
      </c>
      <c r="H27" s="251">
        <f t="shared" si="6"/>
        <v>0</v>
      </c>
      <c r="I27" s="241">
        <v>36</v>
      </c>
      <c r="J27" s="249">
        <v>40618</v>
      </c>
      <c r="K27" s="252">
        <f t="shared" si="7"/>
        <v>41698</v>
      </c>
      <c r="L27" s="241"/>
      <c r="M27" s="253" t="str">
        <f t="shared" si="8"/>
        <v>Personal Computers</v>
      </c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</row>
    <row r="28" spans="1:27" hidden="1" outlineLevel="1">
      <c r="A28" s="250">
        <v>19</v>
      </c>
      <c r="B28" s="241">
        <v>1005339</v>
      </c>
      <c r="C28" s="241" t="s">
        <v>208</v>
      </c>
      <c r="D28" s="251">
        <v>2641.37</v>
      </c>
      <c r="E28" s="251">
        <v>-2641.37</v>
      </c>
      <c r="F28" s="251">
        <v>0</v>
      </c>
      <c r="G28" s="251">
        <f t="shared" si="5"/>
        <v>0</v>
      </c>
      <c r="H28" s="251">
        <f t="shared" si="6"/>
        <v>0</v>
      </c>
      <c r="I28" s="241">
        <v>36</v>
      </c>
      <c r="J28" s="249">
        <v>40613</v>
      </c>
      <c r="K28" s="252">
        <f t="shared" si="7"/>
        <v>41698</v>
      </c>
      <c r="L28" s="241"/>
      <c r="M28" s="253" t="str">
        <f t="shared" si="8"/>
        <v>Personal Computers</v>
      </c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</row>
    <row r="29" spans="1:27" hidden="1" outlineLevel="1">
      <c r="A29" s="250">
        <v>20</v>
      </c>
      <c r="B29" s="241">
        <v>1005340</v>
      </c>
      <c r="C29" s="241" t="s">
        <v>208</v>
      </c>
      <c r="D29" s="251">
        <v>1315.12</v>
      </c>
      <c r="E29" s="251">
        <v>-1315.12</v>
      </c>
      <c r="F29" s="251">
        <v>0</v>
      </c>
      <c r="G29" s="251">
        <f t="shared" si="5"/>
        <v>0</v>
      </c>
      <c r="H29" s="251">
        <f t="shared" si="6"/>
        <v>0</v>
      </c>
      <c r="I29" s="241">
        <v>36</v>
      </c>
      <c r="J29" s="249">
        <v>40598</v>
      </c>
      <c r="K29" s="252">
        <f t="shared" si="7"/>
        <v>41670</v>
      </c>
      <c r="L29" s="241"/>
      <c r="M29" s="253" t="str">
        <f t="shared" si="8"/>
        <v>Personal Computers</v>
      </c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</row>
    <row r="30" spans="1:27" hidden="1" outlineLevel="1">
      <c r="A30" s="250">
        <v>21</v>
      </c>
      <c r="B30" s="241">
        <v>1005376</v>
      </c>
      <c r="C30" s="241" t="s">
        <v>209</v>
      </c>
      <c r="D30" s="251">
        <v>1363.33</v>
      </c>
      <c r="E30" s="251">
        <v>-1363.33</v>
      </c>
      <c r="F30" s="251">
        <v>0</v>
      </c>
      <c r="G30" s="251">
        <f t="shared" si="5"/>
        <v>0</v>
      </c>
      <c r="H30" s="251">
        <f t="shared" si="6"/>
        <v>0</v>
      </c>
      <c r="I30" s="241">
        <v>36</v>
      </c>
      <c r="J30" s="249">
        <v>40626</v>
      </c>
      <c r="K30" s="252">
        <f t="shared" si="7"/>
        <v>41698</v>
      </c>
      <c r="L30" s="241"/>
      <c r="M30" s="253" t="str">
        <f t="shared" si="8"/>
        <v>Personal Computers</v>
      </c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</row>
    <row r="31" spans="1:27" hidden="1" outlineLevel="1">
      <c r="A31" s="250">
        <v>22</v>
      </c>
      <c r="B31" s="241">
        <v>1005377</v>
      </c>
      <c r="C31" s="241" t="s">
        <v>209</v>
      </c>
      <c r="D31" s="251">
        <v>1365.12</v>
      </c>
      <c r="E31" s="251">
        <v>-1365.12</v>
      </c>
      <c r="F31" s="251">
        <v>0</v>
      </c>
      <c r="G31" s="251">
        <f t="shared" si="5"/>
        <v>0</v>
      </c>
      <c r="H31" s="251">
        <f t="shared" si="6"/>
        <v>0</v>
      </c>
      <c r="I31" s="241">
        <v>36</v>
      </c>
      <c r="J31" s="249">
        <v>40659</v>
      </c>
      <c r="K31" s="252">
        <f t="shared" si="7"/>
        <v>41729</v>
      </c>
      <c r="L31" s="241"/>
      <c r="M31" s="253" t="str">
        <f t="shared" si="8"/>
        <v>Personal Computers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1:27" hidden="1" outlineLevel="1">
      <c r="A32" s="250">
        <v>23</v>
      </c>
      <c r="B32" s="241">
        <v>1005378</v>
      </c>
      <c r="C32" s="241" t="s">
        <v>210</v>
      </c>
      <c r="D32" s="251">
        <v>2649.56</v>
      </c>
      <c r="E32" s="251">
        <v>-2649.56</v>
      </c>
      <c r="F32" s="251">
        <v>0</v>
      </c>
      <c r="G32" s="251">
        <f t="shared" si="5"/>
        <v>0</v>
      </c>
      <c r="H32" s="251">
        <f t="shared" si="6"/>
        <v>0</v>
      </c>
      <c r="I32" s="241">
        <v>36</v>
      </c>
      <c r="J32" s="249">
        <v>40652</v>
      </c>
      <c r="K32" s="252">
        <f t="shared" si="7"/>
        <v>41729</v>
      </c>
      <c r="L32" s="241"/>
      <c r="M32" s="253" t="str">
        <f t="shared" si="8"/>
        <v>Personal Computers</v>
      </c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</row>
    <row r="33" spans="1:27" hidden="1" outlineLevel="1">
      <c r="A33" s="250">
        <v>24</v>
      </c>
      <c r="B33" s="241">
        <v>1005379</v>
      </c>
      <c r="C33" s="241" t="s">
        <v>211</v>
      </c>
      <c r="D33" s="251">
        <v>1375</v>
      </c>
      <c r="E33" s="251">
        <v>-1375</v>
      </c>
      <c r="F33" s="251">
        <v>0</v>
      </c>
      <c r="G33" s="251">
        <f t="shared" si="5"/>
        <v>0</v>
      </c>
      <c r="H33" s="251">
        <f t="shared" si="6"/>
        <v>0</v>
      </c>
      <c r="I33" s="241">
        <v>36</v>
      </c>
      <c r="J33" s="249">
        <v>40632</v>
      </c>
      <c r="K33" s="252">
        <f t="shared" si="7"/>
        <v>41698</v>
      </c>
      <c r="L33" s="241"/>
      <c r="M33" s="253" t="str">
        <f t="shared" si="8"/>
        <v>Personal Computers</v>
      </c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</row>
    <row r="34" spans="1:27" hidden="1" outlineLevel="1">
      <c r="A34" s="250">
        <v>25</v>
      </c>
      <c r="B34" s="241">
        <v>1005421</v>
      </c>
      <c r="C34" s="241" t="s">
        <v>212</v>
      </c>
      <c r="D34" s="251">
        <v>1242.44</v>
      </c>
      <c r="E34" s="251">
        <v>-1242.44</v>
      </c>
      <c r="F34" s="251">
        <v>0</v>
      </c>
      <c r="G34" s="251">
        <f t="shared" si="5"/>
        <v>0</v>
      </c>
      <c r="H34" s="251">
        <f t="shared" si="6"/>
        <v>0</v>
      </c>
      <c r="I34" s="241">
        <v>36</v>
      </c>
      <c r="J34" s="249">
        <v>40702</v>
      </c>
      <c r="K34" s="252">
        <f t="shared" si="7"/>
        <v>41790</v>
      </c>
      <c r="L34" s="241"/>
      <c r="M34" s="253" t="str">
        <f t="shared" si="8"/>
        <v>Personal Computers</v>
      </c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</row>
    <row r="35" spans="1:27" hidden="1" outlineLevel="1">
      <c r="A35" s="250">
        <v>26</v>
      </c>
      <c r="B35" s="241">
        <v>1005422</v>
      </c>
      <c r="C35" s="241" t="s">
        <v>213</v>
      </c>
      <c r="D35" s="251">
        <v>1266.8399999999999</v>
      </c>
      <c r="E35" s="251">
        <v>-1266.8399999999999</v>
      </c>
      <c r="F35" s="251">
        <v>0</v>
      </c>
      <c r="G35" s="251">
        <f t="shared" si="5"/>
        <v>0</v>
      </c>
      <c r="H35" s="251">
        <f t="shared" si="6"/>
        <v>0</v>
      </c>
      <c r="I35" s="241">
        <v>36</v>
      </c>
      <c r="J35" s="249">
        <v>40718</v>
      </c>
      <c r="K35" s="252">
        <f t="shared" si="7"/>
        <v>41790</v>
      </c>
      <c r="L35" s="241"/>
      <c r="M35" s="253" t="str">
        <f t="shared" si="8"/>
        <v>Personal Computers</v>
      </c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</row>
    <row r="36" spans="1:27" hidden="1" outlineLevel="1">
      <c r="A36" s="250">
        <v>27</v>
      </c>
      <c r="B36" s="241">
        <v>1005423</v>
      </c>
      <c r="C36" s="241" t="s">
        <v>214</v>
      </c>
      <c r="D36" s="251">
        <v>2552.59</v>
      </c>
      <c r="E36" s="251">
        <v>-2552.59</v>
      </c>
      <c r="F36" s="251">
        <v>0</v>
      </c>
      <c r="G36" s="251">
        <f t="shared" si="5"/>
        <v>0</v>
      </c>
      <c r="H36" s="251">
        <f t="shared" si="6"/>
        <v>0</v>
      </c>
      <c r="I36" s="241">
        <v>36</v>
      </c>
      <c r="J36" s="249">
        <v>40718</v>
      </c>
      <c r="K36" s="252">
        <f t="shared" si="7"/>
        <v>41790</v>
      </c>
      <c r="L36" s="241"/>
      <c r="M36" s="253" t="str">
        <f t="shared" si="8"/>
        <v>Personal Computers</v>
      </c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</row>
    <row r="37" spans="1:27" hidden="1" outlineLevel="1">
      <c r="A37" s="250">
        <v>28</v>
      </c>
      <c r="B37" s="241">
        <v>1005424</v>
      </c>
      <c r="C37" s="241" t="s">
        <v>215</v>
      </c>
      <c r="D37" s="251">
        <v>6847.73</v>
      </c>
      <c r="E37" s="251">
        <v>-6847.73</v>
      </c>
      <c r="F37" s="251">
        <v>0</v>
      </c>
      <c r="G37" s="251">
        <f t="shared" si="5"/>
        <v>0</v>
      </c>
      <c r="H37" s="251">
        <f t="shared" si="6"/>
        <v>0</v>
      </c>
      <c r="I37" s="241">
        <v>36</v>
      </c>
      <c r="J37" s="249">
        <v>40730</v>
      </c>
      <c r="K37" s="252">
        <f t="shared" si="7"/>
        <v>41820</v>
      </c>
      <c r="L37" s="241"/>
      <c r="M37" s="253" t="str">
        <f t="shared" si="8"/>
        <v>Personal Computers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</row>
    <row r="38" spans="1:27" hidden="1" outlineLevel="1">
      <c r="A38" s="250">
        <v>29</v>
      </c>
      <c r="B38" s="241">
        <v>1005425</v>
      </c>
      <c r="C38" s="241" t="s">
        <v>216</v>
      </c>
      <c r="D38" s="251">
        <v>3702.63</v>
      </c>
      <c r="E38" s="251">
        <v>-3702.63</v>
      </c>
      <c r="F38" s="251">
        <v>0</v>
      </c>
      <c r="G38" s="251">
        <f t="shared" si="5"/>
        <v>0</v>
      </c>
      <c r="H38" s="251">
        <f t="shared" si="6"/>
        <v>0</v>
      </c>
      <c r="I38" s="241">
        <v>36</v>
      </c>
      <c r="J38" s="249">
        <v>40738</v>
      </c>
      <c r="K38" s="252">
        <f t="shared" si="7"/>
        <v>41820</v>
      </c>
      <c r="L38" s="241"/>
      <c r="M38" s="253" t="str">
        <f t="shared" si="8"/>
        <v>Personal Computers</v>
      </c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</row>
    <row r="39" spans="1:27" hidden="1" outlineLevel="1">
      <c r="A39" s="250">
        <v>30</v>
      </c>
      <c r="B39" s="241">
        <v>1005426</v>
      </c>
      <c r="C39" s="241" t="s">
        <v>217</v>
      </c>
      <c r="D39" s="251">
        <v>1462.87</v>
      </c>
      <c r="E39" s="251">
        <v>-1462.87</v>
      </c>
      <c r="F39" s="251">
        <v>0</v>
      </c>
      <c r="G39" s="251">
        <f t="shared" si="5"/>
        <v>0</v>
      </c>
      <c r="H39" s="251">
        <f t="shared" si="6"/>
        <v>0</v>
      </c>
      <c r="I39" s="241">
        <v>36</v>
      </c>
      <c r="J39" s="249">
        <v>40751</v>
      </c>
      <c r="K39" s="252">
        <f t="shared" si="7"/>
        <v>41820</v>
      </c>
      <c r="L39" s="241"/>
      <c r="M39" s="253" t="str">
        <f t="shared" si="8"/>
        <v>Personal Computers</v>
      </c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</row>
    <row r="40" spans="1:27" hidden="1" outlineLevel="1">
      <c r="A40" s="250">
        <v>31</v>
      </c>
      <c r="B40" s="241">
        <v>1005457</v>
      </c>
      <c r="C40" s="241" t="s">
        <v>218</v>
      </c>
      <c r="D40" s="251">
        <v>2448.59</v>
      </c>
      <c r="E40" s="251">
        <v>-2448.59</v>
      </c>
      <c r="F40" s="251">
        <v>0</v>
      </c>
      <c r="G40" s="251">
        <f t="shared" si="5"/>
        <v>0</v>
      </c>
      <c r="H40" s="251">
        <f t="shared" si="6"/>
        <v>0</v>
      </c>
      <c r="I40" s="241">
        <v>36</v>
      </c>
      <c r="J40" s="249">
        <v>40779</v>
      </c>
      <c r="K40" s="252">
        <f t="shared" si="7"/>
        <v>41851</v>
      </c>
      <c r="L40" s="241"/>
      <c r="M40" s="253" t="str">
        <f t="shared" si="8"/>
        <v>Personal Computers</v>
      </c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</row>
    <row r="41" spans="1:27" hidden="1" outlineLevel="1">
      <c r="A41" s="250">
        <v>32</v>
      </c>
      <c r="B41" s="241">
        <v>1005458</v>
      </c>
      <c r="C41" s="241" t="s">
        <v>219</v>
      </c>
      <c r="D41" s="251">
        <v>3118.88</v>
      </c>
      <c r="E41" s="251">
        <v>-3118.88</v>
      </c>
      <c r="F41" s="251">
        <v>0</v>
      </c>
      <c r="G41" s="251">
        <f t="shared" si="5"/>
        <v>0</v>
      </c>
      <c r="H41" s="251">
        <f t="shared" si="6"/>
        <v>0</v>
      </c>
      <c r="I41" s="241">
        <v>36</v>
      </c>
      <c r="J41" s="249">
        <v>40751</v>
      </c>
      <c r="K41" s="252">
        <f t="shared" si="7"/>
        <v>41820</v>
      </c>
      <c r="L41" s="241"/>
      <c r="M41" s="253" t="str">
        <f t="shared" si="8"/>
        <v>Personal Computers</v>
      </c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</row>
    <row r="42" spans="1:27" hidden="1" outlineLevel="1">
      <c r="A42" s="250">
        <v>33</v>
      </c>
      <c r="B42" s="241">
        <v>1005486</v>
      </c>
      <c r="C42" s="241" t="s">
        <v>220</v>
      </c>
      <c r="D42" s="251">
        <v>990.98</v>
      </c>
      <c r="E42" s="251">
        <v>-990.98</v>
      </c>
      <c r="F42" s="251">
        <v>0</v>
      </c>
      <c r="G42" s="251">
        <f t="shared" si="5"/>
        <v>0</v>
      </c>
      <c r="H42" s="251">
        <f t="shared" si="6"/>
        <v>0</v>
      </c>
      <c r="I42" s="241">
        <v>36</v>
      </c>
      <c r="J42" s="249">
        <v>40793</v>
      </c>
      <c r="K42" s="252">
        <f t="shared" si="7"/>
        <v>41882</v>
      </c>
      <c r="L42" s="241"/>
      <c r="M42" s="253" t="str">
        <f t="shared" si="8"/>
        <v>Personal Computers</v>
      </c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</row>
    <row r="43" spans="1:27" hidden="1" outlineLevel="1">
      <c r="A43" s="250">
        <v>34</v>
      </c>
      <c r="B43" s="241">
        <v>1005487</v>
      </c>
      <c r="C43" s="241" t="s">
        <v>221</v>
      </c>
      <c r="D43" s="251">
        <v>857.7</v>
      </c>
      <c r="E43" s="251">
        <v>-857.7</v>
      </c>
      <c r="F43" s="251">
        <v>0</v>
      </c>
      <c r="G43" s="251">
        <f t="shared" si="5"/>
        <v>0</v>
      </c>
      <c r="H43" s="251">
        <f t="shared" si="6"/>
        <v>0</v>
      </c>
      <c r="I43" s="241">
        <v>36</v>
      </c>
      <c r="J43" s="249">
        <v>40793</v>
      </c>
      <c r="K43" s="252">
        <f t="shared" si="7"/>
        <v>41882</v>
      </c>
      <c r="L43" s="241"/>
      <c r="M43" s="253" t="str">
        <f t="shared" si="8"/>
        <v>Personal Computers</v>
      </c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</row>
    <row r="44" spans="1:27" hidden="1" outlineLevel="1">
      <c r="A44" s="250">
        <v>35</v>
      </c>
      <c r="B44" s="241">
        <v>1005488</v>
      </c>
      <c r="C44" s="241" t="s">
        <v>222</v>
      </c>
      <c r="D44" s="251">
        <v>123.29</v>
      </c>
      <c r="E44" s="251">
        <v>-123.29</v>
      </c>
      <c r="F44" s="251">
        <v>0</v>
      </c>
      <c r="G44" s="251">
        <f t="shared" si="5"/>
        <v>0</v>
      </c>
      <c r="H44" s="251">
        <f t="shared" si="6"/>
        <v>0</v>
      </c>
      <c r="I44" s="241">
        <v>36</v>
      </c>
      <c r="J44" s="249">
        <v>40794</v>
      </c>
      <c r="K44" s="252">
        <f t="shared" si="7"/>
        <v>41882</v>
      </c>
      <c r="L44" s="241"/>
      <c r="M44" s="253" t="str">
        <f t="shared" si="8"/>
        <v>Personal Computers</v>
      </c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</row>
    <row r="45" spans="1:27" hidden="1" outlineLevel="1">
      <c r="A45" s="250">
        <v>36</v>
      </c>
      <c r="B45" s="241">
        <v>1005489</v>
      </c>
      <c r="C45" s="241" t="s">
        <v>223</v>
      </c>
      <c r="D45" s="251">
        <v>644.14</v>
      </c>
      <c r="E45" s="251">
        <v>-644.14</v>
      </c>
      <c r="F45" s="251">
        <v>0</v>
      </c>
      <c r="G45" s="251">
        <f t="shared" si="5"/>
        <v>0</v>
      </c>
      <c r="H45" s="251">
        <f t="shared" si="6"/>
        <v>0</v>
      </c>
      <c r="I45" s="241">
        <v>36</v>
      </c>
      <c r="J45" s="249">
        <v>40793</v>
      </c>
      <c r="K45" s="252">
        <f t="shared" si="7"/>
        <v>41882</v>
      </c>
      <c r="L45" s="241"/>
      <c r="M45" s="253" t="str">
        <f t="shared" si="8"/>
        <v>Personal Computers</v>
      </c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</row>
    <row r="46" spans="1:27" hidden="1" outlineLevel="1">
      <c r="A46" s="250">
        <v>37</v>
      </c>
      <c r="B46" s="241">
        <v>1005490</v>
      </c>
      <c r="C46" s="241" t="s">
        <v>200</v>
      </c>
      <c r="D46" s="251">
        <v>128.6</v>
      </c>
      <c r="E46" s="251">
        <v>-128.6</v>
      </c>
      <c r="F46" s="251">
        <v>0</v>
      </c>
      <c r="G46" s="251">
        <f t="shared" si="5"/>
        <v>0</v>
      </c>
      <c r="H46" s="251">
        <f t="shared" si="6"/>
        <v>0</v>
      </c>
      <c r="I46" s="241">
        <v>36</v>
      </c>
      <c r="J46" s="249">
        <v>40793</v>
      </c>
      <c r="K46" s="252">
        <f t="shared" si="7"/>
        <v>41882</v>
      </c>
      <c r="L46" s="241"/>
      <c r="M46" s="253" t="str">
        <f t="shared" si="8"/>
        <v>Personal Computers</v>
      </c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</row>
    <row r="47" spans="1:27" hidden="1" outlineLevel="1">
      <c r="A47" s="250">
        <v>38</v>
      </c>
      <c r="B47" s="241">
        <v>1005491</v>
      </c>
      <c r="C47" s="241" t="s">
        <v>218</v>
      </c>
      <c r="D47" s="251">
        <v>1316.8</v>
      </c>
      <c r="E47" s="251">
        <v>-1316.8</v>
      </c>
      <c r="F47" s="251">
        <v>0</v>
      </c>
      <c r="G47" s="251">
        <f t="shared" si="5"/>
        <v>0</v>
      </c>
      <c r="H47" s="251">
        <f t="shared" si="6"/>
        <v>0</v>
      </c>
      <c r="I47" s="241">
        <v>36</v>
      </c>
      <c r="J47" s="249">
        <v>40779</v>
      </c>
      <c r="K47" s="252">
        <f t="shared" si="7"/>
        <v>41851</v>
      </c>
      <c r="L47" s="241"/>
      <c r="M47" s="253" t="str">
        <f t="shared" si="8"/>
        <v>Personal Computers</v>
      </c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</row>
    <row r="48" spans="1:27" hidden="1" outlineLevel="1">
      <c r="A48" s="250">
        <v>39</v>
      </c>
      <c r="B48" s="241">
        <v>1005492</v>
      </c>
      <c r="C48" s="241" t="s">
        <v>218</v>
      </c>
      <c r="D48" s="251">
        <v>1230.96</v>
      </c>
      <c r="E48" s="251">
        <v>-1230.96</v>
      </c>
      <c r="F48" s="251">
        <v>0</v>
      </c>
      <c r="G48" s="251">
        <f t="shared" si="5"/>
        <v>0</v>
      </c>
      <c r="H48" s="251">
        <f t="shared" si="6"/>
        <v>0</v>
      </c>
      <c r="I48" s="241">
        <v>36</v>
      </c>
      <c r="J48" s="249">
        <v>40793</v>
      </c>
      <c r="K48" s="252">
        <f t="shared" si="7"/>
        <v>41882</v>
      </c>
      <c r="L48" s="241"/>
      <c r="M48" s="253" t="str">
        <f t="shared" si="8"/>
        <v>Personal Computers</v>
      </c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</row>
    <row r="49" spans="1:27" hidden="1" outlineLevel="1">
      <c r="A49" s="250">
        <v>40</v>
      </c>
      <c r="B49" s="241">
        <v>1005493</v>
      </c>
      <c r="C49" s="241" t="s">
        <v>218</v>
      </c>
      <c r="D49" s="251">
        <v>1288.43</v>
      </c>
      <c r="E49" s="251">
        <v>-1288.43</v>
      </c>
      <c r="F49" s="251">
        <v>0</v>
      </c>
      <c r="G49" s="251">
        <f t="shared" si="5"/>
        <v>0</v>
      </c>
      <c r="H49" s="251">
        <f t="shared" si="6"/>
        <v>0</v>
      </c>
      <c r="I49" s="241">
        <v>36</v>
      </c>
      <c r="J49" s="249">
        <v>40800</v>
      </c>
      <c r="K49" s="252">
        <f t="shared" si="7"/>
        <v>41882</v>
      </c>
      <c r="L49" s="241"/>
      <c r="M49" s="253" t="str">
        <f t="shared" si="8"/>
        <v>Personal Computers</v>
      </c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</row>
    <row r="50" spans="1:27" hidden="1" outlineLevel="1">
      <c r="A50" s="250">
        <v>41</v>
      </c>
      <c r="B50" s="241">
        <v>1005494</v>
      </c>
      <c r="C50" s="241" t="s">
        <v>224</v>
      </c>
      <c r="D50" s="251">
        <v>1128.3399999999999</v>
      </c>
      <c r="E50" s="251">
        <v>-1128.3399999999999</v>
      </c>
      <c r="F50" s="251">
        <v>0</v>
      </c>
      <c r="G50" s="251">
        <f t="shared" si="5"/>
        <v>0</v>
      </c>
      <c r="H50" s="251">
        <f t="shared" si="6"/>
        <v>0</v>
      </c>
      <c r="I50" s="241">
        <v>36</v>
      </c>
      <c r="J50" s="249">
        <v>40800</v>
      </c>
      <c r="K50" s="252">
        <f t="shared" si="7"/>
        <v>41882</v>
      </c>
      <c r="L50" s="241"/>
      <c r="M50" s="253" t="str">
        <f t="shared" si="8"/>
        <v>Personal Computers</v>
      </c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</row>
    <row r="51" spans="1:27" hidden="1" outlineLevel="1">
      <c r="A51" s="250">
        <v>42</v>
      </c>
      <c r="B51" s="241">
        <v>1005495</v>
      </c>
      <c r="C51" s="241" t="s">
        <v>218</v>
      </c>
      <c r="D51" s="251">
        <v>1315.31</v>
      </c>
      <c r="E51" s="251">
        <v>-1315.31</v>
      </c>
      <c r="F51" s="251">
        <v>0</v>
      </c>
      <c r="G51" s="251">
        <f t="shared" si="5"/>
        <v>0</v>
      </c>
      <c r="H51" s="251">
        <f t="shared" si="6"/>
        <v>0</v>
      </c>
      <c r="I51" s="241">
        <v>36</v>
      </c>
      <c r="J51" s="249">
        <v>40688</v>
      </c>
      <c r="K51" s="252">
        <f t="shared" si="7"/>
        <v>41759</v>
      </c>
      <c r="L51" s="241"/>
      <c r="M51" s="253" t="str">
        <f t="shared" si="8"/>
        <v>Personal Computers</v>
      </c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</row>
    <row r="52" spans="1:27" hidden="1" outlineLevel="1">
      <c r="A52" s="250">
        <v>43</v>
      </c>
      <c r="B52" s="241">
        <v>1005497</v>
      </c>
      <c r="C52" s="241" t="s">
        <v>225</v>
      </c>
      <c r="D52" s="251">
        <v>2064.73</v>
      </c>
      <c r="E52" s="251">
        <v>-2064.73</v>
      </c>
      <c r="F52" s="251">
        <v>0</v>
      </c>
      <c r="G52" s="251">
        <f t="shared" si="5"/>
        <v>0</v>
      </c>
      <c r="H52" s="251">
        <f t="shared" si="6"/>
        <v>0</v>
      </c>
      <c r="I52" s="241">
        <v>36</v>
      </c>
      <c r="J52" s="249">
        <v>40821</v>
      </c>
      <c r="K52" s="252">
        <f t="shared" si="7"/>
        <v>41912</v>
      </c>
      <c r="L52" s="241"/>
      <c r="M52" s="253" t="str">
        <f t="shared" si="8"/>
        <v>Personal Computers</v>
      </c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</row>
    <row r="53" spans="1:27" hidden="1" outlineLevel="1">
      <c r="A53" s="250">
        <v>44</v>
      </c>
      <c r="B53" s="241">
        <v>1005501</v>
      </c>
      <c r="C53" s="241" t="s">
        <v>225</v>
      </c>
      <c r="D53" s="251">
        <v>2096.52</v>
      </c>
      <c r="E53" s="251">
        <v>-2096.52</v>
      </c>
      <c r="F53" s="251">
        <v>0</v>
      </c>
      <c r="G53" s="251">
        <f t="shared" si="5"/>
        <v>0</v>
      </c>
      <c r="H53" s="251">
        <f t="shared" si="6"/>
        <v>0</v>
      </c>
      <c r="I53" s="241">
        <v>36</v>
      </c>
      <c r="J53" s="249">
        <v>40814</v>
      </c>
      <c r="K53" s="252">
        <f t="shared" si="7"/>
        <v>41882</v>
      </c>
      <c r="L53" s="241"/>
      <c r="M53" s="253" t="str">
        <f t="shared" si="8"/>
        <v>Personal Computers</v>
      </c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</row>
    <row r="54" spans="1:27" hidden="1" outlineLevel="1">
      <c r="A54" s="250">
        <v>45</v>
      </c>
      <c r="B54" s="241">
        <v>1005502</v>
      </c>
      <c r="C54" s="241" t="s">
        <v>218</v>
      </c>
      <c r="D54" s="251">
        <v>2386.3000000000002</v>
      </c>
      <c r="E54" s="251">
        <v>-2386.3000000000002</v>
      </c>
      <c r="F54" s="251">
        <v>0</v>
      </c>
      <c r="G54" s="251">
        <f t="shared" si="5"/>
        <v>0</v>
      </c>
      <c r="H54" s="251">
        <f t="shared" si="6"/>
        <v>0</v>
      </c>
      <c r="I54" s="241">
        <v>36</v>
      </c>
      <c r="J54" s="249">
        <v>40814</v>
      </c>
      <c r="K54" s="252">
        <f t="shared" si="7"/>
        <v>41882</v>
      </c>
      <c r="L54" s="241"/>
      <c r="M54" s="253" t="str">
        <f t="shared" si="8"/>
        <v>Personal Computers</v>
      </c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</row>
    <row r="55" spans="1:27" hidden="1" outlineLevel="1">
      <c r="A55" s="250">
        <v>46</v>
      </c>
      <c r="B55" s="241">
        <v>1005503</v>
      </c>
      <c r="C55" s="241" t="s">
        <v>226</v>
      </c>
      <c r="D55" s="251">
        <v>526.69000000000005</v>
      </c>
      <c r="E55" s="251">
        <v>-526.69000000000005</v>
      </c>
      <c r="F55" s="251">
        <v>0</v>
      </c>
      <c r="G55" s="251">
        <f t="shared" si="5"/>
        <v>0</v>
      </c>
      <c r="H55" s="251">
        <f t="shared" si="6"/>
        <v>0</v>
      </c>
      <c r="I55" s="241">
        <v>36</v>
      </c>
      <c r="J55" s="249">
        <v>40814</v>
      </c>
      <c r="K55" s="252">
        <f t="shared" si="7"/>
        <v>41882</v>
      </c>
      <c r="L55" s="241"/>
      <c r="M55" s="253" t="str">
        <f t="shared" si="8"/>
        <v>Personal Computers</v>
      </c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</row>
    <row r="56" spans="1:27" hidden="1" outlineLevel="1">
      <c r="A56" s="250">
        <v>47</v>
      </c>
      <c r="B56" s="241">
        <v>1005504</v>
      </c>
      <c r="C56" s="241" t="s">
        <v>227</v>
      </c>
      <c r="D56" s="251">
        <v>13791.55</v>
      </c>
      <c r="E56" s="251">
        <v>-13791.55</v>
      </c>
      <c r="F56" s="251">
        <v>0</v>
      </c>
      <c r="G56" s="251">
        <f t="shared" si="5"/>
        <v>0</v>
      </c>
      <c r="H56" s="251">
        <f t="shared" si="6"/>
        <v>0</v>
      </c>
      <c r="I56" s="241">
        <v>36</v>
      </c>
      <c r="J56" s="249">
        <v>40814</v>
      </c>
      <c r="K56" s="252">
        <f t="shared" si="7"/>
        <v>41882</v>
      </c>
      <c r="L56" s="241"/>
      <c r="M56" s="253" t="str">
        <f t="shared" si="8"/>
        <v>Personal Computers</v>
      </c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</row>
    <row r="57" spans="1:27" hidden="1" outlineLevel="1">
      <c r="A57" s="250">
        <v>48</v>
      </c>
      <c r="B57" s="241">
        <v>1005505</v>
      </c>
      <c r="C57" s="241" t="s">
        <v>228</v>
      </c>
      <c r="D57" s="251">
        <v>1020.47</v>
      </c>
      <c r="E57" s="251">
        <v>-1020.47</v>
      </c>
      <c r="F57" s="251">
        <v>0</v>
      </c>
      <c r="G57" s="251">
        <f t="shared" si="5"/>
        <v>0</v>
      </c>
      <c r="H57" s="251">
        <f t="shared" si="6"/>
        <v>0</v>
      </c>
      <c r="I57" s="241">
        <v>36</v>
      </c>
      <c r="J57" s="249">
        <v>40815</v>
      </c>
      <c r="K57" s="252">
        <f t="shared" si="7"/>
        <v>41882</v>
      </c>
      <c r="L57" s="241"/>
      <c r="M57" s="253" t="str">
        <f t="shared" si="8"/>
        <v>Personal Computers</v>
      </c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</row>
    <row r="58" spans="1:27" hidden="1" outlineLevel="1">
      <c r="A58" s="250">
        <v>49</v>
      </c>
      <c r="B58" s="241">
        <v>1005523</v>
      </c>
      <c r="C58" s="241" t="s">
        <v>229</v>
      </c>
      <c r="D58" s="251">
        <v>518.5</v>
      </c>
      <c r="E58" s="251">
        <v>-518.5</v>
      </c>
      <c r="F58" s="251">
        <v>0</v>
      </c>
      <c r="G58" s="251">
        <f t="shared" si="5"/>
        <v>0</v>
      </c>
      <c r="H58" s="251">
        <f t="shared" si="6"/>
        <v>0</v>
      </c>
      <c r="I58" s="241">
        <v>36</v>
      </c>
      <c r="J58" s="249">
        <v>40821</v>
      </c>
      <c r="K58" s="252">
        <f t="shared" si="7"/>
        <v>41912</v>
      </c>
      <c r="L58" s="241"/>
      <c r="M58" s="253" t="str">
        <f t="shared" si="8"/>
        <v>Personal Computers</v>
      </c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</row>
    <row r="59" spans="1:27" hidden="1" outlineLevel="1">
      <c r="A59" s="250">
        <v>50</v>
      </c>
      <c r="B59" s="241">
        <v>1005524</v>
      </c>
      <c r="C59" s="241" t="s">
        <v>218</v>
      </c>
      <c r="D59" s="251">
        <v>1288.1500000000001</v>
      </c>
      <c r="E59" s="251">
        <v>-1288.1500000000001</v>
      </c>
      <c r="F59" s="251">
        <v>0</v>
      </c>
      <c r="G59" s="251">
        <f t="shared" si="5"/>
        <v>0</v>
      </c>
      <c r="H59" s="251">
        <f t="shared" si="6"/>
        <v>0</v>
      </c>
      <c r="I59" s="241">
        <v>36</v>
      </c>
      <c r="J59" s="249">
        <v>40833</v>
      </c>
      <c r="K59" s="252">
        <f t="shared" si="7"/>
        <v>41912</v>
      </c>
      <c r="L59" s="241"/>
      <c r="M59" s="253" t="str">
        <f t="shared" si="8"/>
        <v>Personal Computers</v>
      </c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</row>
    <row r="60" spans="1:27" hidden="1" outlineLevel="1">
      <c r="A60" s="250">
        <v>51</v>
      </c>
      <c r="B60" s="241">
        <v>1005562</v>
      </c>
      <c r="C60" s="241" t="s">
        <v>230</v>
      </c>
      <c r="D60" s="251">
        <v>1380</v>
      </c>
      <c r="E60" s="251">
        <v>-1380</v>
      </c>
      <c r="F60" s="251">
        <v>0</v>
      </c>
      <c r="G60" s="251">
        <f t="shared" si="5"/>
        <v>0</v>
      </c>
      <c r="H60" s="251">
        <f t="shared" si="6"/>
        <v>0</v>
      </c>
      <c r="I60" s="241">
        <v>36</v>
      </c>
      <c r="J60" s="249">
        <v>40849</v>
      </c>
      <c r="K60" s="252">
        <f t="shared" si="7"/>
        <v>41943</v>
      </c>
      <c r="L60" s="241"/>
      <c r="M60" s="253" t="str">
        <f t="shared" si="8"/>
        <v>Personal Computers</v>
      </c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</row>
    <row r="61" spans="1:27" hidden="1" outlineLevel="1">
      <c r="A61" s="250">
        <v>52</v>
      </c>
      <c r="B61" s="241">
        <v>1005573</v>
      </c>
      <c r="C61" s="241" t="s">
        <v>218</v>
      </c>
      <c r="D61" s="251">
        <v>1238.1500000000001</v>
      </c>
      <c r="E61" s="251">
        <v>-1238.1500000000001</v>
      </c>
      <c r="F61" s="251">
        <v>0</v>
      </c>
      <c r="G61" s="251">
        <f t="shared" si="5"/>
        <v>0</v>
      </c>
      <c r="H61" s="251">
        <f t="shared" si="6"/>
        <v>0</v>
      </c>
      <c r="I61" s="241">
        <v>36</v>
      </c>
      <c r="J61" s="249">
        <v>40849</v>
      </c>
      <c r="K61" s="252">
        <f t="shared" si="7"/>
        <v>41943</v>
      </c>
      <c r="L61" s="241"/>
      <c r="M61" s="253" t="str">
        <f t="shared" si="8"/>
        <v>Personal Computers</v>
      </c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</row>
    <row r="62" spans="1:27" hidden="1" outlineLevel="1">
      <c r="A62" s="250">
        <v>53</v>
      </c>
      <c r="B62" s="241">
        <v>1005574</v>
      </c>
      <c r="C62" s="241" t="s">
        <v>223</v>
      </c>
      <c r="D62" s="251">
        <v>177.99</v>
      </c>
      <c r="E62" s="251">
        <v>-177.99</v>
      </c>
      <c r="F62" s="251">
        <v>0</v>
      </c>
      <c r="G62" s="251">
        <f t="shared" si="5"/>
        <v>0</v>
      </c>
      <c r="H62" s="251">
        <f t="shared" si="6"/>
        <v>0</v>
      </c>
      <c r="I62" s="241">
        <v>36</v>
      </c>
      <c r="J62" s="249">
        <v>40849</v>
      </c>
      <c r="K62" s="252">
        <f t="shared" si="7"/>
        <v>41943</v>
      </c>
      <c r="L62" s="241"/>
      <c r="M62" s="253" t="str">
        <f t="shared" si="8"/>
        <v>Personal Computers</v>
      </c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</row>
    <row r="63" spans="1:27" hidden="1" outlineLevel="1">
      <c r="A63" s="250">
        <v>54</v>
      </c>
      <c r="B63" s="241">
        <v>1005581</v>
      </c>
      <c r="C63" s="241" t="s">
        <v>231</v>
      </c>
      <c r="D63" s="251">
        <v>266.32</v>
      </c>
      <c r="E63" s="251">
        <v>-266.32</v>
      </c>
      <c r="F63" s="251">
        <v>0</v>
      </c>
      <c r="G63" s="251">
        <f t="shared" si="5"/>
        <v>0</v>
      </c>
      <c r="H63" s="251">
        <f t="shared" si="6"/>
        <v>0</v>
      </c>
      <c r="I63" s="241">
        <v>36</v>
      </c>
      <c r="J63" s="249">
        <v>40863</v>
      </c>
      <c r="K63" s="252">
        <f t="shared" si="7"/>
        <v>41943</v>
      </c>
      <c r="L63" s="241"/>
      <c r="M63" s="253" t="str">
        <f t="shared" si="8"/>
        <v>Personal Computers</v>
      </c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</row>
    <row r="64" spans="1:27" hidden="1" outlineLevel="1">
      <c r="A64" s="250">
        <v>55</v>
      </c>
      <c r="B64" s="241">
        <v>1005582</v>
      </c>
      <c r="C64" s="241" t="s">
        <v>218</v>
      </c>
      <c r="D64" s="251">
        <v>2930.7</v>
      </c>
      <c r="E64" s="251">
        <v>-2930.7</v>
      </c>
      <c r="F64" s="251">
        <v>0</v>
      </c>
      <c r="G64" s="251">
        <f t="shared" si="5"/>
        <v>0</v>
      </c>
      <c r="H64" s="251">
        <f t="shared" si="6"/>
        <v>0</v>
      </c>
      <c r="I64" s="241">
        <v>36</v>
      </c>
      <c r="J64" s="249">
        <v>40863</v>
      </c>
      <c r="K64" s="252">
        <f t="shared" si="7"/>
        <v>41943</v>
      </c>
      <c r="L64" s="241"/>
      <c r="M64" s="253" t="str">
        <f t="shared" si="8"/>
        <v>Personal Computers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</row>
    <row r="65" spans="1:27" hidden="1" outlineLevel="1">
      <c r="A65" s="250">
        <v>56</v>
      </c>
      <c r="B65" s="241">
        <v>1005593</v>
      </c>
      <c r="C65" s="241" t="s">
        <v>232</v>
      </c>
      <c r="D65" s="251">
        <v>212.19</v>
      </c>
      <c r="E65" s="251">
        <v>-212.19</v>
      </c>
      <c r="F65" s="251">
        <v>0</v>
      </c>
      <c r="G65" s="251">
        <f t="shared" si="5"/>
        <v>0</v>
      </c>
      <c r="H65" s="251">
        <f t="shared" si="6"/>
        <v>0</v>
      </c>
      <c r="I65" s="241">
        <v>36</v>
      </c>
      <c r="J65" s="249">
        <v>40863</v>
      </c>
      <c r="K65" s="252">
        <f t="shared" si="7"/>
        <v>41943</v>
      </c>
      <c r="L65" s="241"/>
      <c r="M65" s="253" t="str">
        <f t="shared" si="8"/>
        <v>Personal Computers</v>
      </c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</row>
    <row r="66" spans="1:27" hidden="1" outlineLevel="1">
      <c r="A66" s="250">
        <v>57</v>
      </c>
      <c r="B66" s="241">
        <v>1005594</v>
      </c>
      <c r="C66" s="241" t="s">
        <v>218</v>
      </c>
      <c r="D66" s="251">
        <v>3075.14</v>
      </c>
      <c r="E66" s="251">
        <v>-3075.14</v>
      </c>
      <c r="F66" s="251">
        <v>0</v>
      </c>
      <c r="G66" s="251">
        <f t="shared" si="5"/>
        <v>0</v>
      </c>
      <c r="H66" s="251">
        <f t="shared" si="6"/>
        <v>0</v>
      </c>
      <c r="I66" s="241">
        <v>36</v>
      </c>
      <c r="J66" s="249">
        <v>40863</v>
      </c>
      <c r="K66" s="252">
        <f t="shared" si="7"/>
        <v>41943</v>
      </c>
      <c r="L66" s="241"/>
      <c r="M66" s="253" t="str">
        <f t="shared" si="8"/>
        <v>Personal Computers</v>
      </c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</row>
    <row r="67" spans="1:27" hidden="1" outlineLevel="1">
      <c r="A67" s="250">
        <v>58</v>
      </c>
      <c r="B67" s="241">
        <v>1005595</v>
      </c>
      <c r="C67" s="241" t="s">
        <v>233</v>
      </c>
      <c r="D67" s="251">
        <v>277.93</v>
      </c>
      <c r="E67" s="251">
        <v>-277.93</v>
      </c>
      <c r="F67" s="251">
        <v>0</v>
      </c>
      <c r="G67" s="251">
        <f t="shared" si="5"/>
        <v>0</v>
      </c>
      <c r="H67" s="251">
        <f t="shared" si="6"/>
        <v>0</v>
      </c>
      <c r="I67" s="241">
        <v>36</v>
      </c>
      <c r="J67" s="249">
        <v>40863</v>
      </c>
      <c r="K67" s="252">
        <f t="shared" si="7"/>
        <v>41943</v>
      </c>
      <c r="L67" s="241"/>
      <c r="M67" s="253" t="str">
        <f t="shared" si="8"/>
        <v>Personal Computers</v>
      </c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</row>
    <row r="68" spans="1:27" hidden="1" outlineLevel="1">
      <c r="A68" s="250">
        <v>59</v>
      </c>
      <c r="B68" s="241">
        <v>1005601</v>
      </c>
      <c r="C68" s="241" t="s">
        <v>234</v>
      </c>
      <c r="D68" s="251">
        <v>4914.4799999999996</v>
      </c>
      <c r="E68" s="251">
        <v>-4914.4799999999996</v>
      </c>
      <c r="F68" s="251">
        <v>0</v>
      </c>
      <c r="G68" s="251">
        <f t="shared" si="5"/>
        <v>0</v>
      </c>
      <c r="H68" s="251">
        <f t="shared" si="6"/>
        <v>0</v>
      </c>
      <c r="I68" s="241">
        <v>36</v>
      </c>
      <c r="J68" s="249">
        <v>40869</v>
      </c>
      <c r="K68" s="252">
        <f t="shared" si="7"/>
        <v>41943</v>
      </c>
      <c r="L68" s="241"/>
      <c r="M68" s="253" t="str">
        <f t="shared" si="8"/>
        <v>Personal Computers</v>
      </c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</row>
    <row r="69" spans="1:27" hidden="1" outlineLevel="1">
      <c r="A69" s="250">
        <v>60</v>
      </c>
      <c r="B69" s="241">
        <v>1005612</v>
      </c>
      <c r="C69" s="241" t="s">
        <v>223</v>
      </c>
      <c r="D69" s="251">
        <v>159.16999999999999</v>
      </c>
      <c r="E69" s="251">
        <v>-159.16999999999999</v>
      </c>
      <c r="F69" s="251">
        <v>0</v>
      </c>
      <c r="G69" s="251">
        <f t="shared" si="5"/>
        <v>0</v>
      </c>
      <c r="H69" s="251">
        <f t="shared" si="6"/>
        <v>0</v>
      </c>
      <c r="I69" s="241">
        <v>36</v>
      </c>
      <c r="J69" s="249">
        <v>40879</v>
      </c>
      <c r="K69" s="252">
        <f t="shared" si="7"/>
        <v>41973</v>
      </c>
      <c r="L69" s="241"/>
      <c r="M69" s="253" t="str">
        <f t="shared" si="8"/>
        <v>Personal Computers</v>
      </c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</row>
    <row r="70" spans="1:27" hidden="1" outlineLevel="1">
      <c r="A70" s="250">
        <v>61</v>
      </c>
      <c r="B70" s="241">
        <v>1005613</v>
      </c>
      <c r="C70" s="241" t="s">
        <v>235</v>
      </c>
      <c r="D70" s="251">
        <v>255.11</v>
      </c>
      <c r="E70" s="251">
        <v>-255.11</v>
      </c>
      <c r="F70" s="251">
        <v>0</v>
      </c>
      <c r="G70" s="251">
        <f t="shared" si="5"/>
        <v>0</v>
      </c>
      <c r="H70" s="251">
        <f t="shared" si="6"/>
        <v>0</v>
      </c>
      <c r="I70" s="241">
        <v>36</v>
      </c>
      <c r="J70" s="249">
        <v>40878</v>
      </c>
      <c r="K70" s="252">
        <f t="shared" si="7"/>
        <v>41973</v>
      </c>
      <c r="L70" s="241"/>
      <c r="M70" s="253" t="str">
        <f t="shared" si="8"/>
        <v>Personal Computers</v>
      </c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</row>
    <row r="71" spans="1:27" hidden="1" outlineLevel="1">
      <c r="A71" s="250">
        <v>62</v>
      </c>
      <c r="B71" s="241">
        <v>1005649</v>
      </c>
      <c r="C71" s="241" t="s">
        <v>236</v>
      </c>
      <c r="D71" s="251">
        <v>3062.29</v>
      </c>
      <c r="E71" s="251">
        <v>-3062.29</v>
      </c>
      <c r="F71" s="251">
        <v>0</v>
      </c>
      <c r="G71" s="251">
        <f t="shared" si="5"/>
        <v>0</v>
      </c>
      <c r="H71" s="251">
        <f t="shared" si="6"/>
        <v>0</v>
      </c>
      <c r="I71" s="241">
        <v>36</v>
      </c>
      <c r="J71" s="249">
        <v>40905</v>
      </c>
      <c r="K71" s="252">
        <f t="shared" si="7"/>
        <v>41973</v>
      </c>
      <c r="L71" s="241"/>
      <c r="M71" s="253" t="str">
        <f t="shared" si="8"/>
        <v>Personal Computers</v>
      </c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</row>
    <row r="72" spans="1:27" hidden="1" outlineLevel="1">
      <c r="A72" s="250">
        <v>63</v>
      </c>
      <c r="B72" s="241">
        <v>1005650</v>
      </c>
      <c r="C72" s="241" t="s">
        <v>218</v>
      </c>
      <c r="D72" s="251">
        <v>1819.86</v>
      </c>
      <c r="E72" s="251">
        <v>-1819.86</v>
      </c>
      <c r="F72" s="251">
        <v>0</v>
      </c>
      <c r="G72" s="251">
        <f t="shared" si="5"/>
        <v>0</v>
      </c>
      <c r="H72" s="251">
        <f t="shared" si="6"/>
        <v>0</v>
      </c>
      <c r="I72" s="241">
        <v>36</v>
      </c>
      <c r="J72" s="249">
        <v>40891</v>
      </c>
      <c r="K72" s="252">
        <f t="shared" si="7"/>
        <v>41973</v>
      </c>
      <c r="L72" s="241"/>
      <c r="M72" s="253" t="str">
        <f t="shared" si="8"/>
        <v>Personal Computers</v>
      </c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</row>
    <row r="73" spans="1:27" hidden="1" outlineLevel="1">
      <c r="A73" s="250">
        <v>64</v>
      </c>
      <c r="B73" s="241">
        <v>1005651</v>
      </c>
      <c r="C73" s="241" t="s">
        <v>219</v>
      </c>
      <c r="D73" s="251">
        <v>2901.38</v>
      </c>
      <c r="E73" s="251">
        <v>-2901.38</v>
      </c>
      <c r="F73" s="251">
        <v>0</v>
      </c>
      <c r="G73" s="251">
        <f t="shared" si="5"/>
        <v>0</v>
      </c>
      <c r="H73" s="251">
        <f t="shared" si="6"/>
        <v>0</v>
      </c>
      <c r="I73" s="241">
        <v>36</v>
      </c>
      <c r="J73" s="249">
        <v>40891</v>
      </c>
      <c r="K73" s="252">
        <f t="shared" si="7"/>
        <v>41973</v>
      </c>
      <c r="L73" s="241"/>
      <c r="M73" s="253" t="str">
        <f t="shared" si="8"/>
        <v>Personal Computers</v>
      </c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spans="1:27" hidden="1" outlineLevel="1">
      <c r="A74" s="250">
        <v>65</v>
      </c>
      <c r="B74" s="241">
        <v>1005658</v>
      </c>
      <c r="C74" s="241" t="s">
        <v>228</v>
      </c>
      <c r="D74" s="251">
        <v>777.74</v>
      </c>
      <c r="E74" s="251">
        <v>-777.74</v>
      </c>
      <c r="F74" s="251">
        <v>0</v>
      </c>
      <c r="G74" s="251">
        <f t="shared" si="5"/>
        <v>0</v>
      </c>
      <c r="H74" s="251">
        <f t="shared" si="6"/>
        <v>0</v>
      </c>
      <c r="I74" s="241">
        <v>36</v>
      </c>
      <c r="J74" s="249">
        <v>40905</v>
      </c>
      <c r="K74" s="252">
        <f t="shared" si="7"/>
        <v>41973</v>
      </c>
      <c r="L74" s="241"/>
      <c r="M74" s="253" t="str">
        <f t="shared" si="8"/>
        <v>Personal Computers</v>
      </c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</row>
    <row r="75" spans="1:27" hidden="1" outlineLevel="1">
      <c r="A75" s="250">
        <v>66</v>
      </c>
      <c r="B75" s="241">
        <v>1005879</v>
      </c>
      <c r="C75" s="241" t="s">
        <v>230</v>
      </c>
      <c r="D75" s="251">
        <v>2700</v>
      </c>
      <c r="E75" s="251">
        <v>-2700</v>
      </c>
      <c r="F75" s="251">
        <v>0</v>
      </c>
      <c r="G75" s="251">
        <f t="shared" si="5"/>
        <v>0</v>
      </c>
      <c r="H75" s="251">
        <f t="shared" si="6"/>
        <v>0</v>
      </c>
      <c r="I75" s="241">
        <v>36</v>
      </c>
      <c r="J75" s="249">
        <v>40909</v>
      </c>
      <c r="K75" s="252">
        <f t="shared" si="7"/>
        <v>42004</v>
      </c>
      <c r="L75" s="241"/>
      <c r="M75" s="253" t="str">
        <f t="shared" si="8"/>
        <v>Personal Computers</v>
      </c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</row>
    <row r="76" spans="1:27" hidden="1" outlineLevel="1">
      <c r="A76" s="250">
        <v>67</v>
      </c>
      <c r="B76" s="241">
        <v>1005881</v>
      </c>
      <c r="C76" s="241" t="s">
        <v>218</v>
      </c>
      <c r="D76" s="251">
        <v>1257.05</v>
      </c>
      <c r="E76" s="251">
        <v>-1257.05</v>
      </c>
      <c r="F76" s="251">
        <v>0</v>
      </c>
      <c r="G76" s="251">
        <f t="shared" si="5"/>
        <v>0</v>
      </c>
      <c r="H76" s="251">
        <f t="shared" si="6"/>
        <v>0</v>
      </c>
      <c r="I76" s="241">
        <v>36</v>
      </c>
      <c r="J76" s="249">
        <v>40913</v>
      </c>
      <c r="K76" s="252">
        <f t="shared" si="7"/>
        <v>42004</v>
      </c>
      <c r="L76" s="241"/>
      <c r="M76" s="253" t="str">
        <f t="shared" si="8"/>
        <v>Personal Computers</v>
      </c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</row>
    <row r="77" spans="1:27" hidden="1" outlineLevel="1">
      <c r="A77" s="250">
        <v>68</v>
      </c>
      <c r="B77" s="241">
        <v>1005890</v>
      </c>
      <c r="C77" s="241" t="s">
        <v>237</v>
      </c>
      <c r="D77" s="251">
        <v>72242.13</v>
      </c>
      <c r="E77" s="251">
        <v>-72242.13</v>
      </c>
      <c r="F77" s="251">
        <v>0</v>
      </c>
      <c r="G77" s="251">
        <f t="shared" si="5"/>
        <v>0</v>
      </c>
      <c r="H77" s="251">
        <f t="shared" si="6"/>
        <v>0</v>
      </c>
      <c r="I77" s="241">
        <v>36</v>
      </c>
      <c r="J77" s="249">
        <v>40907</v>
      </c>
      <c r="K77" s="252">
        <f t="shared" si="7"/>
        <v>41973</v>
      </c>
      <c r="L77" s="241"/>
      <c r="M77" s="253" t="str">
        <f t="shared" si="8"/>
        <v>Personal Computers</v>
      </c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</row>
    <row r="78" spans="1:27" hidden="1" outlineLevel="1">
      <c r="A78" s="250">
        <v>69</v>
      </c>
      <c r="B78" s="241">
        <v>1005892</v>
      </c>
      <c r="C78" s="241" t="s">
        <v>238</v>
      </c>
      <c r="D78" s="251">
        <v>2271.25</v>
      </c>
      <c r="E78" s="251">
        <v>-2271.25</v>
      </c>
      <c r="F78" s="251">
        <v>0</v>
      </c>
      <c r="G78" s="251">
        <f t="shared" si="5"/>
        <v>0</v>
      </c>
      <c r="H78" s="251">
        <f t="shared" si="6"/>
        <v>0</v>
      </c>
      <c r="I78" s="241">
        <v>36</v>
      </c>
      <c r="J78" s="249">
        <v>40933</v>
      </c>
      <c r="K78" s="252">
        <f t="shared" si="7"/>
        <v>42004</v>
      </c>
      <c r="L78" s="241"/>
      <c r="M78" s="253" t="str">
        <f t="shared" si="8"/>
        <v>Personal Computers</v>
      </c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</row>
    <row r="79" spans="1:27" hidden="1" outlineLevel="1">
      <c r="A79" s="250">
        <v>70</v>
      </c>
      <c r="B79" s="241">
        <v>1005900</v>
      </c>
      <c r="C79" s="241" t="s">
        <v>239</v>
      </c>
      <c r="D79" s="251">
        <v>3483</v>
      </c>
      <c r="E79" s="251">
        <v>-3483</v>
      </c>
      <c r="F79" s="251">
        <v>0</v>
      </c>
      <c r="G79" s="251">
        <f t="shared" si="5"/>
        <v>0</v>
      </c>
      <c r="H79" s="251">
        <f t="shared" si="6"/>
        <v>0</v>
      </c>
      <c r="I79" s="241">
        <v>36</v>
      </c>
      <c r="J79" s="249">
        <v>40940</v>
      </c>
      <c r="K79" s="252">
        <f t="shared" si="7"/>
        <v>42035</v>
      </c>
      <c r="L79" s="241"/>
      <c r="M79" s="253" t="str">
        <f t="shared" si="8"/>
        <v>Personal Computers</v>
      </c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</row>
    <row r="80" spans="1:27" hidden="1" outlineLevel="1">
      <c r="A80" s="250">
        <v>71</v>
      </c>
      <c r="B80" s="241">
        <v>1005908</v>
      </c>
      <c r="C80" s="241" t="s">
        <v>240</v>
      </c>
      <c r="D80" s="251">
        <v>2859.35</v>
      </c>
      <c r="E80" s="251">
        <v>-2859.35</v>
      </c>
      <c r="F80" s="251">
        <v>0</v>
      </c>
      <c r="G80" s="251">
        <f t="shared" si="5"/>
        <v>0</v>
      </c>
      <c r="H80" s="251">
        <f t="shared" si="6"/>
        <v>0</v>
      </c>
      <c r="I80" s="241">
        <v>36</v>
      </c>
      <c r="J80" s="249">
        <v>40907</v>
      </c>
      <c r="K80" s="252">
        <f t="shared" si="7"/>
        <v>41973</v>
      </c>
      <c r="L80" s="241"/>
      <c r="M80" s="253" t="str">
        <f t="shared" si="8"/>
        <v>Personal Computers</v>
      </c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</row>
    <row r="81" spans="1:27" hidden="1" outlineLevel="1">
      <c r="A81" s="250">
        <v>72</v>
      </c>
      <c r="B81" s="241">
        <v>1005938</v>
      </c>
      <c r="C81" s="241" t="s">
        <v>241</v>
      </c>
      <c r="D81" s="251">
        <v>269.95999999999998</v>
      </c>
      <c r="E81" s="251">
        <v>-269.95999999999998</v>
      </c>
      <c r="F81" s="251">
        <v>0</v>
      </c>
      <c r="G81" s="251">
        <f t="shared" si="5"/>
        <v>0</v>
      </c>
      <c r="H81" s="251">
        <f t="shared" si="6"/>
        <v>0</v>
      </c>
      <c r="I81" s="241">
        <v>36</v>
      </c>
      <c r="J81" s="249">
        <v>40975</v>
      </c>
      <c r="K81" s="252">
        <f t="shared" si="7"/>
        <v>42063</v>
      </c>
      <c r="L81" s="241"/>
      <c r="M81" s="253" t="str">
        <f t="shared" si="8"/>
        <v>Personal Computers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</row>
    <row r="82" spans="1:27" hidden="1" outlineLevel="1">
      <c r="A82" s="250">
        <v>73</v>
      </c>
      <c r="B82" s="241">
        <v>1005939</v>
      </c>
      <c r="C82" s="241" t="s">
        <v>242</v>
      </c>
      <c r="D82" s="251">
        <v>1283.75</v>
      </c>
      <c r="E82" s="251">
        <v>-1283.75</v>
      </c>
      <c r="F82" s="251">
        <v>0</v>
      </c>
      <c r="G82" s="251">
        <f t="shared" si="5"/>
        <v>0</v>
      </c>
      <c r="H82" s="251">
        <f t="shared" si="6"/>
        <v>0</v>
      </c>
      <c r="I82" s="241">
        <v>36</v>
      </c>
      <c r="J82" s="249">
        <v>40975</v>
      </c>
      <c r="K82" s="252">
        <f t="shared" si="7"/>
        <v>42063</v>
      </c>
      <c r="L82" s="241"/>
      <c r="M82" s="253" t="str">
        <f t="shared" si="8"/>
        <v>Personal Computers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</row>
    <row r="83" spans="1:27" hidden="1" outlineLevel="1">
      <c r="A83" s="250">
        <v>74</v>
      </c>
      <c r="B83" s="241">
        <v>1005940</v>
      </c>
      <c r="C83" s="241" t="s">
        <v>243</v>
      </c>
      <c r="D83" s="251">
        <v>1710</v>
      </c>
      <c r="E83" s="251">
        <v>-1710</v>
      </c>
      <c r="F83" s="251">
        <v>0</v>
      </c>
      <c r="G83" s="251">
        <f t="shared" si="5"/>
        <v>0</v>
      </c>
      <c r="H83" s="251">
        <f t="shared" si="6"/>
        <v>0</v>
      </c>
      <c r="I83" s="241">
        <v>36</v>
      </c>
      <c r="J83" s="249">
        <v>40954</v>
      </c>
      <c r="K83" s="252">
        <f t="shared" si="7"/>
        <v>42035</v>
      </c>
      <c r="L83" s="241"/>
      <c r="M83" s="253" t="str">
        <f t="shared" si="8"/>
        <v>Personal Computers</v>
      </c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</row>
    <row r="84" spans="1:27" hidden="1" outlineLevel="1">
      <c r="A84" s="250">
        <v>75</v>
      </c>
      <c r="B84" s="241">
        <v>1005961</v>
      </c>
      <c r="C84" s="241" t="s">
        <v>244</v>
      </c>
      <c r="D84" s="251">
        <v>494.55</v>
      </c>
      <c r="E84" s="251">
        <v>-494.55</v>
      </c>
      <c r="F84" s="251">
        <v>0</v>
      </c>
      <c r="G84" s="251">
        <f t="shared" si="5"/>
        <v>0</v>
      </c>
      <c r="H84" s="251">
        <f t="shared" si="6"/>
        <v>0</v>
      </c>
      <c r="I84" s="241">
        <v>36</v>
      </c>
      <c r="J84" s="249">
        <v>40942</v>
      </c>
      <c r="K84" s="252">
        <f t="shared" si="7"/>
        <v>42035</v>
      </c>
      <c r="L84" s="241"/>
      <c r="M84" s="253" t="str">
        <f t="shared" si="8"/>
        <v>Personal Computers</v>
      </c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</row>
    <row r="85" spans="1:27" hidden="1" outlineLevel="1">
      <c r="A85" s="250">
        <v>76</v>
      </c>
      <c r="B85" s="241">
        <v>1005973</v>
      </c>
      <c r="C85" s="241" t="s">
        <v>245</v>
      </c>
      <c r="D85" s="251">
        <v>788.54</v>
      </c>
      <c r="E85" s="251">
        <v>-788.54</v>
      </c>
      <c r="F85" s="251">
        <v>0</v>
      </c>
      <c r="G85" s="251">
        <f t="shared" si="5"/>
        <v>0</v>
      </c>
      <c r="H85" s="251">
        <f t="shared" si="6"/>
        <v>0</v>
      </c>
      <c r="I85" s="241">
        <v>36</v>
      </c>
      <c r="J85" s="249">
        <v>40975</v>
      </c>
      <c r="K85" s="252">
        <f t="shared" si="7"/>
        <v>42063</v>
      </c>
      <c r="L85" s="241"/>
      <c r="M85" s="253" t="str">
        <f t="shared" si="8"/>
        <v>Personal Computers</v>
      </c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</row>
    <row r="86" spans="1:27" hidden="1" outlineLevel="1">
      <c r="A86" s="250">
        <v>77</v>
      </c>
      <c r="B86" s="241">
        <v>1005996</v>
      </c>
      <c r="C86" s="241" t="s">
        <v>246</v>
      </c>
      <c r="D86" s="251">
        <v>456.84</v>
      </c>
      <c r="E86" s="251">
        <v>-456.84</v>
      </c>
      <c r="F86" s="251">
        <v>0</v>
      </c>
      <c r="G86" s="251">
        <f t="shared" si="5"/>
        <v>0</v>
      </c>
      <c r="H86" s="251">
        <f t="shared" si="6"/>
        <v>0</v>
      </c>
      <c r="I86" s="241">
        <v>36</v>
      </c>
      <c r="J86" s="249">
        <v>40975</v>
      </c>
      <c r="K86" s="252">
        <f t="shared" si="7"/>
        <v>42063</v>
      </c>
      <c r="L86" s="241"/>
      <c r="M86" s="253" t="str">
        <f t="shared" si="8"/>
        <v>Personal Computers</v>
      </c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</row>
    <row r="87" spans="1:27" hidden="1" outlineLevel="1">
      <c r="A87" s="250">
        <v>78</v>
      </c>
      <c r="B87" s="241">
        <v>1005997</v>
      </c>
      <c r="C87" s="241" t="s">
        <v>247</v>
      </c>
      <c r="D87" s="251">
        <v>672.8</v>
      </c>
      <c r="E87" s="251">
        <v>-672.8</v>
      </c>
      <c r="F87" s="251">
        <v>0</v>
      </c>
      <c r="G87" s="251">
        <f t="shared" si="5"/>
        <v>0</v>
      </c>
      <c r="H87" s="251">
        <f t="shared" si="6"/>
        <v>0</v>
      </c>
      <c r="I87" s="241">
        <v>36</v>
      </c>
      <c r="J87" s="249">
        <v>40975</v>
      </c>
      <c r="K87" s="252">
        <f t="shared" si="7"/>
        <v>42063</v>
      </c>
      <c r="L87" s="241"/>
      <c r="M87" s="253" t="str">
        <f t="shared" si="8"/>
        <v>Personal Computers</v>
      </c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</row>
    <row r="88" spans="1:27" hidden="1" outlineLevel="1">
      <c r="A88" s="250">
        <v>79</v>
      </c>
      <c r="B88" s="241">
        <v>1006007</v>
      </c>
      <c r="C88" s="241" t="s">
        <v>248</v>
      </c>
      <c r="D88" s="251">
        <v>349.04</v>
      </c>
      <c r="E88" s="251">
        <v>-349.04</v>
      </c>
      <c r="F88" s="251">
        <v>0</v>
      </c>
      <c r="G88" s="251">
        <f t="shared" ref="G88:G151" si="9">IF(F88&gt;0,D88/I88,0)</f>
        <v>0</v>
      </c>
      <c r="H88" s="251">
        <f t="shared" ref="H88:H151" si="10">IF(F88&gt;0,IF(YEAR(K88)="2018",ROUND(($P$8-K88)/30,0)*G88,G88*12),0)</f>
        <v>0</v>
      </c>
      <c r="I88" s="241">
        <v>36</v>
      </c>
      <c r="J88" s="249">
        <v>40995</v>
      </c>
      <c r="K88" s="252">
        <f t="shared" ref="K88:K151" si="11">EOMONTH(J88,(I88-1))</f>
        <v>42063</v>
      </c>
      <c r="L88" s="241"/>
      <c r="M88" s="253" t="str">
        <f t="shared" si="8"/>
        <v>Personal Computers</v>
      </c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</row>
    <row r="89" spans="1:27" hidden="1" outlineLevel="1">
      <c r="A89" s="250">
        <v>80</v>
      </c>
      <c r="B89" s="241">
        <v>1006020</v>
      </c>
      <c r="C89" s="241" t="s">
        <v>249</v>
      </c>
      <c r="D89" s="251">
        <v>900.72</v>
      </c>
      <c r="E89" s="251">
        <v>-900.72</v>
      </c>
      <c r="F89" s="251">
        <v>0</v>
      </c>
      <c r="G89" s="251">
        <f t="shared" si="9"/>
        <v>0</v>
      </c>
      <c r="H89" s="251">
        <f t="shared" si="10"/>
        <v>0</v>
      </c>
      <c r="I89" s="241">
        <v>36</v>
      </c>
      <c r="J89" s="249">
        <v>41011</v>
      </c>
      <c r="K89" s="252">
        <f t="shared" si="11"/>
        <v>42094</v>
      </c>
      <c r="L89" s="241"/>
      <c r="M89" s="253" t="str">
        <f t="shared" ref="M89:M152" si="12">+IF(F89=0,"Personal Computers","Not Fully Deprec")</f>
        <v>Personal Computers</v>
      </c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</row>
    <row r="90" spans="1:27" hidden="1" outlineLevel="1">
      <c r="A90" s="250">
        <v>81</v>
      </c>
      <c r="B90" s="241">
        <v>1006021</v>
      </c>
      <c r="C90" s="241" t="s">
        <v>250</v>
      </c>
      <c r="D90" s="251">
        <v>1605.29</v>
      </c>
      <c r="E90" s="251">
        <v>-1605.29</v>
      </c>
      <c r="F90" s="251">
        <v>0</v>
      </c>
      <c r="G90" s="251">
        <f t="shared" si="9"/>
        <v>0</v>
      </c>
      <c r="H90" s="251">
        <f t="shared" si="10"/>
        <v>0</v>
      </c>
      <c r="I90" s="241">
        <v>36</v>
      </c>
      <c r="J90" s="249">
        <v>41011</v>
      </c>
      <c r="K90" s="252">
        <f t="shared" si="11"/>
        <v>42094</v>
      </c>
      <c r="L90" s="241"/>
      <c r="M90" s="253" t="str">
        <f t="shared" si="12"/>
        <v>Personal Computers</v>
      </c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</row>
    <row r="91" spans="1:27" hidden="1" outlineLevel="1">
      <c r="A91" s="250">
        <v>82</v>
      </c>
      <c r="B91" s="241">
        <v>1006022</v>
      </c>
      <c r="C91" s="241" t="s">
        <v>251</v>
      </c>
      <c r="D91" s="251">
        <v>659.29</v>
      </c>
      <c r="E91" s="251">
        <v>-659.29</v>
      </c>
      <c r="F91" s="251">
        <v>0</v>
      </c>
      <c r="G91" s="251">
        <f t="shared" si="9"/>
        <v>0</v>
      </c>
      <c r="H91" s="251">
        <f t="shared" si="10"/>
        <v>0</v>
      </c>
      <c r="I91" s="241">
        <v>36</v>
      </c>
      <c r="J91" s="249">
        <v>41011</v>
      </c>
      <c r="K91" s="252">
        <f t="shared" si="11"/>
        <v>42094</v>
      </c>
      <c r="L91" s="241"/>
      <c r="M91" s="253" t="str">
        <f t="shared" si="12"/>
        <v>Personal Computers</v>
      </c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</row>
    <row r="92" spans="1:27" hidden="1" outlineLevel="1">
      <c r="A92" s="250">
        <v>83</v>
      </c>
      <c r="B92" s="241">
        <v>1006023</v>
      </c>
      <c r="C92" s="241" t="s">
        <v>252</v>
      </c>
      <c r="D92" s="251">
        <v>545.07000000000005</v>
      </c>
      <c r="E92" s="251">
        <v>-545.07000000000005</v>
      </c>
      <c r="F92" s="251">
        <v>0</v>
      </c>
      <c r="G92" s="251">
        <f t="shared" si="9"/>
        <v>0</v>
      </c>
      <c r="H92" s="251">
        <f t="shared" si="10"/>
        <v>0</v>
      </c>
      <c r="I92" s="241">
        <v>36</v>
      </c>
      <c r="J92" s="249">
        <v>41017</v>
      </c>
      <c r="K92" s="252">
        <f t="shared" si="11"/>
        <v>42094</v>
      </c>
      <c r="L92" s="241"/>
      <c r="M92" s="253" t="str">
        <f t="shared" si="12"/>
        <v>Personal Computers</v>
      </c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</row>
    <row r="93" spans="1:27" hidden="1" outlineLevel="1">
      <c r="A93" s="250">
        <v>84</v>
      </c>
      <c r="B93" s="241">
        <v>1006024</v>
      </c>
      <c r="C93" s="241" t="s">
        <v>253</v>
      </c>
      <c r="D93" s="251">
        <v>1985.2</v>
      </c>
      <c r="E93" s="251">
        <v>-1985.2</v>
      </c>
      <c r="F93" s="251">
        <v>0</v>
      </c>
      <c r="G93" s="251">
        <f t="shared" si="9"/>
        <v>0</v>
      </c>
      <c r="H93" s="251">
        <f t="shared" si="10"/>
        <v>0</v>
      </c>
      <c r="I93" s="241">
        <v>36</v>
      </c>
      <c r="J93" s="249">
        <v>41017</v>
      </c>
      <c r="K93" s="252">
        <f t="shared" si="11"/>
        <v>42094</v>
      </c>
      <c r="L93" s="241"/>
      <c r="M93" s="253" t="str">
        <f t="shared" si="12"/>
        <v>Personal Computers</v>
      </c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</row>
    <row r="94" spans="1:27" hidden="1" outlineLevel="1">
      <c r="A94" s="250">
        <v>85</v>
      </c>
      <c r="B94" s="241">
        <v>1006025</v>
      </c>
      <c r="C94" s="241" t="s">
        <v>250</v>
      </c>
      <c r="D94" s="251">
        <v>2539.7199999999998</v>
      </c>
      <c r="E94" s="251">
        <v>-2539.7199999999998</v>
      </c>
      <c r="F94" s="251">
        <v>0</v>
      </c>
      <c r="G94" s="251">
        <f t="shared" si="9"/>
        <v>0</v>
      </c>
      <c r="H94" s="251">
        <f t="shared" si="10"/>
        <v>0</v>
      </c>
      <c r="I94" s="241">
        <v>36</v>
      </c>
      <c r="J94" s="249">
        <v>40995</v>
      </c>
      <c r="K94" s="252">
        <f t="shared" si="11"/>
        <v>42063</v>
      </c>
      <c r="L94" s="241"/>
      <c r="M94" s="253" t="str">
        <f t="shared" si="12"/>
        <v>Personal Computers</v>
      </c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</row>
    <row r="95" spans="1:27" hidden="1" outlineLevel="1">
      <c r="A95" s="250">
        <v>86</v>
      </c>
      <c r="B95" s="241">
        <v>1006050</v>
      </c>
      <c r="C95" s="241" t="s">
        <v>253</v>
      </c>
      <c r="D95" s="251">
        <v>173.73</v>
      </c>
      <c r="E95" s="251">
        <v>-173.73</v>
      </c>
      <c r="F95" s="251">
        <v>0</v>
      </c>
      <c r="G95" s="251">
        <f t="shared" si="9"/>
        <v>0</v>
      </c>
      <c r="H95" s="251">
        <f t="shared" si="10"/>
        <v>0</v>
      </c>
      <c r="I95" s="241">
        <v>36</v>
      </c>
      <c r="J95" s="249">
        <v>41019</v>
      </c>
      <c r="K95" s="252">
        <f t="shared" si="11"/>
        <v>42094</v>
      </c>
      <c r="L95" s="241"/>
      <c r="M95" s="253" t="str">
        <f t="shared" si="12"/>
        <v>Personal Computers</v>
      </c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</row>
    <row r="96" spans="1:27" hidden="1" outlineLevel="1">
      <c r="A96" s="250">
        <v>87</v>
      </c>
      <c r="B96" s="241">
        <v>1006054</v>
      </c>
      <c r="C96" s="241" t="s">
        <v>250</v>
      </c>
      <c r="D96" s="251">
        <v>3036.39</v>
      </c>
      <c r="E96" s="251">
        <v>-3036.39</v>
      </c>
      <c r="F96" s="251">
        <v>0</v>
      </c>
      <c r="G96" s="251">
        <f t="shared" si="9"/>
        <v>0</v>
      </c>
      <c r="H96" s="251">
        <f t="shared" si="10"/>
        <v>0</v>
      </c>
      <c r="I96" s="241">
        <v>36</v>
      </c>
      <c r="J96" s="249">
        <v>41031</v>
      </c>
      <c r="K96" s="252">
        <f t="shared" si="11"/>
        <v>42124</v>
      </c>
      <c r="L96" s="241"/>
      <c r="M96" s="253" t="str">
        <f t="shared" si="12"/>
        <v>Personal Computers</v>
      </c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</row>
    <row r="97" spans="1:27" hidden="1" outlineLevel="1">
      <c r="A97" s="250">
        <v>88</v>
      </c>
      <c r="B97" s="241">
        <v>1006055</v>
      </c>
      <c r="C97" s="241" t="s">
        <v>253</v>
      </c>
      <c r="D97" s="251">
        <v>313.56</v>
      </c>
      <c r="E97" s="251">
        <v>-313.56</v>
      </c>
      <c r="F97" s="251">
        <v>0</v>
      </c>
      <c r="G97" s="251">
        <f t="shared" si="9"/>
        <v>0</v>
      </c>
      <c r="H97" s="251">
        <f t="shared" si="10"/>
        <v>0</v>
      </c>
      <c r="I97" s="241">
        <v>36</v>
      </c>
      <c r="J97" s="249">
        <v>41031</v>
      </c>
      <c r="K97" s="252">
        <f t="shared" si="11"/>
        <v>42124</v>
      </c>
      <c r="L97" s="241"/>
      <c r="M97" s="253" t="str">
        <f t="shared" si="12"/>
        <v>Personal Computers</v>
      </c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</row>
    <row r="98" spans="1:27" hidden="1" outlineLevel="1">
      <c r="A98" s="250">
        <v>89</v>
      </c>
      <c r="B98" s="241">
        <v>1006056</v>
      </c>
      <c r="C98" s="241" t="s">
        <v>250</v>
      </c>
      <c r="D98" s="251">
        <v>2538.59</v>
      </c>
      <c r="E98" s="251">
        <v>-2538.59</v>
      </c>
      <c r="F98" s="251">
        <v>0</v>
      </c>
      <c r="G98" s="251">
        <f t="shared" si="9"/>
        <v>0</v>
      </c>
      <c r="H98" s="251">
        <f t="shared" si="10"/>
        <v>0</v>
      </c>
      <c r="I98" s="241">
        <v>36</v>
      </c>
      <c r="J98" s="249">
        <v>41031</v>
      </c>
      <c r="K98" s="252">
        <f t="shared" si="11"/>
        <v>42124</v>
      </c>
      <c r="L98" s="241"/>
      <c r="M98" s="253" t="str">
        <f t="shared" si="12"/>
        <v>Personal Computers</v>
      </c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</row>
    <row r="99" spans="1:27" hidden="1" outlineLevel="1">
      <c r="A99" s="250">
        <v>90</v>
      </c>
      <c r="B99" s="241">
        <v>1006057</v>
      </c>
      <c r="C99" s="241" t="s">
        <v>254</v>
      </c>
      <c r="D99" s="251">
        <v>1662.16</v>
      </c>
      <c r="E99" s="251">
        <v>-1662.16</v>
      </c>
      <c r="F99" s="251">
        <v>0</v>
      </c>
      <c r="G99" s="251">
        <f t="shared" si="9"/>
        <v>0</v>
      </c>
      <c r="H99" s="251">
        <f t="shared" si="10"/>
        <v>0</v>
      </c>
      <c r="I99" s="241">
        <v>36</v>
      </c>
      <c r="J99" s="249">
        <v>41031</v>
      </c>
      <c r="K99" s="252">
        <f t="shared" si="11"/>
        <v>42124</v>
      </c>
      <c r="L99" s="241"/>
      <c r="M99" s="253" t="str">
        <f t="shared" si="12"/>
        <v>Personal Computers</v>
      </c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</row>
    <row r="100" spans="1:27" hidden="1" outlineLevel="1">
      <c r="A100" s="250">
        <v>91</v>
      </c>
      <c r="B100" s="241">
        <v>1006058</v>
      </c>
      <c r="C100" s="241" t="s">
        <v>253</v>
      </c>
      <c r="D100" s="251">
        <v>1689.91</v>
      </c>
      <c r="E100" s="251">
        <v>-1689.91</v>
      </c>
      <c r="F100" s="251">
        <v>0</v>
      </c>
      <c r="G100" s="251">
        <f t="shared" si="9"/>
        <v>0</v>
      </c>
      <c r="H100" s="251">
        <f t="shared" si="10"/>
        <v>0</v>
      </c>
      <c r="I100" s="241">
        <v>36</v>
      </c>
      <c r="J100" s="249">
        <v>41045</v>
      </c>
      <c r="K100" s="252">
        <f t="shared" si="11"/>
        <v>42124</v>
      </c>
      <c r="L100" s="241"/>
      <c r="M100" s="253" t="str">
        <f t="shared" si="12"/>
        <v>Personal Computers</v>
      </c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</row>
    <row r="101" spans="1:27" hidden="1" outlineLevel="1">
      <c r="A101" s="250">
        <v>92</v>
      </c>
      <c r="B101" s="241">
        <v>1006059</v>
      </c>
      <c r="C101" s="241" t="s">
        <v>255</v>
      </c>
      <c r="D101" s="251">
        <v>170.04</v>
      </c>
      <c r="E101" s="251">
        <v>-170.04</v>
      </c>
      <c r="F101" s="251">
        <v>0</v>
      </c>
      <c r="G101" s="251">
        <f t="shared" si="9"/>
        <v>0</v>
      </c>
      <c r="H101" s="251">
        <f t="shared" si="10"/>
        <v>0</v>
      </c>
      <c r="I101" s="241">
        <v>36</v>
      </c>
      <c r="J101" s="249">
        <v>41045</v>
      </c>
      <c r="K101" s="252">
        <f t="shared" si="11"/>
        <v>42124</v>
      </c>
      <c r="L101" s="241"/>
      <c r="M101" s="253" t="str">
        <f t="shared" si="12"/>
        <v>Personal Computers</v>
      </c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</row>
    <row r="102" spans="1:27" hidden="1" outlineLevel="1">
      <c r="A102" s="250">
        <v>93</v>
      </c>
      <c r="B102" s="241">
        <v>1006060</v>
      </c>
      <c r="C102" s="241" t="s">
        <v>256</v>
      </c>
      <c r="D102" s="251">
        <v>228.19</v>
      </c>
      <c r="E102" s="251">
        <v>-228.19</v>
      </c>
      <c r="F102" s="251">
        <v>0</v>
      </c>
      <c r="G102" s="251">
        <f t="shared" si="9"/>
        <v>0</v>
      </c>
      <c r="H102" s="251">
        <f t="shared" si="10"/>
        <v>0</v>
      </c>
      <c r="I102" s="241">
        <v>36</v>
      </c>
      <c r="J102" s="249">
        <v>41029</v>
      </c>
      <c r="K102" s="252">
        <f t="shared" si="11"/>
        <v>42094</v>
      </c>
      <c r="L102" s="241"/>
      <c r="M102" s="253" t="str">
        <f t="shared" si="12"/>
        <v>Personal Computers</v>
      </c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</row>
    <row r="103" spans="1:27" hidden="1" outlineLevel="1">
      <c r="A103" s="250">
        <v>94</v>
      </c>
      <c r="B103" s="241">
        <v>1006067</v>
      </c>
      <c r="C103" s="241" t="s">
        <v>257</v>
      </c>
      <c r="D103" s="251">
        <v>10205.24</v>
      </c>
      <c r="E103" s="251">
        <v>-10205.24</v>
      </c>
      <c r="F103" s="251">
        <v>0</v>
      </c>
      <c r="G103" s="251">
        <f t="shared" si="9"/>
        <v>0</v>
      </c>
      <c r="H103" s="251">
        <f t="shared" si="10"/>
        <v>0</v>
      </c>
      <c r="I103" s="241">
        <v>36</v>
      </c>
      <c r="J103" s="249">
        <v>41045</v>
      </c>
      <c r="K103" s="252">
        <f t="shared" si="11"/>
        <v>42124</v>
      </c>
      <c r="L103" s="241"/>
      <c r="M103" s="253" t="str">
        <f t="shared" si="12"/>
        <v>Personal Computers</v>
      </c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</row>
    <row r="104" spans="1:27" hidden="1" outlineLevel="1">
      <c r="A104" s="250">
        <v>95</v>
      </c>
      <c r="B104" s="241">
        <v>1006086</v>
      </c>
      <c r="C104" s="241" t="s">
        <v>258</v>
      </c>
      <c r="D104" s="251">
        <v>6420.95</v>
      </c>
      <c r="E104" s="251">
        <v>-6420.95</v>
      </c>
      <c r="F104" s="251">
        <v>0</v>
      </c>
      <c r="G104" s="251">
        <f t="shared" si="9"/>
        <v>0</v>
      </c>
      <c r="H104" s="251">
        <f t="shared" si="10"/>
        <v>0</v>
      </c>
      <c r="I104" s="241">
        <v>36</v>
      </c>
      <c r="J104" s="249">
        <v>41091</v>
      </c>
      <c r="K104" s="252">
        <f t="shared" si="11"/>
        <v>42185</v>
      </c>
      <c r="L104" s="241"/>
      <c r="M104" s="253" t="str">
        <f t="shared" si="12"/>
        <v>Personal Computers</v>
      </c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</row>
    <row r="105" spans="1:27" hidden="1" outlineLevel="1">
      <c r="A105" s="250">
        <v>96</v>
      </c>
      <c r="B105" s="241">
        <v>1006095</v>
      </c>
      <c r="C105" s="241" t="s">
        <v>259</v>
      </c>
      <c r="D105" s="251">
        <v>12140.34</v>
      </c>
      <c r="E105" s="251">
        <v>-12140.34</v>
      </c>
      <c r="F105" s="251">
        <v>0</v>
      </c>
      <c r="G105" s="251">
        <f t="shared" si="9"/>
        <v>0</v>
      </c>
      <c r="H105" s="251">
        <f t="shared" si="10"/>
        <v>0</v>
      </c>
      <c r="I105" s="241">
        <v>36</v>
      </c>
      <c r="J105" s="249">
        <v>41091</v>
      </c>
      <c r="K105" s="252">
        <f t="shared" si="11"/>
        <v>42185</v>
      </c>
      <c r="L105" s="241"/>
      <c r="M105" s="253" t="str">
        <f t="shared" si="12"/>
        <v>Personal Computers</v>
      </c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</row>
    <row r="106" spans="1:27" hidden="1" outlineLevel="1">
      <c r="A106" s="250">
        <v>97</v>
      </c>
      <c r="B106" s="241">
        <v>1006230</v>
      </c>
      <c r="C106" s="241" t="s">
        <v>260</v>
      </c>
      <c r="D106" s="251">
        <v>9144.39</v>
      </c>
      <c r="E106" s="251">
        <v>-9144.39</v>
      </c>
      <c r="F106" s="251">
        <v>0</v>
      </c>
      <c r="G106" s="251">
        <f t="shared" si="9"/>
        <v>0</v>
      </c>
      <c r="H106" s="251">
        <f t="shared" si="10"/>
        <v>0</v>
      </c>
      <c r="I106" s="241">
        <v>36</v>
      </c>
      <c r="J106" s="249">
        <v>41091</v>
      </c>
      <c r="K106" s="252">
        <f t="shared" si="11"/>
        <v>42185</v>
      </c>
      <c r="L106" s="241"/>
      <c r="M106" s="253" t="str">
        <f t="shared" si="12"/>
        <v>Personal Computers</v>
      </c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</row>
    <row r="107" spans="1:27" hidden="1" outlineLevel="1">
      <c r="A107" s="250">
        <v>98</v>
      </c>
      <c r="B107" s="241">
        <v>1006283</v>
      </c>
      <c r="C107" s="241" t="s">
        <v>261</v>
      </c>
      <c r="D107" s="251">
        <v>4231.33</v>
      </c>
      <c r="E107" s="251">
        <v>-4231.33</v>
      </c>
      <c r="F107" s="251">
        <v>0</v>
      </c>
      <c r="G107" s="251">
        <f t="shared" si="9"/>
        <v>0</v>
      </c>
      <c r="H107" s="251">
        <f t="shared" si="10"/>
        <v>0</v>
      </c>
      <c r="I107" s="241">
        <v>36</v>
      </c>
      <c r="J107" s="249">
        <v>41091</v>
      </c>
      <c r="K107" s="252">
        <f t="shared" si="11"/>
        <v>42185</v>
      </c>
      <c r="L107" s="241"/>
      <c r="M107" s="253" t="str">
        <f t="shared" si="12"/>
        <v>Personal Computers</v>
      </c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</row>
    <row r="108" spans="1:27" hidden="1" outlineLevel="1">
      <c r="A108" s="250">
        <v>99</v>
      </c>
      <c r="B108" s="241">
        <v>1006340</v>
      </c>
      <c r="C108" s="241" t="s">
        <v>199</v>
      </c>
      <c r="D108" s="251">
        <v>1406.33</v>
      </c>
      <c r="E108" s="251">
        <v>-1406.33</v>
      </c>
      <c r="F108" s="251">
        <v>0</v>
      </c>
      <c r="G108" s="251">
        <f t="shared" si="9"/>
        <v>0</v>
      </c>
      <c r="H108" s="251">
        <f t="shared" si="10"/>
        <v>0</v>
      </c>
      <c r="I108" s="241">
        <v>36</v>
      </c>
      <c r="J108" s="249">
        <v>41262</v>
      </c>
      <c r="K108" s="252">
        <f t="shared" si="11"/>
        <v>42338</v>
      </c>
      <c r="L108" s="241"/>
      <c r="M108" s="253" t="str">
        <f t="shared" si="12"/>
        <v>Personal Computers</v>
      </c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</row>
    <row r="109" spans="1:27" hidden="1" outlineLevel="1">
      <c r="A109" s="250">
        <v>100</v>
      </c>
      <c r="B109" s="241">
        <v>1006341</v>
      </c>
      <c r="C109" s="241" t="s">
        <v>199</v>
      </c>
      <c r="D109" s="251">
        <v>1413.24</v>
      </c>
      <c r="E109" s="251">
        <v>-1413.24</v>
      </c>
      <c r="F109" s="251">
        <v>0</v>
      </c>
      <c r="G109" s="251">
        <f t="shared" si="9"/>
        <v>0</v>
      </c>
      <c r="H109" s="251">
        <f t="shared" si="10"/>
        <v>0</v>
      </c>
      <c r="I109" s="241">
        <v>36</v>
      </c>
      <c r="J109" s="249">
        <v>41262</v>
      </c>
      <c r="K109" s="252">
        <f t="shared" si="11"/>
        <v>42338</v>
      </c>
      <c r="L109" s="241"/>
      <c r="M109" s="253" t="str">
        <f t="shared" si="12"/>
        <v>Personal Computers</v>
      </c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</row>
    <row r="110" spans="1:27" hidden="1" outlineLevel="1">
      <c r="A110" s="250">
        <v>101</v>
      </c>
      <c r="B110" s="241">
        <v>1006458</v>
      </c>
      <c r="C110" s="241" t="s">
        <v>262</v>
      </c>
      <c r="D110" s="251">
        <v>1220.81</v>
      </c>
      <c r="E110" s="251">
        <v>-1220.81</v>
      </c>
      <c r="F110" s="251">
        <v>0</v>
      </c>
      <c r="G110" s="251">
        <f t="shared" si="9"/>
        <v>0</v>
      </c>
      <c r="H110" s="251">
        <f t="shared" si="10"/>
        <v>0</v>
      </c>
      <c r="I110" s="241">
        <v>36</v>
      </c>
      <c r="J110" s="249">
        <v>41281</v>
      </c>
      <c r="K110" s="252">
        <f t="shared" si="11"/>
        <v>42369</v>
      </c>
      <c r="L110" s="241"/>
      <c r="M110" s="253" t="str">
        <f t="shared" si="12"/>
        <v>Personal Computers</v>
      </c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</row>
    <row r="111" spans="1:27" hidden="1" outlineLevel="1">
      <c r="A111" s="250">
        <v>102</v>
      </c>
      <c r="B111" s="241">
        <v>1006459</v>
      </c>
      <c r="C111" s="241" t="s">
        <v>263</v>
      </c>
      <c r="D111" s="251">
        <v>819.9</v>
      </c>
      <c r="E111" s="251">
        <v>-819.9</v>
      </c>
      <c r="F111" s="251">
        <v>0</v>
      </c>
      <c r="G111" s="251">
        <f t="shared" si="9"/>
        <v>0</v>
      </c>
      <c r="H111" s="251">
        <f t="shared" si="10"/>
        <v>0</v>
      </c>
      <c r="I111" s="241">
        <v>36</v>
      </c>
      <c r="J111" s="249">
        <v>41281</v>
      </c>
      <c r="K111" s="252">
        <f t="shared" si="11"/>
        <v>42369</v>
      </c>
      <c r="L111" s="241"/>
      <c r="M111" s="253" t="str">
        <f t="shared" si="12"/>
        <v>Personal Computers</v>
      </c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</row>
    <row r="112" spans="1:27" hidden="1" outlineLevel="1">
      <c r="A112" s="250">
        <v>103</v>
      </c>
      <c r="B112" s="241">
        <v>1006460</v>
      </c>
      <c r="C112" s="241" t="s">
        <v>264</v>
      </c>
      <c r="D112" s="251">
        <v>1196.25</v>
      </c>
      <c r="E112" s="251">
        <v>-1196.25</v>
      </c>
      <c r="F112" s="251">
        <v>0</v>
      </c>
      <c r="G112" s="251">
        <f t="shared" si="9"/>
        <v>0</v>
      </c>
      <c r="H112" s="251">
        <f t="shared" si="10"/>
        <v>0</v>
      </c>
      <c r="I112" s="241">
        <v>36</v>
      </c>
      <c r="J112" s="249">
        <v>41281</v>
      </c>
      <c r="K112" s="252">
        <f t="shared" si="11"/>
        <v>42369</v>
      </c>
      <c r="L112" s="241"/>
      <c r="M112" s="253" t="str">
        <f t="shared" si="12"/>
        <v>Personal Computers</v>
      </c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</row>
    <row r="113" spans="1:27" hidden="1" outlineLevel="1">
      <c r="A113" s="250">
        <v>104</v>
      </c>
      <c r="B113" s="241">
        <v>1006461</v>
      </c>
      <c r="C113" s="241" t="s">
        <v>265</v>
      </c>
      <c r="D113" s="251">
        <v>266.93</v>
      </c>
      <c r="E113" s="251">
        <v>-266.93</v>
      </c>
      <c r="F113" s="251">
        <v>0</v>
      </c>
      <c r="G113" s="251">
        <f t="shared" si="9"/>
        <v>0</v>
      </c>
      <c r="H113" s="251">
        <f t="shared" si="10"/>
        <v>0</v>
      </c>
      <c r="I113" s="241">
        <v>36</v>
      </c>
      <c r="J113" s="249">
        <v>41281</v>
      </c>
      <c r="K113" s="252">
        <f t="shared" si="11"/>
        <v>42369</v>
      </c>
      <c r="L113" s="241"/>
      <c r="M113" s="253" t="str">
        <f t="shared" si="12"/>
        <v>Personal Computers</v>
      </c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</row>
    <row r="114" spans="1:27" hidden="1" outlineLevel="1">
      <c r="A114" s="250">
        <v>105</v>
      </c>
      <c r="B114" s="241">
        <v>1006471</v>
      </c>
      <c r="C114" s="241" t="s">
        <v>266</v>
      </c>
      <c r="D114" s="251">
        <v>30.42</v>
      </c>
      <c r="E114" s="251">
        <v>-30.42</v>
      </c>
      <c r="F114" s="251">
        <v>0</v>
      </c>
      <c r="G114" s="251">
        <f t="shared" si="9"/>
        <v>0</v>
      </c>
      <c r="H114" s="251">
        <f t="shared" si="10"/>
        <v>0</v>
      </c>
      <c r="I114" s="241">
        <v>36</v>
      </c>
      <c r="J114" s="249">
        <v>41290</v>
      </c>
      <c r="K114" s="252">
        <f t="shared" si="11"/>
        <v>42369</v>
      </c>
      <c r="L114" s="241"/>
      <c r="M114" s="253" t="str">
        <f t="shared" si="12"/>
        <v>Personal Computers</v>
      </c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</row>
    <row r="115" spans="1:27" hidden="1" outlineLevel="1">
      <c r="A115" s="250">
        <v>106</v>
      </c>
      <c r="B115" s="241">
        <v>1006472</v>
      </c>
      <c r="C115" s="241" t="s">
        <v>267</v>
      </c>
      <c r="D115" s="251">
        <v>3394.37</v>
      </c>
      <c r="E115" s="251">
        <v>-3394.37</v>
      </c>
      <c r="F115" s="251">
        <v>0</v>
      </c>
      <c r="G115" s="251">
        <f t="shared" si="9"/>
        <v>0</v>
      </c>
      <c r="H115" s="251">
        <f t="shared" si="10"/>
        <v>0</v>
      </c>
      <c r="I115" s="241">
        <v>36</v>
      </c>
      <c r="J115" s="249">
        <v>41290</v>
      </c>
      <c r="K115" s="252">
        <f t="shared" si="11"/>
        <v>42369</v>
      </c>
      <c r="L115" s="241"/>
      <c r="M115" s="253" t="str">
        <f t="shared" si="12"/>
        <v>Personal Computers</v>
      </c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</row>
    <row r="116" spans="1:27" hidden="1" outlineLevel="1">
      <c r="A116" s="250">
        <v>107</v>
      </c>
      <c r="B116" s="241">
        <v>1006473</v>
      </c>
      <c r="C116" s="241" t="s">
        <v>268</v>
      </c>
      <c r="D116" s="251">
        <v>504.41</v>
      </c>
      <c r="E116" s="251">
        <v>-504.41</v>
      </c>
      <c r="F116" s="251">
        <v>0</v>
      </c>
      <c r="G116" s="251">
        <f t="shared" si="9"/>
        <v>0</v>
      </c>
      <c r="H116" s="251">
        <f t="shared" si="10"/>
        <v>0</v>
      </c>
      <c r="I116" s="241">
        <v>36</v>
      </c>
      <c r="J116" s="249">
        <v>41290</v>
      </c>
      <c r="K116" s="252">
        <f t="shared" si="11"/>
        <v>42369</v>
      </c>
      <c r="L116" s="241"/>
      <c r="M116" s="253" t="str">
        <f t="shared" si="12"/>
        <v>Personal Computers</v>
      </c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</row>
    <row r="117" spans="1:27" hidden="1" outlineLevel="1">
      <c r="A117" s="250">
        <v>108</v>
      </c>
      <c r="B117" s="241">
        <v>1006474</v>
      </c>
      <c r="C117" s="241" t="s">
        <v>267</v>
      </c>
      <c r="D117" s="251">
        <v>2704.04</v>
      </c>
      <c r="E117" s="251">
        <v>-2704.04</v>
      </c>
      <c r="F117" s="251">
        <v>0</v>
      </c>
      <c r="G117" s="251">
        <f t="shared" si="9"/>
        <v>0</v>
      </c>
      <c r="H117" s="251">
        <f t="shared" si="10"/>
        <v>0</v>
      </c>
      <c r="I117" s="241">
        <v>36</v>
      </c>
      <c r="J117" s="249">
        <v>41290</v>
      </c>
      <c r="K117" s="252">
        <f t="shared" si="11"/>
        <v>42369</v>
      </c>
      <c r="L117" s="241"/>
      <c r="M117" s="253" t="str">
        <f t="shared" si="12"/>
        <v>Personal Computers</v>
      </c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</row>
    <row r="118" spans="1:27" hidden="1" outlineLevel="1">
      <c r="A118" s="250">
        <v>109</v>
      </c>
      <c r="B118" s="241">
        <v>1006475</v>
      </c>
      <c r="C118" s="241" t="s">
        <v>267</v>
      </c>
      <c r="D118" s="251">
        <v>2829.52</v>
      </c>
      <c r="E118" s="251">
        <v>-2829.52</v>
      </c>
      <c r="F118" s="251">
        <v>0</v>
      </c>
      <c r="G118" s="251">
        <f t="shared" si="9"/>
        <v>0</v>
      </c>
      <c r="H118" s="251">
        <f t="shared" si="10"/>
        <v>0</v>
      </c>
      <c r="I118" s="241">
        <v>36</v>
      </c>
      <c r="J118" s="249">
        <v>41290</v>
      </c>
      <c r="K118" s="252">
        <f t="shared" si="11"/>
        <v>42369</v>
      </c>
      <c r="L118" s="241"/>
      <c r="M118" s="253" t="str">
        <f t="shared" si="12"/>
        <v>Personal Computers</v>
      </c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</row>
    <row r="119" spans="1:27" hidden="1" outlineLevel="1">
      <c r="A119" s="250">
        <v>110</v>
      </c>
      <c r="B119" s="241">
        <v>1006479</v>
      </c>
      <c r="C119" s="241" t="s">
        <v>269</v>
      </c>
      <c r="D119" s="251">
        <v>335.18</v>
      </c>
      <c r="E119" s="251">
        <v>-335.18</v>
      </c>
      <c r="F119" s="251">
        <v>0</v>
      </c>
      <c r="G119" s="251">
        <f t="shared" si="9"/>
        <v>0</v>
      </c>
      <c r="H119" s="251">
        <f t="shared" si="10"/>
        <v>0</v>
      </c>
      <c r="I119" s="241">
        <v>36</v>
      </c>
      <c r="J119" s="249">
        <v>41304</v>
      </c>
      <c r="K119" s="252">
        <f t="shared" si="11"/>
        <v>42369</v>
      </c>
      <c r="L119" s="241"/>
      <c r="M119" s="253" t="str">
        <f t="shared" si="12"/>
        <v>Personal Computers</v>
      </c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</row>
    <row r="120" spans="1:27" hidden="1" outlineLevel="1">
      <c r="A120" s="250">
        <v>111</v>
      </c>
      <c r="B120" s="241">
        <v>1006480</v>
      </c>
      <c r="C120" s="241" t="s">
        <v>270</v>
      </c>
      <c r="D120" s="251">
        <v>2132.21</v>
      </c>
      <c r="E120" s="251">
        <v>-2132.21</v>
      </c>
      <c r="F120" s="251">
        <v>0</v>
      </c>
      <c r="G120" s="251">
        <f t="shared" si="9"/>
        <v>0</v>
      </c>
      <c r="H120" s="251">
        <f t="shared" si="10"/>
        <v>0</v>
      </c>
      <c r="I120" s="241">
        <v>36</v>
      </c>
      <c r="J120" s="249">
        <v>41304</v>
      </c>
      <c r="K120" s="252">
        <f t="shared" si="11"/>
        <v>42369</v>
      </c>
      <c r="L120" s="241"/>
      <c r="M120" s="253" t="str">
        <f t="shared" si="12"/>
        <v>Personal Computers</v>
      </c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</row>
    <row r="121" spans="1:27" hidden="1" outlineLevel="1">
      <c r="A121" s="250">
        <v>112</v>
      </c>
      <c r="B121" s="241">
        <v>1006481</v>
      </c>
      <c r="C121" s="241" t="s">
        <v>271</v>
      </c>
      <c r="D121" s="251">
        <v>256.64</v>
      </c>
      <c r="E121" s="251">
        <v>-256.64</v>
      </c>
      <c r="F121" s="251">
        <v>0</v>
      </c>
      <c r="G121" s="251">
        <f t="shared" si="9"/>
        <v>0</v>
      </c>
      <c r="H121" s="251">
        <f t="shared" si="10"/>
        <v>0</v>
      </c>
      <c r="I121" s="241">
        <v>36</v>
      </c>
      <c r="J121" s="249">
        <v>41304</v>
      </c>
      <c r="K121" s="252">
        <f t="shared" si="11"/>
        <v>42369</v>
      </c>
      <c r="L121" s="241"/>
      <c r="M121" s="253" t="str">
        <f t="shared" si="12"/>
        <v>Personal Computers</v>
      </c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</row>
    <row r="122" spans="1:27" hidden="1" outlineLevel="1">
      <c r="A122" s="250">
        <v>113</v>
      </c>
      <c r="B122" s="241">
        <v>1006482</v>
      </c>
      <c r="C122" s="241" t="s">
        <v>272</v>
      </c>
      <c r="D122" s="251">
        <v>256.64</v>
      </c>
      <c r="E122" s="251">
        <v>-256.64</v>
      </c>
      <c r="F122" s="251">
        <v>0</v>
      </c>
      <c r="G122" s="251">
        <f t="shared" si="9"/>
        <v>0</v>
      </c>
      <c r="H122" s="251">
        <f t="shared" si="10"/>
        <v>0</v>
      </c>
      <c r="I122" s="241">
        <v>36</v>
      </c>
      <c r="J122" s="249">
        <v>41304</v>
      </c>
      <c r="K122" s="252">
        <f t="shared" si="11"/>
        <v>42369</v>
      </c>
      <c r="L122" s="241"/>
      <c r="M122" s="253" t="str">
        <f t="shared" si="12"/>
        <v>Personal Computers</v>
      </c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</row>
    <row r="123" spans="1:27" hidden="1" outlineLevel="1">
      <c r="A123" s="250">
        <v>114</v>
      </c>
      <c r="B123" s="241">
        <v>1006501</v>
      </c>
      <c r="C123" s="241" t="s">
        <v>273</v>
      </c>
      <c r="D123" s="251">
        <v>1058.1099999999999</v>
      </c>
      <c r="E123" s="251">
        <v>-1058.1099999999999</v>
      </c>
      <c r="F123" s="251">
        <v>0</v>
      </c>
      <c r="G123" s="251">
        <f t="shared" si="9"/>
        <v>0</v>
      </c>
      <c r="H123" s="251">
        <f t="shared" si="10"/>
        <v>0</v>
      </c>
      <c r="I123" s="241">
        <v>36</v>
      </c>
      <c r="J123" s="249">
        <v>41311</v>
      </c>
      <c r="K123" s="252">
        <f t="shared" si="11"/>
        <v>42400</v>
      </c>
      <c r="L123" s="241"/>
      <c r="M123" s="253" t="str">
        <f t="shared" si="12"/>
        <v>Personal Computers</v>
      </c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</row>
    <row r="124" spans="1:27" hidden="1" outlineLevel="1">
      <c r="A124" s="250">
        <v>115</v>
      </c>
      <c r="B124" s="241">
        <v>1006502</v>
      </c>
      <c r="C124" s="241" t="s">
        <v>273</v>
      </c>
      <c r="D124" s="251">
        <v>2653.92</v>
      </c>
      <c r="E124" s="251">
        <v>-2653.92</v>
      </c>
      <c r="F124" s="251">
        <v>0</v>
      </c>
      <c r="G124" s="251">
        <f t="shared" si="9"/>
        <v>0</v>
      </c>
      <c r="H124" s="251">
        <f t="shared" si="10"/>
        <v>0</v>
      </c>
      <c r="I124" s="241">
        <v>36</v>
      </c>
      <c r="J124" s="249">
        <v>41311</v>
      </c>
      <c r="K124" s="252">
        <f t="shared" si="11"/>
        <v>42400</v>
      </c>
      <c r="L124" s="241"/>
      <c r="M124" s="253" t="str">
        <f t="shared" si="12"/>
        <v>Personal Computers</v>
      </c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</row>
    <row r="125" spans="1:27" hidden="1" outlineLevel="1">
      <c r="A125" s="250">
        <v>116</v>
      </c>
      <c r="B125" s="241">
        <v>1006506</v>
      </c>
      <c r="C125" s="241" t="s">
        <v>274</v>
      </c>
      <c r="D125" s="251">
        <v>1065.5899999999999</v>
      </c>
      <c r="E125" s="251">
        <v>-1065.5899999999999</v>
      </c>
      <c r="F125" s="251">
        <v>0</v>
      </c>
      <c r="G125" s="251">
        <f t="shared" si="9"/>
        <v>0</v>
      </c>
      <c r="H125" s="251">
        <f t="shared" si="10"/>
        <v>0</v>
      </c>
      <c r="I125" s="241">
        <v>36</v>
      </c>
      <c r="J125" s="249">
        <v>41325</v>
      </c>
      <c r="K125" s="252">
        <f t="shared" si="11"/>
        <v>42400</v>
      </c>
      <c r="L125" s="241"/>
      <c r="M125" s="253" t="str">
        <f t="shared" si="12"/>
        <v>Personal Computers</v>
      </c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</row>
    <row r="126" spans="1:27" hidden="1" outlineLevel="1">
      <c r="A126" s="250">
        <v>117</v>
      </c>
      <c r="B126" s="241">
        <v>1006507</v>
      </c>
      <c r="C126" s="241" t="s">
        <v>275</v>
      </c>
      <c r="D126" s="251">
        <v>1425.73</v>
      </c>
      <c r="E126" s="251">
        <v>-1425.73</v>
      </c>
      <c r="F126" s="251">
        <v>0</v>
      </c>
      <c r="G126" s="251">
        <f t="shared" si="9"/>
        <v>0</v>
      </c>
      <c r="H126" s="251">
        <f t="shared" si="10"/>
        <v>0</v>
      </c>
      <c r="I126" s="241">
        <v>36</v>
      </c>
      <c r="J126" s="249">
        <v>41325</v>
      </c>
      <c r="K126" s="252">
        <f t="shared" si="11"/>
        <v>42400</v>
      </c>
      <c r="L126" s="241"/>
      <c r="M126" s="253" t="str">
        <f t="shared" si="12"/>
        <v>Personal Computers</v>
      </c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</row>
    <row r="127" spans="1:27" hidden="1" outlineLevel="1">
      <c r="A127" s="250">
        <v>118</v>
      </c>
      <c r="B127" s="241">
        <v>1006508</v>
      </c>
      <c r="C127" s="241" t="s">
        <v>276</v>
      </c>
      <c r="D127" s="251">
        <v>2839.3</v>
      </c>
      <c r="E127" s="251">
        <v>-2839.3</v>
      </c>
      <c r="F127" s="251">
        <v>0</v>
      </c>
      <c r="G127" s="251">
        <f t="shared" si="9"/>
        <v>0</v>
      </c>
      <c r="H127" s="251">
        <f t="shared" si="10"/>
        <v>0</v>
      </c>
      <c r="I127" s="241">
        <v>36</v>
      </c>
      <c r="J127" s="249">
        <v>41325</v>
      </c>
      <c r="K127" s="252">
        <f t="shared" si="11"/>
        <v>42400</v>
      </c>
      <c r="L127" s="241"/>
      <c r="M127" s="253" t="str">
        <f t="shared" si="12"/>
        <v>Personal Computers</v>
      </c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</row>
    <row r="128" spans="1:27" hidden="1" outlineLevel="1">
      <c r="A128" s="250">
        <v>119</v>
      </c>
      <c r="B128" s="241">
        <v>1006509</v>
      </c>
      <c r="C128" s="241" t="s">
        <v>277</v>
      </c>
      <c r="D128" s="251">
        <v>3154.8</v>
      </c>
      <c r="E128" s="251">
        <v>-3154.8</v>
      </c>
      <c r="F128" s="251">
        <v>0</v>
      </c>
      <c r="G128" s="251">
        <f t="shared" si="9"/>
        <v>0</v>
      </c>
      <c r="H128" s="251">
        <f t="shared" si="10"/>
        <v>0</v>
      </c>
      <c r="I128" s="241">
        <v>36</v>
      </c>
      <c r="J128" s="249">
        <v>41325</v>
      </c>
      <c r="K128" s="252">
        <f t="shared" si="11"/>
        <v>42400</v>
      </c>
      <c r="L128" s="241"/>
      <c r="M128" s="253" t="str">
        <f t="shared" si="12"/>
        <v>Personal Computers</v>
      </c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</row>
    <row r="129" spans="1:27" hidden="1" outlineLevel="1">
      <c r="A129" s="250">
        <v>120</v>
      </c>
      <c r="B129" s="241">
        <v>1006511</v>
      </c>
      <c r="C129" s="241" t="s">
        <v>278</v>
      </c>
      <c r="D129" s="251">
        <v>531.89</v>
      </c>
      <c r="E129" s="251">
        <v>-531.89</v>
      </c>
      <c r="F129" s="251">
        <v>0</v>
      </c>
      <c r="G129" s="251">
        <f t="shared" si="9"/>
        <v>0</v>
      </c>
      <c r="H129" s="251">
        <f t="shared" si="10"/>
        <v>0</v>
      </c>
      <c r="I129" s="241">
        <v>36</v>
      </c>
      <c r="J129" s="249">
        <v>41318</v>
      </c>
      <c r="K129" s="252">
        <f t="shared" si="11"/>
        <v>42400</v>
      </c>
      <c r="L129" s="241"/>
      <c r="M129" s="253" t="str">
        <f t="shared" si="12"/>
        <v>Personal Computers</v>
      </c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</row>
    <row r="130" spans="1:27" hidden="1" outlineLevel="1">
      <c r="A130" s="250">
        <v>121</v>
      </c>
      <c r="B130" s="241">
        <v>1006512</v>
      </c>
      <c r="C130" s="241" t="s">
        <v>279</v>
      </c>
      <c r="D130" s="251">
        <v>2639.25</v>
      </c>
      <c r="E130" s="251">
        <v>-2639.25</v>
      </c>
      <c r="F130" s="251">
        <v>0</v>
      </c>
      <c r="G130" s="251">
        <f t="shared" si="9"/>
        <v>0</v>
      </c>
      <c r="H130" s="251">
        <f t="shared" si="10"/>
        <v>0</v>
      </c>
      <c r="I130" s="241">
        <v>36</v>
      </c>
      <c r="J130" s="249">
        <v>41318</v>
      </c>
      <c r="K130" s="252">
        <f t="shared" si="11"/>
        <v>42400</v>
      </c>
      <c r="L130" s="241"/>
      <c r="M130" s="253" t="str">
        <f t="shared" si="12"/>
        <v>Personal Computers</v>
      </c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</row>
    <row r="131" spans="1:27" hidden="1" outlineLevel="1">
      <c r="A131" s="250">
        <v>122</v>
      </c>
      <c r="B131" s="241">
        <v>1006513</v>
      </c>
      <c r="C131" s="241" t="s">
        <v>280</v>
      </c>
      <c r="D131" s="251">
        <v>129.47</v>
      </c>
      <c r="E131" s="251">
        <v>-129.47</v>
      </c>
      <c r="F131" s="251">
        <v>0</v>
      </c>
      <c r="G131" s="251">
        <f t="shared" si="9"/>
        <v>0</v>
      </c>
      <c r="H131" s="251">
        <f t="shared" si="10"/>
        <v>0</v>
      </c>
      <c r="I131" s="241">
        <v>36</v>
      </c>
      <c r="J131" s="249">
        <v>41325</v>
      </c>
      <c r="K131" s="252">
        <f t="shared" si="11"/>
        <v>42400</v>
      </c>
      <c r="L131" s="241"/>
      <c r="M131" s="253" t="str">
        <f t="shared" si="12"/>
        <v>Personal Computers</v>
      </c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</row>
    <row r="132" spans="1:27" hidden="1" outlineLevel="1">
      <c r="A132" s="250">
        <v>123</v>
      </c>
      <c r="B132" s="241">
        <v>1006514</v>
      </c>
      <c r="C132" s="241" t="s">
        <v>281</v>
      </c>
      <c r="D132" s="251">
        <v>174.37</v>
      </c>
      <c r="E132" s="251">
        <v>-174.37</v>
      </c>
      <c r="F132" s="251">
        <v>0</v>
      </c>
      <c r="G132" s="251">
        <f t="shared" si="9"/>
        <v>0</v>
      </c>
      <c r="H132" s="251">
        <f t="shared" si="10"/>
        <v>0</v>
      </c>
      <c r="I132" s="241">
        <v>36</v>
      </c>
      <c r="J132" s="249">
        <v>41325</v>
      </c>
      <c r="K132" s="252">
        <f t="shared" si="11"/>
        <v>42400</v>
      </c>
      <c r="L132" s="241"/>
      <c r="M132" s="253" t="str">
        <f t="shared" si="12"/>
        <v>Personal Computers</v>
      </c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</row>
    <row r="133" spans="1:27" hidden="1" outlineLevel="1">
      <c r="A133" s="250">
        <v>124</v>
      </c>
      <c r="B133" s="241">
        <v>1006524</v>
      </c>
      <c r="C133" s="241" t="s">
        <v>282</v>
      </c>
      <c r="D133" s="251">
        <v>385.75</v>
      </c>
      <c r="E133" s="251">
        <v>-385.75</v>
      </c>
      <c r="F133" s="251">
        <v>0</v>
      </c>
      <c r="G133" s="251">
        <f t="shared" si="9"/>
        <v>0</v>
      </c>
      <c r="H133" s="251">
        <f t="shared" si="10"/>
        <v>0</v>
      </c>
      <c r="I133" s="241">
        <v>36</v>
      </c>
      <c r="J133" s="249">
        <v>41338</v>
      </c>
      <c r="K133" s="252">
        <f t="shared" si="11"/>
        <v>42429</v>
      </c>
      <c r="L133" s="241"/>
      <c r="M133" s="253" t="str">
        <f t="shared" si="12"/>
        <v>Personal Computers</v>
      </c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</row>
    <row r="134" spans="1:27" hidden="1" outlineLevel="1">
      <c r="A134" s="250">
        <v>125</v>
      </c>
      <c r="B134" s="241">
        <v>1006529</v>
      </c>
      <c r="C134" s="241" t="s">
        <v>283</v>
      </c>
      <c r="D134" s="251">
        <v>379.04</v>
      </c>
      <c r="E134" s="251">
        <v>-379.04</v>
      </c>
      <c r="F134" s="251">
        <v>0</v>
      </c>
      <c r="G134" s="251">
        <f t="shared" si="9"/>
        <v>0</v>
      </c>
      <c r="H134" s="251">
        <f t="shared" si="10"/>
        <v>0</v>
      </c>
      <c r="I134" s="241">
        <v>36</v>
      </c>
      <c r="J134" s="249">
        <v>41338</v>
      </c>
      <c r="K134" s="252">
        <f t="shared" si="11"/>
        <v>42429</v>
      </c>
      <c r="L134" s="241"/>
      <c r="M134" s="253" t="str">
        <f t="shared" si="12"/>
        <v>Personal Computers</v>
      </c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</row>
    <row r="135" spans="1:27" hidden="1" outlineLevel="1">
      <c r="A135" s="250">
        <v>126</v>
      </c>
      <c r="B135" s="241">
        <v>1006530</v>
      </c>
      <c r="C135" s="241" t="s">
        <v>284</v>
      </c>
      <c r="D135" s="251">
        <v>1933.75</v>
      </c>
      <c r="E135" s="251">
        <v>-1933.75</v>
      </c>
      <c r="F135" s="251">
        <v>0</v>
      </c>
      <c r="G135" s="251">
        <f t="shared" si="9"/>
        <v>0</v>
      </c>
      <c r="H135" s="251">
        <f t="shared" si="10"/>
        <v>0</v>
      </c>
      <c r="I135" s="241">
        <v>36</v>
      </c>
      <c r="J135" s="249">
        <v>41338</v>
      </c>
      <c r="K135" s="252">
        <f t="shared" si="11"/>
        <v>42429</v>
      </c>
      <c r="L135" s="241"/>
      <c r="M135" s="253" t="str">
        <f t="shared" si="12"/>
        <v>Personal Computers</v>
      </c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</row>
    <row r="136" spans="1:27" hidden="1" outlineLevel="1">
      <c r="A136" s="250">
        <v>127</v>
      </c>
      <c r="B136" s="241">
        <v>1006531</v>
      </c>
      <c r="C136" s="241" t="s">
        <v>285</v>
      </c>
      <c r="D136" s="251">
        <v>3827.82</v>
      </c>
      <c r="E136" s="251">
        <v>-3827.82</v>
      </c>
      <c r="F136" s="251">
        <v>0</v>
      </c>
      <c r="G136" s="251">
        <f t="shared" si="9"/>
        <v>0</v>
      </c>
      <c r="H136" s="251">
        <f t="shared" si="10"/>
        <v>0</v>
      </c>
      <c r="I136" s="241">
        <v>36</v>
      </c>
      <c r="J136" s="249">
        <v>41345</v>
      </c>
      <c r="K136" s="252">
        <f t="shared" si="11"/>
        <v>42429</v>
      </c>
      <c r="L136" s="241"/>
      <c r="M136" s="253" t="str">
        <f t="shared" si="12"/>
        <v>Personal Computers</v>
      </c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</row>
    <row r="137" spans="1:27" hidden="1" outlineLevel="1">
      <c r="A137" s="250">
        <v>128</v>
      </c>
      <c r="B137" s="241">
        <v>1006532</v>
      </c>
      <c r="C137" s="241" t="s">
        <v>286</v>
      </c>
      <c r="D137" s="251">
        <v>92.06</v>
      </c>
      <c r="E137" s="251">
        <v>-92.06</v>
      </c>
      <c r="F137" s="251">
        <v>0</v>
      </c>
      <c r="G137" s="251">
        <f t="shared" si="9"/>
        <v>0</v>
      </c>
      <c r="H137" s="251">
        <f t="shared" si="10"/>
        <v>0</v>
      </c>
      <c r="I137" s="241">
        <v>36</v>
      </c>
      <c r="J137" s="249">
        <v>41338</v>
      </c>
      <c r="K137" s="252">
        <f t="shared" si="11"/>
        <v>42429</v>
      </c>
      <c r="L137" s="241"/>
      <c r="M137" s="253" t="str">
        <f t="shared" si="12"/>
        <v>Personal Computers</v>
      </c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</row>
    <row r="138" spans="1:27" hidden="1" outlineLevel="1">
      <c r="A138" s="250">
        <v>129</v>
      </c>
      <c r="B138" s="241">
        <v>1006533</v>
      </c>
      <c r="C138" s="241" t="s">
        <v>287</v>
      </c>
      <c r="D138" s="251">
        <v>239.68</v>
      </c>
      <c r="E138" s="251">
        <v>-239.68</v>
      </c>
      <c r="F138" s="251">
        <v>0</v>
      </c>
      <c r="G138" s="251">
        <f t="shared" si="9"/>
        <v>0</v>
      </c>
      <c r="H138" s="251">
        <f t="shared" si="10"/>
        <v>0</v>
      </c>
      <c r="I138" s="241">
        <v>36</v>
      </c>
      <c r="J138" s="249">
        <v>41338</v>
      </c>
      <c r="K138" s="252">
        <f t="shared" si="11"/>
        <v>42429</v>
      </c>
      <c r="L138" s="241"/>
      <c r="M138" s="253" t="str">
        <f t="shared" si="12"/>
        <v>Personal Computers</v>
      </c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</row>
    <row r="139" spans="1:27" hidden="1" outlineLevel="1">
      <c r="A139" s="250">
        <v>130</v>
      </c>
      <c r="B139" s="241">
        <v>1006547</v>
      </c>
      <c r="C139" s="241" t="s">
        <v>288</v>
      </c>
      <c r="D139" s="251">
        <v>952</v>
      </c>
      <c r="E139" s="251">
        <v>-952</v>
      </c>
      <c r="F139" s="251">
        <v>0</v>
      </c>
      <c r="G139" s="251">
        <f t="shared" si="9"/>
        <v>0</v>
      </c>
      <c r="H139" s="251">
        <f t="shared" si="10"/>
        <v>0</v>
      </c>
      <c r="I139" s="241">
        <v>36</v>
      </c>
      <c r="J139" s="249">
        <v>41360</v>
      </c>
      <c r="K139" s="252">
        <f t="shared" si="11"/>
        <v>42429</v>
      </c>
      <c r="L139" s="241"/>
      <c r="M139" s="253" t="str">
        <f t="shared" si="12"/>
        <v>Personal Computers</v>
      </c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</row>
    <row r="140" spans="1:27" hidden="1" outlineLevel="1">
      <c r="A140" s="250">
        <v>131</v>
      </c>
      <c r="B140" s="241">
        <v>1006553</v>
      </c>
      <c r="C140" s="241" t="s">
        <v>289</v>
      </c>
      <c r="D140" s="251">
        <v>764.59</v>
      </c>
      <c r="E140" s="251">
        <v>-764.59</v>
      </c>
      <c r="F140" s="251">
        <v>0</v>
      </c>
      <c r="G140" s="251">
        <f t="shared" si="9"/>
        <v>0</v>
      </c>
      <c r="H140" s="251">
        <f t="shared" si="10"/>
        <v>0</v>
      </c>
      <c r="I140" s="241">
        <v>36</v>
      </c>
      <c r="J140" s="249">
        <v>41345</v>
      </c>
      <c r="K140" s="252">
        <f t="shared" si="11"/>
        <v>42429</v>
      </c>
      <c r="L140" s="241"/>
      <c r="M140" s="253" t="str">
        <f t="shared" si="12"/>
        <v>Personal Computers</v>
      </c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</row>
    <row r="141" spans="1:27" hidden="1" outlineLevel="1">
      <c r="A141" s="250">
        <v>132</v>
      </c>
      <c r="B141" s="241">
        <v>1006554</v>
      </c>
      <c r="C141" s="241" t="s">
        <v>290</v>
      </c>
      <c r="D141" s="251">
        <v>388.74</v>
      </c>
      <c r="E141" s="251">
        <v>-388.74</v>
      </c>
      <c r="F141" s="251">
        <v>0</v>
      </c>
      <c r="G141" s="251">
        <f t="shared" si="9"/>
        <v>0</v>
      </c>
      <c r="H141" s="251">
        <f t="shared" si="10"/>
        <v>0</v>
      </c>
      <c r="I141" s="241">
        <v>36</v>
      </c>
      <c r="J141" s="249">
        <v>41360</v>
      </c>
      <c r="K141" s="252">
        <f t="shared" si="11"/>
        <v>42429</v>
      </c>
      <c r="L141" s="241"/>
      <c r="M141" s="253" t="str">
        <f t="shared" si="12"/>
        <v>Personal Computers</v>
      </c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</row>
    <row r="142" spans="1:27" hidden="1" outlineLevel="1">
      <c r="A142" s="250">
        <v>133</v>
      </c>
      <c r="B142" s="241">
        <v>1006555</v>
      </c>
      <c r="C142" s="241" t="s">
        <v>291</v>
      </c>
      <c r="D142" s="251">
        <v>223.67</v>
      </c>
      <c r="E142" s="251">
        <v>-223.67</v>
      </c>
      <c r="F142" s="251">
        <v>0</v>
      </c>
      <c r="G142" s="251">
        <f t="shared" si="9"/>
        <v>0</v>
      </c>
      <c r="H142" s="251">
        <f t="shared" si="10"/>
        <v>0</v>
      </c>
      <c r="I142" s="241">
        <v>36</v>
      </c>
      <c r="J142" s="249">
        <v>41360</v>
      </c>
      <c r="K142" s="252">
        <f t="shared" si="11"/>
        <v>42429</v>
      </c>
      <c r="L142" s="241"/>
      <c r="M142" s="253" t="str">
        <f t="shared" si="12"/>
        <v>Personal Computers</v>
      </c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</row>
    <row r="143" spans="1:27" hidden="1" outlineLevel="1">
      <c r="A143" s="250">
        <v>134</v>
      </c>
      <c r="B143" s="241">
        <v>1006556</v>
      </c>
      <c r="C143" s="241" t="s">
        <v>292</v>
      </c>
      <c r="D143" s="251">
        <v>74.7</v>
      </c>
      <c r="E143" s="251">
        <v>-74.7</v>
      </c>
      <c r="F143" s="251">
        <v>0</v>
      </c>
      <c r="G143" s="251">
        <f t="shared" si="9"/>
        <v>0</v>
      </c>
      <c r="H143" s="251">
        <f t="shared" si="10"/>
        <v>0</v>
      </c>
      <c r="I143" s="241">
        <v>36</v>
      </c>
      <c r="J143" s="249">
        <v>41360</v>
      </c>
      <c r="K143" s="252">
        <f t="shared" si="11"/>
        <v>42429</v>
      </c>
      <c r="L143" s="241"/>
      <c r="M143" s="253" t="str">
        <f t="shared" si="12"/>
        <v>Personal Computers</v>
      </c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</row>
    <row r="144" spans="1:27" hidden="1" outlineLevel="1">
      <c r="A144" s="250">
        <v>135</v>
      </c>
      <c r="B144" s="241">
        <v>1006557</v>
      </c>
      <c r="C144" s="241" t="s">
        <v>291</v>
      </c>
      <c r="D144" s="251">
        <v>241.16</v>
      </c>
      <c r="E144" s="251">
        <v>-241.16</v>
      </c>
      <c r="F144" s="251">
        <v>0</v>
      </c>
      <c r="G144" s="251">
        <f t="shared" si="9"/>
        <v>0</v>
      </c>
      <c r="H144" s="251">
        <f t="shared" si="10"/>
        <v>0</v>
      </c>
      <c r="I144" s="241">
        <v>36</v>
      </c>
      <c r="J144" s="249">
        <v>41360</v>
      </c>
      <c r="K144" s="252">
        <f t="shared" si="11"/>
        <v>42429</v>
      </c>
      <c r="L144" s="241"/>
      <c r="M144" s="253" t="str">
        <f t="shared" si="12"/>
        <v>Personal Computers</v>
      </c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</row>
    <row r="145" spans="1:27" hidden="1" outlineLevel="1">
      <c r="A145" s="250">
        <v>136</v>
      </c>
      <c r="B145" s="241">
        <v>1006558</v>
      </c>
      <c r="C145" s="241" t="s">
        <v>293</v>
      </c>
      <c r="D145" s="251">
        <v>92.05</v>
      </c>
      <c r="E145" s="251">
        <v>-92.05</v>
      </c>
      <c r="F145" s="251">
        <v>0</v>
      </c>
      <c r="G145" s="251">
        <f t="shared" si="9"/>
        <v>0</v>
      </c>
      <c r="H145" s="251">
        <f t="shared" si="10"/>
        <v>0</v>
      </c>
      <c r="I145" s="241">
        <v>36</v>
      </c>
      <c r="J145" s="249">
        <v>41360</v>
      </c>
      <c r="K145" s="252">
        <f t="shared" si="11"/>
        <v>42429</v>
      </c>
      <c r="L145" s="241"/>
      <c r="M145" s="253" t="str">
        <f t="shared" si="12"/>
        <v>Personal Computers</v>
      </c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</row>
    <row r="146" spans="1:27" hidden="1" outlineLevel="1">
      <c r="A146" s="250">
        <v>137</v>
      </c>
      <c r="B146" s="241">
        <v>1006559</v>
      </c>
      <c r="C146" s="241" t="s">
        <v>294</v>
      </c>
      <c r="D146" s="251">
        <v>133.80000000000001</v>
      </c>
      <c r="E146" s="251">
        <v>-133.80000000000001</v>
      </c>
      <c r="F146" s="251">
        <v>0</v>
      </c>
      <c r="G146" s="251">
        <f t="shared" si="9"/>
        <v>0</v>
      </c>
      <c r="H146" s="251">
        <f t="shared" si="10"/>
        <v>0</v>
      </c>
      <c r="I146" s="241">
        <v>36</v>
      </c>
      <c r="J146" s="249">
        <v>41360</v>
      </c>
      <c r="K146" s="252">
        <f t="shared" si="11"/>
        <v>42429</v>
      </c>
      <c r="L146" s="241"/>
      <c r="M146" s="253" t="str">
        <f t="shared" si="12"/>
        <v>Personal Computers</v>
      </c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</row>
    <row r="147" spans="1:27" hidden="1" outlineLevel="1">
      <c r="A147" s="250">
        <v>138</v>
      </c>
      <c r="B147" s="241">
        <v>1006563</v>
      </c>
      <c r="C147" s="241" t="s">
        <v>295</v>
      </c>
      <c r="D147" s="251">
        <v>1658.33</v>
      </c>
      <c r="E147" s="251">
        <v>-1658.33</v>
      </c>
      <c r="F147" s="251">
        <v>0</v>
      </c>
      <c r="G147" s="251">
        <f t="shared" si="9"/>
        <v>0</v>
      </c>
      <c r="H147" s="251">
        <f t="shared" si="10"/>
        <v>0</v>
      </c>
      <c r="I147" s="241">
        <v>36</v>
      </c>
      <c r="J147" s="249">
        <v>41374</v>
      </c>
      <c r="K147" s="252">
        <f t="shared" si="11"/>
        <v>42460</v>
      </c>
      <c r="L147" s="241"/>
      <c r="M147" s="253" t="str">
        <f t="shared" si="12"/>
        <v>Personal Computers</v>
      </c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</row>
    <row r="148" spans="1:27" hidden="1" outlineLevel="1">
      <c r="A148" s="250">
        <v>139</v>
      </c>
      <c r="B148" s="241">
        <v>1006566</v>
      </c>
      <c r="C148" s="241" t="s">
        <v>296</v>
      </c>
      <c r="D148" s="251">
        <v>184.18</v>
      </c>
      <c r="E148" s="251">
        <v>-184.18</v>
      </c>
      <c r="F148" s="251">
        <v>0</v>
      </c>
      <c r="G148" s="251">
        <f t="shared" si="9"/>
        <v>0</v>
      </c>
      <c r="H148" s="251">
        <f t="shared" si="10"/>
        <v>0</v>
      </c>
      <c r="I148" s="241">
        <v>36</v>
      </c>
      <c r="J148" s="249">
        <v>41360</v>
      </c>
      <c r="K148" s="252">
        <f t="shared" si="11"/>
        <v>42429</v>
      </c>
      <c r="L148" s="241"/>
      <c r="M148" s="253" t="str">
        <f t="shared" si="12"/>
        <v>Personal Computers</v>
      </c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</row>
    <row r="149" spans="1:27" hidden="1" outlineLevel="1">
      <c r="A149" s="250">
        <v>140</v>
      </c>
      <c r="B149" s="241">
        <v>1006567</v>
      </c>
      <c r="C149" s="241" t="s">
        <v>291</v>
      </c>
      <c r="D149" s="251">
        <v>228.49</v>
      </c>
      <c r="E149" s="251">
        <v>-228.49</v>
      </c>
      <c r="F149" s="251">
        <v>0</v>
      </c>
      <c r="G149" s="251">
        <f t="shared" si="9"/>
        <v>0</v>
      </c>
      <c r="H149" s="251">
        <f t="shared" si="10"/>
        <v>0</v>
      </c>
      <c r="I149" s="241">
        <v>36</v>
      </c>
      <c r="J149" s="249">
        <v>41368</v>
      </c>
      <c r="K149" s="252">
        <f t="shared" si="11"/>
        <v>42460</v>
      </c>
      <c r="L149" s="241"/>
      <c r="M149" s="253" t="str">
        <f t="shared" si="12"/>
        <v>Personal Computers</v>
      </c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</row>
    <row r="150" spans="1:27" hidden="1" outlineLevel="1">
      <c r="A150" s="250">
        <v>141</v>
      </c>
      <c r="B150" s="241">
        <v>1006593</v>
      </c>
      <c r="C150" s="241" t="s">
        <v>297</v>
      </c>
      <c r="D150" s="251">
        <v>98.81</v>
      </c>
      <c r="E150" s="251">
        <v>-98.81</v>
      </c>
      <c r="F150" s="251">
        <v>0</v>
      </c>
      <c r="G150" s="251">
        <f t="shared" si="9"/>
        <v>0</v>
      </c>
      <c r="H150" s="251">
        <f t="shared" si="10"/>
        <v>0</v>
      </c>
      <c r="I150" s="241">
        <v>36</v>
      </c>
      <c r="J150" s="249">
        <v>41368</v>
      </c>
      <c r="K150" s="252">
        <f t="shared" si="11"/>
        <v>42460</v>
      </c>
      <c r="L150" s="241"/>
      <c r="M150" s="253" t="str">
        <f t="shared" si="12"/>
        <v>Personal Computers</v>
      </c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</row>
    <row r="151" spans="1:27" hidden="1" outlineLevel="1">
      <c r="A151" s="250">
        <v>142</v>
      </c>
      <c r="B151" s="241">
        <v>1006594</v>
      </c>
      <c r="C151" s="241" t="s">
        <v>298</v>
      </c>
      <c r="D151" s="251">
        <v>360.8</v>
      </c>
      <c r="E151" s="251">
        <v>-360.8</v>
      </c>
      <c r="F151" s="251">
        <v>0</v>
      </c>
      <c r="G151" s="251">
        <f t="shared" si="9"/>
        <v>0</v>
      </c>
      <c r="H151" s="251">
        <f t="shared" si="10"/>
        <v>0</v>
      </c>
      <c r="I151" s="241">
        <v>36</v>
      </c>
      <c r="J151" s="249">
        <v>41367</v>
      </c>
      <c r="K151" s="252">
        <f t="shared" si="11"/>
        <v>42460</v>
      </c>
      <c r="L151" s="241"/>
      <c r="M151" s="253" t="str">
        <f t="shared" si="12"/>
        <v>Personal Computers</v>
      </c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</row>
    <row r="152" spans="1:27" hidden="1" outlineLevel="1">
      <c r="A152" s="250">
        <v>143</v>
      </c>
      <c r="B152" s="241">
        <v>1006597</v>
      </c>
      <c r="C152" s="241" t="s">
        <v>299</v>
      </c>
      <c r="D152" s="251">
        <v>1369.33</v>
      </c>
      <c r="E152" s="251">
        <v>-1369.33</v>
      </c>
      <c r="F152" s="251">
        <v>0</v>
      </c>
      <c r="G152" s="251">
        <f t="shared" ref="G152:G215" si="13">IF(F152&gt;0,D152/I152,0)</f>
        <v>0</v>
      </c>
      <c r="H152" s="251">
        <f t="shared" ref="H152:H215" si="14">IF(F152&gt;0,IF(YEAR(K152)="2018",ROUND(($P$8-K152)/30,0)*G152,G152*12),0)</f>
        <v>0</v>
      </c>
      <c r="I152" s="241">
        <v>36</v>
      </c>
      <c r="J152" s="249">
        <v>41367</v>
      </c>
      <c r="K152" s="252">
        <f t="shared" ref="K152:K215" si="15">EOMONTH(J152,(I152-1))</f>
        <v>42460</v>
      </c>
      <c r="L152" s="241"/>
      <c r="M152" s="253" t="str">
        <f t="shared" si="12"/>
        <v>Personal Computers</v>
      </c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</row>
    <row r="153" spans="1:27" hidden="1" outlineLevel="1">
      <c r="A153" s="250">
        <v>144</v>
      </c>
      <c r="B153" s="241">
        <v>1006598</v>
      </c>
      <c r="C153" s="241" t="s">
        <v>300</v>
      </c>
      <c r="D153" s="251">
        <v>147.69</v>
      </c>
      <c r="E153" s="251">
        <v>-147.69</v>
      </c>
      <c r="F153" s="251">
        <v>0</v>
      </c>
      <c r="G153" s="251">
        <f t="shared" si="13"/>
        <v>0</v>
      </c>
      <c r="H153" s="251">
        <f t="shared" si="14"/>
        <v>0</v>
      </c>
      <c r="I153" s="241">
        <v>36</v>
      </c>
      <c r="J153" s="249">
        <v>41368</v>
      </c>
      <c r="K153" s="252">
        <f t="shared" si="15"/>
        <v>42460</v>
      </c>
      <c r="L153" s="241"/>
      <c r="M153" s="253" t="str">
        <f t="shared" ref="M153:M216" si="16">+IF(F153=0,"Personal Computers","Not Fully Deprec")</f>
        <v>Personal Computers</v>
      </c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</row>
    <row r="154" spans="1:27" hidden="1" outlineLevel="1">
      <c r="A154" s="250">
        <v>145</v>
      </c>
      <c r="B154" s="241">
        <v>1006605</v>
      </c>
      <c r="C154" s="241" t="s">
        <v>301</v>
      </c>
      <c r="D154" s="251">
        <v>2439.36</v>
      </c>
      <c r="E154" s="251">
        <v>-2439.36</v>
      </c>
      <c r="F154" s="251">
        <v>0</v>
      </c>
      <c r="G154" s="251">
        <f t="shared" si="13"/>
        <v>0</v>
      </c>
      <c r="H154" s="251">
        <f t="shared" si="14"/>
        <v>0</v>
      </c>
      <c r="I154" s="241">
        <v>36</v>
      </c>
      <c r="J154" s="249">
        <v>41365</v>
      </c>
      <c r="K154" s="252">
        <f t="shared" si="15"/>
        <v>42460</v>
      </c>
      <c r="L154" s="241"/>
      <c r="M154" s="253" t="str">
        <f t="shared" si="16"/>
        <v>Personal Computers</v>
      </c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</row>
    <row r="155" spans="1:27" hidden="1" outlineLevel="1">
      <c r="A155" s="250">
        <v>146</v>
      </c>
      <c r="B155" s="241">
        <v>1006606</v>
      </c>
      <c r="C155" s="241" t="s">
        <v>302</v>
      </c>
      <c r="D155" s="251">
        <v>1364.67</v>
      </c>
      <c r="E155" s="251">
        <v>-1364.67</v>
      </c>
      <c r="F155" s="251">
        <v>0</v>
      </c>
      <c r="G155" s="251">
        <f t="shared" si="13"/>
        <v>0</v>
      </c>
      <c r="H155" s="251">
        <f t="shared" si="14"/>
        <v>0</v>
      </c>
      <c r="I155" s="241">
        <v>36</v>
      </c>
      <c r="J155" s="249">
        <v>41374</v>
      </c>
      <c r="K155" s="252">
        <f t="shared" si="15"/>
        <v>42460</v>
      </c>
      <c r="L155" s="241"/>
      <c r="M155" s="253" t="str">
        <f t="shared" si="16"/>
        <v>Personal Computers</v>
      </c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</row>
    <row r="156" spans="1:27" hidden="1" outlineLevel="1">
      <c r="A156" s="250">
        <v>147</v>
      </c>
      <c r="B156" s="241">
        <v>1006608</v>
      </c>
      <c r="C156" s="241" t="s">
        <v>303</v>
      </c>
      <c r="D156" s="251">
        <v>1599.28</v>
      </c>
      <c r="E156" s="251">
        <v>-1599.28</v>
      </c>
      <c r="F156" s="251">
        <v>0</v>
      </c>
      <c r="G156" s="251">
        <f t="shared" si="13"/>
        <v>0</v>
      </c>
      <c r="H156" s="251">
        <f t="shared" si="14"/>
        <v>0</v>
      </c>
      <c r="I156" s="241">
        <v>36</v>
      </c>
      <c r="J156" s="249">
        <v>41388</v>
      </c>
      <c r="K156" s="252">
        <f t="shared" si="15"/>
        <v>42460</v>
      </c>
      <c r="L156" s="241"/>
      <c r="M156" s="253" t="str">
        <f t="shared" si="16"/>
        <v>Personal Computers</v>
      </c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</row>
    <row r="157" spans="1:27" hidden="1" outlineLevel="1">
      <c r="A157" s="250">
        <v>148</v>
      </c>
      <c r="B157" s="241">
        <v>1006609</v>
      </c>
      <c r="C157" s="241" t="s">
        <v>304</v>
      </c>
      <c r="D157" s="251">
        <v>366.85</v>
      </c>
      <c r="E157" s="251">
        <v>-366.85</v>
      </c>
      <c r="F157" s="251">
        <v>0</v>
      </c>
      <c r="G157" s="251">
        <f t="shared" si="13"/>
        <v>0</v>
      </c>
      <c r="H157" s="251">
        <f t="shared" si="14"/>
        <v>0</v>
      </c>
      <c r="I157" s="241">
        <v>36</v>
      </c>
      <c r="J157" s="249">
        <v>41402</v>
      </c>
      <c r="K157" s="252">
        <f t="shared" si="15"/>
        <v>42490</v>
      </c>
      <c r="L157" s="241"/>
      <c r="M157" s="253" t="str">
        <f t="shared" si="16"/>
        <v>Personal Computers</v>
      </c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</row>
    <row r="158" spans="1:27" hidden="1" outlineLevel="1">
      <c r="A158" s="250">
        <v>149</v>
      </c>
      <c r="B158" s="241">
        <v>1006610</v>
      </c>
      <c r="C158" s="241" t="s">
        <v>305</v>
      </c>
      <c r="D158" s="251">
        <v>902.34</v>
      </c>
      <c r="E158" s="251">
        <v>-902.34</v>
      </c>
      <c r="F158" s="251">
        <v>0</v>
      </c>
      <c r="G158" s="251">
        <f t="shared" si="13"/>
        <v>0</v>
      </c>
      <c r="H158" s="251">
        <f t="shared" si="14"/>
        <v>0</v>
      </c>
      <c r="I158" s="241">
        <v>36</v>
      </c>
      <c r="J158" s="249">
        <v>41402</v>
      </c>
      <c r="K158" s="252">
        <f t="shared" si="15"/>
        <v>42490</v>
      </c>
      <c r="L158" s="241"/>
      <c r="M158" s="253" t="str">
        <f t="shared" si="16"/>
        <v>Personal Computers</v>
      </c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</row>
    <row r="159" spans="1:27" hidden="1" outlineLevel="1">
      <c r="A159" s="250">
        <v>150</v>
      </c>
      <c r="B159" s="241">
        <v>1006611</v>
      </c>
      <c r="C159" s="241" t="s">
        <v>306</v>
      </c>
      <c r="D159" s="251">
        <v>170.91</v>
      </c>
      <c r="E159" s="251">
        <v>-170.91</v>
      </c>
      <c r="F159" s="251">
        <v>0</v>
      </c>
      <c r="G159" s="251">
        <f t="shared" si="13"/>
        <v>0</v>
      </c>
      <c r="H159" s="251">
        <f t="shared" si="14"/>
        <v>0</v>
      </c>
      <c r="I159" s="241">
        <v>36</v>
      </c>
      <c r="J159" s="249">
        <v>41374</v>
      </c>
      <c r="K159" s="252">
        <f t="shared" si="15"/>
        <v>42460</v>
      </c>
      <c r="L159" s="241"/>
      <c r="M159" s="253" t="str">
        <f t="shared" si="16"/>
        <v>Personal Computers</v>
      </c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</row>
    <row r="160" spans="1:27" hidden="1" outlineLevel="1">
      <c r="A160" s="250">
        <v>151</v>
      </c>
      <c r="B160" s="241">
        <v>1006612</v>
      </c>
      <c r="C160" s="241" t="s">
        <v>307</v>
      </c>
      <c r="D160" s="251">
        <v>136.38999999999999</v>
      </c>
      <c r="E160" s="251">
        <v>-136.38999999999999</v>
      </c>
      <c r="F160" s="251">
        <v>0</v>
      </c>
      <c r="G160" s="251">
        <f t="shared" si="13"/>
        <v>0</v>
      </c>
      <c r="H160" s="251">
        <f t="shared" si="14"/>
        <v>0</v>
      </c>
      <c r="I160" s="241">
        <v>36</v>
      </c>
      <c r="J160" s="249">
        <v>41388</v>
      </c>
      <c r="K160" s="252">
        <f t="shared" si="15"/>
        <v>42460</v>
      </c>
      <c r="L160" s="241"/>
      <c r="M160" s="253" t="str">
        <f t="shared" si="16"/>
        <v>Personal Computers</v>
      </c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</row>
    <row r="161" spans="1:27" hidden="1" outlineLevel="1">
      <c r="A161" s="250">
        <v>152</v>
      </c>
      <c r="B161" s="241">
        <v>1006613</v>
      </c>
      <c r="C161" s="241" t="s">
        <v>308</v>
      </c>
      <c r="D161" s="251">
        <v>1229.19</v>
      </c>
      <c r="E161" s="251">
        <v>-1229.19</v>
      </c>
      <c r="F161" s="251">
        <v>0</v>
      </c>
      <c r="G161" s="251">
        <f t="shared" si="13"/>
        <v>0</v>
      </c>
      <c r="H161" s="251">
        <f t="shared" si="14"/>
        <v>0</v>
      </c>
      <c r="I161" s="241">
        <v>36</v>
      </c>
      <c r="J161" s="249">
        <v>41388</v>
      </c>
      <c r="K161" s="252">
        <f t="shared" si="15"/>
        <v>42460</v>
      </c>
      <c r="L161" s="241"/>
      <c r="M161" s="253" t="str">
        <f t="shared" si="16"/>
        <v>Personal Computers</v>
      </c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</row>
    <row r="162" spans="1:27" hidden="1" outlineLevel="1">
      <c r="A162" s="250">
        <v>153</v>
      </c>
      <c r="B162" s="241">
        <v>1006614</v>
      </c>
      <c r="C162" s="241" t="s">
        <v>309</v>
      </c>
      <c r="D162" s="251">
        <v>428.28</v>
      </c>
      <c r="E162" s="251">
        <v>-428.28</v>
      </c>
      <c r="F162" s="251">
        <v>0</v>
      </c>
      <c r="G162" s="251">
        <f t="shared" si="13"/>
        <v>0</v>
      </c>
      <c r="H162" s="251">
        <f t="shared" si="14"/>
        <v>0</v>
      </c>
      <c r="I162" s="241">
        <v>36</v>
      </c>
      <c r="J162" s="249">
        <v>41374</v>
      </c>
      <c r="K162" s="252">
        <f t="shared" si="15"/>
        <v>42460</v>
      </c>
      <c r="L162" s="241"/>
      <c r="M162" s="253" t="str">
        <f t="shared" si="16"/>
        <v>Personal Computers</v>
      </c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</row>
    <row r="163" spans="1:27" hidden="1" outlineLevel="1">
      <c r="A163" s="250">
        <v>154</v>
      </c>
      <c r="B163" s="241">
        <v>1006615</v>
      </c>
      <c r="C163" s="241" t="s">
        <v>310</v>
      </c>
      <c r="D163" s="251">
        <v>1312.87</v>
      </c>
      <c r="E163" s="251">
        <v>-1312.87</v>
      </c>
      <c r="F163" s="251">
        <v>0</v>
      </c>
      <c r="G163" s="251">
        <f t="shared" si="13"/>
        <v>0</v>
      </c>
      <c r="H163" s="251">
        <f t="shared" si="14"/>
        <v>0</v>
      </c>
      <c r="I163" s="241">
        <v>36</v>
      </c>
      <c r="J163" s="249">
        <v>41388</v>
      </c>
      <c r="K163" s="252">
        <f t="shared" si="15"/>
        <v>42460</v>
      </c>
      <c r="L163" s="241"/>
      <c r="M163" s="253" t="str">
        <f t="shared" si="16"/>
        <v>Personal Computers</v>
      </c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</row>
    <row r="164" spans="1:27" hidden="1" outlineLevel="1">
      <c r="A164" s="250">
        <v>155</v>
      </c>
      <c r="B164" s="241">
        <v>1006616</v>
      </c>
      <c r="C164" s="241" t="s">
        <v>311</v>
      </c>
      <c r="D164" s="251">
        <v>983.84</v>
      </c>
      <c r="E164" s="251">
        <v>-983.84</v>
      </c>
      <c r="F164" s="251">
        <v>0</v>
      </c>
      <c r="G164" s="251">
        <f t="shared" si="13"/>
        <v>0</v>
      </c>
      <c r="H164" s="251">
        <f t="shared" si="14"/>
        <v>0</v>
      </c>
      <c r="I164" s="241">
        <v>36</v>
      </c>
      <c r="J164" s="249">
        <v>41374</v>
      </c>
      <c r="K164" s="252">
        <f t="shared" si="15"/>
        <v>42460</v>
      </c>
      <c r="L164" s="241"/>
      <c r="M164" s="253" t="str">
        <f t="shared" si="16"/>
        <v>Personal Computers</v>
      </c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</row>
    <row r="165" spans="1:27" hidden="1" outlineLevel="1">
      <c r="A165" s="250">
        <v>156</v>
      </c>
      <c r="B165" s="241">
        <v>1006639</v>
      </c>
      <c r="C165" s="241" t="s">
        <v>312</v>
      </c>
      <c r="D165" s="251">
        <v>752.47</v>
      </c>
      <c r="E165" s="251">
        <v>-752.47</v>
      </c>
      <c r="F165" s="251">
        <v>0</v>
      </c>
      <c r="G165" s="251">
        <f t="shared" si="13"/>
        <v>0</v>
      </c>
      <c r="H165" s="251">
        <f t="shared" si="14"/>
        <v>0</v>
      </c>
      <c r="I165" s="241">
        <v>36</v>
      </c>
      <c r="J165" s="249">
        <v>41402</v>
      </c>
      <c r="K165" s="252">
        <f t="shared" si="15"/>
        <v>42490</v>
      </c>
      <c r="L165" s="241"/>
      <c r="M165" s="253" t="str">
        <f t="shared" si="16"/>
        <v>Personal Computers</v>
      </c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</row>
    <row r="166" spans="1:27" hidden="1" outlineLevel="1">
      <c r="A166" s="250">
        <v>157</v>
      </c>
      <c r="B166" s="241">
        <v>1006640</v>
      </c>
      <c r="C166" s="241" t="s">
        <v>313</v>
      </c>
      <c r="D166" s="251">
        <v>1614.05</v>
      </c>
      <c r="E166" s="251">
        <v>-1614.05</v>
      </c>
      <c r="F166" s="251">
        <v>0</v>
      </c>
      <c r="G166" s="251">
        <f t="shared" si="13"/>
        <v>0</v>
      </c>
      <c r="H166" s="251">
        <f t="shared" si="14"/>
        <v>0</v>
      </c>
      <c r="I166" s="241">
        <v>36</v>
      </c>
      <c r="J166" s="249">
        <v>41402</v>
      </c>
      <c r="K166" s="252">
        <f t="shared" si="15"/>
        <v>42490</v>
      </c>
      <c r="L166" s="241"/>
      <c r="M166" s="253" t="str">
        <f t="shared" si="16"/>
        <v>Personal Computers</v>
      </c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</row>
    <row r="167" spans="1:27" hidden="1" outlineLevel="1">
      <c r="A167" s="250">
        <v>158</v>
      </c>
      <c r="B167" s="241">
        <v>1006641</v>
      </c>
      <c r="C167" s="241" t="s">
        <v>313</v>
      </c>
      <c r="D167" s="251">
        <v>1614.05</v>
      </c>
      <c r="E167" s="251">
        <v>-1614.05</v>
      </c>
      <c r="F167" s="251">
        <v>0</v>
      </c>
      <c r="G167" s="251">
        <f t="shared" si="13"/>
        <v>0</v>
      </c>
      <c r="H167" s="251">
        <f t="shared" si="14"/>
        <v>0</v>
      </c>
      <c r="I167" s="241">
        <v>36</v>
      </c>
      <c r="J167" s="249">
        <v>41402</v>
      </c>
      <c r="K167" s="252">
        <f t="shared" si="15"/>
        <v>42490</v>
      </c>
      <c r="L167" s="241"/>
      <c r="M167" s="253" t="str">
        <f t="shared" si="16"/>
        <v>Personal Computers</v>
      </c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</row>
    <row r="168" spans="1:27" hidden="1" outlineLevel="1">
      <c r="A168" s="250">
        <v>159</v>
      </c>
      <c r="B168" s="241">
        <v>1006646</v>
      </c>
      <c r="C168" s="241" t="s">
        <v>314</v>
      </c>
      <c r="D168" s="251">
        <v>317.83999999999997</v>
      </c>
      <c r="E168" s="251">
        <v>-317.83999999999997</v>
      </c>
      <c r="F168" s="251">
        <v>0</v>
      </c>
      <c r="G168" s="251">
        <f t="shared" si="13"/>
        <v>0</v>
      </c>
      <c r="H168" s="251">
        <f t="shared" si="14"/>
        <v>0</v>
      </c>
      <c r="I168" s="241">
        <v>36</v>
      </c>
      <c r="J168" s="249">
        <v>41409</v>
      </c>
      <c r="K168" s="252">
        <f t="shared" si="15"/>
        <v>42490</v>
      </c>
      <c r="L168" s="241"/>
      <c r="M168" s="253" t="str">
        <f t="shared" si="16"/>
        <v>Personal Computers</v>
      </c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</row>
    <row r="169" spans="1:27" hidden="1" outlineLevel="1">
      <c r="A169" s="250">
        <v>160</v>
      </c>
      <c r="B169" s="241">
        <v>1006647</v>
      </c>
      <c r="C169" s="241" t="s">
        <v>315</v>
      </c>
      <c r="D169" s="251">
        <v>708.05</v>
      </c>
      <c r="E169" s="251">
        <v>-708.05</v>
      </c>
      <c r="F169" s="251">
        <v>0</v>
      </c>
      <c r="G169" s="251">
        <f t="shared" si="13"/>
        <v>0</v>
      </c>
      <c r="H169" s="251">
        <f t="shared" si="14"/>
        <v>0</v>
      </c>
      <c r="I169" s="241">
        <v>36</v>
      </c>
      <c r="J169" s="249">
        <v>41409</v>
      </c>
      <c r="K169" s="252">
        <f t="shared" si="15"/>
        <v>42490</v>
      </c>
      <c r="L169" s="241"/>
      <c r="M169" s="253" t="str">
        <f t="shared" si="16"/>
        <v>Personal Computers</v>
      </c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</row>
    <row r="170" spans="1:27" hidden="1" outlineLevel="1">
      <c r="A170" s="250">
        <v>161</v>
      </c>
      <c r="B170" s="241">
        <v>1006648</v>
      </c>
      <c r="C170" s="241" t="s">
        <v>316</v>
      </c>
      <c r="D170" s="251">
        <v>264.37</v>
      </c>
      <c r="E170" s="251">
        <v>-264.37</v>
      </c>
      <c r="F170" s="251">
        <v>0</v>
      </c>
      <c r="G170" s="251">
        <f t="shared" si="13"/>
        <v>0</v>
      </c>
      <c r="H170" s="251">
        <f t="shared" si="14"/>
        <v>0</v>
      </c>
      <c r="I170" s="241">
        <v>36</v>
      </c>
      <c r="J170" s="249">
        <v>41409</v>
      </c>
      <c r="K170" s="252">
        <f t="shared" si="15"/>
        <v>42490</v>
      </c>
      <c r="L170" s="241"/>
      <c r="M170" s="253" t="str">
        <f t="shared" si="16"/>
        <v>Personal Computers</v>
      </c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</row>
    <row r="171" spans="1:27" hidden="1" outlineLevel="1">
      <c r="A171" s="250">
        <v>162</v>
      </c>
      <c r="B171" s="241">
        <v>1006649</v>
      </c>
      <c r="C171" s="241" t="s">
        <v>316</v>
      </c>
      <c r="D171" s="251">
        <v>265.24</v>
      </c>
      <c r="E171" s="251">
        <v>-265.24</v>
      </c>
      <c r="F171" s="251">
        <v>0</v>
      </c>
      <c r="G171" s="251">
        <f t="shared" si="13"/>
        <v>0</v>
      </c>
      <c r="H171" s="251">
        <f t="shared" si="14"/>
        <v>0</v>
      </c>
      <c r="I171" s="241">
        <v>36</v>
      </c>
      <c r="J171" s="249">
        <v>41409</v>
      </c>
      <c r="K171" s="252">
        <f t="shared" si="15"/>
        <v>42490</v>
      </c>
      <c r="L171" s="241"/>
      <c r="M171" s="253" t="str">
        <f t="shared" si="16"/>
        <v>Personal Computers</v>
      </c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</row>
    <row r="172" spans="1:27" hidden="1" outlineLevel="1">
      <c r="A172" s="250">
        <v>163</v>
      </c>
      <c r="B172" s="241">
        <v>1006650</v>
      </c>
      <c r="C172" s="241" t="s">
        <v>317</v>
      </c>
      <c r="D172" s="251">
        <v>2352.06</v>
      </c>
      <c r="E172" s="251">
        <v>-2352.06</v>
      </c>
      <c r="F172" s="251">
        <v>0</v>
      </c>
      <c r="G172" s="251">
        <f t="shared" si="13"/>
        <v>0</v>
      </c>
      <c r="H172" s="251">
        <f t="shared" si="14"/>
        <v>0</v>
      </c>
      <c r="I172" s="241">
        <v>36</v>
      </c>
      <c r="J172" s="249">
        <v>41409</v>
      </c>
      <c r="K172" s="252">
        <f t="shared" si="15"/>
        <v>42490</v>
      </c>
      <c r="L172" s="241"/>
      <c r="M172" s="253" t="str">
        <f t="shared" si="16"/>
        <v>Personal Computers</v>
      </c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</row>
    <row r="173" spans="1:27" hidden="1" outlineLevel="1">
      <c r="A173" s="250">
        <v>164</v>
      </c>
      <c r="B173" s="241">
        <v>1006651</v>
      </c>
      <c r="C173" s="241" t="s">
        <v>318</v>
      </c>
      <c r="D173" s="251">
        <v>814.94</v>
      </c>
      <c r="E173" s="251">
        <v>-814.94</v>
      </c>
      <c r="F173" s="251">
        <v>0</v>
      </c>
      <c r="G173" s="251">
        <f t="shared" si="13"/>
        <v>0</v>
      </c>
      <c r="H173" s="251">
        <f t="shared" si="14"/>
        <v>0</v>
      </c>
      <c r="I173" s="241">
        <v>36</v>
      </c>
      <c r="J173" s="249">
        <v>41409</v>
      </c>
      <c r="K173" s="252">
        <f t="shared" si="15"/>
        <v>42490</v>
      </c>
      <c r="L173" s="241"/>
      <c r="M173" s="253" t="str">
        <f t="shared" si="16"/>
        <v>Personal Computers</v>
      </c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</row>
    <row r="174" spans="1:27" hidden="1" outlineLevel="1">
      <c r="A174" s="250">
        <v>165</v>
      </c>
      <c r="B174" s="241">
        <v>1006653</v>
      </c>
      <c r="C174" s="241" t="s">
        <v>319</v>
      </c>
      <c r="D174" s="251">
        <v>367.39</v>
      </c>
      <c r="E174" s="251">
        <v>-367.39</v>
      </c>
      <c r="F174" s="251">
        <v>0</v>
      </c>
      <c r="G174" s="251">
        <f t="shared" si="13"/>
        <v>0</v>
      </c>
      <c r="H174" s="251">
        <f t="shared" si="14"/>
        <v>0</v>
      </c>
      <c r="I174" s="241">
        <v>36</v>
      </c>
      <c r="J174" s="249">
        <v>41422</v>
      </c>
      <c r="K174" s="252">
        <f t="shared" si="15"/>
        <v>42490</v>
      </c>
      <c r="L174" s="241"/>
      <c r="M174" s="253" t="str">
        <f t="shared" si="16"/>
        <v>Personal Computers</v>
      </c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</row>
    <row r="175" spans="1:27" hidden="1" outlineLevel="1">
      <c r="A175" s="250">
        <v>166</v>
      </c>
      <c r="B175" s="241">
        <v>1006654</v>
      </c>
      <c r="C175" s="241" t="s">
        <v>320</v>
      </c>
      <c r="D175" s="251">
        <v>2963.72</v>
      </c>
      <c r="E175" s="251">
        <v>-2963.72</v>
      </c>
      <c r="F175" s="251">
        <v>0</v>
      </c>
      <c r="G175" s="251">
        <f t="shared" si="13"/>
        <v>0</v>
      </c>
      <c r="H175" s="251">
        <f t="shared" si="14"/>
        <v>0</v>
      </c>
      <c r="I175" s="241">
        <v>36</v>
      </c>
      <c r="J175" s="249">
        <v>41422</v>
      </c>
      <c r="K175" s="252">
        <f t="shared" si="15"/>
        <v>42490</v>
      </c>
      <c r="L175" s="241"/>
      <c r="M175" s="253" t="str">
        <f t="shared" si="16"/>
        <v>Personal Computers</v>
      </c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</row>
    <row r="176" spans="1:27" hidden="1" outlineLevel="1">
      <c r="A176" s="250">
        <v>167</v>
      </c>
      <c r="B176" s="241">
        <v>1006655</v>
      </c>
      <c r="C176" s="241" t="s">
        <v>321</v>
      </c>
      <c r="D176" s="251">
        <v>5151.97</v>
      </c>
      <c r="E176" s="251">
        <v>-5151.97</v>
      </c>
      <c r="F176" s="251">
        <v>0</v>
      </c>
      <c r="G176" s="251">
        <f t="shared" si="13"/>
        <v>0</v>
      </c>
      <c r="H176" s="251">
        <f t="shared" si="14"/>
        <v>0</v>
      </c>
      <c r="I176" s="241">
        <v>36</v>
      </c>
      <c r="J176" s="249">
        <v>41422</v>
      </c>
      <c r="K176" s="252">
        <f t="shared" si="15"/>
        <v>42490</v>
      </c>
      <c r="L176" s="241"/>
      <c r="M176" s="253" t="str">
        <f t="shared" si="16"/>
        <v>Personal Computers</v>
      </c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</row>
    <row r="177" spans="1:27" hidden="1" outlineLevel="1">
      <c r="A177" s="250">
        <v>168</v>
      </c>
      <c r="B177" s="241">
        <v>1006656</v>
      </c>
      <c r="C177" s="241" t="s">
        <v>322</v>
      </c>
      <c r="D177" s="251">
        <v>179.02</v>
      </c>
      <c r="E177" s="251">
        <v>-179.02</v>
      </c>
      <c r="F177" s="251">
        <v>0</v>
      </c>
      <c r="G177" s="251">
        <f t="shared" si="13"/>
        <v>0</v>
      </c>
      <c r="H177" s="251">
        <f t="shared" si="14"/>
        <v>0</v>
      </c>
      <c r="I177" s="241">
        <v>36</v>
      </c>
      <c r="J177" s="249">
        <v>41423</v>
      </c>
      <c r="K177" s="252">
        <f t="shared" si="15"/>
        <v>42490</v>
      </c>
      <c r="L177" s="241"/>
      <c r="M177" s="253" t="str">
        <f t="shared" si="16"/>
        <v>Personal Computers</v>
      </c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</row>
    <row r="178" spans="1:27" hidden="1" outlineLevel="1">
      <c r="A178" s="250">
        <v>169</v>
      </c>
      <c r="B178" s="241">
        <v>1006691</v>
      </c>
      <c r="C178" s="241" t="s">
        <v>323</v>
      </c>
      <c r="D178" s="251">
        <v>4221.29</v>
      </c>
      <c r="E178" s="251">
        <v>-4221.29</v>
      </c>
      <c r="F178" s="251">
        <v>0</v>
      </c>
      <c r="G178" s="251">
        <f t="shared" si="13"/>
        <v>0</v>
      </c>
      <c r="H178" s="251">
        <f t="shared" si="14"/>
        <v>0</v>
      </c>
      <c r="I178" s="241">
        <v>36</v>
      </c>
      <c r="J178" s="249">
        <v>41430</v>
      </c>
      <c r="K178" s="252">
        <f t="shared" si="15"/>
        <v>42521</v>
      </c>
      <c r="L178" s="241"/>
      <c r="M178" s="253" t="str">
        <f t="shared" si="16"/>
        <v>Personal Computers</v>
      </c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</row>
    <row r="179" spans="1:27" hidden="1" outlineLevel="1">
      <c r="A179" s="250">
        <v>170</v>
      </c>
      <c r="B179" s="241">
        <v>1006692</v>
      </c>
      <c r="C179" s="241" t="s">
        <v>324</v>
      </c>
      <c r="D179" s="251">
        <v>144.09</v>
      </c>
      <c r="E179" s="251">
        <v>-144.09</v>
      </c>
      <c r="F179" s="251">
        <v>0</v>
      </c>
      <c r="G179" s="251">
        <f t="shared" si="13"/>
        <v>0</v>
      </c>
      <c r="H179" s="251">
        <f t="shared" si="14"/>
        <v>0</v>
      </c>
      <c r="I179" s="241">
        <v>36</v>
      </c>
      <c r="J179" s="249">
        <v>41432</v>
      </c>
      <c r="K179" s="252">
        <f t="shared" si="15"/>
        <v>42521</v>
      </c>
      <c r="L179" s="241"/>
      <c r="M179" s="253" t="str">
        <f t="shared" si="16"/>
        <v>Personal Computers</v>
      </c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</row>
    <row r="180" spans="1:27" hidden="1" outlineLevel="1">
      <c r="A180" s="250">
        <v>171</v>
      </c>
      <c r="B180" s="241">
        <v>1006693</v>
      </c>
      <c r="C180" s="241" t="s">
        <v>325</v>
      </c>
      <c r="D180" s="251">
        <v>210.61</v>
      </c>
      <c r="E180" s="251">
        <v>-210.61</v>
      </c>
      <c r="F180" s="251">
        <v>0</v>
      </c>
      <c r="G180" s="251">
        <f t="shared" si="13"/>
        <v>0</v>
      </c>
      <c r="H180" s="251">
        <f t="shared" si="14"/>
        <v>0</v>
      </c>
      <c r="I180" s="241">
        <v>36</v>
      </c>
      <c r="J180" s="249">
        <v>41432</v>
      </c>
      <c r="K180" s="252">
        <f t="shared" si="15"/>
        <v>42521</v>
      </c>
      <c r="L180" s="241"/>
      <c r="M180" s="253" t="str">
        <f t="shared" si="16"/>
        <v>Personal Computers</v>
      </c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</row>
    <row r="181" spans="1:27" hidden="1" outlineLevel="1">
      <c r="A181" s="250">
        <v>172</v>
      </c>
      <c r="B181" s="241">
        <v>1006695</v>
      </c>
      <c r="C181" s="241" t="s">
        <v>326</v>
      </c>
      <c r="D181" s="251">
        <v>1675.24</v>
      </c>
      <c r="E181" s="251">
        <v>-1675.24</v>
      </c>
      <c r="F181" s="251">
        <v>0</v>
      </c>
      <c r="G181" s="251">
        <f t="shared" si="13"/>
        <v>0</v>
      </c>
      <c r="H181" s="251">
        <f t="shared" si="14"/>
        <v>0</v>
      </c>
      <c r="I181" s="241">
        <v>36</v>
      </c>
      <c r="J181" s="249">
        <v>41437</v>
      </c>
      <c r="K181" s="252">
        <f t="shared" si="15"/>
        <v>42521</v>
      </c>
      <c r="L181" s="241"/>
      <c r="M181" s="253" t="str">
        <f t="shared" si="16"/>
        <v>Personal Computers</v>
      </c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</row>
    <row r="182" spans="1:27" hidden="1" outlineLevel="1">
      <c r="A182" s="250">
        <v>173</v>
      </c>
      <c r="B182" s="241">
        <v>1006696</v>
      </c>
      <c r="C182" s="241" t="s">
        <v>327</v>
      </c>
      <c r="D182" s="251">
        <v>2992.09</v>
      </c>
      <c r="E182" s="251">
        <v>-2992.09</v>
      </c>
      <c r="F182" s="251">
        <v>0</v>
      </c>
      <c r="G182" s="251">
        <f t="shared" si="13"/>
        <v>0</v>
      </c>
      <c r="H182" s="251">
        <f t="shared" si="14"/>
        <v>0</v>
      </c>
      <c r="I182" s="241">
        <v>36</v>
      </c>
      <c r="J182" s="249">
        <v>41444</v>
      </c>
      <c r="K182" s="252">
        <f t="shared" si="15"/>
        <v>42521</v>
      </c>
      <c r="L182" s="241"/>
      <c r="M182" s="253" t="str">
        <f t="shared" si="16"/>
        <v>Personal Computers</v>
      </c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</row>
    <row r="183" spans="1:27" hidden="1" outlineLevel="1">
      <c r="A183" s="250">
        <v>174</v>
      </c>
      <c r="B183" s="241">
        <v>1006697</v>
      </c>
      <c r="C183" s="241" t="s">
        <v>328</v>
      </c>
      <c r="D183" s="251">
        <v>150.32</v>
      </c>
      <c r="E183" s="251">
        <v>-150.32</v>
      </c>
      <c r="F183" s="251">
        <v>0</v>
      </c>
      <c r="G183" s="251">
        <f t="shared" si="13"/>
        <v>0</v>
      </c>
      <c r="H183" s="251">
        <f t="shared" si="14"/>
        <v>0</v>
      </c>
      <c r="I183" s="241">
        <v>36</v>
      </c>
      <c r="J183" s="249">
        <v>41445</v>
      </c>
      <c r="K183" s="252">
        <f t="shared" si="15"/>
        <v>42521</v>
      </c>
      <c r="L183" s="241"/>
      <c r="M183" s="253" t="str">
        <f t="shared" si="16"/>
        <v>Personal Computers</v>
      </c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</row>
    <row r="184" spans="1:27" hidden="1" outlineLevel="1">
      <c r="A184" s="250">
        <v>175</v>
      </c>
      <c r="B184" s="241">
        <v>1006707</v>
      </c>
      <c r="C184" s="241" t="s">
        <v>329</v>
      </c>
      <c r="D184" s="251">
        <v>752.92</v>
      </c>
      <c r="E184" s="251">
        <v>-752.92</v>
      </c>
      <c r="F184" s="251">
        <v>0</v>
      </c>
      <c r="G184" s="251">
        <f t="shared" si="13"/>
        <v>0</v>
      </c>
      <c r="H184" s="251">
        <f t="shared" si="14"/>
        <v>0</v>
      </c>
      <c r="I184" s="241">
        <v>36</v>
      </c>
      <c r="J184" s="249">
        <v>41444</v>
      </c>
      <c r="K184" s="252">
        <f t="shared" si="15"/>
        <v>42521</v>
      </c>
      <c r="L184" s="241"/>
      <c r="M184" s="253" t="str">
        <f t="shared" si="16"/>
        <v>Personal Computers</v>
      </c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</row>
    <row r="185" spans="1:27" hidden="1" outlineLevel="1">
      <c r="A185" s="250">
        <v>176</v>
      </c>
      <c r="B185" s="241">
        <v>1006721</v>
      </c>
      <c r="C185" s="241" t="s">
        <v>330</v>
      </c>
      <c r="D185" s="251">
        <v>367.45</v>
      </c>
      <c r="E185" s="251">
        <v>-367.45</v>
      </c>
      <c r="F185" s="251">
        <v>0</v>
      </c>
      <c r="G185" s="251">
        <f t="shared" si="13"/>
        <v>0</v>
      </c>
      <c r="H185" s="251">
        <f t="shared" si="14"/>
        <v>0</v>
      </c>
      <c r="I185" s="241">
        <v>36</v>
      </c>
      <c r="J185" s="249">
        <v>41472</v>
      </c>
      <c r="K185" s="252">
        <f t="shared" si="15"/>
        <v>42551</v>
      </c>
      <c r="L185" s="241"/>
      <c r="M185" s="253" t="str">
        <f t="shared" si="16"/>
        <v>Personal Computers</v>
      </c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</row>
    <row r="186" spans="1:27" hidden="1" outlineLevel="1">
      <c r="A186" s="250">
        <v>177</v>
      </c>
      <c r="B186" s="241">
        <v>1006722</v>
      </c>
      <c r="C186" s="241" t="s">
        <v>331</v>
      </c>
      <c r="D186" s="251">
        <v>1902.82</v>
      </c>
      <c r="E186" s="251">
        <v>-1902.82</v>
      </c>
      <c r="F186" s="251">
        <v>0</v>
      </c>
      <c r="G186" s="251">
        <f t="shared" si="13"/>
        <v>0</v>
      </c>
      <c r="H186" s="251">
        <f t="shared" si="14"/>
        <v>0</v>
      </c>
      <c r="I186" s="241">
        <v>36</v>
      </c>
      <c r="J186" s="249">
        <v>41465</v>
      </c>
      <c r="K186" s="252">
        <f t="shared" si="15"/>
        <v>42551</v>
      </c>
      <c r="L186" s="241"/>
      <c r="M186" s="253" t="str">
        <f t="shared" si="16"/>
        <v>Personal Computers</v>
      </c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</row>
    <row r="187" spans="1:27" hidden="1" outlineLevel="1">
      <c r="A187" s="250">
        <v>178</v>
      </c>
      <c r="B187" s="241">
        <v>1006723</v>
      </c>
      <c r="C187" s="241" t="s">
        <v>332</v>
      </c>
      <c r="D187" s="251">
        <v>255.76</v>
      </c>
      <c r="E187" s="251">
        <v>-255.76</v>
      </c>
      <c r="F187" s="251">
        <v>0</v>
      </c>
      <c r="G187" s="251">
        <f t="shared" si="13"/>
        <v>0</v>
      </c>
      <c r="H187" s="251">
        <f t="shared" si="14"/>
        <v>0</v>
      </c>
      <c r="I187" s="241">
        <v>36</v>
      </c>
      <c r="J187" s="249">
        <v>41465</v>
      </c>
      <c r="K187" s="252">
        <f t="shared" si="15"/>
        <v>42551</v>
      </c>
      <c r="L187" s="241"/>
      <c r="M187" s="253" t="str">
        <f t="shared" si="16"/>
        <v>Personal Computers</v>
      </c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</row>
    <row r="188" spans="1:27" hidden="1" outlineLevel="1">
      <c r="A188" s="250">
        <v>179</v>
      </c>
      <c r="B188" s="241">
        <v>1006724</v>
      </c>
      <c r="C188" s="241" t="s">
        <v>333</v>
      </c>
      <c r="D188" s="251">
        <v>1026.19</v>
      </c>
      <c r="E188" s="251">
        <v>-1026.19</v>
      </c>
      <c r="F188" s="251">
        <v>0</v>
      </c>
      <c r="G188" s="251">
        <f t="shared" si="13"/>
        <v>0</v>
      </c>
      <c r="H188" s="251">
        <f t="shared" si="14"/>
        <v>0</v>
      </c>
      <c r="I188" s="241">
        <v>36</v>
      </c>
      <c r="J188" s="249">
        <v>41457</v>
      </c>
      <c r="K188" s="252">
        <f t="shared" si="15"/>
        <v>42551</v>
      </c>
      <c r="L188" s="241"/>
      <c r="M188" s="253" t="str">
        <f t="shared" si="16"/>
        <v>Personal Computers</v>
      </c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</row>
    <row r="189" spans="1:27" hidden="1" outlineLevel="1">
      <c r="A189" s="250">
        <v>180</v>
      </c>
      <c r="B189" s="241">
        <v>1006725</v>
      </c>
      <c r="C189" s="241" t="s">
        <v>306</v>
      </c>
      <c r="D189" s="251">
        <v>223.78</v>
      </c>
      <c r="E189" s="251">
        <v>-223.78</v>
      </c>
      <c r="F189" s="251">
        <v>0</v>
      </c>
      <c r="G189" s="251">
        <f t="shared" si="13"/>
        <v>0</v>
      </c>
      <c r="H189" s="251">
        <f t="shared" si="14"/>
        <v>0</v>
      </c>
      <c r="I189" s="241">
        <v>36</v>
      </c>
      <c r="J189" s="249">
        <v>41466</v>
      </c>
      <c r="K189" s="252">
        <f t="shared" si="15"/>
        <v>42551</v>
      </c>
      <c r="L189" s="241"/>
      <c r="M189" s="253" t="str">
        <f t="shared" si="16"/>
        <v>Personal Computers</v>
      </c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</row>
    <row r="190" spans="1:27" hidden="1" outlineLevel="1">
      <c r="A190" s="250">
        <v>181</v>
      </c>
      <c r="B190" s="241">
        <v>1006735</v>
      </c>
      <c r="C190" s="241" t="s">
        <v>334</v>
      </c>
      <c r="D190" s="251">
        <v>3626.82</v>
      </c>
      <c r="E190" s="251">
        <v>-3626.82</v>
      </c>
      <c r="F190" s="251">
        <v>0</v>
      </c>
      <c r="G190" s="251">
        <f t="shared" si="13"/>
        <v>0</v>
      </c>
      <c r="H190" s="251">
        <f t="shared" si="14"/>
        <v>0</v>
      </c>
      <c r="I190" s="241">
        <v>36</v>
      </c>
      <c r="J190" s="249">
        <v>41465</v>
      </c>
      <c r="K190" s="252">
        <f t="shared" si="15"/>
        <v>42551</v>
      </c>
      <c r="L190" s="241"/>
      <c r="M190" s="253" t="str">
        <f t="shared" si="16"/>
        <v>Personal Computers</v>
      </c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</row>
    <row r="191" spans="1:27" hidden="1" outlineLevel="1">
      <c r="A191" s="250">
        <v>182</v>
      </c>
      <c r="B191" s="241">
        <v>1006742</v>
      </c>
      <c r="C191" s="241" t="s">
        <v>335</v>
      </c>
      <c r="D191" s="251">
        <v>269.63</v>
      </c>
      <c r="E191" s="251">
        <v>-269.63</v>
      </c>
      <c r="F191" s="251">
        <v>0</v>
      </c>
      <c r="G191" s="251">
        <f t="shared" si="13"/>
        <v>0</v>
      </c>
      <c r="H191" s="251">
        <f t="shared" si="14"/>
        <v>0</v>
      </c>
      <c r="I191" s="241">
        <v>36</v>
      </c>
      <c r="J191" s="249">
        <v>41486</v>
      </c>
      <c r="K191" s="252">
        <f t="shared" si="15"/>
        <v>42551</v>
      </c>
      <c r="L191" s="241"/>
      <c r="M191" s="253" t="str">
        <f t="shared" si="16"/>
        <v>Personal Computers</v>
      </c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</row>
    <row r="192" spans="1:27" hidden="1" outlineLevel="1">
      <c r="A192" s="250">
        <v>183</v>
      </c>
      <c r="B192" s="241">
        <v>1006743</v>
      </c>
      <c r="C192" s="241" t="s">
        <v>336</v>
      </c>
      <c r="D192" s="251">
        <v>71.73</v>
      </c>
      <c r="E192" s="251">
        <v>-71.73</v>
      </c>
      <c r="F192" s="251">
        <v>0</v>
      </c>
      <c r="G192" s="251">
        <f t="shared" si="13"/>
        <v>0</v>
      </c>
      <c r="H192" s="251">
        <f t="shared" si="14"/>
        <v>0</v>
      </c>
      <c r="I192" s="241">
        <v>36</v>
      </c>
      <c r="J192" s="249">
        <v>41487</v>
      </c>
      <c r="K192" s="252">
        <f t="shared" si="15"/>
        <v>42582</v>
      </c>
      <c r="L192" s="241"/>
      <c r="M192" s="253" t="str">
        <f t="shared" si="16"/>
        <v>Personal Computers</v>
      </c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</row>
    <row r="193" spans="1:27" hidden="1" outlineLevel="1">
      <c r="A193" s="250">
        <v>184</v>
      </c>
      <c r="B193" s="241">
        <v>1006764</v>
      </c>
      <c r="C193" s="241" t="s">
        <v>304</v>
      </c>
      <c r="D193" s="251">
        <v>358.33</v>
      </c>
      <c r="E193" s="251">
        <v>-358.33</v>
      </c>
      <c r="F193" s="251">
        <v>0</v>
      </c>
      <c r="G193" s="251">
        <f t="shared" si="13"/>
        <v>0</v>
      </c>
      <c r="H193" s="251">
        <f t="shared" si="14"/>
        <v>0</v>
      </c>
      <c r="I193" s="241">
        <v>36</v>
      </c>
      <c r="J193" s="249">
        <v>41486</v>
      </c>
      <c r="K193" s="252">
        <f t="shared" si="15"/>
        <v>42551</v>
      </c>
      <c r="L193" s="241"/>
      <c r="M193" s="253" t="str">
        <f t="shared" si="16"/>
        <v>Personal Computers</v>
      </c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</row>
    <row r="194" spans="1:27" hidden="1" outlineLevel="1">
      <c r="A194" s="250">
        <v>185</v>
      </c>
      <c r="B194" s="241">
        <v>1006765</v>
      </c>
      <c r="C194" s="241" t="s">
        <v>337</v>
      </c>
      <c r="D194" s="251">
        <v>431.62</v>
      </c>
      <c r="E194" s="251">
        <v>-431.62</v>
      </c>
      <c r="F194" s="251">
        <v>0</v>
      </c>
      <c r="G194" s="251">
        <f t="shared" si="13"/>
        <v>0</v>
      </c>
      <c r="H194" s="251">
        <f t="shared" si="14"/>
        <v>0</v>
      </c>
      <c r="I194" s="241">
        <v>36</v>
      </c>
      <c r="J194" s="249">
        <v>41499</v>
      </c>
      <c r="K194" s="252">
        <f t="shared" si="15"/>
        <v>42582</v>
      </c>
      <c r="L194" s="241"/>
      <c r="M194" s="253" t="str">
        <f t="shared" si="16"/>
        <v>Personal Computers</v>
      </c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</row>
    <row r="195" spans="1:27" hidden="1" outlineLevel="1">
      <c r="A195" s="250">
        <v>186</v>
      </c>
      <c r="B195" s="241">
        <v>1006766</v>
      </c>
      <c r="C195" s="241" t="s">
        <v>338</v>
      </c>
      <c r="D195" s="251">
        <v>106.72</v>
      </c>
      <c r="E195" s="251">
        <v>-106.72</v>
      </c>
      <c r="F195" s="251">
        <v>0</v>
      </c>
      <c r="G195" s="251">
        <f t="shared" si="13"/>
        <v>0</v>
      </c>
      <c r="H195" s="251">
        <f t="shared" si="14"/>
        <v>0</v>
      </c>
      <c r="I195" s="241">
        <v>36</v>
      </c>
      <c r="J195" s="249">
        <v>41500</v>
      </c>
      <c r="K195" s="252">
        <f t="shared" si="15"/>
        <v>42582</v>
      </c>
      <c r="L195" s="241"/>
      <c r="M195" s="253" t="str">
        <f t="shared" si="16"/>
        <v>Personal Computers</v>
      </c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</row>
    <row r="196" spans="1:27" hidden="1" outlineLevel="1">
      <c r="A196" s="250">
        <v>187</v>
      </c>
      <c r="B196" s="241">
        <v>1006778</v>
      </c>
      <c r="C196" s="241" t="s">
        <v>339</v>
      </c>
      <c r="D196" s="251">
        <v>656.85</v>
      </c>
      <c r="E196" s="251">
        <v>-656.85</v>
      </c>
      <c r="F196" s="251">
        <v>0</v>
      </c>
      <c r="G196" s="251">
        <f t="shared" si="13"/>
        <v>0</v>
      </c>
      <c r="H196" s="251">
        <f t="shared" si="14"/>
        <v>0</v>
      </c>
      <c r="I196" s="241">
        <v>36</v>
      </c>
      <c r="J196" s="249">
        <v>41499</v>
      </c>
      <c r="K196" s="252">
        <f t="shared" si="15"/>
        <v>42582</v>
      </c>
      <c r="L196" s="241"/>
      <c r="M196" s="253" t="str">
        <f t="shared" si="16"/>
        <v>Personal Computers</v>
      </c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</row>
    <row r="197" spans="1:27" hidden="1" outlineLevel="1">
      <c r="A197" s="250">
        <v>188</v>
      </c>
      <c r="B197" s="241">
        <v>1006782</v>
      </c>
      <c r="C197" s="241" t="s">
        <v>340</v>
      </c>
      <c r="D197" s="251">
        <v>334.59</v>
      </c>
      <c r="E197" s="251">
        <v>-334.59</v>
      </c>
      <c r="F197" s="251">
        <v>0</v>
      </c>
      <c r="G197" s="251">
        <f t="shared" si="13"/>
        <v>0</v>
      </c>
      <c r="H197" s="251">
        <f t="shared" si="14"/>
        <v>0</v>
      </c>
      <c r="I197" s="241">
        <v>36</v>
      </c>
      <c r="J197" s="249">
        <v>41499</v>
      </c>
      <c r="K197" s="252">
        <f t="shared" si="15"/>
        <v>42582</v>
      </c>
      <c r="L197" s="241"/>
      <c r="M197" s="253" t="str">
        <f t="shared" si="16"/>
        <v>Personal Computers</v>
      </c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</row>
    <row r="198" spans="1:27" hidden="1" outlineLevel="1">
      <c r="A198" s="250">
        <v>189</v>
      </c>
      <c r="B198" s="241">
        <v>1006783</v>
      </c>
      <c r="C198" s="241">
        <v>102104</v>
      </c>
      <c r="D198" s="251">
        <v>185.44</v>
      </c>
      <c r="E198" s="251">
        <v>-185.44</v>
      </c>
      <c r="F198" s="251">
        <v>0</v>
      </c>
      <c r="G198" s="251">
        <f t="shared" si="13"/>
        <v>0</v>
      </c>
      <c r="H198" s="251">
        <f t="shared" si="14"/>
        <v>0</v>
      </c>
      <c r="I198" s="241">
        <v>36</v>
      </c>
      <c r="J198" s="249">
        <v>41514</v>
      </c>
      <c r="K198" s="252">
        <f t="shared" si="15"/>
        <v>42582</v>
      </c>
      <c r="L198" s="241"/>
      <c r="M198" s="253" t="str">
        <f t="shared" si="16"/>
        <v>Personal Computers</v>
      </c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</row>
    <row r="199" spans="1:27" hidden="1" outlineLevel="1">
      <c r="A199" s="250">
        <v>190</v>
      </c>
      <c r="B199" s="241">
        <v>1006784</v>
      </c>
      <c r="C199" s="241">
        <v>102104</v>
      </c>
      <c r="D199" s="251">
        <v>174.41</v>
      </c>
      <c r="E199" s="251">
        <v>-174.41</v>
      </c>
      <c r="F199" s="251">
        <v>0</v>
      </c>
      <c r="G199" s="251">
        <f t="shared" si="13"/>
        <v>0</v>
      </c>
      <c r="H199" s="251">
        <f t="shared" si="14"/>
        <v>0</v>
      </c>
      <c r="I199" s="241">
        <v>36</v>
      </c>
      <c r="J199" s="249">
        <v>41514</v>
      </c>
      <c r="K199" s="252">
        <f t="shared" si="15"/>
        <v>42582</v>
      </c>
      <c r="L199" s="241"/>
      <c r="M199" s="253" t="str">
        <f t="shared" si="16"/>
        <v>Personal Computers</v>
      </c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</row>
    <row r="200" spans="1:27" hidden="1" outlineLevel="1">
      <c r="A200" s="250">
        <v>191</v>
      </c>
      <c r="B200" s="241">
        <v>1006788</v>
      </c>
      <c r="C200" s="241" t="s">
        <v>341</v>
      </c>
      <c r="D200" s="251">
        <v>3236.07</v>
      </c>
      <c r="E200" s="251">
        <v>-3236.07</v>
      </c>
      <c r="F200" s="251">
        <v>0</v>
      </c>
      <c r="G200" s="251">
        <f t="shared" si="13"/>
        <v>0</v>
      </c>
      <c r="H200" s="251">
        <f t="shared" si="14"/>
        <v>0</v>
      </c>
      <c r="I200" s="241">
        <v>36</v>
      </c>
      <c r="J200" s="249">
        <v>41514</v>
      </c>
      <c r="K200" s="252">
        <f t="shared" si="15"/>
        <v>42582</v>
      </c>
      <c r="L200" s="241"/>
      <c r="M200" s="253" t="str">
        <f t="shared" si="16"/>
        <v>Personal Computers</v>
      </c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</row>
    <row r="201" spans="1:27" hidden="1" outlineLevel="1">
      <c r="A201" s="250">
        <v>192</v>
      </c>
      <c r="B201" s="241">
        <v>1006791</v>
      </c>
      <c r="C201" s="241" t="s">
        <v>342</v>
      </c>
      <c r="D201" s="251">
        <v>749.81</v>
      </c>
      <c r="E201" s="251">
        <v>-749.81</v>
      </c>
      <c r="F201" s="251">
        <v>0</v>
      </c>
      <c r="G201" s="251">
        <f t="shared" si="13"/>
        <v>0</v>
      </c>
      <c r="H201" s="251">
        <f t="shared" si="14"/>
        <v>0</v>
      </c>
      <c r="I201" s="241">
        <v>36</v>
      </c>
      <c r="J201" s="249">
        <v>41514</v>
      </c>
      <c r="K201" s="252">
        <f t="shared" si="15"/>
        <v>42582</v>
      </c>
      <c r="L201" s="241"/>
      <c r="M201" s="253" t="str">
        <f t="shared" si="16"/>
        <v>Personal Computers</v>
      </c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</row>
    <row r="202" spans="1:27" hidden="1" outlineLevel="1">
      <c r="A202" s="250">
        <v>193</v>
      </c>
      <c r="B202" s="241">
        <v>1006792</v>
      </c>
      <c r="C202" s="241" t="s">
        <v>267</v>
      </c>
      <c r="D202" s="251">
        <v>3928.78</v>
      </c>
      <c r="E202" s="251">
        <v>-3928.78</v>
      </c>
      <c r="F202" s="251">
        <v>0</v>
      </c>
      <c r="G202" s="251">
        <f t="shared" si="13"/>
        <v>0</v>
      </c>
      <c r="H202" s="251">
        <f t="shared" si="14"/>
        <v>0</v>
      </c>
      <c r="I202" s="241">
        <v>36</v>
      </c>
      <c r="J202" s="249">
        <v>41515</v>
      </c>
      <c r="K202" s="252">
        <f t="shared" si="15"/>
        <v>42582</v>
      </c>
      <c r="L202" s="241"/>
      <c r="M202" s="253" t="str">
        <f t="shared" si="16"/>
        <v>Personal Computers</v>
      </c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</row>
    <row r="203" spans="1:27" hidden="1" outlineLevel="1">
      <c r="A203" s="250">
        <v>194</v>
      </c>
      <c r="B203" s="241">
        <v>1006824</v>
      </c>
      <c r="C203" s="241" t="s">
        <v>343</v>
      </c>
      <c r="D203" s="251">
        <v>1781.81</v>
      </c>
      <c r="E203" s="251">
        <v>-1781.81</v>
      </c>
      <c r="F203" s="251">
        <v>0</v>
      </c>
      <c r="G203" s="251">
        <f t="shared" si="13"/>
        <v>0</v>
      </c>
      <c r="H203" s="251">
        <f t="shared" si="14"/>
        <v>0</v>
      </c>
      <c r="I203" s="241">
        <v>36</v>
      </c>
      <c r="J203" s="249">
        <v>41515</v>
      </c>
      <c r="K203" s="252">
        <f t="shared" si="15"/>
        <v>42582</v>
      </c>
      <c r="L203" s="241"/>
      <c r="M203" s="253" t="str">
        <f t="shared" si="16"/>
        <v>Personal Computers</v>
      </c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</row>
    <row r="204" spans="1:27" hidden="1" outlineLevel="1">
      <c r="A204" s="250">
        <v>195</v>
      </c>
      <c r="B204" s="241">
        <v>1006829</v>
      </c>
      <c r="C204" s="241" t="s">
        <v>344</v>
      </c>
      <c r="D204" s="251">
        <v>346.43</v>
      </c>
      <c r="E204" s="251">
        <v>-346.43</v>
      </c>
      <c r="F204" s="251">
        <v>0</v>
      </c>
      <c r="G204" s="251">
        <f t="shared" si="13"/>
        <v>0</v>
      </c>
      <c r="H204" s="251">
        <f t="shared" si="14"/>
        <v>0</v>
      </c>
      <c r="I204" s="241">
        <v>36</v>
      </c>
      <c r="J204" s="249">
        <v>41528</v>
      </c>
      <c r="K204" s="252">
        <f t="shared" si="15"/>
        <v>42613</v>
      </c>
      <c r="L204" s="241"/>
      <c r="M204" s="253" t="str">
        <f t="shared" si="16"/>
        <v>Personal Computers</v>
      </c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</row>
    <row r="205" spans="1:27" hidden="1" outlineLevel="1">
      <c r="A205" s="250">
        <v>196</v>
      </c>
      <c r="B205" s="241">
        <v>1006830</v>
      </c>
      <c r="C205" s="241" t="s">
        <v>321</v>
      </c>
      <c r="D205" s="251">
        <v>3452.44</v>
      </c>
      <c r="E205" s="251">
        <v>-3452.44</v>
      </c>
      <c r="F205" s="251">
        <v>0</v>
      </c>
      <c r="G205" s="251">
        <f t="shared" si="13"/>
        <v>0</v>
      </c>
      <c r="H205" s="251">
        <f t="shared" si="14"/>
        <v>0</v>
      </c>
      <c r="I205" s="241">
        <v>36</v>
      </c>
      <c r="J205" s="249">
        <v>41535</v>
      </c>
      <c r="K205" s="252">
        <f t="shared" si="15"/>
        <v>42613</v>
      </c>
      <c r="L205" s="241"/>
      <c r="M205" s="253" t="str">
        <f t="shared" si="16"/>
        <v>Personal Computers</v>
      </c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</row>
    <row r="206" spans="1:27" hidden="1" outlineLevel="1">
      <c r="A206" s="250">
        <v>197</v>
      </c>
      <c r="B206" s="241">
        <v>1006858</v>
      </c>
      <c r="C206" s="241" t="s">
        <v>345</v>
      </c>
      <c r="D206" s="251">
        <v>5693.69</v>
      </c>
      <c r="E206" s="251">
        <v>-5693.69</v>
      </c>
      <c r="F206" s="251">
        <v>0</v>
      </c>
      <c r="G206" s="251">
        <f t="shared" si="13"/>
        <v>0</v>
      </c>
      <c r="H206" s="251">
        <f t="shared" si="14"/>
        <v>0</v>
      </c>
      <c r="I206" s="241">
        <v>36</v>
      </c>
      <c r="J206" s="249">
        <v>41555</v>
      </c>
      <c r="K206" s="252">
        <f t="shared" si="15"/>
        <v>42643</v>
      </c>
      <c r="L206" s="241"/>
      <c r="M206" s="253" t="str">
        <f t="shared" si="16"/>
        <v>Personal Computers</v>
      </c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</row>
    <row r="207" spans="1:27" hidden="1" outlineLevel="1">
      <c r="A207" s="250">
        <v>198</v>
      </c>
      <c r="B207" s="241">
        <v>1006864</v>
      </c>
      <c r="C207" s="241" t="s">
        <v>346</v>
      </c>
      <c r="D207" s="251">
        <v>749.81</v>
      </c>
      <c r="E207" s="251">
        <v>-749.81</v>
      </c>
      <c r="F207" s="251">
        <v>0</v>
      </c>
      <c r="G207" s="251">
        <f t="shared" si="13"/>
        <v>0</v>
      </c>
      <c r="H207" s="251">
        <f t="shared" si="14"/>
        <v>0</v>
      </c>
      <c r="I207" s="241">
        <v>36</v>
      </c>
      <c r="J207" s="249">
        <v>41549</v>
      </c>
      <c r="K207" s="252">
        <f t="shared" si="15"/>
        <v>42643</v>
      </c>
      <c r="L207" s="241"/>
      <c r="M207" s="253" t="str">
        <f t="shared" si="16"/>
        <v>Personal Computers</v>
      </c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</row>
    <row r="208" spans="1:27" hidden="1" outlineLevel="1">
      <c r="A208" s="250">
        <v>199</v>
      </c>
      <c r="B208" s="241">
        <v>1006865</v>
      </c>
      <c r="C208" s="241" t="s">
        <v>347</v>
      </c>
      <c r="D208" s="251">
        <v>4124.9799999999996</v>
      </c>
      <c r="E208" s="251">
        <v>-4124.9799999999996</v>
      </c>
      <c r="F208" s="251">
        <v>0</v>
      </c>
      <c r="G208" s="251">
        <f t="shared" si="13"/>
        <v>0</v>
      </c>
      <c r="H208" s="251">
        <f t="shared" si="14"/>
        <v>0</v>
      </c>
      <c r="I208" s="241">
        <v>36</v>
      </c>
      <c r="J208" s="249">
        <v>41549</v>
      </c>
      <c r="K208" s="252">
        <f t="shared" si="15"/>
        <v>42643</v>
      </c>
      <c r="L208" s="241"/>
      <c r="M208" s="253" t="str">
        <f t="shared" si="16"/>
        <v>Personal Computers</v>
      </c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</row>
    <row r="209" spans="1:27" hidden="1" outlineLevel="1">
      <c r="A209" s="250">
        <v>200</v>
      </c>
      <c r="B209" s="241">
        <v>1006866</v>
      </c>
      <c r="C209" s="241" t="s">
        <v>348</v>
      </c>
      <c r="D209" s="251">
        <v>415.36</v>
      </c>
      <c r="E209" s="251">
        <v>-415.36</v>
      </c>
      <c r="F209" s="251">
        <v>0</v>
      </c>
      <c r="G209" s="251">
        <f t="shared" si="13"/>
        <v>0</v>
      </c>
      <c r="H209" s="251">
        <f t="shared" si="14"/>
        <v>0</v>
      </c>
      <c r="I209" s="241">
        <v>36</v>
      </c>
      <c r="J209" s="249">
        <v>41549</v>
      </c>
      <c r="K209" s="252">
        <f t="shared" si="15"/>
        <v>42643</v>
      </c>
      <c r="L209" s="241"/>
      <c r="M209" s="253" t="str">
        <f t="shared" si="16"/>
        <v>Personal Computers</v>
      </c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</row>
    <row r="210" spans="1:27" hidden="1" outlineLevel="1">
      <c r="A210" s="250">
        <v>201</v>
      </c>
      <c r="B210" s="241">
        <v>1006910</v>
      </c>
      <c r="C210" s="241" t="s">
        <v>199</v>
      </c>
      <c r="D210" s="251">
        <v>1762.8</v>
      </c>
      <c r="E210" s="251">
        <v>-1762.8</v>
      </c>
      <c r="F210" s="251">
        <v>0</v>
      </c>
      <c r="G210" s="251">
        <f t="shared" si="13"/>
        <v>0</v>
      </c>
      <c r="H210" s="251">
        <f t="shared" si="14"/>
        <v>0</v>
      </c>
      <c r="I210" s="241">
        <v>36</v>
      </c>
      <c r="J210" s="249">
        <v>41555</v>
      </c>
      <c r="K210" s="252">
        <f t="shared" si="15"/>
        <v>42643</v>
      </c>
      <c r="L210" s="241"/>
      <c r="M210" s="253" t="str">
        <f t="shared" si="16"/>
        <v>Personal Computers</v>
      </c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</row>
    <row r="211" spans="1:27" hidden="1" outlineLevel="1">
      <c r="A211" s="250">
        <v>202</v>
      </c>
      <c r="B211" s="241">
        <v>1006921</v>
      </c>
      <c r="C211" s="241" t="s">
        <v>199</v>
      </c>
      <c r="D211" s="251">
        <v>1654.83</v>
      </c>
      <c r="E211" s="251">
        <v>-1654.83</v>
      </c>
      <c r="F211" s="251">
        <v>0</v>
      </c>
      <c r="G211" s="251">
        <f t="shared" si="13"/>
        <v>0</v>
      </c>
      <c r="H211" s="251">
        <f t="shared" si="14"/>
        <v>0</v>
      </c>
      <c r="I211" s="241">
        <v>36</v>
      </c>
      <c r="J211" s="249">
        <v>41555</v>
      </c>
      <c r="K211" s="252">
        <f t="shared" si="15"/>
        <v>42643</v>
      </c>
      <c r="L211" s="241"/>
      <c r="M211" s="253" t="str">
        <f t="shared" si="16"/>
        <v>Personal Computers</v>
      </c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</row>
    <row r="212" spans="1:27" hidden="1" outlineLevel="1">
      <c r="A212" s="250">
        <v>203</v>
      </c>
      <c r="B212" s="241">
        <v>1006922</v>
      </c>
      <c r="C212" s="241" t="s">
        <v>349</v>
      </c>
      <c r="D212" s="251">
        <v>559.09</v>
      </c>
      <c r="E212" s="251">
        <v>-559.09</v>
      </c>
      <c r="F212" s="251">
        <v>0</v>
      </c>
      <c r="G212" s="251">
        <f t="shared" si="13"/>
        <v>0</v>
      </c>
      <c r="H212" s="251">
        <f t="shared" si="14"/>
        <v>0</v>
      </c>
      <c r="I212" s="241">
        <v>36</v>
      </c>
      <c r="J212" s="249">
        <v>41570</v>
      </c>
      <c r="K212" s="252">
        <f t="shared" si="15"/>
        <v>42643</v>
      </c>
      <c r="L212" s="241"/>
      <c r="M212" s="253" t="str">
        <f t="shared" si="16"/>
        <v>Personal Computers</v>
      </c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</row>
    <row r="213" spans="1:27" hidden="1" outlineLevel="1">
      <c r="A213" s="250">
        <v>204</v>
      </c>
      <c r="B213" s="241">
        <v>1006923</v>
      </c>
      <c r="C213" s="241" t="s">
        <v>349</v>
      </c>
      <c r="D213" s="251">
        <v>1589.36</v>
      </c>
      <c r="E213" s="251">
        <v>-1589.36</v>
      </c>
      <c r="F213" s="251">
        <v>0</v>
      </c>
      <c r="G213" s="251">
        <f t="shared" si="13"/>
        <v>0</v>
      </c>
      <c r="H213" s="251">
        <f t="shared" si="14"/>
        <v>0</v>
      </c>
      <c r="I213" s="241">
        <v>36</v>
      </c>
      <c r="J213" s="249">
        <v>41570</v>
      </c>
      <c r="K213" s="252">
        <f t="shared" si="15"/>
        <v>42643</v>
      </c>
      <c r="L213" s="241"/>
      <c r="M213" s="253" t="str">
        <f t="shared" si="16"/>
        <v>Personal Computers</v>
      </c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</row>
    <row r="214" spans="1:27" hidden="1" outlineLevel="1">
      <c r="A214" s="250">
        <v>205</v>
      </c>
      <c r="B214" s="241">
        <v>1006924</v>
      </c>
      <c r="C214" s="241" t="s">
        <v>349</v>
      </c>
      <c r="D214" s="251">
        <v>1139.5</v>
      </c>
      <c r="E214" s="251">
        <v>-1139.5</v>
      </c>
      <c r="F214" s="251">
        <v>0</v>
      </c>
      <c r="G214" s="251">
        <f t="shared" si="13"/>
        <v>0</v>
      </c>
      <c r="H214" s="251">
        <f t="shared" si="14"/>
        <v>0</v>
      </c>
      <c r="I214" s="241">
        <v>36</v>
      </c>
      <c r="J214" s="249">
        <v>41570</v>
      </c>
      <c r="K214" s="252">
        <f t="shared" si="15"/>
        <v>42643</v>
      </c>
      <c r="L214" s="241"/>
      <c r="M214" s="253" t="str">
        <f t="shared" si="16"/>
        <v>Personal Computers</v>
      </c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  <c r="AA214" s="241"/>
    </row>
    <row r="215" spans="1:27" hidden="1" outlineLevel="1">
      <c r="A215" s="250">
        <v>206</v>
      </c>
      <c r="B215" s="241">
        <v>1006932</v>
      </c>
      <c r="C215" s="241" t="s">
        <v>199</v>
      </c>
      <c r="D215" s="251">
        <v>4272.42</v>
      </c>
      <c r="E215" s="251">
        <v>-4272.42</v>
      </c>
      <c r="F215" s="251">
        <v>0</v>
      </c>
      <c r="G215" s="251">
        <f t="shared" si="13"/>
        <v>0</v>
      </c>
      <c r="H215" s="251">
        <f t="shared" si="14"/>
        <v>0</v>
      </c>
      <c r="I215" s="241">
        <v>36</v>
      </c>
      <c r="J215" s="249">
        <v>41584</v>
      </c>
      <c r="K215" s="252">
        <f t="shared" si="15"/>
        <v>42674</v>
      </c>
      <c r="L215" s="241"/>
      <c r="M215" s="253" t="str">
        <f t="shared" si="16"/>
        <v>Personal Computers</v>
      </c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</row>
    <row r="216" spans="1:27" hidden="1" outlineLevel="1">
      <c r="A216" s="250">
        <v>207</v>
      </c>
      <c r="B216" s="241">
        <v>1006933</v>
      </c>
      <c r="C216" s="241" t="s">
        <v>199</v>
      </c>
      <c r="D216" s="251">
        <v>643.21</v>
      </c>
      <c r="E216" s="251">
        <v>-643.21</v>
      </c>
      <c r="F216" s="251">
        <v>0</v>
      </c>
      <c r="G216" s="251">
        <f t="shared" ref="G216:G279" si="17">IF(F216&gt;0,D216/I216,0)</f>
        <v>0</v>
      </c>
      <c r="H216" s="251">
        <f t="shared" ref="H216:H279" si="18">IF(F216&gt;0,IF(YEAR(K216)="2018",ROUND(($P$8-K216)/30,0)*G216,G216*12),0)</f>
        <v>0</v>
      </c>
      <c r="I216" s="241">
        <v>36</v>
      </c>
      <c r="J216" s="249">
        <v>41584</v>
      </c>
      <c r="K216" s="252">
        <f t="shared" ref="K216:K279" si="19">EOMONTH(J216,(I216-1))</f>
        <v>42674</v>
      </c>
      <c r="L216" s="241"/>
      <c r="M216" s="253" t="str">
        <f t="shared" si="16"/>
        <v>Personal Computers</v>
      </c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</row>
    <row r="217" spans="1:27" hidden="1" outlineLevel="1">
      <c r="A217" s="250">
        <v>208</v>
      </c>
      <c r="B217" s="241">
        <v>1006935</v>
      </c>
      <c r="C217" s="241" t="s">
        <v>199</v>
      </c>
      <c r="D217" s="251">
        <v>128.66</v>
      </c>
      <c r="E217" s="251">
        <v>-128.66</v>
      </c>
      <c r="F217" s="251">
        <v>0</v>
      </c>
      <c r="G217" s="251">
        <f t="shared" si="17"/>
        <v>0</v>
      </c>
      <c r="H217" s="251">
        <f t="shared" si="18"/>
        <v>0</v>
      </c>
      <c r="I217" s="241">
        <v>36</v>
      </c>
      <c r="J217" s="249">
        <v>41585</v>
      </c>
      <c r="K217" s="252">
        <f t="shared" si="19"/>
        <v>42674</v>
      </c>
      <c r="L217" s="241"/>
      <c r="M217" s="253" t="str">
        <f t="shared" ref="M217:M280" si="20">+IF(F217=0,"Personal Computers","Not Fully Deprec")</f>
        <v>Personal Computers</v>
      </c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</row>
    <row r="218" spans="1:27" hidden="1" outlineLevel="1">
      <c r="A218" s="250">
        <v>209</v>
      </c>
      <c r="B218" s="241">
        <v>1006938</v>
      </c>
      <c r="C218" s="241" t="s">
        <v>350</v>
      </c>
      <c r="D218" s="251">
        <v>1051.8800000000001</v>
      </c>
      <c r="E218" s="251">
        <v>-1051.8800000000001</v>
      </c>
      <c r="F218" s="251">
        <v>0</v>
      </c>
      <c r="G218" s="251">
        <f t="shared" si="17"/>
        <v>0</v>
      </c>
      <c r="H218" s="251">
        <f t="shared" si="18"/>
        <v>0</v>
      </c>
      <c r="I218" s="241">
        <v>36</v>
      </c>
      <c r="J218" s="249">
        <v>41584</v>
      </c>
      <c r="K218" s="252">
        <f t="shared" si="19"/>
        <v>42674</v>
      </c>
      <c r="L218" s="241"/>
      <c r="M218" s="253" t="str">
        <f t="shared" si="20"/>
        <v>Personal Computers</v>
      </c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</row>
    <row r="219" spans="1:27" hidden="1" outlineLevel="1">
      <c r="A219" s="250">
        <v>210</v>
      </c>
      <c r="B219" s="241">
        <v>1006958</v>
      </c>
      <c r="C219" s="241" t="s">
        <v>199</v>
      </c>
      <c r="D219" s="251">
        <v>556.70000000000005</v>
      </c>
      <c r="E219" s="251">
        <v>-556.70000000000005</v>
      </c>
      <c r="F219" s="251">
        <v>0</v>
      </c>
      <c r="G219" s="251">
        <f t="shared" si="17"/>
        <v>0</v>
      </c>
      <c r="H219" s="251">
        <f t="shared" si="18"/>
        <v>0</v>
      </c>
      <c r="I219" s="241">
        <v>36</v>
      </c>
      <c r="J219" s="249">
        <v>41584</v>
      </c>
      <c r="K219" s="252">
        <f t="shared" si="19"/>
        <v>42674</v>
      </c>
      <c r="L219" s="241"/>
      <c r="M219" s="253" t="str">
        <f t="shared" si="20"/>
        <v>Personal Computers</v>
      </c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  <c r="AA219" s="241"/>
    </row>
    <row r="220" spans="1:27" hidden="1" outlineLevel="1">
      <c r="A220" s="250">
        <v>211</v>
      </c>
      <c r="B220" s="241">
        <v>1006959</v>
      </c>
      <c r="C220" s="241" t="s">
        <v>199</v>
      </c>
      <c r="D220" s="251">
        <v>4047.73</v>
      </c>
      <c r="E220" s="251">
        <v>-4047.73</v>
      </c>
      <c r="F220" s="251">
        <v>0</v>
      </c>
      <c r="G220" s="251">
        <f t="shared" si="17"/>
        <v>0</v>
      </c>
      <c r="H220" s="251">
        <f t="shared" si="18"/>
        <v>0</v>
      </c>
      <c r="I220" s="241">
        <v>36</v>
      </c>
      <c r="J220" s="249">
        <v>41584</v>
      </c>
      <c r="K220" s="252">
        <f t="shared" si="19"/>
        <v>42674</v>
      </c>
      <c r="L220" s="241"/>
      <c r="M220" s="253" t="str">
        <f t="shared" si="20"/>
        <v>Personal Computers</v>
      </c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  <c r="AA220" s="241"/>
    </row>
    <row r="221" spans="1:27" hidden="1" outlineLevel="1">
      <c r="A221" s="250">
        <v>212</v>
      </c>
      <c r="B221" s="241">
        <v>1006960</v>
      </c>
      <c r="C221" s="241" t="s">
        <v>199</v>
      </c>
      <c r="D221" s="251">
        <v>445.67</v>
      </c>
      <c r="E221" s="251">
        <v>-445.67</v>
      </c>
      <c r="F221" s="251">
        <v>0</v>
      </c>
      <c r="G221" s="251">
        <f t="shared" si="17"/>
        <v>0</v>
      </c>
      <c r="H221" s="251">
        <f t="shared" si="18"/>
        <v>0</v>
      </c>
      <c r="I221" s="241">
        <v>36</v>
      </c>
      <c r="J221" s="249">
        <v>41584</v>
      </c>
      <c r="K221" s="252">
        <f t="shared" si="19"/>
        <v>42674</v>
      </c>
      <c r="L221" s="241"/>
      <c r="M221" s="253" t="str">
        <f t="shared" si="20"/>
        <v>Personal Computers</v>
      </c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  <c r="AA221" s="241"/>
    </row>
    <row r="222" spans="1:27" hidden="1" outlineLevel="1">
      <c r="A222" s="250">
        <v>213</v>
      </c>
      <c r="B222" s="241">
        <v>1006961</v>
      </c>
      <c r="C222" s="241" t="s">
        <v>199</v>
      </c>
      <c r="D222" s="251">
        <v>809.02</v>
      </c>
      <c r="E222" s="251">
        <v>-809.02</v>
      </c>
      <c r="F222" s="251">
        <v>0</v>
      </c>
      <c r="G222" s="251">
        <f t="shared" si="17"/>
        <v>0</v>
      </c>
      <c r="H222" s="251">
        <f t="shared" si="18"/>
        <v>0</v>
      </c>
      <c r="I222" s="241">
        <v>36</v>
      </c>
      <c r="J222" s="249">
        <v>41597</v>
      </c>
      <c r="K222" s="252">
        <f t="shared" si="19"/>
        <v>42674</v>
      </c>
      <c r="L222" s="241"/>
      <c r="M222" s="253" t="str">
        <f t="shared" si="20"/>
        <v>Personal Computers</v>
      </c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  <c r="AA222" s="241"/>
    </row>
    <row r="223" spans="1:27" hidden="1" outlineLevel="1">
      <c r="A223" s="250">
        <v>214</v>
      </c>
      <c r="B223" s="241">
        <v>1006962</v>
      </c>
      <c r="C223" s="241" t="s">
        <v>199</v>
      </c>
      <c r="D223" s="251">
        <v>3933.65</v>
      </c>
      <c r="E223" s="251">
        <v>-3933.65</v>
      </c>
      <c r="F223" s="251">
        <v>0</v>
      </c>
      <c r="G223" s="251">
        <f t="shared" si="17"/>
        <v>0</v>
      </c>
      <c r="H223" s="251">
        <f t="shared" si="18"/>
        <v>0</v>
      </c>
      <c r="I223" s="241">
        <v>36</v>
      </c>
      <c r="J223" s="249">
        <v>41597</v>
      </c>
      <c r="K223" s="252">
        <f t="shared" si="19"/>
        <v>42674</v>
      </c>
      <c r="L223" s="241"/>
      <c r="M223" s="253" t="str">
        <f t="shared" si="20"/>
        <v>Personal Computers</v>
      </c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  <c r="AA223" s="241"/>
    </row>
    <row r="224" spans="1:27" hidden="1" outlineLevel="1">
      <c r="A224" s="250">
        <v>215</v>
      </c>
      <c r="B224" s="241">
        <v>1006963</v>
      </c>
      <c r="C224" s="241" t="s">
        <v>199</v>
      </c>
      <c r="D224" s="251">
        <v>85.24</v>
      </c>
      <c r="E224" s="251">
        <v>-85.24</v>
      </c>
      <c r="F224" s="251">
        <v>0</v>
      </c>
      <c r="G224" s="251">
        <f t="shared" si="17"/>
        <v>0</v>
      </c>
      <c r="H224" s="251">
        <f t="shared" si="18"/>
        <v>0</v>
      </c>
      <c r="I224" s="241">
        <v>36</v>
      </c>
      <c r="J224" s="249">
        <v>41597</v>
      </c>
      <c r="K224" s="252">
        <f t="shared" si="19"/>
        <v>42674</v>
      </c>
      <c r="L224" s="241"/>
      <c r="M224" s="253" t="str">
        <f t="shared" si="20"/>
        <v>Personal Computers</v>
      </c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  <c r="AA224" s="241"/>
    </row>
    <row r="225" spans="1:27" hidden="1" outlineLevel="1">
      <c r="A225" s="250">
        <v>216</v>
      </c>
      <c r="B225" s="241">
        <v>1006964</v>
      </c>
      <c r="C225" s="241" t="s">
        <v>199</v>
      </c>
      <c r="D225" s="251">
        <v>71.03</v>
      </c>
      <c r="E225" s="251">
        <v>-71.03</v>
      </c>
      <c r="F225" s="251">
        <v>0</v>
      </c>
      <c r="G225" s="251">
        <f t="shared" si="17"/>
        <v>0</v>
      </c>
      <c r="H225" s="251">
        <f t="shared" si="18"/>
        <v>0</v>
      </c>
      <c r="I225" s="241">
        <v>36</v>
      </c>
      <c r="J225" s="249">
        <v>41597</v>
      </c>
      <c r="K225" s="252">
        <f t="shared" si="19"/>
        <v>42674</v>
      </c>
      <c r="L225" s="241"/>
      <c r="M225" s="253" t="str">
        <f t="shared" si="20"/>
        <v>Personal Computers</v>
      </c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1"/>
    </row>
    <row r="226" spans="1:27" hidden="1" outlineLevel="1">
      <c r="A226" s="250">
        <v>217</v>
      </c>
      <c r="B226" s="241">
        <v>1006965</v>
      </c>
      <c r="C226" s="241" t="s">
        <v>199</v>
      </c>
      <c r="D226" s="251">
        <v>248.8</v>
      </c>
      <c r="E226" s="251">
        <v>-248.8</v>
      </c>
      <c r="F226" s="251">
        <v>0</v>
      </c>
      <c r="G226" s="251">
        <f t="shared" si="17"/>
        <v>0</v>
      </c>
      <c r="H226" s="251">
        <f t="shared" si="18"/>
        <v>0</v>
      </c>
      <c r="I226" s="241">
        <v>36</v>
      </c>
      <c r="J226" s="249">
        <v>41597</v>
      </c>
      <c r="K226" s="252">
        <f t="shared" si="19"/>
        <v>42674</v>
      </c>
      <c r="L226" s="241"/>
      <c r="M226" s="253" t="str">
        <f t="shared" si="20"/>
        <v>Personal Computers</v>
      </c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</row>
    <row r="227" spans="1:27" hidden="1" outlineLevel="1">
      <c r="A227" s="250">
        <v>218</v>
      </c>
      <c r="B227" s="241">
        <v>1006981</v>
      </c>
      <c r="C227" s="241" t="s">
        <v>349</v>
      </c>
      <c r="D227" s="251">
        <v>1037.98</v>
      </c>
      <c r="E227" s="251">
        <v>-1037.98</v>
      </c>
      <c r="F227" s="251">
        <v>0</v>
      </c>
      <c r="G227" s="251">
        <f t="shared" si="17"/>
        <v>0</v>
      </c>
      <c r="H227" s="251">
        <f t="shared" si="18"/>
        <v>0</v>
      </c>
      <c r="I227" s="241">
        <v>36</v>
      </c>
      <c r="J227" s="249">
        <v>41584</v>
      </c>
      <c r="K227" s="252">
        <f t="shared" si="19"/>
        <v>42674</v>
      </c>
      <c r="L227" s="241"/>
      <c r="M227" s="253" t="str">
        <f t="shared" si="20"/>
        <v>Personal Computers</v>
      </c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</row>
    <row r="228" spans="1:27" hidden="1" outlineLevel="1">
      <c r="A228" s="250">
        <v>219</v>
      </c>
      <c r="B228" s="241">
        <v>1006984</v>
      </c>
      <c r="C228" s="241" t="s">
        <v>199</v>
      </c>
      <c r="D228" s="251">
        <v>751.89</v>
      </c>
      <c r="E228" s="251">
        <v>-751.89</v>
      </c>
      <c r="F228" s="251">
        <v>0</v>
      </c>
      <c r="G228" s="251">
        <f t="shared" si="17"/>
        <v>0</v>
      </c>
      <c r="H228" s="251">
        <f t="shared" si="18"/>
        <v>0</v>
      </c>
      <c r="I228" s="241">
        <v>36</v>
      </c>
      <c r="J228" s="249">
        <v>41597</v>
      </c>
      <c r="K228" s="252">
        <f t="shared" si="19"/>
        <v>42674</v>
      </c>
      <c r="L228" s="241"/>
      <c r="M228" s="253" t="str">
        <f t="shared" si="20"/>
        <v>Personal Computers</v>
      </c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</row>
    <row r="229" spans="1:27" hidden="1" outlineLevel="1">
      <c r="A229" s="250">
        <v>220</v>
      </c>
      <c r="B229" s="241">
        <v>1006985</v>
      </c>
      <c r="C229" s="241" t="s">
        <v>199</v>
      </c>
      <c r="D229" s="251">
        <v>1926.89</v>
      </c>
      <c r="E229" s="251">
        <v>-1926.89</v>
      </c>
      <c r="F229" s="251">
        <v>0</v>
      </c>
      <c r="G229" s="251">
        <f t="shared" si="17"/>
        <v>0</v>
      </c>
      <c r="H229" s="251">
        <f t="shared" si="18"/>
        <v>0</v>
      </c>
      <c r="I229" s="241">
        <v>36</v>
      </c>
      <c r="J229" s="249">
        <v>41597</v>
      </c>
      <c r="K229" s="252">
        <f t="shared" si="19"/>
        <v>42674</v>
      </c>
      <c r="L229" s="241"/>
      <c r="M229" s="253" t="str">
        <f t="shared" si="20"/>
        <v>Personal Computers</v>
      </c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</row>
    <row r="230" spans="1:27" hidden="1" outlineLevel="1">
      <c r="A230" s="250">
        <v>221</v>
      </c>
      <c r="B230" s="241">
        <v>1006986</v>
      </c>
      <c r="C230" s="241" t="s">
        <v>199</v>
      </c>
      <c r="D230" s="251">
        <v>367.82</v>
      </c>
      <c r="E230" s="251">
        <v>-367.82</v>
      </c>
      <c r="F230" s="251">
        <v>0</v>
      </c>
      <c r="G230" s="251">
        <f t="shared" si="17"/>
        <v>0</v>
      </c>
      <c r="H230" s="251">
        <f t="shared" si="18"/>
        <v>0</v>
      </c>
      <c r="I230" s="241">
        <v>36</v>
      </c>
      <c r="J230" s="249">
        <v>41597</v>
      </c>
      <c r="K230" s="252">
        <f t="shared" si="19"/>
        <v>42674</v>
      </c>
      <c r="L230" s="241"/>
      <c r="M230" s="253" t="str">
        <f t="shared" si="20"/>
        <v>Personal Computers</v>
      </c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41"/>
    </row>
    <row r="231" spans="1:27" hidden="1" outlineLevel="1">
      <c r="A231" s="250">
        <v>222</v>
      </c>
      <c r="B231" s="241">
        <v>1006987</v>
      </c>
      <c r="C231" s="241" t="s">
        <v>199</v>
      </c>
      <c r="D231" s="251">
        <v>2690.67</v>
      </c>
      <c r="E231" s="251">
        <v>-2690.67</v>
      </c>
      <c r="F231" s="251">
        <v>0</v>
      </c>
      <c r="G231" s="251">
        <f t="shared" si="17"/>
        <v>0</v>
      </c>
      <c r="H231" s="251">
        <f t="shared" si="18"/>
        <v>0</v>
      </c>
      <c r="I231" s="241">
        <v>36</v>
      </c>
      <c r="J231" s="249">
        <v>41597</v>
      </c>
      <c r="K231" s="252">
        <f t="shared" si="19"/>
        <v>42674</v>
      </c>
      <c r="L231" s="241"/>
      <c r="M231" s="253" t="str">
        <f t="shared" si="20"/>
        <v>Personal Computers</v>
      </c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</row>
    <row r="232" spans="1:27" hidden="1" outlineLevel="1">
      <c r="A232" s="250">
        <v>223</v>
      </c>
      <c r="B232" s="241">
        <v>1006988</v>
      </c>
      <c r="C232" s="241" t="s">
        <v>199</v>
      </c>
      <c r="D232" s="251">
        <v>1488.79</v>
      </c>
      <c r="E232" s="251">
        <v>-1488.79</v>
      </c>
      <c r="F232" s="251">
        <v>0</v>
      </c>
      <c r="G232" s="251">
        <f t="shared" si="17"/>
        <v>0</v>
      </c>
      <c r="H232" s="251">
        <f t="shared" si="18"/>
        <v>0</v>
      </c>
      <c r="I232" s="241">
        <v>36</v>
      </c>
      <c r="J232" s="249">
        <v>41597</v>
      </c>
      <c r="K232" s="252">
        <f t="shared" si="19"/>
        <v>42674</v>
      </c>
      <c r="L232" s="241"/>
      <c r="M232" s="253" t="str">
        <f t="shared" si="20"/>
        <v>Personal Computers</v>
      </c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</row>
    <row r="233" spans="1:27" hidden="1" outlineLevel="1">
      <c r="A233" s="250">
        <v>224</v>
      </c>
      <c r="B233" s="241">
        <v>1006989</v>
      </c>
      <c r="C233" s="241" t="s">
        <v>199</v>
      </c>
      <c r="D233" s="251">
        <v>4028.52</v>
      </c>
      <c r="E233" s="251">
        <v>-4028.52</v>
      </c>
      <c r="F233" s="251">
        <v>0</v>
      </c>
      <c r="G233" s="251">
        <f t="shared" si="17"/>
        <v>0</v>
      </c>
      <c r="H233" s="251">
        <f t="shared" si="18"/>
        <v>0</v>
      </c>
      <c r="I233" s="241">
        <v>36</v>
      </c>
      <c r="J233" s="249">
        <v>41612</v>
      </c>
      <c r="K233" s="252">
        <f t="shared" si="19"/>
        <v>42704</v>
      </c>
      <c r="L233" s="241"/>
      <c r="M233" s="253" t="str">
        <f t="shared" si="20"/>
        <v>Personal Computers</v>
      </c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</row>
    <row r="234" spans="1:27" hidden="1" outlineLevel="1">
      <c r="A234" s="250">
        <v>225</v>
      </c>
      <c r="B234" s="241">
        <v>1007255</v>
      </c>
      <c r="C234" s="241" t="s">
        <v>199</v>
      </c>
      <c r="D234" s="251">
        <v>352.25</v>
      </c>
      <c r="E234" s="251">
        <v>-352.25</v>
      </c>
      <c r="F234" s="251">
        <v>0</v>
      </c>
      <c r="G234" s="251">
        <f t="shared" si="17"/>
        <v>0</v>
      </c>
      <c r="H234" s="251">
        <f t="shared" si="18"/>
        <v>0</v>
      </c>
      <c r="I234" s="241">
        <v>36</v>
      </c>
      <c r="J234" s="249">
        <v>41612</v>
      </c>
      <c r="K234" s="252">
        <f t="shared" si="19"/>
        <v>42704</v>
      </c>
      <c r="L234" s="241"/>
      <c r="M234" s="253" t="str">
        <f t="shared" si="20"/>
        <v>Personal Computers</v>
      </c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</row>
    <row r="235" spans="1:27" hidden="1" outlineLevel="1">
      <c r="A235" s="250">
        <v>226</v>
      </c>
      <c r="B235" s="241">
        <v>1007256</v>
      </c>
      <c r="C235" s="241" t="s">
        <v>199</v>
      </c>
      <c r="D235" s="251">
        <v>1927.38</v>
      </c>
      <c r="E235" s="251">
        <v>-1927.38</v>
      </c>
      <c r="F235" s="251">
        <v>0</v>
      </c>
      <c r="G235" s="251">
        <f t="shared" si="17"/>
        <v>0</v>
      </c>
      <c r="H235" s="251">
        <f t="shared" si="18"/>
        <v>0</v>
      </c>
      <c r="I235" s="241">
        <v>36</v>
      </c>
      <c r="J235" s="249">
        <v>41612</v>
      </c>
      <c r="K235" s="252">
        <f t="shared" si="19"/>
        <v>42704</v>
      </c>
      <c r="L235" s="241"/>
      <c r="M235" s="253" t="str">
        <f t="shared" si="20"/>
        <v>Personal Computers</v>
      </c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</row>
    <row r="236" spans="1:27" hidden="1" outlineLevel="1">
      <c r="A236" s="250">
        <v>227</v>
      </c>
      <c r="B236" s="241">
        <v>1007257</v>
      </c>
      <c r="C236" s="241" t="s">
        <v>199</v>
      </c>
      <c r="D236" s="251">
        <v>1390.11</v>
      </c>
      <c r="E236" s="251">
        <v>-1390.11</v>
      </c>
      <c r="F236" s="251">
        <v>0</v>
      </c>
      <c r="G236" s="251">
        <f t="shared" si="17"/>
        <v>0</v>
      </c>
      <c r="H236" s="251">
        <f t="shared" si="18"/>
        <v>0</v>
      </c>
      <c r="I236" s="241">
        <v>36</v>
      </c>
      <c r="J236" s="249">
        <v>41625</v>
      </c>
      <c r="K236" s="252">
        <f t="shared" si="19"/>
        <v>42704</v>
      </c>
      <c r="L236" s="241"/>
      <c r="M236" s="253" t="str">
        <f t="shared" si="20"/>
        <v>Personal Computers</v>
      </c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</row>
    <row r="237" spans="1:27" hidden="1" outlineLevel="1">
      <c r="A237" s="250">
        <v>228</v>
      </c>
      <c r="B237" s="241">
        <v>1007258</v>
      </c>
      <c r="C237" s="241" t="s">
        <v>199</v>
      </c>
      <c r="D237" s="251">
        <v>5631.67</v>
      </c>
      <c r="E237" s="251">
        <v>-5631.67</v>
      </c>
      <c r="F237" s="251">
        <v>0</v>
      </c>
      <c r="G237" s="251">
        <f t="shared" si="17"/>
        <v>0</v>
      </c>
      <c r="H237" s="251">
        <f t="shared" si="18"/>
        <v>0</v>
      </c>
      <c r="I237" s="241">
        <v>36</v>
      </c>
      <c r="J237" s="249">
        <v>41625</v>
      </c>
      <c r="K237" s="252">
        <f t="shared" si="19"/>
        <v>42704</v>
      </c>
      <c r="L237" s="241"/>
      <c r="M237" s="253" t="str">
        <f t="shared" si="20"/>
        <v>Personal Computers</v>
      </c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</row>
    <row r="238" spans="1:27" hidden="1" outlineLevel="1">
      <c r="A238" s="250">
        <v>229</v>
      </c>
      <c r="B238" s="241">
        <v>1007259</v>
      </c>
      <c r="C238" s="241" t="s">
        <v>199</v>
      </c>
      <c r="D238" s="251">
        <v>96.95</v>
      </c>
      <c r="E238" s="251">
        <v>-96.95</v>
      </c>
      <c r="F238" s="251">
        <v>0</v>
      </c>
      <c r="G238" s="251">
        <f t="shared" si="17"/>
        <v>0</v>
      </c>
      <c r="H238" s="251">
        <f t="shared" si="18"/>
        <v>0</v>
      </c>
      <c r="I238" s="241">
        <v>36</v>
      </c>
      <c r="J238" s="249">
        <v>41620</v>
      </c>
      <c r="K238" s="252">
        <f t="shared" si="19"/>
        <v>42704</v>
      </c>
      <c r="L238" s="241"/>
      <c r="M238" s="253" t="str">
        <f t="shared" si="20"/>
        <v>Personal Computers</v>
      </c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</row>
    <row r="239" spans="1:27" hidden="1" outlineLevel="1">
      <c r="A239" s="250">
        <v>230</v>
      </c>
      <c r="B239" s="241">
        <v>1007260</v>
      </c>
      <c r="C239" s="241" t="s">
        <v>199</v>
      </c>
      <c r="D239" s="251">
        <v>80.97</v>
      </c>
      <c r="E239" s="251">
        <v>-80.97</v>
      </c>
      <c r="F239" s="251">
        <v>0</v>
      </c>
      <c r="G239" s="251">
        <f t="shared" si="17"/>
        <v>0</v>
      </c>
      <c r="H239" s="251">
        <f t="shared" si="18"/>
        <v>0</v>
      </c>
      <c r="I239" s="241">
        <v>36</v>
      </c>
      <c r="J239" s="249">
        <v>41620</v>
      </c>
      <c r="K239" s="252">
        <f t="shared" si="19"/>
        <v>42704</v>
      </c>
      <c r="L239" s="241"/>
      <c r="M239" s="253" t="str">
        <f t="shared" si="20"/>
        <v>Personal Computers</v>
      </c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</row>
    <row r="240" spans="1:27" hidden="1" outlineLevel="1">
      <c r="A240" s="250">
        <v>231</v>
      </c>
      <c r="B240" s="241">
        <v>1007264</v>
      </c>
      <c r="C240" s="241" t="s">
        <v>350</v>
      </c>
      <c r="D240" s="251">
        <v>855.68</v>
      </c>
      <c r="E240" s="251">
        <v>-855.68</v>
      </c>
      <c r="F240" s="251">
        <v>0</v>
      </c>
      <c r="G240" s="251">
        <f t="shared" si="17"/>
        <v>0</v>
      </c>
      <c r="H240" s="251">
        <f t="shared" si="18"/>
        <v>0</v>
      </c>
      <c r="I240" s="241">
        <v>36</v>
      </c>
      <c r="J240" s="249">
        <v>41612</v>
      </c>
      <c r="K240" s="252">
        <f t="shared" si="19"/>
        <v>42704</v>
      </c>
      <c r="L240" s="241"/>
      <c r="M240" s="253" t="str">
        <f t="shared" si="20"/>
        <v>Personal Computers</v>
      </c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  <c r="AA240" s="241"/>
    </row>
    <row r="241" spans="1:27" hidden="1" outlineLevel="1">
      <c r="A241" s="250">
        <v>232</v>
      </c>
      <c r="B241" s="241">
        <v>1007265</v>
      </c>
      <c r="C241" s="241" t="s">
        <v>199</v>
      </c>
      <c r="D241" s="251">
        <v>239.07</v>
      </c>
      <c r="E241" s="251">
        <v>-239.07</v>
      </c>
      <c r="F241" s="251">
        <v>0</v>
      </c>
      <c r="G241" s="251">
        <f t="shared" si="17"/>
        <v>0</v>
      </c>
      <c r="H241" s="251">
        <f t="shared" si="18"/>
        <v>0</v>
      </c>
      <c r="I241" s="241">
        <v>36</v>
      </c>
      <c r="J241" s="249">
        <v>41625</v>
      </c>
      <c r="K241" s="252">
        <f t="shared" si="19"/>
        <v>42704</v>
      </c>
      <c r="L241" s="241"/>
      <c r="M241" s="253" t="str">
        <f t="shared" si="20"/>
        <v>Personal Computers</v>
      </c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</row>
    <row r="242" spans="1:27" hidden="1" outlineLevel="1">
      <c r="A242" s="250">
        <v>233</v>
      </c>
      <c r="B242" s="241">
        <v>1007286</v>
      </c>
      <c r="C242" s="241" t="s">
        <v>199</v>
      </c>
      <c r="D242" s="251">
        <v>1757.18</v>
      </c>
      <c r="E242" s="251">
        <v>-1757.18</v>
      </c>
      <c r="F242" s="251">
        <v>0</v>
      </c>
      <c r="G242" s="251">
        <f t="shared" si="17"/>
        <v>0</v>
      </c>
      <c r="H242" s="251">
        <f t="shared" si="18"/>
        <v>0</v>
      </c>
      <c r="I242" s="241">
        <v>36</v>
      </c>
      <c r="J242" s="249">
        <v>41631</v>
      </c>
      <c r="K242" s="252">
        <f t="shared" si="19"/>
        <v>42704</v>
      </c>
      <c r="L242" s="241"/>
      <c r="M242" s="253" t="str">
        <f t="shared" si="20"/>
        <v>Personal Computers</v>
      </c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</row>
    <row r="243" spans="1:27" hidden="1" outlineLevel="1">
      <c r="A243" s="250">
        <v>234</v>
      </c>
      <c r="B243" s="241">
        <v>1007287</v>
      </c>
      <c r="C243" s="241" t="s">
        <v>199</v>
      </c>
      <c r="D243" s="251">
        <v>3097.86</v>
      </c>
      <c r="E243" s="251">
        <v>-3097.86</v>
      </c>
      <c r="F243" s="251">
        <v>0</v>
      </c>
      <c r="G243" s="251">
        <f t="shared" si="17"/>
        <v>0</v>
      </c>
      <c r="H243" s="251">
        <f t="shared" si="18"/>
        <v>0</v>
      </c>
      <c r="I243" s="241">
        <v>36</v>
      </c>
      <c r="J243" s="249">
        <v>41631</v>
      </c>
      <c r="K243" s="252">
        <f t="shared" si="19"/>
        <v>42704</v>
      </c>
      <c r="L243" s="241"/>
      <c r="M243" s="253" t="str">
        <f t="shared" si="20"/>
        <v>Personal Computers</v>
      </c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</row>
    <row r="244" spans="1:27" hidden="1" outlineLevel="1">
      <c r="A244" s="250">
        <v>235</v>
      </c>
      <c r="B244" s="241">
        <v>1007289</v>
      </c>
      <c r="C244" s="241" t="s">
        <v>199</v>
      </c>
      <c r="D244" s="251">
        <v>148.47</v>
      </c>
      <c r="E244" s="251">
        <v>-148.47</v>
      </c>
      <c r="F244" s="251">
        <v>0</v>
      </c>
      <c r="G244" s="251">
        <f t="shared" si="17"/>
        <v>0</v>
      </c>
      <c r="H244" s="251">
        <f t="shared" si="18"/>
        <v>0</v>
      </c>
      <c r="I244" s="241">
        <v>36</v>
      </c>
      <c r="J244" s="249">
        <v>41645</v>
      </c>
      <c r="K244" s="252">
        <f t="shared" si="19"/>
        <v>42735</v>
      </c>
      <c r="L244" s="241"/>
      <c r="M244" s="253" t="str">
        <f t="shared" si="20"/>
        <v>Personal Computers</v>
      </c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  <c r="AA244" s="241"/>
    </row>
    <row r="245" spans="1:27" hidden="1" outlineLevel="1">
      <c r="A245" s="250">
        <v>236</v>
      </c>
      <c r="B245" s="241">
        <v>1007291</v>
      </c>
      <c r="C245" s="241" t="s">
        <v>199</v>
      </c>
      <c r="D245" s="251">
        <v>156.13</v>
      </c>
      <c r="E245" s="251">
        <v>-156.13</v>
      </c>
      <c r="F245" s="251">
        <v>0</v>
      </c>
      <c r="G245" s="251">
        <f t="shared" si="17"/>
        <v>0</v>
      </c>
      <c r="H245" s="251">
        <f t="shared" si="18"/>
        <v>0</v>
      </c>
      <c r="I245" s="241">
        <v>36</v>
      </c>
      <c r="J245" s="249">
        <v>41647</v>
      </c>
      <c r="K245" s="252">
        <f t="shared" si="19"/>
        <v>42735</v>
      </c>
      <c r="L245" s="241"/>
      <c r="M245" s="253" t="str">
        <f t="shared" si="20"/>
        <v>Personal Computers</v>
      </c>
      <c r="N245" s="241"/>
      <c r="O245" s="241"/>
      <c r="P245" s="241"/>
      <c r="Q245" s="241"/>
      <c r="R245" s="241"/>
      <c r="S245" s="241"/>
      <c r="T245" s="241"/>
      <c r="U245" s="241"/>
      <c r="V245" s="241"/>
      <c r="W245" s="241"/>
      <c r="X245" s="241"/>
      <c r="Y245" s="241"/>
      <c r="Z245" s="241"/>
      <c r="AA245" s="241"/>
    </row>
    <row r="246" spans="1:27" hidden="1" outlineLevel="1">
      <c r="A246" s="250">
        <v>237</v>
      </c>
      <c r="B246" s="241">
        <v>1007306</v>
      </c>
      <c r="C246" s="241" t="s">
        <v>199</v>
      </c>
      <c r="D246" s="251">
        <v>1337.84</v>
      </c>
      <c r="E246" s="251">
        <v>-1337.84</v>
      </c>
      <c r="F246" s="251">
        <v>0</v>
      </c>
      <c r="G246" s="251">
        <f t="shared" si="17"/>
        <v>0</v>
      </c>
      <c r="H246" s="251">
        <f t="shared" si="18"/>
        <v>0</v>
      </c>
      <c r="I246" s="241">
        <v>36</v>
      </c>
      <c r="J246" s="249">
        <v>41646</v>
      </c>
      <c r="K246" s="252">
        <f t="shared" si="19"/>
        <v>42735</v>
      </c>
      <c r="L246" s="241"/>
      <c r="M246" s="253" t="str">
        <f t="shared" si="20"/>
        <v>Personal Computers</v>
      </c>
      <c r="N246" s="241"/>
      <c r="O246" s="241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  <c r="AA246" s="241"/>
    </row>
    <row r="247" spans="1:27" hidden="1" outlineLevel="1">
      <c r="A247" s="250">
        <v>238</v>
      </c>
      <c r="B247" s="241">
        <v>1007307</v>
      </c>
      <c r="C247" s="241" t="s">
        <v>199</v>
      </c>
      <c r="D247" s="251">
        <v>1349.23</v>
      </c>
      <c r="E247" s="251">
        <v>-1349.23</v>
      </c>
      <c r="F247" s="251">
        <v>0</v>
      </c>
      <c r="G247" s="251">
        <f t="shared" si="17"/>
        <v>0</v>
      </c>
      <c r="H247" s="251">
        <f t="shared" si="18"/>
        <v>0</v>
      </c>
      <c r="I247" s="241">
        <v>36</v>
      </c>
      <c r="J247" s="249">
        <v>41646</v>
      </c>
      <c r="K247" s="252">
        <f t="shared" si="19"/>
        <v>42735</v>
      </c>
      <c r="L247" s="241"/>
      <c r="M247" s="253" t="str">
        <f t="shared" si="20"/>
        <v>Personal Computers</v>
      </c>
      <c r="N247" s="241"/>
      <c r="O247" s="241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  <c r="AA247" s="241"/>
    </row>
    <row r="248" spans="1:27" hidden="1" outlineLevel="1">
      <c r="A248" s="250">
        <v>239</v>
      </c>
      <c r="B248" s="241">
        <v>1007308</v>
      </c>
      <c r="C248" s="241" t="s">
        <v>199</v>
      </c>
      <c r="D248" s="251">
        <v>2684.46</v>
      </c>
      <c r="E248" s="251">
        <v>-2684.46</v>
      </c>
      <c r="F248" s="251">
        <v>0</v>
      </c>
      <c r="G248" s="251">
        <f t="shared" si="17"/>
        <v>0</v>
      </c>
      <c r="H248" s="251">
        <f t="shared" si="18"/>
        <v>0</v>
      </c>
      <c r="I248" s="241">
        <v>36</v>
      </c>
      <c r="J248" s="249">
        <v>41646</v>
      </c>
      <c r="K248" s="252">
        <f t="shared" si="19"/>
        <v>42735</v>
      </c>
      <c r="L248" s="241"/>
      <c r="M248" s="253" t="str">
        <f t="shared" si="20"/>
        <v>Personal Computers</v>
      </c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241"/>
      <c r="Z248" s="241"/>
      <c r="AA248" s="241"/>
    </row>
    <row r="249" spans="1:27" hidden="1" outlineLevel="1">
      <c r="A249" s="250">
        <v>240</v>
      </c>
      <c r="B249" s="241">
        <v>1007309</v>
      </c>
      <c r="C249" s="241" t="s">
        <v>199</v>
      </c>
      <c r="D249" s="251">
        <v>504.38</v>
      </c>
      <c r="E249" s="251">
        <v>-504.38</v>
      </c>
      <c r="F249" s="251">
        <v>0</v>
      </c>
      <c r="G249" s="251">
        <f t="shared" si="17"/>
        <v>0</v>
      </c>
      <c r="H249" s="251">
        <f t="shared" si="18"/>
        <v>0</v>
      </c>
      <c r="I249" s="241">
        <v>36</v>
      </c>
      <c r="J249" s="249">
        <v>41653</v>
      </c>
      <c r="K249" s="252">
        <f t="shared" si="19"/>
        <v>42735</v>
      </c>
      <c r="L249" s="241"/>
      <c r="M249" s="253" t="str">
        <f t="shared" si="20"/>
        <v>Personal Computers</v>
      </c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  <c r="Z249" s="241"/>
      <c r="AA249" s="241"/>
    </row>
    <row r="250" spans="1:27" hidden="1" outlineLevel="1">
      <c r="A250" s="250">
        <v>241</v>
      </c>
      <c r="B250" s="241">
        <v>1007449</v>
      </c>
      <c r="C250" s="241" t="s">
        <v>199</v>
      </c>
      <c r="D250" s="251">
        <v>1763.82</v>
      </c>
      <c r="E250" s="251">
        <v>-1763.82</v>
      </c>
      <c r="F250" s="251">
        <v>0</v>
      </c>
      <c r="G250" s="251">
        <f t="shared" si="17"/>
        <v>0</v>
      </c>
      <c r="H250" s="251">
        <f t="shared" si="18"/>
        <v>0</v>
      </c>
      <c r="I250" s="241">
        <v>36</v>
      </c>
      <c r="J250" s="249">
        <v>41653</v>
      </c>
      <c r="K250" s="252">
        <f t="shared" si="19"/>
        <v>42735</v>
      </c>
      <c r="L250" s="241"/>
      <c r="M250" s="253" t="str">
        <f t="shared" si="20"/>
        <v>Personal Computers</v>
      </c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1"/>
      <c r="Z250" s="241"/>
      <c r="AA250" s="241"/>
    </row>
    <row r="251" spans="1:27" hidden="1" outlineLevel="1">
      <c r="A251" s="250">
        <v>242</v>
      </c>
      <c r="B251" s="241">
        <v>1007450</v>
      </c>
      <c r="C251" s="241" t="s">
        <v>199</v>
      </c>
      <c r="D251" s="251">
        <v>2.54</v>
      </c>
      <c r="E251" s="251">
        <v>-2.54</v>
      </c>
      <c r="F251" s="251">
        <v>0</v>
      </c>
      <c r="G251" s="251">
        <f t="shared" si="17"/>
        <v>0</v>
      </c>
      <c r="H251" s="251">
        <f t="shared" si="18"/>
        <v>0</v>
      </c>
      <c r="I251" s="241">
        <v>36</v>
      </c>
      <c r="J251" s="249">
        <v>41654</v>
      </c>
      <c r="K251" s="252">
        <f t="shared" si="19"/>
        <v>42735</v>
      </c>
      <c r="L251" s="241"/>
      <c r="M251" s="253" t="str">
        <f t="shared" si="20"/>
        <v>Personal Computers</v>
      </c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</row>
    <row r="252" spans="1:27" hidden="1" outlineLevel="1">
      <c r="A252" s="250">
        <v>243</v>
      </c>
      <c r="B252" s="241">
        <v>1007451</v>
      </c>
      <c r="C252" s="241" t="s">
        <v>199</v>
      </c>
      <c r="D252" s="251">
        <v>751.89</v>
      </c>
      <c r="E252" s="251">
        <v>-751.89</v>
      </c>
      <c r="F252" s="251">
        <v>0</v>
      </c>
      <c r="G252" s="251">
        <f t="shared" si="17"/>
        <v>0</v>
      </c>
      <c r="H252" s="251">
        <f t="shared" si="18"/>
        <v>0</v>
      </c>
      <c r="I252" s="241">
        <v>36</v>
      </c>
      <c r="J252" s="249">
        <v>41653</v>
      </c>
      <c r="K252" s="252">
        <f t="shared" si="19"/>
        <v>42735</v>
      </c>
      <c r="L252" s="241"/>
      <c r="M252" s="253" t="str">
        <f t="shared" si="20"/>
        <v>Personal Computers</v>
      </c>
      <c r="N252" s="241"/>
      <c r="O252" s="241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  <c r="AA252" s="241"/>
    </row>
    <row r="253" spans="1:27" hidden="1" outlineLevel="1">
      <c r="A253" s="250">
        <v>244</v>
      </c>
      <c r="B253" s="241">
        <v>1007453</v>
      </c>
      <c r="C253" s="241" t="s">
        <v>199</v>
      </c>
      <c r="D253" s="251">
        <v>367.82</v>
      </c>
      <c r="E253" s="251">
        <v>-367.82</v>
      </c>
      <c r="F253" s="251">
        <v>0</v>
      </c>
      <c r="G253" s="251">
        <f t="shared" si="17"/>
        <v>0</v>
      </c>
      <c r="H253" s="251">
        <f t="shared" si="18"/>
        <v>0</v>
      </c>
      <c r="I253" s="241">
        <v>36</v>
      </c>
      <c r="J253" s="249">
        <v>41668</v>
      </c>
      <c r="K253" s="252">
        <f t="shared" si="19"/>
        <v>42735</v>
      </c>
      <c r="L253" s="241"/>
      <c r="M253" s="253" t="str">
        <f t="shared" si="20"/>
        <v>Personal Computers</v>
      </c>
      <c r="N253" s="241"/>
      <c r="O253" s="241"/>
      <c r="P253" s="241"/>
      <c r="Q253" s="241"/>
      <c r="R253" s="241"/>
      <c r="S253" s="241"/>
      <c r="T253" s="241"/>
      <c r="U253" s="241"/>
      <c r="V253" s="241"/>
      <c r="W253" s="241"/>
      <c r="X253" s="241"/>
      <c r="Y253" s="241"/>
      <c r="Z253" s="241"/>
      <c r="AA253" s="241"/>
    </row>
    <row r="254" spans="1:27" hidden="1" outlineLevel="1">
      <c r="A254" s="250">
        <v>245</v>
      </c>
      <c r="B254" s="241">
        <v>1007457</v>
      </c>
      <c r="C254" s="241" t="s">
        <v>350</v>
      </c>
      <c r="D254" s="251">
        <v>107.29</v>
      </c>
      <c r="E254" s="251">
        <v>-107.29</v>
      </c>
      <c r="F254" s="251">
        <v>0</v>
      </c>
      <c r="G254" s="251">
        <f t="shared" si="17"/>
        <v>0</v>
      </c>
      <c r="H254" s="251">
        <f t="shared" si="18"/>
        <v>0</v>
      </c>
      <c r="I254" s="241">
        <v>36</v>
      </c>
      <c r="J254" s="249">
        <v>41676</v>
      </c>
      <c r="K254" s="252">
        <f t="shared" si="19"/>
        <v>42766</v>
      </c>
      <c r="L254" s="241"/>
      <c r="M254" s="253" t="str">
        <f t="shared" si="20"/>
        <v>Personal Computers</v>
      </c>
      <c r="N254" s="241"/>
      <c r="O254" s="241"/>
      <c r="P254" s="241"/>
      <c r="Q254" s="241"/>
      <c r="R254" s="241"/>
      <c r="S254" s="241"/>
      <c r="T254" s="241"/>
      <c r="U254" s="241"/>
      <c r="V254" s="241"/>
      <c r="W254" s="241"/>
      <c r="X254" s="241"/>
      <c r="Y254" s="241"/>
      <c r="Z254" s="241"/>
      <c r="AA254" s="241"/>
    </row>
    <row r="255" spans="1:27" hidden="1" outlineLevel="1">
      <c r="A255" s="250">
        <v>246</v>
      </c>
      <c r="B255" s="241">
        <v>1007460</v>
      </c>
      <c r="C255" s="241" t="s">
        <v>199</v>
      </c>
      <c r="D255" s="251">
        <v>2690.67</v>
      </c>
      <c r="E255" s="251">
        <v>-2690.67</v>
      </c>
      <c r="F255" s="251">
        <v>0</v>
      </c>
      <c r="G255" s="251">
        <f t="shared" si="17"/>
        <v>0</v>
      </c>
      <c r="H255" s="251">
        <f t="shared" si="18"/>
        <v>0</v>
      </c>
      <c r="I255" s="241">
        <v>36</v>
      </c>
      <c r="J255" s="249">
        <v>41668</v>
      </c>
      <c r="K255" s="252">
        <f t="shared" si="19"/>
        <v>42735</v>
      </c>
      <c r="L255" s="241"/>
      <c r="M255" s="253" t="str">
        <f t="shared" si="20"/>
        <v>Personal Computers</v>
      </c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41"/>
      <c r="AA255" s="241"/>
    </row>
    <row r="256" spans="1:27" hidden="1" outlineLevel="1">
      <c r="A256" s="250">
        <v>247</v>
      </c>
      <c r="B256" s="241">
        <v>1007465</v>
      </c>
      <c r="C256" s="241" t="s">
        <v>199</v>
      </c>
      <c r="D256" s="251">
        <v>64.040000000000006</v>
      </c>
      <c r="E256" s="251">
        <v>-64.040000000000006</v>
      </c>
      <c r="F256" s="251">
        <v>0</v>
      </c>
      <c r="G256" s="251">
        <f t="shared" si="17"/>
        <v>0</v>
      </c>
      <c r="H256" s="251">
        <f t="shared" si="18"/>
        <v>0</v>
      </c>
      <c r="I256" s="241">
        <v>36</v>
      </c>
      <c r="J256" s="249">
        <v>41674</v>
      </c>
      <c r="K256" s="252">
        <f t="shared" si="19"/>
        <v>42766</v>
      </c>
      <c r="L256" s="241"/>
      <c r="M256" s="253" t="str">
        <f t="shared" si="20"/>
        <v>Personal Computers</v>
      </c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  <c r="AA256" s="241"/>
    </row>
    <row r="257" spans="1:27" hidden="1" outlineLevel="1">
      <c r="A257" s="250">
        <v>248</v>
      </c>
      <c r="B257" s="241">
        <v>1007466</v>
      </c>
      <c r="C257" s="241" t="s">
        <v>199</v>
      </c>
      <c r="D257" s="251">
        <v>91.77</v>
      </c>
      <c r="E257" s="251">
        <v>-91.77</v>
      </c>
      <c r="F257" s="251">
        <v>0</v>
      </c>
      <c r="G257" s="251">
        <f t="shared" si="17"/>
        <v>0</v>
      </c>
      <c r="H257" s="251">
        <f t="shared" si="18"/>
        <v>0</v>
      </c>
      <c r="I257" s="241">
        <v>36</v>
      </c>
      <c r="J257" s="249">
        <v>41674</v>
      </c>
      <c r="K257" s="252">
        <f t="shared" si="19"/>
        <v>42766</v>
      </c>
      <c r="L257" s="241"/>
      <c r="M257" s="253" t="str">
        <f t="shared" si="20"/>
        <v>Personal Computers</v>
      </c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  <c r="AA257" s="241"/>
    </row>
    <row r="258" spans="1:27" hidden="1" outlineLevel="1">
      <c r="A258" s="250">
        <v>249</v>
      </c>
      <c r="B258" s="241">
        <v>1007467</v>
      </c>
      <c r="C258" s="241" t="s">
        <v>199</v>
      </c>
      <c r="D258" s="251">
        <v>67.3</v>
      </c>
      <c r="E258" s="251">
        <v>-67.3</v>
      </c>
      <c r="F258" s="251">
        <v>0</v>
      </c>
      <c r="G258" s="251">
        <f t="shared" si="17"/>
        <v>0</v>
      </c>
      <c r="H258" s="251">
        <f t="shared" si="18"/>
        <v>0</v>
      </c>
      <c r="I258" s="241">
        <v>36</v>
      </c>
      <c r="J258" s="249">
        <v>41674</v>
      </c>
      <c r="K258" s="252">
        <f t="shared" si="19"/>
        <v>42766</v>
      </c>
      <c r="L258" s="241"/>
      <c r="M258" s="253" t="str">
        <f t="shared" si="20"/>
        <v>Personal Computers</v>
      </c>
      <c r="N258" s="241"/>
      <c r="O258" s="241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  <c r="AA258" s="241"/>
    </row>
    <row r="259" spans="1:27" hidden="1" outlineLevel="1">
      <c r="A259" s="250">
        <v>250</v>
      </c>
      <c r="B259" s="241">
        <v>1007532</v>
      </c>
      <c r="C259" s="241" t="s">
        <v>199</v>
      </c>
      <c r="D259" s="251">
        <v>2690.67</v>
      </c>
      <c r="E259" s="251">
        <v>-2690.67</v>
      </c>
      <c r="F259" s="251">
        <v>0</v>
      </c>
      <c r="G259" s="251">
        <f t="shared" si="17"/>
        <v>0</v>
      </c>
      <c r="H259" s="251">
        <f t="shared" si="18"/>
        <v>0</v>
      </c>
      <c r="I259" s="241">
        <v>36</v>
      </c>
      <c r="J259" s="249">
        <v>41675</v>
      </c>
      <c r="K259" s="252">
        <f t="shared" si="19"/>
        <v>42766</v>
      </c>
      <c r="L259" s="241"/>
      <c r="M259" s="253" t="str">
        <f t="shared" si="20"/>
        <v>Personal Computers</v>
      </c>
      <c r="N259" s="241"/>
      <c r="O259" s="241"/>
      <c r="P259" s="241"/>
      <c r="Q259" s="241"/>
      <c r="R259" s="241"/>
      <c r="S259" s="241"/>
      <c r="T259" s="241"/>
      <c r="U259" s="241"/>
      <c r="V259" s="241"/>
      <c r="W259" s="241"/>
      <c r="X259" s="241"/>
      <c r="Y259" s="241"/>
      <c r="Z259" s="241"/>
      <c r="AA259" s="241"/>
    </row>
    <row r="260" spans="1:27" hidden="1" outlineLevel="1">
      <c r="A260" s="250">
        <v>251</v>
      </c>
      <c r="B260" s="241">
        <v>1007533</v>
      </c>
      <c r="C260" s="241" t="s">
        <v>199</v>
      </c>
      <c r="D260" s="251">
        <v>1606.07</v>
      </c>
      <c r="E260" s="251">
        <v>-1606.07</v>
      </c>
      <c r="F260" s="251">
        <v>0</v>
      </c>
      <c r="G260" s="251">
        <f t="shared" si="17"/>
        <v>0</v>
      </c>
      <c r="H260" s="251">
        <f t="shared" si="18"/>
        <v>0</v>
      </c>
      <c r="I260" s="241">
        <v>36</v>
      </c>
      <c r="J260" s="249">
        <v>41682</v>
      </c>
      <c r="K260" s="252">
        <f t="shared" si="19"/>
        <v>42766</v>
      </c>
      <c r="L260" s="241"/>
      <c r="M260" s="253" t="str">
        <f t="shared" si="20"/>
        <v>Personal Computers</v>
      </c>
      <c r="N260" s="241"/>
      <c r="O260" s="241"/>
      <c r="P260" s="241"/>
      <c r="Q260" s="241"/>
      <c r="R260" s="241"/>
      <c r="S260" s="241"/>
      <c r="T260" s="241"/>
      <c r="U260" s="241"/>
      <c r="V260" s="241"/>
      <c r="W260" s="241"/>
      <c r="X260" s="241"/>
      <c r="Y260" s="241"/>
      <c r="Z260" s="241"/>
      <c r="AA260" s="241"/>
    </row>
    <row r="261" spans="1:27" hidden="1" outlineLevel="1">
      <c r="A261" s="250">
        <v>252</v>
      </c>
      <c r="B261" s="241">
        <v>1007534</v>
      </c>
      <c r="C261" s="241" t="s">
        <v>199</v>
      </c>
      <c r="D261" s="251">
        <v>287.19</v>
      </c>
      <c r="E261" s="251">
        <v>-287.19</v>
      </c>
      <c r="F261" s="251">
        <v>0</v>
      </c>
      <c r="G261" s="251">
        <f t="shared" si="17"/>
        <v>0</v>
      </c>
      <c r="H261" s="251">
        <f t="shared" si="18"/>
        <v>0</v>
      </c>
      <c r="I261" s="241">
        <v>36</v>
      </c>
      <c r="J261" s="249">
        <v>41682</v>
      </c>
      <c r="K261" s="252">
        <f t="shared" si="19"/>
        <v>42766</v>
      </c>
      <c r="L261" s="241"/>
      <c r="M261" s="253" t="str">
        <f t="shared" si="20"/>
        <v>Personal Computers</v>
      </c>
      <c r="N261" s="241"/>
      <c r="O261" s="241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  <c r="AA261" s="241"/>
    </row>
    <row r="262" spans="1:27" hidden="1" outlineLevel="1">
      <c r="A262" s="250">
        <v>253</v>
      </c>
      <c r="B262" s="241">
        <v>1007535</v>
      </c>
      <c r="C262" s="241" t="s">
        <v>199</v>
      </c>
      <c r="D262" s="251">
        <v>720.66</v>
      </c>
      <c r="E262" s="251">
        <v>-720.66</v>
      </c>
      <c r="F262" s="251">
        <v>0</v>
      </c>
      <c r="G262" s="251">
        <f t="shared" si="17"/>
        <v>0</v>
      </c>
      <c r="H262" s="251">
        <f t="shared" si="18"/>
        <v>0</v>
      </c>
      <c r="I262" s="241">
        <v>36</v>
      </c>
      <c r="J262" s="249">
        <v>41682</v>
      </c>
      <c r="K262" s="252">
        <f t="shared" si="19"/>
        <v>42766</v>
      </c>
      <c r="L262" s="241"/>
      <c r="M262" s="253" t="str">
        <f t="shared" si="20"/>
        <v>Personal Computers</v>
      </c>
      <c r="N262" s="241"/>
      <c r="O262" s="241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  <c r="AA262" s="241"/>
    </row>
    <row r="263" spans="1:27" hidden="1" outlineLevel="1">
      <c r="A263" s="250">
        <v>254</v>
      </c>
      <c r="B263" s="241">
        <v>1007559</v>
      </c>
      <c r="C263" s="241" t="s">
        <v>199</v>
      </c>
      <c r="D263" s="251">
        <v>1078.94</v>
      </c>
      <c r="E263" s="251">
        <v>-1078.94</v>
      </c>
      <c r="F263" s="251">
        <v>0</v>
      </c>
      <c r="G263" s="251">
        <f t="shared" si="17"/>
        <v>0</v>
      </c>
      <c r="H263" s="251">
        <f t="shared" si="18"/>
        <v>0</v>
      </c>
      <c r="I263" s="241">
        <v>36</v>
      </c>
      <c r="J263" s="249">
        <v>41689</v>
      </c>
      <c r="K263" s="252">
        <f t="shared" si="19"/>
        <v>42766</v>
      </c>
      <c r="L263" s="241"/>
      <c r="M263" s="253" t="str">
        <f t="shared" si="20"/>
        <v>Personal Computers</v>
      </c>
      <c r="N263" s="241"/>
      <c r="O263" s="241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  <c r="AA263" s="241"/>
    </row>
    <row r="264" spans="1:27" hidden="1" outlineLevel="1">
      <c r="A264" s="250">
        <v>255</v>
      </c>
      <c r="B264" s="241">
        <v>1007576</v>
      </c>
      <c r="C264" s="241" t="s">
        <v>199</v>
      </c>
      <c r="D264" s="251">
        <v>1366.78</v>
      </c>
      <c r="E264" s="251">
        <v>-1366.78</v>
      </c>
      <c r="F264" s="251">
        <v>0</v>
      </c>
      <c r="G264" s="251">
        <f t="shared" si="17"/>
        <v>0</v>
      </c>
      <c r="H264" s="251">
        <f t="shared" si="18"/>
        <v>0</v>
      </c>
      <c r="I264" s="241">
        <v>36</v>
      </c>
      <c r="J264" s="249">
        <v>41703</v>
      </c>
      <c r="K264" s="252">
        <f t="shared" si="19"/>
        <v>42794</v>
      </c>
      <c r="L264" s="241"/>
      <c r="M264" s="253" t="str">
        <f t="shared" si="20"/>
        <v>Personal Computers</v>
      </c>
      <c r="N264" s="241"/>
      <c r="O264" s="241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  <c r="AA264" s="241"/>
    </row>
    <row r="265" spans="1:27" hidden="1" outlineLevel="1">
      <c r="A265" s="250">
        <v>256</v>
      </c>
      <c r="B265" s="241">
        <v>1007577</v>
      </c>
      <c r="C265" s="241" t="s">
        <v>199</v>
      </c>
      <c r="D265" s="251">
        <v>410.28</v>
      </c>
      <c r="E265" s="251">
        <v>-410.28</v>
      </c>
      <c r="F265" s="251">
        <v>0</v>
      </c>
      <c r="G265" s="251">
        <f t="shared" si="17"/>
        <v>0</v>
      </c>
      <c r="H265" s="251">
        <f t="shared" si="18"/>
        <v>0</v>
      </c>
      <c r="I265" s="241">
        <v>36</v>
      </c>
      <c r="J265" s="249">
        <v>41703</v>
      </c>
      <c r="K265" s="252">
        <f t="shared" si="19"/>
        <v>42794</v>
      </c>
      <c r="L265" s="241"/>
      <c r="M265" s="253" t="str">
        <f t="shared" si="20"/>
        <v>Personal Computers</v>
      </c>
      <c r="N265" s="241"/>
      <c r="O265" s="241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  <c r="AA265" s="241"/>
    </row>
    <row r="266" spans="1:27" hidden="1" outlineLevel="1">
      <c r="A266" s="250">
        <v>257</v>
      </c>
      <c r="B266" s="241">
        <v>1007578</v>
      </c>
      <c r="C266" s="241" t="s">
        <v>199</v>
      </c>
      <c r="D266" s="251">
        <v>920.48</v>
      </c>
      <c r="E266" s="251">
        <v>-920.48</v>
      </c>
      <c r="F266" s="251">
        <v>0</v>
      </c>
      <c r="G266" s="251">
        <f t="shared" si="17"/>
        <v>0</v>
      </c>
      <c r="H266" s="251">
        <f t="shared" si="18"/>
        <v>0</v>
      </c>
      <c r="I266" s="241">
        <v>36</v>
      </c>
      <c r="J266" s="249">
        <v>41703</v>
      </c>
      <c r="K266" s="252">
        <f t="shared" si="19"/>
        <v>42794</v>
      </c>
      <c r="L266" s="241"/>
      <c r="M266" s="253" t="str">
        <f t="shared" si="20"/>
        <v>Personal Computers</v>
      </c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</row>
    <row r="267" spans="1:27" hidden="1" outlineLevel="1">
      <c r="A267" s="250">
        <v>258</v>
      </c>
      <c r="B267" s="241">
        <v>1007579</v>
      </c>
      <c r="C267" s="241" t="s">
        <v>199</v>
      </c>
      <c r="D267" s="251">
        <v>2750.93</v>
      </c>
      <c r="E267" s="251">
        <v>-2750.93</v>
      </c>
      <c r="F267" s="251">
        <v>0</v>
      </c>
      <c r="G267" s="251">
        <f t="shared" si="17"/>
        <v>0</v>
      </c>
      <c r="H267" s="251">
        <f t="shared" si="18"/>
        <v>0</v>
      </c>
      <c r="I267" s="241">
        <v>36</v>
      </c>
      <c r="J267" s="249">
        <v>41703</v>
      </c>
      <c r="K267" s="252">
        <f t="shared" si="19"/>
        <v>42794</v>
      </c>
      <c r="L267" s="241"/>
      <c r="M267" s="253" t="str">
        <f t="shared" si="20"/>
        <v>Personal Computers</v>
      </c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</row>
    <row r="268" spans="1:27" hidden="1" outlineLevel="1">
      <c r="A268" s="250">
        <v>259</v>
      </c>
      <c r="B268" s="241">
        <v>1007610</v>
      </c>
      <c r="C268" s="241" t="s">
        <v>199</v>
      </c>
      <c r="D268" s="251">
        <v>642.89</v>
      </c>
      <c r="E268" s="251">
        <v>-642.89</v>
      </c>
      <c r="F268" s="251">
        <v>0</v>
      </c>
      <c r="G268" s="251">
        <f t="shared" si="17"/>
        <v>0</v>
      </c>
      <c r="H268" s="251">
        <f t="shared" si="18"/>
        <v>0</v>
      </c>
      <c r="I268" s="241">
        <v>36</v>
      </c>
      <c r="J268" s="249">
        <v>41715</v>
      </c>
      <c r="K268" s="252">
        <f t="shared" si="19"/>
        <v>42794</v>
      </c>
      <c r="L268" s="241"/>
      <c r="M268" s="253" t="str">
        <f t="shared" si="20"/>
        <v>Personal Computers</v>
      </c>
      <c r="N268" s="241"/>
      <c r="O268" s="241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  <c r="AA268" s="241"/>
    </row>
    <row r="269" spans="1:27" hidden="1" outlineLevel="1">
      <c r="A269" s="250">
        <v>260</v>
      </c>
      <c r="B269" s="241">
        <v>1007611</v>
      </c>
      <c r="C269" s="241" t="s">
        <v>199</v>
      </c>
      <c r="D269" s="251">
        <v>296.93</v>
      </c>
      <c r="E269" s="251">
        <v>-296.93</v>
      </c>
      <c r="F269" s="251">
        <v>0</v>
      </c>
      <c r="G269" s="251">
        <f t="shared" si="17"/>
        <v>0</v>
      </c>
      <c r="H269" s="251">
        <f t="shared" si="18"/>
        <v>0</v>
      </c>
      <c r="I269" s="241">
        <v>36</v>
      </c>
      <c r="J269" s="249">
        <v>41715</v>
      </c>
      <c r="K269" s="252">
        <f t="shared" si="19"/>
        <v>42794</v>
      </c>
      <c r="L269" s="241"/>
      <c r="M269" s="253" t="str">
        <f t="shared" si="20"/>
        <v>Personal Computers</v>
      </c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</row>
    <row r="270" spans="1:27" hidden="1" outlineLevel="1">
      <c r="A270" s="250">
        <v>261</v>
      </c>
      <c r="B270" s="241">
        <v>1007612</v>
      </c>
      <c r="C270" s="241" t="s">
        <v>199</v>
      </c>
      <c r="D270" s="251">
        <v>562.92999999999995</v>
      </c>
      <c r="E270" s="251">
        <v>-562.92999999999995</v>
      </c>
      <c r="F270" s="251">
        <v>0</v>
      </c>
      <c r="G270" s="251">
        <f t="shared" si="17"/>
        <v>0</v>
      </c>
      <c r="H270" s="251">
        <f t="shared" si="18"/>
        <v>0</v>
      </c>
      <c r="I270" s="241">
        <v>36</v>
      </c>
      <c r="J270" s="249">
        <v>41715</v>
      </c>
      <c r="K270" s="252">
        <f t="shared" si="19"/>
        <v>42794</v>
      </c>
      <c r="L270" s="241"/>
      <c r="M270" s="253" t="str">
        <f t="shared" si="20"/>
        <v>Personal Computers</v>
      </c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</row>
    <row r="271" spans="1:27" hidden="1" outlineLevel="1">
      <c r="A271" s="250">
        <v>262</v>
      </c>
      <c r="B271" s="241">
        <v>1007613</v>
      </c>
      <c r="C271" s="241" t="s">
        <v>199</v>
      </c>
      <c r="D271" s="251">
        <v>562.41999999999996</v>
      </c>
      <c r="E271" s="251">
        <v>-562.41999999999996</v>
      </c>
      <c r="F271" s="251">
        <v>0</v>
      </c>
      <c r="G271" s="251">
        <f t="shared" si="17"/>
        <v>0</v>
      </c>
      <c r="H271" s="251">
        <f t="shared" si="18"/>
        <v>0</v>
      </c>
      <c r="I271" s="241">
        <v>36</v>
      </c>
      <c r="J271" s="249">
        <v>41715</v>
      </c>
      <c r="K271" s="252">
        <f t="shared" si="19"/>
        <v>42794</v>
      </c>
      <c r="L271" s="241"/>
      <c r="M271" s="253" t="str">
        <f t="shared" si="20"/>
        <v>Personal Computers</v>
      </c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</row>
    <row r="272" spans="1:27" hidden="1" outlineLevel="1">
      <c r="A272" s="250">
        <v>263</v>
      </c>
      <c r="B272" s="241">
        <v>1007614</v>
      </c>
      <c r="C272" s="241" t="s">
        <v>199</v>
      </c>
      <c r="D272" s="251">
        <v>4641.46</v>
      </c>
      <c r="E272" s="251">
        <v>-4641.46</v>
      </c>
      <c r="F272" s="251">
        <v>0</v>
      </c>
      <c r="G272" s="251">
        <f t="shared" si="17"/>
        <v>0</v>
      </c>
      <c r="H272" s="251">
        <f t="shared" si="18"/>
        <v>0</v>
      </c>
      <c r="I272" s="241">
        <v>36</v>
      </c>
      <c r="J272" s="249">
        <v>41731</v>
      </c>
      <c r="K272" s="252">
        <f t="shared" si="19"/>
        <v>42825</v>
      </c>
      <c r="L272" s="241"/>
      <c r="M272" s="253" t="str">
        <f t="shared" si="20"/>
        <v>Personal Computers</v>
      </c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</row>
    <row r="273" spans="1:27" hidden="1" outlineLevel="1">
      <c r="A273" s="250">
        <v>264</v>
      </c>
      <c r="B273" s="241">
        <v>1007615</v>
      </c>
      <c r="C273" s="241" t="s">
        <v>199</v>
      </c>
      <c r="D273" s="251">
        <v>876.42</v>
      </c>
      <c r="E273" s="251">
        <v>-876.42</v>
      </c>
      <c r="F273" s="251">
        <v>0</v>
      </c>
      <c r="G273" s="251">
        <f t="shared" si="17"/>
        <v>0</v>
      </c>
      <c r="H273" s="251">
        <f t="shared" si="18"/>
        <v>0</v>
      </c>
      <c r="I273" s="241">
        <v>36</v>
      </c>
      <c r="J273" s="249">
        <v>41731</v>
      </c>
      <c r="K273" s="252">
        <f t="shared" si="19"/>
        <v>42825</v>
      </c>
      <c r="L273" s="241"/>
      <c r="M273" s="253" t="str">
        <f t="shared" si="20"/>
        <v>Personal Computers</v>
      </c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</row>
    <row r="274" spans="1:27" hidden="1" outlineLevel="1">
      <c r="A274" s="250">
        <v>265</v>
      </c>
      <c r="B274" s="241">
        <v>1007616</v>
      </c>
      <c r="C274" s="241" t="s">
        <v>199</v>
      </c>
      <c r="D274" s="251">
        <v>59.69</v>
      </c>
      <c r="E274" s="251">
        <v>-59.69</v>
      </c>
      <c r="F274" s="251">
        <v>0</v>
      </c>
      <c r="G274" s="251">
        <f t="shared" si="17"/>
        <v>0</v>
      </c>
      <c r="H274" s="251">
        <f t="shared" si="18"/>
        <v>0</v>
      </c>
      <c r="I274" s="241">
        <v>36</v>
      </c>
      <c r="J274" s="249">
        <v>41703</v>
      </c>
      <c r="K274" s="252">
        <f t="shared" si="19"/>
        <v>42794</v>
      </c>
      <c r="L274" s="241"/>
      <c r="M274" s="253" t="str">
        <f t="shared" si="20"/>
        <v>Personal Computers</v>
      </c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</row>
    <row r="275" spans="1:27" hidden="1" outlineLevel="1">
      <c r="A275" s="250">
        <v>266</v>
      </c>
      <c r="B275" s="241">
        <v>1007617</v>
      </c>
      <c r="C275" s="241" t="s">
        <v>199</v>
      </c>
      <c r="D275" s="251">
        <v>139.52000000000001</v>
      </c>
      <c r="E275" s="251">
        <v>-139.52000000000001</v>
      </c>
      <c r="F275" s="251">
        <v>0</v>
      </c>
      <c r="G275" s="251">
        <f t="shared" si="17"/>
        <v>0</v>
      </c>
      <c r="H275" s="251">
        <f t="shared" si="18"/>
        <v>0</v>
      </c>
      <c r="I275" s="241">
        <v>36</v>
      </c>
      <c r="J275" s="249">
        <v>41712</v>
      </c>
      <c r="K275" s="252">
        <f t="shared" si="19"/>
        <v>42794</v>
      </c>
      <c r="L275" s="241"/>
      <c r="M275" s="253" t="str">
        <f t="shared" si="20"/>
        <v>Personal Computers</v>
      </c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</row>
    <row r="276" spans="1:27" hidden="1" outlineLevel="1">
      <c r="A276" s="250">
        <v>267</v>
      </c>
      <c r="B276" s="241">
        <v>1007618</v>
      </c>
      <c r="C276" s="241" t="s">
        <v>199</v>
      </c>
      <c r="D276" s="251">
        <v>35.659999999999997</v>
      </c>
      <c r="E276" s="251">
        <v>-35.659999999999997</v>
      </c>
      <c r="F276" s="251">
        <v>0</v>
      </c>
      <c r="G276" s="251">
        <f t="shared" si="17"/>
        <v>0</v>
      </c>
      <c r="H276" s="251">
        <f t="shared" si="18"/>
        <v>0</v>
      </c>
      <c r="I276" s="241">
        <v>36</v>
      </c>
      <c r="J276" s="249">
        <v>41732</v>
      </c>
      <c r="K276" s="252">
        <f t="shared" si="19"/>
        <v>42825</v>
      </c>
      <c r="L276" s="241"/>
      <c r="M276" s="253" t="str">
        <f t="shared" si="20"/>
        <v>Personal Computers</v>
      </c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</row>
    <row r="277" spans="1:27" hidden="1" outlineLevel="1">
      <c r="A277" s="250">
        <v>268</v>
      </c>
      <c r="B277" s="241">
        <v>1007619</v>
      </c>
      <c r="C277" s="241" t="s">
        <v>199</v>
      </c>
      <c r="D277" s="251">
        <v>66.650000000000006</v>
      </c>
      <c r="E277" s="251">
        <v>-66.650000000000006</v>
      </c>
      <c r="F277" s="251">
        <v>0</v>
      </c>
      <c r="G277" s="251">
        <f t="shared" si="17"/>
        <v>0</v>
      </c>
      <c r="H277" s="251">
        <f t="shared" si="18"/>
        <v>0</v>
      </c>
      <c r="I277" s="241">
        <v>36</v>
      </c>
      <c r="J277" s="249">
        <v>41732</v>
      </c>
      <c r="K277" s="252">
        <f t="shared" si="19"/>
        <v>42825</v>
      </c>
      <c r="L277" s="241"/>
      <c r="M277" s="253" t="str">
        <f t="shared" si="20"/>
        <v>Personal Computers</v>
      </c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</row>
    <row r="278" spans="1:27" hidden="1" outlineLevel="1">
      <c r="A278" s="250">
        <v>269</v>
      </c>
      <c r="B278" s="241">
        <v>1007634</v>
      </c>
      <c r="C278" s="241" t="s">
        <v>199</v>
      </c>
      <c r="D278" s="251">
        <v>1118.8499999999999</v>
      </c>
      <c r="E278" s="251">
        <v>-1118.8499999999999</v>
      </c>
      <c r="F278" s="251">
        <v>0</v>
      </c>
      <c r="G278" s="251">
        <f t="shared" si="17"/>
        <v>0</v>
      </c>
      <c r="H278" s="251">
        <f t="shared" si="18"/>
        <v>0</v>
      </c>
      <c r="I278" s="241">
        <v>36</v>
      </c>
      <c r="J278" s="249">
        <v>41731</v>
      </c>
      <c r="K278" s="252">
        <f t="shared" si="19"/>
        <v>42825</v>
      </c>
      <c r="L278" s="241"/>
      <c r="M278" s="253" t="str">
        <f t="shared" si="20"/>
        <v>Personal Computers</v>
      </c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</row>
    <row r="279" spans="1:27" hidden="1" outlineLevel="1">
      <c r="A279" s="250">
        <v>270</v>
      </c>
      <c r="B279" s="241">
        <v>1007635</v>
      </c>
      <c r="C279" s="241" t="s">
        <v>199</v>
      </c>
      <c r="D279" s="251">
        <v>362.63</v>
      </c>
      <c r="E279" s="251">
        <v>-362.63</v>
      </c>
      <c r="F279" s="251">
        <v>0</v>
      </c>
      <c r="G279" s="251">
        <f t="shared" si="17"/>
        <v>0</v>
      </c>
      <c r="H279" s="251">
        <f t="shared" si="18"/>
        <v>0</v>
      </c>
      <c r="I279" s="241">
        <v>36</v>
      </c>
      <c r="J279" s="249">
        <v>41731</v>
      </c>
      <c r="K279" s="252">
        <f t="shared" si="19"/>
        <v>42825</v>
      </c>
      <c r="L279" s="241"/>
      <c r="M279" s="253" t="str">
        <f t="shared" si="20"/>
        <v>Personal Computers</v>
      </c>
      <c r="N279" s="241"/>
      <c r="O279" s="241"/>
      <c r="P279" s="241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  <c r="AA279" s="241"/>
    </row>
    <row r="280" spans="1:27" hidden="1" outlineLevel="1">
      <c r="A280" s="250">
        <v>271</v>
      </c>
      <c r="B280" s="241">
        <v>1007681</v>
      </c>
      <c r="C280" s="241" t="s">
        <v>199</v>
      </c>
      <c r="D280" s="251">
        <v>571.28</v>
      </c>
      <c r="E280" s="251">
        <v>-571.28</v>
      </c>
      <c r="F280" s="251">
        <v>0</v>
      </c>
      <c r="G280" s="251">
        <f t="shared" ref="G280:G343" si="21">IF(F280&gt;0,D280/I280,0)</f>
        <v>0</v>
      </c>
      <c r="H280" s="251">
        <f t="shared" ref="H280:H343" si="22">IF(F280&gt;0,IF(YEAR(K280)="2018",ROUND(($P$8-K280)/30,0)*G280,G280*12),0)</f>
        <v>0</v>
      </c>
      <c r="I280" s="241">
        <v>36</v>
      </c>
      <c r="J280" s="249">
        <v>41744</v>
      </c>
      <c r="K280" s="252">
        <f t="shared" ref="K280:K343" si="23">EOMONTH(J280,(I280-1))</f>
        <v>42825</v>
      </c>
      <c r="L280" s="241"/>
      <c r="M280" s="253" t="str">
        <f t="shared" si="20"/>
        <v>Personal Computers</v>
      </c>
      <c r="N280" s="241"/>
      <c r="O280" s="241"/>
      <c r="P280" s="241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  <c r="AA280" s="241"/>
    </row>
    <row r="281" spans="1:27" hidden="1" outlineLevel="1">
      <c r="A281" s="250">
        <v>272</v>
      </c>
      <c r="B281" s="241">
        <v>1007682</v>
      </c>
      <c r="C281" s="241" t="s">
        <v>199</v>
      </c>
      <c r="D281" s="251">
        <v>5463.89</v>
      </c>
      <c r="E281" s="251">
        <v>-5463.89</v>
      </c>
      <c r="F281" s="251">
        <v>0</v>
      </c>
      <c r="G281" s="251">
        <f t="shared" si="21"/>
        <v>0</v>
      </c>
      <c r="H281" s="251">
        <f t="shared" si="22"/>
        <v>0</v>
      </c>
      <c r="I281" s="241">
        <v>36</v>
      </c>
      <c r="J281" s="249">
        <v>41744</v>
      </c>
      <c r="K281" s="252">
        <f t="shared" si="23"/>
        <v>42825</v>
      </c>
      <c r="L281" s="241"/>
      <c r="M281" s="253" t="str">
        <f t="shared" ref="M281:M344" si="24">+IF(F281=0,"Personal Computers","Not Fully Deprec")</f>
        <v>Personal Computers</v>
      </c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  <c r="AA281" s="241"/>
    </row>
    <row r="282" spans="1:27" hidden="1" outlineLevel="1">
      <c r="A282" s="250">
        <v>273</v>
      </c>
      <c r="B282" s="241">
        <v>1007685</v>
      </c>
      <c r="C282" s="241" t="s">
        <v>351</v>
      </c>
      <c r="D282" s="251">
        <v>4522.01</v>
      </c>
      <c r="E282" s="251">
        <v>-4522.01</v>
      </c>
      <c r="F282" s="251">
        <v>0</v>
      </c>
      <c r="G282" s="251">
        <f t="shared" si="21"/>
        <v>0</v>
      </c>
      <c r="H282" s="251">
        <f t="shared" si="22"/>
        <v>0</v>
      </c>
      <c r="I282" s="241">
        <v>36</v>
      </c>
      <c r="J282" s="249">
        <v>41752</v>
      </c>
      <c r="K282" s="252">
        <f t="shared" si="23"/>
        <v>42825</v>
      </c>
      <c r="L282" s="241"/>
      <c r="M282" s="253" t="str">
        <f t="shared" si="24"/>
        <v>Personal Computers</v>
      </c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  <c r="AA282" s="241"/>
    </row>
    <row r="283" spans="1:27" hidden="1" outlineLevel="1">
      <c r="A283" s="250">
        <v>274</v>
      </c>
      <c r="B283" s="241">
        <v>1007686</v>
      </c>
      <c r="C283" s="241" t="s">
        <v>199</v>
      </c>
      <c r="D283" s="251">
        <v>1398.9</v>
      </c>
      <c r="E283" s="251">
        <v>-1398.9</v>
      </c>
      <c r="F283" s="251">
        <v>0</v>
      </c>
      <c r="G283" s="251">
        <f t="shared" si="21"/>
        <v>0</v>
      </c>
      <c r="H283" s="251">
        <f t="shared" si="22"/>
        <v>0</v>
      </c>
      <c r="I283" s="241">
        <v>36</v>
      </c>
      <c r="J283" s="249">
        <v>41752</v>
      </c>
      <c r="K283" s="252">
        <f t="shared" si="23"/>
        <v>42825</v>
      </c>
      <c r="L283" s="241"/>
      <c r="M283" s="253" t="str">
        <f t="shared" si="24"/>
        <v>Personal Computers</v>
      </c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</row>
    <row r="284" spans="1:27" hidden="1" outlineLevel="1">
      <c r="A284" s="250">
        <v>275</v>
      </c>
      <c r="B284" s="241">
        <v>1007687</v>
      </c>
      <c r="C284" s="241" t="s">
        <v>199</v>
      </c>
      <c r="D284" s="251">
        <v>3969.19</v>
      </c>
      <c r="E284" s="251">
        <v>-3969.19</v>
      </c>
      <c r="F284" s="251">
        <v>0</v>
      </c>
      <c r="G284" s="251">
        <f t="shared" si="21"/>
        <v>0</v>
      </c>
      <c r="H284" s="251">
        <f t="shared" si="22"/>
        <v>0</v>
      </c>
      <c r="I284" s="241">
        <v>36</v>
      </c>
      <c r="J284" s="249">
        <v>41752</v>
      </c>
      <c r="K284" s="252">
        <f t="shared" si="23"/>
        <v>42825</v>
      </c>
      <c r="L284" s="241"/>
      <c r="M284" s="253" t="str">
        <f t="shared" si="24"/>
        <v>Personal Computers</v>
      </c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  <c r="AA284" s="241"/>
    </row>
    <row r="285" spans="1:27" hidden="1" outlineLevel="1">
      <c r="A285" s="250">
        <v>276</v>
      </c>
      <c r="B285" s="241">
        <v>1007688</v>
      </c>
      <c r="C285" s="241" t="s">
        <v>199</v>
      </c>
      <c r="D285" s="251">
        <v>669.28</v>
      </c>
      <c r="E285" s="251">
        <v>-669.28</v>
      </c>
      <c r="F285" s="251">
        <v>0</v>
      </c>
      <c r="G285" s="251">
        <f t="shared" si="21"/>
        <v>0</v>
      </c>
      <c r="H285" s="251">
        <f t="shared" si="22"/>
        <v>0</v>
      </c>
      <c r="I285" s="241">
        <v>36</v>
      </c>
      <c r="J285" s="249">
        <v>41752</v>
      </c>
      <c r="K285" s="252">
        <f t="shared" si="23"/>
        <v>42825</v>
      </c>
      <c r="L285" s="241"/>
      <c r="M285" s="253" t="str">
        <f t="shared" si="24"/>
        <v>Personal Computers</v>
      </c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  <c r="AA285" s="241"/>
    </row>
    <row r="286" spans="1:27" hidden="1" outlineLevel="1">
      <c r="A286" s="250">
        <v>277</v>
      </c>
      <c r="B286" s="241">
        <v>1007706</v>
      </c>
      <c r="C286" s="241" t="s">
        <v>199</v>
      </c>
      <c r="D286" s="251">
        <v>1651.65</v>
      </c>
      <c r="E286" s="251">
        <v>-1651.65</v>
      </c>
      <c r="F286" s="251">
        <v>0</v>
      </c>
      <c r="G286" s="251">
        <f t="shared" si="21"/>
        <v>0</v>
      </c>
      <c r="H286" s="251">
        <f t="shared" si="22"/>
        <v>0</v>
      </c>
      <c r="I286" s="241">
        <v>36</v>
      </c>
      <c r="J286" s="249">
        <v>41759</v>
      </c>
      <c r="K286" s="252">
        <f t="shared" si="23"/>
        <v>42825</v>
      </c>
      <c r="L286" s="241"/>
      <c r="M286" s="253" t="str">
        <f t="shared" si="24"/>
        <v>Personal Computers</v>
      </c>
      <c r="N286" s="241"/>
      <c r="O286" s="241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  <c r="AA286" s="241"/>
    </row>
    <row r="287" spans="1:27" hidden="1" outlineLevel="1">
      <c r="A287" s="250">
        <v>278</v>
      </c>
      <c r="B287" s="241">
        <v>1007707</v>
      </c>
      <c r="C287" s="241" t="s">
        <v>199</v>
      </c>
      <c r="D287" s="251">
        <v>3930.05</v>
      </c>
      <c r="E287" s="251">
        <v>-3930.05</v>
      </c>
      <c r="F287" s="251">
        <v>0</v>
      </c>
      <c r="G287" s="251">
        <f t="shared" si="21"/>
        <v>0</v>
      </c>
      <c r="H287" s="251">
        <f t="shared" si="22"/>
        <v>0</v>
      </c>
      <c r="I287" s="241">
        <v>36</v>
      </c>
      <c r="J287" s="249">
        <v>41759</v>
      </c>
      <c r="K287" s="252">
        <f t="shared" si="23"/>
        <v>42825</v>
      </c>
      <c r="L287" s="241"/>
      <c r="M287" s="253" t="str">
        <f t="shared" si="24"/>
        <v>Personal Computers</v>
      </c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</row>
    <row r="288" spans="1:27" hidden="1" outlineLevel="1">
      <c r="A288" s="250">
        <v>279</v>
      </c>
      <c r="B288" s="241">
        <v>1007709</v>
      </c>
      <c r="C288" s="241" t="s">
        <v>199</v>
      </c>
      <c r="D288" s="251">
        <v>47.87</v>
      </c>
      <c r="E288" s="251">
        <v>-47.87</v>
      </c>
      <c r="F288" s="251">
        <v>0</v>
      </c>
      <c r="G288" s="251">
        <f t="shared" si="21"/>
        <v>0</v>
      </c>
      <c r="H288" s="251">
        <f t="shared" si="22"/>
        <v>0</v>
      </c>
      <c r="I288" s="241">
        <v>36</v>
      </c>
      <c r="J288" s="249">
        <v>41760</v>
      </c>
      <c r="K288" s="252">
        <f t="shared" si="23"/>
        <v>42855</v>
      </c>
      <c r="L288" s="241"/>
      <c r="M288" s="253" t="str">
        <f t="shared" si="24"/>
        <v>Personal Computers</v>
      </c>
      <c r="N288" s="241"/>
      <c r="O288" s="241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  <c r="AA288" s="241"/>
    </row>
    <row r="289" spans="1:27" hidden="1" outlineLevel="1">
      <c r="A289" s="250">
        <v>280</v>
      </c>
      <c r="B289" s="241">
        <v>1007720</v>
      </c>
      <c r="C289" s="241" t="s">
        <v>199</v>
      </c>
      <c r="D289" s="251">
        <v>3938.22</v>
      </c>
      <c r="E289" s="251">
        <v>-3938.22</v>
      </c>
      <c r="F289" s="251">
        <v>0</v>
      </c>
      <c r="G289" s="251">
        <f t="shared" si="21"/>
        <v>0</v>
      </c>
      <c r="H289" s="251">
        <f t="shared" si="22"/>
        <v>0</v>
      </c>
      <c r="I289" s="241">
        <v>36</v>
      </c>
      <c r="J289" s="249">
        <v>41773</v>
      </c>
      <c r="K289" s="252">
        <f t="shared" si="23"/>
        <v>42855</v>
      </c>
      <c r="L289" s="241"/>
      <c r="M289" s="253" t="str">
        <f t="shared" si="24"/>
        <v>Personal Computers</v>
      </c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</row>
    <row r="290" spans="1:27" hidden="1" outlineLevel="1">
      <c r="A290" s="250">
        <v>281</v>
      </c>
      <c r="B290" s="241">
        <v>1007721</v>
      </c>
      <c r="C290" s="241" t="s">
        <v>199</v>
      </c>
      <c r="D290" s="251">
        <v>362.63</v>
      </c>
      <c r="E290" s="251">
        <v>-362.63</v>
      </c>
      <c r="F290" s="251">
        <v>0</v>
      </c>
      <c r="G290" s="251">
        <f t="shared" si="21"/>
        <v>0</v>
      </c>
      <c r="H290" s="251">
        <f t="shared" si="22"/>
        <v>0</v>
      </c>
      <c r="I290" s="241">
        <v>36</v>
      </c>
      <c r="J290" s="249">
        <v>41773</v>
      </c>
      <c r="K290" s="252">
        <f t="shared" si="23"/>
        <v>42855</v>
      </c>
      <c r="L290" s="241"/>
      <c r="M290" s="253" t="str">
        <f t="shared" si="24"/>
        <v>Personal Computers</v>
      </c>
      <c r="N290" s="241"/>
      <c r="O290" s="241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  <c r="AA290" s="241"/>
    </row>
    <row r="291" spans="1:27" hidden="1" outlineLevel="1">
      <c r="A291" s="250">
        <v>282</v>
      </c>
      <c r="B291" s="241">
        <v>1007722</v>
      </c>
      <c r="C291" s="241" t="s">
        <v>199</v>
      </c>
      <c r="D291" s="251">
        <v>45.55</v>
      </c>
      <c r="E291" s="251">
        <v>-45.55</v>
      </c>
      <c r="F291" s="251">
        <v>0</v>
      </c>
      <c r="G291" s="251">
        <f t="shared" si="21"/>
        <v>0</v>
      </c>
      <c r="H291" s="251">
        <f t="shared" si="22"/>
        <v>0</v>
      </c>
      <c r="I291" s="241">
        <v>36</v>
      </c>
      <c r="J291" s="249">
        <v>41788</v>
      </c>
      <c r="K291" s="252">
        <f t="shared" si="23"/>
        <v>42855</v>
      </c>
      <c r="L291" s="241"/>
      <c r="M291" s="253" t="str">
        <f t="shared" si="24"/>
        <v>Personal Computers</v>
      </c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</row>
    <row r="292" spans="1:27" hidden="1" outlineLevel="1">
      <c r="A292" s="250">
        <v>283</v>
      </c>
      <c r="B292" s="241">
        <v>1007723</v>
      </c>
      <c r="C292" s="241" t="s">
        <v>199</v>
      </c>
      <c r="D292" s="251">
        <v>71.680000000000007</v>
      </c>
      <c r="E292" s="251">
        <v>-71.680000000000007</v>
      </c>
      <c r="F292" s="251">
        <v>0</v>
      </c>
      <c r="G292" s="251">
        <f t="shared" si="21"/>
        <v>0</v>
      </c>
      <c r="H292" s="251">
        <f t="shared" si="22"/>
        <v>0</v>
      </c>
      <c r="I292" s="241">
        <v>36</v>
      </c>
      <c r="J292" s="249">
        <v>41789</v>
      </c>
      <c r="K292" s="252">
        <f t="shared" si="23"/>
        <v>42855</v>
      </c>
      <c r="L292" s="241"/>
      <c r="M292" s="253" t="str">
        <f t="shared" si="24"/>
        <v>Personal Computers</v>
      </c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  <c r="AA292" s="241"/>
    </row>
    <row r="293" spans="1:27" hidden="1" outlineLevel="1">
      <c r="A293" s="250">
        <v>284</v>
      </c>
      <c r="B293" s="241">
        <v>1007742</v>
      </c>
      <c r="C293" s="241" t="s">
        <v>199</v>
      </c>
      <c r="D293" s="251">
        <v>287.24</v>
      </c>
      <c r="E293" s="251">
        <v>-287.24</v>
      </c>
      <c r="F293" s="251">
        <v>0</v>
      </c>
      <c r="G293" s="251">
        <f t="shared" si="21"/>
        <v>0</v>
      </c>
      <c r="H293" s="251">
        <f t="shared" si="22"/>
        <v>0</v>
      </c>
      <c r="I293" s="241">
        <v>36</v>
      </c>
      <c r="J293" s="249">
        <v>41800</v>
      </c>
      <c r="K293" s="252">
        <f t="shared" si="23"/>
        <v>42886</v>
      </c>
      <c r="L293" s="241"/>
      <c r="M293" s="253" t="str">
        <f t="shared" si="24"/>
        <v>Personal Computers</v>
      </c>
      <c r="N293" s="241"/>
      <c r="O293" s="241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  <c r="AA293" s="241"/>
    </row>
    <row r="294" spans="1:27" hidden="1" outlineLevel="1">
      <c r="A294" s="250">
        <v>285</v>
      </c>
      <c r="B294" s="241">
        <v>1007750</v>
      </c>
      <c r="C294" s="241" t="s">
        <v>199</v>
      </c>
      <c r="D294" s="251">
        <v>1127.58</v>
      </c>
      <c r="E294" s="251">
        <v>-1127.58</v>
      </c>
      <c r="F294" s="251">
        <v>0</v>
      </c>
      <c r="G294" s="251">
        <f t="shared" si="21"/>
        <v>0</v>
      </c>
      <c r="H294" s="251">
        <f t="shared" si="22"/>
        <v>0</v>
      </c>
      <c r="I294" s="241">
        <v>36</v>
      </c>
      <c r="J294" s="249">
        <v>41800</v>
      </c>
      <c r="K294" s="252">
        <f t="shared" si="23"/>
        <v>42886</v>
      </c>
      <c r="L294" s="241"/>
      <c r="M294" s="253" t="str">
        <f t="shared" si="24"/>
        <v>Personal Computers</v>
      </c>
      <c r="N294" s="241"/>
      <c r="O294" s="241"/>
      <c r="P294" s="241"/>
      <c r="Q294" s="241"/>
      <c r="R294" s="241"/>
      <c r="S294" s="241"/>
      <c r="T294" s="241"/>
      <c r="U294" s="241"/>
      <c r="V294" s="241"/>
      <c r="W294" s="241"/>
      <c r="X294" s="241"/>
      <c r="Y294" s="241"/>
      <c r="Z294" s="241"/>
      <c r="AA294" s="241"/>
    </row>
    <row r="295" spans="1:27" hidden="1" outlineLevel="1">
      <c r="A295" s="250">
        <v>286</v>
      </c>
      <c r="B295" s="241">
        <v>1007751</v>
      </c>
      <c r="C295" s="241" t="s">
        <v>199</v>
      </c>
      <c r="D295" s="251">
        <v>1126.02</v>
      </c>
      <c r="E295" s="251">
        <v>-1126.02</v>
      </c>
      <c r="F295" s="251">
        <v>0</v>
      </c>
      <c r="G295" s="251">
        <f t="shared" si="21"/>
        <v>0</v>
      </c>
      <c r="H295" s="251">
        <f t="shared" si="22"/>
        <v>0</v>
      </c>
      <c r="I295" s="241">
        <v>36</v>
      </c>
      <c r="J295" s="249">
        <v>41800</v>
      </c>
      <c r="K295" s="252">
        <f t="shared" si="23"/>
        <v>42886</v>
      </c>
      <c r="L295" s="241"/>
      <c r="M295" s="253" t="str">
        <f t="shared" si="24"/>
        <v>Personal Computers</v>
      </c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  <c r="AA295" s="241"/>
    </row>
    <row r="296" spans="1:27" hidden="1" outlineLevel="1">
      <c r="A296" s="250">
        <v>287</v>
      </c>
      <c r="B296" s="241">
        <v>1007754</v>
      </c>
      <c r="C296" s="241" t="s">
        <v>199</v>
      </c>
      <c r="D296" s="251">
        <v>3956.61</v>
      </c>
      <c r="E296" s="251">
        <v>-3956.61</v>
      </c>
      <c r="F296" s="251">
        <v>0</v>
      </c>
      <c r="G296" s="251">
        <f t="shared" si="21"/>
        <v>0</v>
      </c>
      <c r="H296" s="251">
        <f t="shared" si="22"/>
        <v>0</v>
      </c>
      <c r="I296" s="241">
        <v>36</v>
      </c>
      <c r="J296" s="249">
        <v>41815</v>
      </c>
      <c r="K296" s="252">
        <f t="shared" si="23"/>
        <v>42886</v>
      </c>
      <c r="L296" s="241"/>
      <c r="M296" s="253" t="str">
        <f t="shared" si="24"/>
        <v>Personal Computers</v>
      </c>
      <c r="N296" s="241"/>
      <c r="O296" s="241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  <c r="AA296" s="241"/>
    </row>
    <row r="297" spans="1:27" hidden="1" outlineLevel="1">
      <c r="A297" s="250">
        <v>288</v>
      </c>
      <c r="B297" s="241">
        <v>1007755</v>
      </c>
      <c r="C297" s="241" t="s">
        <v>199</v>
      </c>
      <c r="D297" s="251">
        <v>3938.22</v>
      </c>
      <c r="E297" s="251">
        <v>-3938.22</v>
      </c>
      <c r="F297" s="251">
        <v>0</v>
      </c>
      <c r="G297" s="251">
        <f t="shared" si="21"/>
        <v>0</v>
      </c>
      <c r="H297" s="251">
        <f t="shared" si="22"/>
        <v>0</v>
      </c>
      <c r="I297" s="241">
        <v>36</v>
      </c>
      <c r="J297" s="249">
        <v>41815</v>
      </c>
      <c r="K297" s="252">
        <f t="shared" si="23"/>
        <v>42886</v>
      </c>
      <c r="L297" s="241"/>
      <c r="M297" s="253" t="str">
        <f t="shared" si="24"/>
        <v>Personal Computers</v>
      </c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</row>
    <row r="298" spans="1:27" hidden="1" outlineLevel="1">
      <c r="A298" s="250">
        <v>289</v>
      </c>
      <c r="B298" s="241">
        <v>1007756</v>
      </c>
      <c r="C298" s="241" t="s">
        <v>199</v>
      </c>
      <c r="D298" s="251">
        <v>4100.12</v>
      </c>
      <c r="E298" s="251">
        <v>-4100.12</v>
      </c>
      <c r="F298" s="251">
        <v>0</v>
      </c>
      <c r="G298" s="251">
        <f t="shared" si="21"/>
        <v>0</v>
      </c>
      <c r="H298" s="251">
        <f t="shared" si="22"/>
        <v>0</v>
      </c>
      <c r="I298" s="241">
        <v>36</v>
      </c>
      <c r="J298" s="249">
        <v>41815</v>
      </c>
      <c r="K298" s="252">
        <f t="shared" si="23"/>
        <v>42886</v>
      </c>
      <c r="L298" s="241"/>
      <c r="M298" s="253" t="str">
        <f t="shared" si="24"/>
        <v>Personal Computers</v>
      </c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  <c r="AA298" s="241"/>
    </row>
    <row r="299" spans="1:27" hidden="1" outlineLevel="1">
      <c r="A299" s="250">
        <v>290</v>
      </c>
      <c r="B299" s="241">
        <v>1007764</v>
      </c>
      <c r="C299" s="241" t="s">
        <v>352</v>
      </c>
      <c r="D299" s="251">
        <v>1365</v>
      </c>
      <c r="E299" s="251">
        <v>-1365</v>
      </c>
      <c r="F299" s="251">
        <v>0</v>
      </c>
      <c r="G299" s="251">
        <f t="shared" si="21"/>
        <v>0</v>
      </c>
      <c r="H299" s="251">
        <f t="shared" si="22"/>
        <v>0</v>
      </c>
      <c r="I299" s="241">
        <v>36</v>
      </c>
      <c r="J299" s="249">
        <v>41815</v>
      </c>
      <c r="K299" s="252">
        <f t="shared" si="23"/>
        <v>42886</v>
      </c>
      <c r="L299" s="241"/>
      <c r="M299" s="253" t="str">
        <f t="shared" si="24"/>
        <v>Personal Computers</v>
      </c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</row>
    <row r="300" spans="1:27" hidden="1" outlineLevel="1">
      <c r="A300" s="250">
        <v>291</v>
      </c>
      <c r="B300" s="241">
        <v>1007765</v>
      </c>
      <c r="C300" s="241" t="s">
        <v>352</v>
      </c>
      <c r="D300" s="251">
        <v>114.32</v>
      </c>
      <c r="E300" s="251">
        <v>-114.32</v>
      </c>
      <c r="F300" s="251">
        <v>0</v>
      </c>
      <c r="G300" s="251">
        <f t="shared" si="21"/>
        <v>0</v>
      </c>
      <c r="H300" s="251">
        <f t="shared" si="22"/>
        <v>0</v>
      </c>
      <c r="I300" s="241">
        <v>36</v>
      </c>
      <c r="J300" s="249">
        <v>41815</v>
      </c>
      <c r="K300" s="252">
        <f t="shared" si="23"/>
        <v>42886</v>
      </c>
      <c r="L300" s="241"/>
      <c r="M300" s="253" t="str">
        <f t="shared" si="24"/>
        <v>Personal Computers</v>
      </c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  <c r="AA300" s="241"/>
    </row>
    <row r="301" spans="1:27" hidden="1" outlineLevel="1">
      <c r="A301" s="250">
        <v>292</v>
      </c>
      <c r="B301" s="241">
        <v>1007766</v>
      </c>
      <c r="C301" s="241" t="s">
        <v>199</v>
      </c>
      <c r="D301" s="251">
        <v>1088.1300000000001</v>
      </c>
      <c r="E301" s="251">
        <v>-1088.1300000000001</v>
      </c>
      <c r="F301" s="251">
        <v>0</v>
      </c>
      <c r="G301" s="251">
        <f t="shared" si="21"/>
        <v>0</v>
      </c>
      <c r="H301" s="251">
        <f t="shared" si="22"/>
        <v>0</v>
      </c>
      <c r="I301" s="241">
        <v>36</v>
      </c>
      <c r="J301" s="249">
        <v>41815</v>
      </c>
      <c r="K301" s="252">
        <f t="shared" si="23"/>
        <v>42886</v>
      </c>
      <c r="L301" s="241"/>
      <c r="M301" s="253" t="str">
        <f t="shared" si="24"/>
        <v>Personal Computers</v>
      </c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1"/>
      <c r="AA301" s="241"/>
    </row>
    <row r="302" spans="1:27" hidden="1" outlineLevel="1">
      <c r="A302" s="250">
        <v>293</v>
      </c>
      <c r="B302" s="241">
        <v>1007767</v>
      </c>
      <c r="C302" s="241" t="s">
        <v>199</v>
      </c>
      <c r="D302" s="251">
        <v>288.29000000000002</v>
      </c>
      <c r="E302" s="251">
        <v>-288.29000000000002</v>
      </c>
      <c r="F302" s="251">
        <v>0</v>
      </c>
      <c r="G302" s="251">
        <f t="shared" si="21"/>
        <v>0</v>
      </c>
      <c r="H302" s="251">
        <f t="shared" si="22"/>
        <v>0</v>
      </c>
      <c r="I302" s="241">
        <v>36</v>
      </c>
      <c r="J302" s="249">
        <v>41815</v>
      </c>
      <c r="K302" s="252">
        <f t="shared" si="23"/>
        <v>42886</v>
      </c>
      <c r="L302" s="241"/>
      <c r="M302" s="253" t="str">
        <f t="shared" si="24"/>
        <v>Personal Computers</v>
      </c>
      <c r="N302" s="241"/>
      <c r="O302" s="241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  <c r="AA302" s="241"/>
    </row>
    <row r="303" spans="1:27" hidden="1" outlineLevel="1">
      <c r="A303" s="250">
        <v>294</v>
      </c>
      <c r="B303" s="241">
        <v>1007768</v>
      </c>
      <c r="C303" s="241" t="s">
        <v>199</v>
      </c>
      <c r="D303" s="251">
        <v>432.42</v>
      </c>
      <c r="E303" s="251">
        <v>-432.42</v>
      </c>
      <c r="F303" s="251">
        <v>0</v>
      </c>
      <c r="G303" s="251">
        <f t="shared" si="21"/>
        <v>0</v>
      </c>
      <c r="H303" s="251">
        <f t="shared" si="22"/>
        <v>0</v>
      </c>
      <c r="I303" s="241">
        <v>36</v>
      </c>
      <c r="J303" s="249">
        <v>41815</v>
      </c>
      <c r="K303" s="252">
        <f t="shared" si="23"/>
        <v>42886</v>
      </c>
      <c r="L303" s="241"/>
      <c r="M303" s="253" t="str">
        <f t="shared" si="24"/>
        <v>Personal Computers</v>
      </c>
      <c r="N303" s="241"/>
      <c r="O303" s="241"/>
      <c r="P303" s="241"/>
      <c r="Q303" s="241"/>
      <c r="R303" s="241"/>
      <c r="S303" s="241"/>
      <c r="T303" s="241"/>
      <c r="U303" s="241"/>
      <c r="V303" s="241"/>
      <c r="W303" s="241"/>
      <c r="X303" s="241"/>
      <c r="Y303" s="241"/>
      <c r="Z303" s="241"/>
      <c r="AA303" s="241"/>
    </row>
    <row r="304" spans="1:27" hidden="1" outlineLevel="1">
      <c r="A304" s="250">
        <v>295</v>
      </c>
      <c r="B304" s="241">
        <v>1007769</v>
      </c>
      <c r="C304" s="241" t="s">
        <v>199</v>
      </c>
      <c r="D304" s="251">
        <v>554.66</v>
      </c>
      <c r="E304" s="251">
        <v>-554.66</v>
      </c>
      <c r="F304" s="251">
        <v>0</v>
      </c>
      <c r="G304" s="251">
        <f t="shared" si="21"/>
        <v>0</v>
      </c>
      <c r="H304" s="251">
        <f t="shared" si="22"/>
        <v>0</v>
      </c>
      <c r="I304" s="241">
        <v>36</v>
      </c>
      <c r="J304" s="249">
        <v>41821</v>
      </c>
      <c r="K304" s="252">
        <f t="shared" si="23"/>
        <v>42916</v>
      </c>
      <c r="L304" s="241"/>
      <c r="M304" s="253" t="str">
        <f t="shared" si="24"/>
        <v>Personal Computers</v>
      </c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  <c r="AA304" s="241"/>
    </row>
    <row r="305" spans="1:27" hidden="1" outlineLevel="1">
      <c r="A305" s="250">
        <v>296</v>
      </c>
      <c r="B305" s="241">
        <v>1007785</v>
      </c>
      <c r="C305" s="241" t="s">
        <v>199</v>
      </c>
      <c r="D305" s="251">
        <v>3930.35</v>
      </c>
      <c r="E305" s="251">
        <v>-3930.35</v>
      </c>
      <c r="F305" s="251">
        <v>0</v>
      </c>
      <c r="G305" s="251">
        <f t="shared" si="21"/>
        <v>0</v>
      </c>
      <c r="H305" s="251">
        <f t="shared" si="22"/>
        <v>0</v>
      </c>
      <c r="I305" s="241">
        <v>36</v>
      </c>
      <c r="J305" s="249">
        <v>41821</v>
      </c>
      <c r="K305" s="252">
        <f t="shared" si="23"/>
        <v>42916</v>
      </c>
      <c r="L305" s="241"/>
      <c r="M305" s="253" t="str">
        <f t="shared" si="24"/>
        <v>Personal Computers</v>
      </c>
      <c r="N305" s="241"/>
      <c r="O305" s="241"/>
      <c r="P305" s="241"/>
      <c r="Q305" s="241"/>
      <c r="R305" s="241"/>
      <c r="S305" s="241"/>
      <c r="T305" s="241"/>
      <c r="U305" s="241"/>
      <c r="V305" s="241"/>
      <c r="W305" s="241"/>
      <c r="X305" s="241"/>
      <c r="Y305" s="241"/>
      <c r="Z305" s="241"/>
      <c r="AA305" s="241"/>
    </row>
    <row r="306" spans="1:27" hidden="1" outlineLevel="1">
      <c r="A306" s="250">
        <v>297</v>
      </c>
      <c r="B306" s="241">
        <v>1007786</v>
      </c>
      <c r="C306" s="241" t="s">
        <v>199</v>
      </c>
      <c r="D306" s="251">
        <v>717.18</v>
      </c>
      <c r="E306" s="251">
        <v>-717.18</v>
      </c>
      <c r="F306" s="251">
        <v>0</v>
      </c>
      <c r="G306" s="251">
        <f t="shared" si="21"/>
        <v>0</v>
      </c>
      <c r="H306" s="251">
        <f t="shared" si="22"/>
        <v>0</v>
      </c>
      <c r="I306" s="241">
        <v>36</v>
      </c>
      <c r="J306" s="249">
        <v>41821</v>
      </c>
      <c r="K306" s="252">
        <f t="shared" si="23"/>
        <v>42916</v>
      </c>
      <c r="L306" s="241"/>
      <c r="M306" s="253" t="str">
        <f t="shared" si="24"/>
        <v>Personal Computers</v>
      </c>
      <c r="N306" s="241"/>
      <c r="O306" s="241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  <c r="AA306" s="241"/>
    </row>
    <row r="307" spans="1:27" hidden="1" outlineLevel="1">
      <c r="A307" s="250">
        <v>298</v>
      </c>
      <c r="B307" s="241">
        <v>1007787</v>
      </c>
      <c r="C307" s="241" t="s">
        <v>199</v>
      </c>
      <c r="D307" s="251">
        <v>803.78</v>
      </c>
      <c r="E307" s="251">
        <v>-803.78</v>
      </c>
      <c r="F307" s="251">
        <v>0</v>
      </c>
      <c r="G307" s="251">
        <f t="shared" si="21"/>
        <v>0</v>
      </c>
      <c r="H307" s="251">
        <f t="shared" si="22"/>
        <v>0</v>
      </c>
      <c r="I307" s="241">
        <v>36</v>
      </c>
      <c r="J307" s="249">
        <v>41821</v>
      </c>
      <c r="K307" s="252">
        <f t="shared" si="23"/>
        <v>42916</v>
      </c>
      <c r="L307" s="241"/>
      <c r="M307" s="253" t="str">
        <f t="shared" si="24"/>
        <v>Personal Computers</v>
      </c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</row>
    <row r="308" spans="1:27" hidden="1" outlineLevel="1">
      <c r="A308" s="250">
        <v>299</v>
      </c>
      <c r="B308" s="241">
        <v>1007788</v>
      </c>
      <c r="C308" s="241" t="s">
        <v>199</v>
      </c>
      <c r="D308" s="251">
        <v>290.16000000000003</v>
      </c>
      <c r="E308" s="251">
        <v>-290.16000000000003</v>
      </c>
      <c r="F308" s="251">
        <v>0</v>
      </c>
      <c r="G308" s="251">
        <f t="shared" si="21"/>
        <v>0</v>
      </c>
      <c r="H308" s="251">
        <f t="shared" si="22"/>
        <v>0</v>
      </c>
      <c r="I308" s="241">
        <v>36</v>
      </c>
      <c r="J308" s="249">
        <v>41821</v>
      </c>
      <c r="K308" s="252">
        <f t="shared" si="23"/>
        <v>42916</v>
      </c>
      <c r="L308" s="241"/>
      <c r="M308" s="253" t="str">
        <f t="shared" si="24"/>
        <v>Personal Computers</v>
      </c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  <c r="AA308" s="241"/>
    </row>
    <row r="309" spans="1:27" hidden="1" outlineLevel="1">
      <c r="A309" s="250">
        <v>300</v>
      </c>
      <c r="B309" s="241">
        <v>1007792</v>
      </c>
      <c r="C309" s="241" t="s">
        <v>199</v>
      </c>
      <c r="D309" s="251">
        <v>803.78</v>
      </c>
      <c r="E309" s="251">
        <v>-803.78</v>
      </c>
      <c r="F309" s="251">
        <v>0</v>
      </c>
      <c r="G309" s="251">
        <f t="shared" si="21"/>
        <v>0</v>
      </c>
      <c r="H309" s="251">
        <f t="shared" si="22"/>
        <v>0</v>
      </c>
      <c r="I309" s="241">
        <v>36</v>
      </c>
      <c r="J309" s="249">
        <v>41835</v>
      </c>
      <c r="K309" s="252">
        <f t="shared" si="23"/>
        <v>42916</v>
      </c>
      <c r="L309" s="241"/>
      <c r="M309" s="253" t="str">
        <f t="shared" si="24"/>
        <v>Personal Computers</v>
      </c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  <c r="AA309" s="241"/>
    </row>
    <row r="310" spans="1:27" hidden="1" outlineLevel="1">
      <c r="A310" s="250">
        <v>301</v>
      </c>
      <c r="B310" s="241">
        <v>1007793</v>
      </c>
      <c r="C310" s="241" t="s">
        <v>199</v>
      </c>
      <c r="D310" s="251">
        <v>571.28</v>
      </c>
      <c r="E310" s="251">
        <v>-571.28</v>
      </c>
      <c r="F310" s="251">
        <v>0</v>
      </c>
      <c r="G310" s="251">
        <f t="shared" si="21"/>
        <v>0</v>
      </c>
      <c r="H310" s="251">
        <f t="shared" si="22"/>
        <v>0</v>
      </c>
      <c r="I310" s="241">
        <v>36</v>
      </c>
      <c r="J310" s="249">
        <v>41835</v>
      </c>
      <c r="K310" s="252">
        <f t="shared" si="23"/>
        <v>42916</v>
      </c>
      <c r="L310" s="241"/>
      <c r="M310" s="253" t="str">
        <f t="shared" si="24"/>
        <v>Personal Computers</v>
      </c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  <c r="AA310" s="241"/>
    </row>
    <row r="311" spans="1:27" hidden="1" outlineLevel="1">
      <c r="A311" s="250">
        <v>302</v>
      </c>
      <c r="B311" s="241">
        <v>1007794</v>
      </c>
      <c r="C311" s="241" t="s">
        <v>199</v>
      </c>
      <c r="D311" s="251">
        <v>53.38</v>
      </c>
      <c r="E311" s="251">
        <v>-53.38</v>
      </c>
      <c r="F311" s="251">
        <v>0</v>
      </c>
      <c r="G311" s="251">
        <f t="shared" si="21"/>
        <v>0</v>
      </c>
      <c r="H311" s="251">
        <f t="shared" si="22"/>
        <v>0</v>
      </c>
      <c r="I311" s="241">
        <v>36</v>
      </c>
      <c r="J311" s="249">
        <v>41837</v>
      </c>
      <c r="K311" s="252">
        <f t="shared" si="23"/>
        <v>42916</v>
      </c>
      <c r="L311" s="241"/>
      <c r="M311" s="253" t="str">
        <f t="shared" si="24"/>
        <v>Personal Computers</v>
      </c>
      <c r="N311" s="241"/>
      <c r="O311" s="241"/>
      <c r="P311" s="241"/>
      <c r="Q311" s="241"/>
      <c r="R311" s="241"/>
      <c r="S311" s="241"/>
      <c r="T311" s="241"/>
      <c r="U311" s="241"/>
      <c r="V311" s="241"/>
      <c r="W311" s="241"/>
      <c r="X311" s="241"/>
      <c r="Y311" s="241"/>
      <c r="Z311" s="241"/>
      <c r="AA311" s="241"/>
    </row>
    <row r="312" spans="1:27" hidden="1" outlineLevel="1">
      <c r="A312" s="250">
        <v>303</v>
      </c>
      <c r="B312" s="241">
        <v>1007796</v>
      </c>
      <c r="C312" s="241" t="s">
        <v>349</v>
      </c>
      <c r="D312" s="251">
        <v>747.63</v>
      </c>
      <c r="E312" s="251">
        <v>-747.63</v>
      </c>
      <c r="F312" s="251">
        <v>0</v>
      </c>
      <c r="G312" s="251">
        <f t="shared" si="21"/>
        <v>0</v>
      </c>
      <c r="H312" s="251">
        <f t="shared" si="22"/>
        <v>0</v>
      </c>
      <c r="I312" s="241">
        <v>36</v>
      </c>
      <c r="J312" s="249">
        <v>41821</v>
      </c>
      <c r="K312" s="252">
        <f t="shared" si="23"/>
        <v>42916</v>
      </c>
      <c r="L312" s="241"/>
      <c r="M312" s="253" t="str">
        <f t="shared" si="24"/>
        <v>Personal Computers</v>
      </c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241"/>
      <c r="Z312" s="241"/>
      <c r="AA312" s="241"/>
    </row>
    <row r="313" spans="1:27" hidden="1" outlineLevel="1">
      <c r="A313" s="250">
        <v>304</v>
      </c>
      <c r="B313" s="241">
        <v>1007797</v>
      </c>
      <c r="C313" s="241" t="s">
        <v>349</v>
      </c>
      <c r="D313" s="251">
        <v>1601</v>
      </c>
      <c r="E313" s="251">
        <v>-1601</v>
      </c>
      <c r="F313" s="251">
        <v>0</v>
      </c>
      <c r="G313" s="251">
        <f t="shared" si="21"/>
        <v>0</v>
      </c>
      <c r="H313" s="251">
        <f t="shared" si="22"/>
        <v>0</v>
      </c>
      <c r="I313" s="241">
        <v>36</v>
      </c>
      <c r="J313" s="249">
        <v>41821</v>
      </c>
      <c r="K313" s="252">
        <f t="shared" si="23"/>
        <v>42916</v>
      </c>
      <c r="L313" s="241"/>
      <c r="M313" s="253" t="str">
        <f t="shared" si="24"/>
        <v>Personal Computers</v>
      </c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241"/>
      <c r="Z313" s="241"/>
      <c r="AA313" s="241"/>
    </row>
    <row r="314" spans="1:27" hidden="1" outlineLevel="1">
      <c r="A314" s="250">
        <v>305</v>
      </c>
      <c r="B314" s="241">
        <v>1007798</v>
      </c>
      <c r="C314" s="241" t="s">
        <v>349</v>
      </c>
      <c r="D314" s="251">
        <v>308.3</v>
      </c>
      <c r="E314" s="251">
        <v>-308.3</v>
      </c>
      <c r="F314" s="251">
        <v>0</v>
      </c>
      <c r="G314" s="251">
        <f t="shared" si="21"/>
        <v>0</v>
      </c>
      <c r="H314" s="251">
        <f t="shared" si="22"/>
        <v>0</v>
      </c>
      <c r="I314" s="241">
        <v>36</v>
      </c>
      <c r="J314" s="249">
        <v>41821</v>
      </c>
      <c r="K314" s="252">
        <f t="shared" si="23"/>
        <v>42916</v>
      </c>
      <c r="L314" s="241"/>
      <c r="M314" s="253" t="str">
        <f t="shared" si="24"/>
        <v>Personal Computers</v>
      </c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241"/>
      <c r="Z314" s="241"/>
      <c r="AA314" s="241"/>
    </row>
    <row r="315" spans="1:27" hidden="1" outlineLevel="1">
      <c r="A315" s="250">
        <v>306</v>
      </c>
      <c r="B315" s="241">
        <v>1007799</v>
      </c>
      <c r="C315" s="241" t="s">
        <v>349</v>
      </c>
      <c r="D315" s="251">
        <v>637.91999999999996</v>
      </c>
      <c r="E315" s="251">
        <v>-637.91999999999996</v>
      </c>
      <c r="F315" s="251">
        <v>0</v>
      </c>
      <c r="G315" s="251">
        <f t="shared" si="21"/>
        <v>0</v>
      </c>
      <c r="H315" s="251">
        <f t="shared" si="22"/>
        <v>0</v>
      </c>
      <c r="I315" s="241">
        <v>36</v>
      </c>
      <c r="J315" s="249">
        <v>41821</v>
      </c>
      <c r="K315" s="252">
        <f t="shared" si="23"/>
        <v>42916</v>
      </c>
      <c r="L315" s="241"/>
      <c r="M315" s="253" t="str">
        <f t="shared" si="24"/>
        <v>Personal Computers</v>
      </c>
      <c r="N315" s="241"/>
      <c r="O315" s="241"/>
      <c r="P315" s="241"/>
      <c r="Q315" s="241"/>
      <c r="R315" s="241"/>
      <c r="S315" s="241"/>
      <c r="T315" s="241"/>
      <c r="U315" s="241"/>
      <c r="V315" s="241"/>
      <c r="W315" s="241"/>
      <c r="X315" s="241"/>
      <c r="Y315" s="241"/>
      <c r="Z315" s="241"/>
      <c r="AA315" s="241"/>
    </row>
    <row r="316" spans="1:27" hidden="1" outlineLevel="1">
      <c r="A316" s="250">
        <v>307</v>
      </c>
      <c r="B316" s="241">
        <v>1007800</v>
      </c>
      <c r="C316" s="241" t="s">
        <v>349</v>
      </c>
      <c r="D316" s="251">
        <v>-84.4</v>
      </c>
      <c r="E316" s="251">
        <v>84.4</v>
      </c>
      <c r="F316" s="251">
        <v>0</v>
      </c>
      <c r="G316" s="251">
        <f t="shared" si="21"/>
        <v>0</v>
      </c>
      <c r="H316" s="251">
        <f t="shared" si="22"/>
        <v>0</v>
      </c>
      <c r="I316" s="241">
        <v>36</v>
      </c>
      <c r="J316" s="249">
        <v>41836</v>
      </c>
      <c r="K316" s="252">
        <f t="shared" si="23"/>
        <v>42916</v>
      </c>
      <c r="L316" s="241"/>
      <c r="M316" s="253" t="str">
        <f t="shared" si="24"/>
        <v>Personal Computers</v>
      </c>
      <c r="N316" s="241"/>
      <c r="O316" s="241"/>
      <c r="P316" s="241"/>
      <c r="Q316" s="241"/>
      <c r="R316" s="241"/>
      <c r="S316" s="241"/>
      <c r="T316" s="241"/>
      <c r="U316" s="241"/>
      <c r="V316" s="241"/>
      <c r="W316" s="241"/>
      <c r="X316" s="241"/>
      <c r="Y316" s="241"/>
      <c r="Z316" s="241"/>
      <c r="AA316" s="241"/>
    </row>
    <row r="317" spans="1:27" hidden="1" outlineLevel="1">
      <c r="A317" s="250">
        <v>308</v>
      </c>
      <c r="B317" s="241">
        <v>1007801</v>
      </c>
      <c r="C317" s="241" t="s">
        <v>349</v>
      </c>
      <c r="D317" s="251">
        <v>647.91</v>
      </c>
      <c r="E317" s="251">
        <v>-647.91</v>
      </c>
      <c r="F317" s="251">
        <v>0</v>
      </c>
      <c r="G317" s="251">
        <f t="shared" si="21"/>
        <v>0</v>
      </c>
      <c r="H317" s="251">
        <f t="shared" si="22"/>
        <v>0</v>
      </c>
      <c r="I317" s="241">
        <v>36</v>
      </c>
      <c r="J317" s="249">
        <v>41821</v>
      </c>
      <c r="K317" s="252">
        <f t="shared" si="23"/>
        <v>42916</v>
      </c>
      <c r="L317" s="241"/>
      <c r="M317" s="253" t="str">
        <f t="shared" si="24"/>
        <v>Personal Computers</v>
      </c>
      <c r="N317" s="241"/>
      <c r="O317" s="241"/>
      <c r="P317" s="241"/>
      <c r="Q317" s="241"/>
      <c r="R317" s="241"/>
      <c r="S317" s="241"/>
      <c r="T317" s="241"/>
      <c r="U317" s="241"/>
      <c r="V317" s="241"/>
      <c r="W317" s="241"/>
      <c r="X317" s="241"/>
      <c r="Y317" s="241"/>
      <c r="Z317" s="241"/>
      <c r="AA317" s="241"/>
    </row>
    <row r="318" spans="1:27" hidden="1" outlineLevel="1">
      <c r="A318" s="250">
        <v>309</v>
      </c>
      <c r="B318" s="241">
        <v>1007809</v>
      </c>
      <c r="C318" s="241" t="s">
        <v>199</v>
      </c>
      <c r="D318" s="251">
        <v>213.62</v>
      </c>
      <c r="E318" s="251">
        <v>-213.62</v>
      </c>
      <c r="F318" s="251">
        <v>0</v>
      </c>
      <c r="G318" s="251">
        <f t="shared" si="21"/>
        <v>0</v>
      </c>
      <c r="H318" s="251">
        <f t="shared" si="22"/>
        <v>0</v>
      </c>
      <c r="I318" s="241">
        <v>36</v>
      </c>
      <c r="J318" s="249">
        <v>41851</v>
      </c>
      <c r="K318" s="252">
        <f t="shared" si="23"/>
        <v>42916</v>
      </c>
      <c r="L318" s="241"/>
      <c r="M318" s="253" t="str">
        <f t="shared" si="24"/>
        <v>Personal Computers</v>
      </c>
      <c r="N318" s="241"/>
      <c r="O318" s="241"/>
      <c r="P318" s="241"/>
      <c r="Q318" s="241"/>
      <c r="R318" s="241"/>
      <c r="S318" s="241"/>
      <c r="T318" s="241"/>
      <c r="U318" s="241"/>
      <c r="V318" s="241"/>
      <c r="W318" s="241"/>
      <c r="X318" s="241"/>
      <c r="Y318" s="241"/>
      <c r="Z318" s="241"/>
      <c r="AA318" s="241"/>
    </row>
    <row r="319" spans="1:27" hidden="1" outlineLevel="1">
      <c r="A319" s="250">
        <v>310</v>
      </c>
      <c r="B319" s="241">
        <v>1007810</v>
      </c>
      <c r="C319" s="241" t="s">
        <v>199</v>
      </c>
      <c r="D319" s="251">
        <v>216.68</v>
      </c>
      <c r="E319" s="251">
        <v>-216.68</v>
      </c>
      <c r="F319" s="251">
        <v>0</v>
      </c>
      <c r="G319" s="251">
        <f t="shared" si="21"/>
        <v>0</v>
      </c>
      <c r="H319" s="251">
        <f t="shared" si="22"/>
        <v>0</v>
      </c>
      <c r="I319" s="241">
        <v>36</v>
      </c>
      <c r="J319" s="249">
        <v>41851</v>
      </c>
      <c r="K319" s="252">
        <f t="shared" si="23"/>
        <v>42916</v>
      </c>
      <c r="L319" s="241"/>
      <c r="M319" s="253" t="str">
        <f t="shared" si="24"/>
        <v>Personal Computers</v>
      </c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1"/>
      <c r="AA319" s="241"/>
    </row>
    <row r="320" spans="1:27" hidden="1" outlineLevel="1">
      <c r="A320" s="250">
        <v>311</v>
      </c>
      <c r="B320" s="241">
        <v>1007811</v>
      </c>
      <c r="C320" s="241" t="s">
        <v>199</v>
      </c>
      <c r="D320" s="251">
        <v>152.66</v>
      </c>
      <c r="E320" s="251">
        <v>-152.66</v>
      </c>
      <c r="F320" s="251">
        <v>0</v>
      </c>
      <c r="G320" s="251">
        <f t="shared" si="21"/>
        <v>0</v>
      </c>
      <c r="H320" s="251">
        <f t="shared" si="22"/>
        <v>0</v>
      </c>
      <c r="I320" s="241">
        <v>36</v>
      </c>
      <c r="J320" s="249">
        <v>41851</v>
      </c>
      <c r="K320" s="252">
        <f t="shared" si="23"/>
        <v>42916</v>
      </c>
      <c r="L320" s="241"/>
      <c r="M320" s="253" t="str">
        <f t="shared" si="24"/>
        <v>Personal Computers</v>
      </c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1"/>
      <c r="AA320" s="241"/>
    </row>
    <row r="321" spans="1:27" hidden="1" outlineLevel="1">
      <c r="A321" s="250">
        <v>312</v>
      </c>
      <c r="B321" s="241">
        <v>1007814</v>
      </c>
      <c r="C321" s="241" t="s">
        <v>199</v>
      </c>
      <c r="D321" s="251">
        <v>2619.89</v>
      </c>
      <c r="E321" s="251">
        <v>-2619.89</v>
      </c>
      <c r="F321" s="251">
        <v>0</v>
      </c>
      <c r="G321" s="251">
        <f t="shared" si="21"/>
        <v>0</v>
      </c>
      <c r="H321" s="251">
        <f t="shared" si="22"/>
        <v>0</v>
      </c>
      <c r="I321" s="241">
        <v>36</v>
      </c>
      <c r="J321" s="249">
        <v>41850</v>
      </c>
      <c r="K321" s="252">
        <f t="shared" si="23"/>
        <v>42916</v>
      </c>
      <c r="L321" s="241"/>
      <c r="M321" s="253" t="str">
        <f t="shared" si="24"/>
        <v>Personal Computers</v>
      </c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1"/>
      <c r="Z321" s="241"/>
      <c r="AA321" s="241"/>
    </row>
    <row r="322" spans="1:27" hidden="1" outlineLevel="1">
      <c r="A322" s="250">
        <v>313</v>
      </c>
      <c r="B322" s="241">
        <v>1007815</v>
      </c>
      <c r="C322" s="241" t="s">
        <v>199</v>
      </c>
      <c r="D322" s="251">
        <v>1237.74</v>
      </c>
      <c r="E322" s="251">
        <v>-1237.74</v>
      </c>
      <c r="F322" s="251">
        <v>0</v>
      </c>
      <c r="G322" s="251">
        <f t="shared" si="21"/>
        <v>0</v>
      </c>
      <c r="H322" s="251">
        <f t="shared" si="22"/>
        <v>0</v>
      </c>
      <c r="I322" s="241">
        <v>36</v>
      </c>
      <c r="J322" s="249">
        <v>41850</v>
      </c>
      <c r="K322" s="252">
        <f t="shared" si="23"/>
        <v>42916</v>
      </c>
      <c r="L322" s="241"/>
      <c r="M322" s="253" t="str">
        <f t="shared" si="24"/>
        <v>Personal Computers</v>
      </c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1"/>
      <c r="AA322" s="241"/>
    </row>
    <row r="323" spans="1:27" hidden="1" outlineLevel="1">
      <c r="A323" s="250">
        <v>314</v>
      </c>
      <c r="B323" s="241">
        <v>1007816</v>
      </c>
      <c r="C323" s="241" t="s">
        <v>199</v>
      </c>
      <c r="D323" s="251">
        <v>3343.87</v>
      </c>
      <c r="E323" s="251">
        <v>-3343.87</v>
      </c>
      <c r="F323" s="251">
        <v>0</v>
      </c>
      <c r="G323" s="251">
        <f t="shared" si="21"/>
        <v>0</v>
      </c>
      <c r="H323" s="251">
        <f t="shared" si="22"/>
        <v>0</v>
      </c>
      <c r="I323" s="241">
        <v>36</v>
      </c>
      <c r="J323" s="249">
        <v>41850</v>
      </c>
      <c r="K323" s="252">
        <f t="shared" si="23"/>
        <v>42916</v>
      </c>
      <c r="L323" s="241"/>
      <c r="M323" s="253" t="str">
        <f t="shared" si="24"/>
        <v>Personal Computers</v>
      </c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241"/>
      <c r="Z323" s="241"/>
      <c r="AA323" s="241"/>
    </row>
    <row r="324" spans="1:27" hidden="1" outlineLevel="1">
      <c r="A324" s="250">
        <v>315</v>
      </c>
      <c r="B324" s="241">
        <v>1007817</v>
      </c>
      <c r="C324" s="241" t="s">
        <v>199</v>
      </c>
      <c r="D324" s="251">
        <v>19203.32</v>
      </c>
      <c r="E324" s="251">
        <v>-19203.32</v>
      </c>
      <c r="F324" s="251">
        <v>0</v>
      </c>
      <c r="G324" s="251">
        <f t="shared" si="21"/>
        <v>0</v>
      </c>
      <c r="H324" s="251">
        <f t="shared" si="22"/>
        <v>0</v>
      </c>
      <c r="I324" s="241">
        <v>36</v>
      </c>
      <c r="J324" s="249">
        <v>41850</v>
      </c>
      <c r="K324" s="252">
        <f t="shared" si="23"/>
        <v>42916</v>
      </c>
      <c r="L324" s="241"/>
      <c r="M324" s="253" t="str">
        <f t="shared" si="24"/>
        <v>Personal Computers</v>
      </c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241"/>
      <c r="Z324" s="241"/>
      <c r="AA324" s="241"/>
    </row>
    <row r="325" spans="1:27" hidden="1" outlineLevel="1">
      <c r="A325" s="250">
        <v>316</v>
      </c>
      <c r="B325" s="241">
        <v>1007818</v>
      </c>
      <c r="C325" s="241" t="s">
        <v>199</v>
      </c>
      <c r="D325" s="251">
        <v>81154.06</v>
      </c>
      <c r="E325" s="251">
        <v>-81154.06</v>
      </c>
      <c r="F325" s="251">
        <v>0</v>
      </c>
      <c r="G325" s="251">
        <f t="shared" si="21"/>
        <v>0</v>
      </c>
      <c r="H325" s="251">
        <f t="shared" si="22"/>
        <v>0</v>
      </c>
      <c r="I325" s="241">
        <v>36</v>
      </c>
      <c r="J325" s="249">
        <v>41856</v>
      </c>
      <c r="K325" s="252">
        <f t="shared" si="23"/>
        <v>42947</v>
      </c>
      <c r="L325" s="241"/>
      <c r="M325" s="253" t="str">
        <f t="shared" si="24"/>
        <v>Personal Computers</v>
      </c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241"/>
      <c r="Z325" s="241"/>
      <c r="AA325" s="241"/>
    </row>
    <row r="326" spans="1:27" hidden="1" outlineLevel="1">
      <c r="A326" s="250">
        <v>317</v>
      </c>
      <c r="B326" s="241">
        <v>1007819</v>
      </c>
      <c r="C326" s="241" t="s">
        <v>199</v>
      </c>
      <c r="D326" s="251">
        <v>19816.39</v>
      </c>
      <c r="E326" s="251">
        <v>-19816.39</v>
      </c>
      <c r="F326" s="251">
        <v>0</v>
      </c>
      <c r="G326" s="251">
        <f t="shared" si="21"/>
        <v>0</v>
      </c>
      <c r="H326" s="251">
        <f t="shared" si="22"/>
        <v>0</v>
      </c>
      <c r="I326" s="241">
        <v>36</v>
      </c>
      <c r="J326" s="249">
        <v>41850</v>
      </c>
      <c r="K326" s="252">
        <f t="shared" si="23"/>
        <v>42916</v>
      </c>
      <c r="L326" s="241"/>
      <c r="M326" s="253" t="str">
        <f t="shared" si="24"/>
        <v>Personal Computers</v>
      </c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  <c r="AA326" s="241"/>
    </row>
    <row r="327" spans="1:27" hidden="1" outlineLevel="1">
      <c r="A327" s="250">
        <v>318</v>
      </c>
      <c r="B327" s="241">
        <v>1007820</v>
      </c>
      <c r="C327" s="241" t="s">
        <v>199</v>
      </c>
      <c r="D327" s="251">
        <v>2544.1799999999998</v>
      </c>
      <c r="E327" s="251">
        <v>-2544.1799999999998</v>
      </c>
      <c r="F327" s="251">
        <v>0</v>
      </c>
      <c r="G327" s="251">
        <f t="shared" si="21"/>
        <v>0</v>
      </c>
      <c r="H327" s="251">
        <f t="shared" si="22"/>
        <v>0</v>
      </c>
      <c r="I327" s="241">
        <v>36</v>
      </c>
      <c r="J327" s="249">
        <v>41850</v>
      </c>
      <c r="K327" s="252">
        <f t="shared" si="23"/>
        <v>42916</v>
      </c>
      <c r="L327" s="241"/>
      <c r="M327" s="253" t="str">
        <f t="shared" si="24"/>
        <v>Personal Computers</v>
      </c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241"/>
      <c r="Z327" s="241"/>
      <c r="AA327" s="241"/>
    </row>
    <row r="328" spans="1:27" hidden="1" outlineLevel="1">
      <c r="A328" s="250">
        <v>319</v>
      </c>
      <c r="B328" s="241">
        <v>1007821</v>
      </c>
      <c r="C328" s="241" t="s">
        <v>199</v>
      </c>
      <c r="D328" s="251">
        <v>554.80999999999995</v>
      </c>
      <c r="E328" s="251">
        <v>-554.80999999999995</v>
      </c>
      <c r="F328" s="251">
        <v>0</v>
      </c>
      <c r="G328" s="251">
        <f t="shared" si="21"/>
        <v>0</v>
      </c>
      <c r="H328" s="251">
        <f t="shared" si="22"/>
        <v>0</v>
      </c>
      <c r="I328" s="241">
        <v>36</v>
      </c>
      <c r="J328" s="249">
        <v>41850</v>
      </c>
      <c r="K328" s="252">
        <f t="shared" si="23"/>
        <v>42916</v>
      </c>
      <c r="L328" s="241"/>
      <c r="M328" s="253" t="str">
        <f t="shared" si="24"/>
        <v>Personal Computers</v>
      </c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241"/>
      <c r="Z328" s="241"/>
      <c r="AA328" s="241"/>
    </row>
    <row r="329" spans="1:27" hidden="1" outlineLevel="1">
      <c r="A329" s="250">
        <v>320</v>
      </c>
      <c r="B329" s="241">
        <v>1007822</v>
      </c>
      <c r="C329" s="241" t="s">
        <v>199</v>
      </c>
      <c r="D329" s="251">
        <v>771.1</v>
      </c>
      <c r="E329" s="251">
        <v>-771.1</v>
      </c>
      <c r="F329" s="251">
        <v>0</v>
      </c>
      <c r="G329" s="251">
        <f t="shared" si="21"/>
        <v>0</v>
      </c>
      <c r="H329" s="251">
        <f t="shared" si="22"/>
        <v>0</v>
      </c>
      <c r="I329" s="241">
        <v>36</v>
      </c>
      <c r="J329" s="249">
        <v>41850</v>
      </c>
      <c r="K329" s="252">
        <f t="shared" si="23"/>
        <v>42916</v>
      </c>
      <c r="L329" s="241"/>
      <c r="M329" s="253" t="str">
        <f t="shared" si="24"/>
        <v>Personal Computers</v>
      </c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  <c r="AA329" s="241"/>
    </row>
    <row r="330" spans="1:27" hidden="1" outlineLevel="1">
      <c r="A330" s="250">
        <v>321</v>
      </c>
      <c r="B330" s="241">
        <v>1007823</v>
      </c>
      <c r="C330" s="241" t="s">
        <v>199</v>
      </c>
      <c r="D330" s="251">
        <v>443.74</v>
      </c>
      <c r="E330" s="251">
        <v>-443.74</v>
      </c>
      <c r="F330" s="251">
        <v>0</v>
      </c>
      <c r="G330" s="251">
        <f t="shared" si="21"/>
        <v>0</v>
      </c>
      <c r="H330" s="251">
        <f t="shared" si="22"/>
        <v>0</v>
      </c>
      <c r="I330" s="241">
        <v>36</v>
      </c>
      <c r="J330" s="249">
        <v>41850</v>
      </c>
      <c r="K330" s="252">
        <f t="shared" si="23"/>
        <v>42916</v>
      </c>
      <c r="L330" s="241"/>
      <c r="M330" s="253" t="str">
        <f t="shared" si="24"/>
        <v>Personal Computers</v>
      </c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241"/>
      <c r="Z330" s="241"/>
      <c r="AA330" s="241"/>
    </row>
    <row r="331" spans="1:27" hidden="1" outlineLevel="1">
      <c r="A331" s="250">
        <v>322</v>
      </c>
      <c r="B331" s="241">
        <v>1007824</v>
      </c>
      <c r="C331" s="241" t="s">
        <v>199</v>
      </c>
      <c r="D331" s="251">
        <v>1355.67</v>
      </c>
      <c r="E331" s="251">
        <v>-1355.67</v>
      </c>
      <c r="F331" s="251">
        <v>0</v>
      </c>
      <c r="G331" s="251">
        <f t="shared" si="21"/>
        <v>0</v>
      </c>
      <c r="H331" s="251">
        <f t="shared" si="22"/>
        <v>0</v>
      </c>
      <c r="I331" s="241">
        <v>36</v>
      </c>
      <c r="J331" s="249">
        <v>41850</v>
      </c>
      <c r="K331" s="252">
        <f t="shared" si="23"/>
        <v>42916</v>
      </c>
      <c r="L331" s="241"/>
      <c r="M331" s="253" t="str">
        <f t="shared" si="24"/>
        <v>Personal Computers</v>
      </c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1"/>
      <c r="AA331" s="241"/>
    </row>
    <row r="332" spans="1:27" hidden="1" outlineLevel="1">
      <c r="A332" s="250">
        <v>323</v>
      </c>
      <c r="B332" s="241">
        <v>1007825</v>
      </c>
      <c r="C332" s="241" t="s">
        <v>199</v>
      </c>
      <c r="D332" s="251">
        <v>426.98</v>
      </c>
      <c r="E332" s="251">
        <v>-426.98</v>
      </c>
      <c r="F332" s="251">
        <v>0</v>
      </c>
      <c r="G332" s="251">
        <f t="shared" si="21"/>
        <v>0</v>
      </c>
      <c r="H332" s="251">
        <f t="shared" si="22"/>
        <v>0</v>
      </c>
      <c r="I332" s="241">
        <v>36</v>
      </c>
      <c r="J332" s="249">
        <v>41850</v>
      </c>
      <c r="K332" s="252">
        <f t="shared" si="23"/>
        <v>42916</v>
      </c>
      <c r="L332" s="241"/>
      <c r="M332" s="253" t="str">
        <f t="shared" si="24"/>
        <v>Personal Computers</v>
      </c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241"/>
      <c r="Z332" s="241"/>
      <c r="AA332" s="241"/>
    </row>
    <row r="333" spans="1:27" hidden="1" outlineLevel="1">
      <c r="A333" s="250">
        <v>324</v>
      </c>
      <c r="B333" s="241">
        <v>1007826</v>
      </c>
      <c r="C333" s="241" t="s">
        <v>199</v>
      </c>
      <c r="D333" s="251">
        <v>169996.52</v>
      </c>
      <c r="E333" s="251">
        <v>-169996.52</v>
      </c>
      <c r="F333" s="251">
        <v>0</v>
      </c>
      <c r="G333" s="251">
        <f t="shared" si="21"/>
        <v>0</v>
      </c>
      <c r="H333" s="251">
        <f t="shared" si="22"/>
        <v>0</v>
      </c>
      <c r="I333" s="241">
        <v>36</v>
      </c>
      <c r="J333" s="249">
        <v>41856</v>
      </c>
      <c r="K333" s="252">
        <f t="shared" si="23"/>
        <v>42947</v>
      </c>
      <c r="L333" s="241"/>
      <c r="M333" s="253" t="str">
        <f t="shared" si="24"/>
        <v>Personal Computers</v>
      </c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241"/>
      <c r="Z333" s="241"/>
      <c r="AA333" s="241"/>
    </row>
    <row r="334" spans="1:27" hidden="1" outlineLevel="1">
      <c r="A334" s="250">
        <v>325</v>
      </c>
      <c r="B334" s="241">
        <v>1007827</v>
      </c>
      <c r="C334" s="241" t="s">
        <v>199</v>
      </c>
      <c r="D334" s="251">
        <v>86921.95</v>
      </c>
      <c r="E334" s="251">
        <v>-86921.95</v>
      </c>
      <c r="F334" s="251">
        <v>0</v>
      </c>
      <c r="G334" s="251">
        <f t="shared" si="21"/>
        <v>0</v>
      </c>
      <c r="H334" s="251">
        <f t="shared" si="22"/>
        <v>0</v>
      </c>
      <c r="I334" s="241">
        <v>36</v>
      </c>
      <c r="J334" s="249">
        <v>41856</v>
      </c>
      <c r="K334" s="252">
        <f t="shared" si="23"/>
        <v>42947</v>
      </c>
      <c r="L334" s="241"/>
      <c r="M334" s="253" t="str">
        <f t="shared" si="24"/>
        <v>Personal Computers</v>
      </c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241"/>
      <c r="Z334" s="241"/>
      <c r="AA334" s="241"/>
    </row>
    <row r="335" spans="1:27" hidden="1" outlineLevel="1">
      <c r="A335" s="250">
        <v>326</v>
      </c>
      <c r="B335" s="241">
        <v>1007828</v>
      </c>
      <c r="C335" s="241" t="s">
        <v>199</v>
      </c>
      <c r="D335" s="251">
        <v>3260.13</v>
      </c>
      <c r="E335" s="251">
        <v>-3260.13</v>
      </c>
      <c r="F335" s="251">
        <v>0</v>
      </c>
      <c r="G335" s="251">
        <f t="shared" si="21"/>
        <v>0</v>
      </c>
      <c r="H335" s="251">
        <f t="shared" si="22"/>
        <v>0</v>
      </c>
      <c r="I335" s="241">
        <v>36</v>
      </c>
      <c r="J335" s="249">
        <v>41850</v>
      </c>
      <c r="K335" s="252">
        <f t="shared" si="23"/>
        <v>42916</v>
      </c>
      <c r="L335" s="241"/>
      <c r="M335" s="253" t="str">
        <f t="shared" si="24"/>
        <v>Personal Computers</v>
      </c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  <c r="Z335" s="241"/>
      <c r="AA335" s="241"/>
    </row>
    <row r="336" spans="1:27" hidden="1" outlineLevel="1">
      <c r="A336" s="250">
        <v>327</v>
      </c>
      <c r="B336" s="241">
        <v>1007829</v>
      </c>
      <c r="C336" s="241" t="s">
        <v>199</v>
      </c>
      <c r="D336" s="251">
        <v>15803.98</v>
      </c>
      <c r="E336" s="251">
        <v>-15803.98</v>
      </c>
      <c r="F336" s="251">
        <v>0</v>
      </c>
      <c r="G336" s="251">
        <f t="shared" si="21"/>
        <v>0</v>
      </c>
      <c r="H336" s="251">
        <f t="shared" si="22"/>
        <v>0</v>
      </c>
      <c r="I336" s="241">
        <v>36</v>
      </c>
      <c r="J336" s="249">
        <v>41850</v>
      </c>
      <c r="K336" s="252">
        <f t="shared" si="23"/>
        <v>42916</v>
      </c>
      <c r="L336" s="241"/>
      <c r="M336" s="253" t="str">
        <f t="shared" si="24"/>
        <v>Personal Computers</v>
      </c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  <c r="Z336" s="241"/>
      <c r="AA336" s="241"/>
    </row>
    <row r="337" spans="1:27" hidden="1" outlineLevel="1">
      <c r="A337" s="250">
        <v>328</v>
      </c>
      <c r="B337" s="241">
        <v>1007830</v>
      </c>
      <c r="C337" s="241" t="s">
        <v>199</v>
      </c>
      <c r="D337" s="251">
        <v>2034.63</v>
      </c>
      <c r="E337" s="251">
        <v>-2034.63</v>
      </c>
      <c r="F337" s="251">
        <v>0</v>
      </c>
      <c r="G337" s="251">
        <f t="shared" si="21"/>
        <v>0</v>
      </c>
      <c r="H337" s="251">
        <f t="shared" si="22"/>
        <v>0</v>
      </c>
      <c r="I337" s="241">
        <v>36</v>
      </c>
      <c r="J337" s="249">
        <v>41850</v>
      </c>
      <c r="K337" s="252">
        <f t="shared" si="23"/>
        <v>42916</v>
      </c>
      <c r="L337" s="241"/>
      <c r="M337" s="253" t="str">
        <f t="shared" si="24"/>
        <v>Personal Computers</v>
      </c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  <c r="Z337" s="241"/>
      <c r="AA337" s="241"/>
    </row>
    <row r="338" spans="1:27" hidden="1" outlineLevel="1">
      <c r="A338" s="250">
        <v>329</v>
      </c>
      <c r="B338" s="241">
        <v>1007831</v>
      </c>
      <c r="C338" s="241" t="s">
        <v>199</v>
      </c>
      <c r="D338" s="251">
        <v>3867.37</v>
      </c>
      <c r="E338" s="251">
        <v>-3867.37</v>
      </c>
      <c r="F338" s="251">
        <v>0</v>
      </c>
      <c r="G338" s="251">
        <f t="shared" si="21"/>
        <v>0</v>
      </c>
      <c r="H338" s="251">
        <f t="shared" si="22"/>
        <v>0</v>
      </c>
      <c r="I338" s="241">
        <v>36</v>
      </c>
      <c r="J338" s="249">
        <v>41850</v>
      </c>
      <c r="K338" s="252">
        <f t="shared" si="23"/>
        <v>42916</v>
      </c>
      <c r="L338" s="241"/>
      <c r="M338" s="253" t="str">
        <f t="shared" si="24"/>
        <v>Personal Computers</v>
      </c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  <c r="AA338" s="241"/>
    </row>
    <row r="339" spans="1:27" hidden="1" outlineLevel="1">
      <c r="A339" s="250">
        <v>330</v>
      </c>
      <c r="B339" s="241">
        <v>1007832</v>
      </c>
      <c r="C339" s="241" t="s">
        <v>199</v>
      </c>
      <c r="D339" s="251">
        <v>52303.76</v>
      </c>
      <c r="E339" s="251">
        <v>-52303.76</v>
      </c>
      <c r="F339" s="251">
        <v>0</v>
      </c>
      <c r="G339" s="251">
        <f t="shared" si="21"/>
        <v>0</v>
      </c>
      <c r="H339" s="251">
        <f t="shared" si="22"/>
        <v>0</v>
      </c>
      <c r="I339" s="241">
        <v>36</v>
      </c>
      <c r="J339" s="249">
        <v>41850</v>
      </c>
      <c r="K339" s="252">
        <f t="shared" si="23"/>
        <v>42916</v>
      </c>
      <c r="L339" s="241"/>
      <c r="M339" s="253" t="str">
        <f t="shared" si="24"/>
        <v>Personal Computers</v>
      </c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  <c r="AA339" s="241"/>
    </row>
    <row r="340" spans="1:27" hidden="1" outlineLevel="1">
      <c r="A340" s="250">
        <v>331</v>
      </c>
      <c r="B340" s="241">
        <v>1007833</v>
      </c>
      <c r="C340" s="241" t="s">
        <v>199</v>
      </c>
      <c r="D340" s="251">
        <v>23728.97</v>
      </c>
      <c r="E340" s="251">
        <v>-23728.97</v>
      </c>
      <c r="F340" s="251">
        <v>0</v>
      </c>
      <c r="G340" s="251">
        <f t="shared" si="21"/>
        <v>0</v>
      </c>
      <c r="H340" s="251">
        <f t="shared" si="22"/>
        <v>0</v>
      </c>
      <c r="I340" s="241">
        <v>36</v>
      </c>
      <c r="J340" s="249">
        <v>41850</v>
      </c>
      <c r="K340" s="252">
        <f t="shared" si="23"/>
        <v>42916</v>
      </c>
      <c r="L340" s="241"/>
      <c r="M340" s="253" t="str">
        <f t="shared" si="24"/>
        <v>Personal Computers</v>
      </c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241"/>
      <c r="Z340" s="241"/>
      <c r="AA340" s="241"/>
    </row>
    <row r="341" spans="1:27" hidden="1" outlineLevel="1">
      <c r="A341" s="250">
        <v>332</v>
      </c>
      <c r="B341" s="241">
        <v>1007838</v>
      </c>
      <c r="C341" s="241" t="s">
        <v>199</v>
      </c>
      <c r="D341" s="251">
        <v>225.06</v>
      </c>
      <c r="E341" s="251">
        <v>-225.06</v>
      </c>
      <c r="F341" s="251">
        <v>0</v>
      </c>
      <c r="G341" s="251">
        <f t="shared" si="21"/>
        <v>0</v>
      </c>
      <c r="H341" s="251">
        <f t="shared" si="22"/>
        <v>0</v>
      </c>
      <c r="I341" s="241">
        <v>36</v>
      </c>
      <c r="J341" s="249">
        <v>41851</v>
      </c>
      <c r="K341" s="252">
        <f t="shared" si="23"/>
        <v>42916</v>
      </c>
      <c r="L341" s="241"/>
      <c r="M341" s="253" t="str">
        <f t="shared" si="24"/>
        <v>Personal Computers</v>
      </c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1"/>
      <c r="AA341" s="241"/>
    </row>
    <row r="342" spans="1:27" hidden="1" outlineLevel="1">
      <c r="A342" s="250">
        <v>333</v>
      </c>
      <c r="B342" s="241">
        <v>1007861</v>
      </c>
      <c r="C342" s="241" t="s">
        <v>199</v>
      </c>
      <c r="D342" s="251">
        <v>126815.85</v>
      </c>
      <c r="E342" s="251">
        <v>-126815.85</v>
      </c>
      <c r="F342" s="251">
        <v>0</v>
      </c>
      <c r="G342" s="251">
        <f t="shared" si="21"/>
        <v>0</v>
      </c>
      <c r="H342" s="251">
        <f t="shared" si="22"/>
        <v>0</v>
      </c>
      <c r="I342" s="241">
        <v>36</v>
      </c>
      <c r="J342" s="249">
        <v>41856</v>
      </c>
      <c r="K342" s="252">
        <f t="shared" si="23"/>
        <v>42947</v>
      </c>
      <c r="L342" s="241"/>
      <c r="M342" s="253" t="str">
        <f t="shared" si="24"/>
        <v>Personal Computers</v>
      </c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Z342" s="241"/>
      <c r="AA342" s="241"/>
    </row>
    <row r="343" spans="1:27" hidden="1" outlineLevel="1">
      <c r="A343" s="250">
        <v>334</v>
      </c>
      <c r="B343" s="241">
        <v>1007862</v>
      </c>
      <c r="C343" s="241" t="s">
        <v>199</v>
      </c>
      <c r="D343" s="251">
        <v>145170.23000000001</v>
      </c>
      <c r="E343" s="251">
        <v>-145170.23000000001</v>
      </c>
      <c r="F343" s="251">
        <v>0</v>
      </c>
      <c r="G343" s="251">
        <f t="shared" si="21"/>
        <v>0</v>
      </c>
      <c r="H343" s="251">
        <f t="shared" si="22"/>
        <v>0</v>
      </c>
      <c r="I343" s="241">
        <v>36</v>
      </c>
      <c r="J343" s="249">
        <v>41856</v>
      </c>
      <c r="K343" s="252">
        <f t="shared" si="23"/>
        <v>42947</v>
      </c>
      <c r="L343" s="241"/>
      <c r="M343" s="253" t="str">
        <f t="shared" si="24"/>
        <v>Personal Computers</v>
      </c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Z343" s="241"/>
      <c r="AA343" s="241"/>
    </row>
    <row r="344" spans="1:27" hidden="1" outlineLevel="1">
      <c r="A344" s="250">
        <v>335</v>
      </c>
      <c r="B344" s="241">
        <v>1007863</v>
      </c>
      <c r="C344" s="241" t="s">
        <v>199</v>
      </c>
      <c r="D344" s="251">
        <v>568.19000000000005</v>
      </c>
      <c r="E344" s="251">
        <v>-568.19000000000005</v>
      </c>
      <c r="F344" s="251">
        <v>0</v>
      </c>
      <c r="G344" s="251">
        <f t="shared" ref="G344:G407" si="25">IF(F344&gt;0,D344/I344,0)</f>
        <v>0</v>
      </c>
      <c r="H344" s="251">
        <f t="shared" ref="H344:H407" si="26">IF(F344&gt;0,IF(YEAR(K344)="2018",ROUND(($P$8-K344)/30,0)*G344,G344*12),0)</f>
        <v>0</v>
      </c>
      <c r="I344" s="241">
        <v>36</v>
      </c>
      <c r="J344" s="249">
        <v>41850</v>
      </c>
      <c r="K344" s="252">
        <f t="shared" ref="K344:K407" si="27">EOMONTH(J344,(I344-1))</f>
        <v>42916</v>
      </c>
      <c r="L344" s="241"/>
      <c r="M344" s="253" t="str">
        <f t="shared" si="24"/>
        <v>Personal Computers</v>
      </c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241"/>
      <c r="Z344" s="241"/>
      <c r="AA344" s="241"/>
    </row>
    <row r="345" spans="1:27" hidden="1" outlineLevel="1">
      <c r="A345" s="250">
        <v>336</v>
      </c>
      <c r="B345" s="241">
        <v>1007864</v>
      </c>
      <c r="C345" s="241" t="s">
        <v>350</v>
      </c>
      <c r="D345" s="251">
        <v>764.16</v>
      </c>
      <c r="E345" s="251">
        <v>-764.16</v>
      </c>
      <c r="F345" s="251">
        <v>0</v>
      </c>
      <c r="G345" s="251">
        <f t="shared" si="25"/>
        <v>0</v>
      </c>
      <c r="H345" s="251">
        <f t="shared" si="26"/>
        <v>0</v>
      </c>
      <c r="I345" s="241">
        <v>36</v>
      </c>
      <c r="J345" s="249">
        <v>41850</v>
      </c>
      <c r="K345" s="252">
        <f t="shared" si="27"/>
        <v>42916</v>
      </c>
      <c r="L345" s="241"/>
      <c r="M345" s="253" t="str">
        <f t="shared" ref="M345:M408" si="28">+IF(F345=0,"Personal Computers","Not Fully Deprec")</f>
        <v>Personal Computers</v>
      </c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241"/>
      <c r="Z345" s="241"/>
      <c r="AA345" s="241"/>
    </row>
    <row r="346" spans="1:27" hidden="1" outlineLevel="1">
      <c r="A346" s="250">
        <v>337</v>
      </c>
      <c r="B346" s="241">
        <v>1007865</v>
      </c>
      <c r="C346" s="241" t="s">
        <v>199</v>
      </c>
      <c r="D346" s="251">
        <v>3317.82</v>
      </c>
      <c r="E346" s="251">
        <v>-3317.82</v>
      </c>
      <c r="F346" s="251">
        <v>0</v>
      </c>
      <c r="G346" s="251">
        <f t="shared" si="25"/>
        <v>0</v>
      </c>
      <c r="H346" s="251">
        <f t="shared" si="26"/>
        <v>0</v>
      </c>
      <c r="I346" s="241">
        <v>36</v>
      </c>
      <c r="J346" s="249">
        <v>41863</v>
      </c>
      <c r="K346" s="252">
        <f t="shared" si="27"/>
        <v>42947</v>
      </c>
      <c r="L346" s="241"/>
      <c r="M346" s="253" t="str">
        <f t="shared" si="28"/>
        <v>Personal Computers</v>
      </c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241"/>
      <c r="Z346" s="241"/>
      <c r="AA346" s="241"/>
    </row>
    <row r="347" spans="1:27" hidden="1" outlineLevel="1">
      <c r="A347" s="250">
        <v>338</v>
      </c>
      <c r="B347" s="241">
        <v>1007866</v>
      </c>
      <c r="C347" s="241" t="s">
        <v>199</v>
      </c>
      <c r="D347" s="251">
        <v>3926.96</v>
      </c>
      <c r="E347" s="251">
        <v>-3926.96</v>
      </c>
      <c r="F347" s="251">
        <v>0</v>
      </c>
      <c r="G347" s="251">
        <f t="shared" si="25"/>
        <v>0</v>
      </c>
      <c r="H347" s="251">
        <f t="shared" si="26"/>
        <v>0</v>
      </c>
      <c r="I347" s="241">
        <v>36</v>
      </c>
      <c r="J347" s="249">
        <v>41863</v>
      </c>
      <c r="K347" s="252">
        <f t="shared" si="27"/>
        <v>42947</v>
      </c>
      <c r="L347" s="241"/>
      <c r="M347" s="253" t="str">
        <f t="shared" si="28"/>
        <v>Personal Computers</v>
      </c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241"/>
      <c r="Z347" s="241"/>
      <c r="AA347" s="241"/>
    </row>
    <row r="348" spans="1:27" hidden="1" outlineLevel="1">
      <c r="A348" s="250">
        <v>339</v>
      </c>
      <c r="B348" s="241">
        <v>1007869</v>
      </c>
      <c r="C348" s="241" t="s">
        <v>199</v>
      </c>
      <c r="D348" s="251">
        <v>10026.59</v>
      </c>
      <c r="E348" s="251">
        <v>-10026.59</v>
      </c>
      <c r="F348" s="251">
        <v>0</v>
      </c>
      <c r="G348" s="251">
        <f t="shared" si="25"/>
        <v>0</v>
      </c>
      <c r="H348" s="251">
        <f t="shared" si="26"/>
        <v>0</v>
      </c>
      <c r="I348" s="241">
        <v>36</v>
      </c>
      <c r="J348" s="249">
        <v>41864</v>
      </c>
      <c r="K348" s="252">
        <f t="shared" si="27"/>
        <v>42947</v>
      </c>
      <c r="L348" s="241"/>
      <c r="M348" s="253" t="str">
        <f t="shared" si="28"/>
        <v>Personal Computers</v>
      </c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241"/>
      <c r="Z348" s="241"/>
      <c r="AA348" s="241"/>
    </row>
    <row r="349" spans="1:27" hidden="1" outlineLevel="1">
      <c r="A349" s="250">
        <v>340</v>
      </c>
      <c r="B349" s="241">
        <v>1007870</v>
      </c>
      <c r="C349" s="241" t="s">
        <v>199</v>
      </c>
      <c r="D349" s="251">
        <v>3578.04</v>
      </c>
      <c r="E349" s="251">
        <v>-3578.04</v>
      </c>
      <c r="F349" s="251">
        <v>0</v>
      </c>
      <c r="G349" s="251">
        <f t="shared" si="25"/>
        <v>0</v>
      </c>
      <c r="H349" s="251">
        <f t="shared" si="26"/>
        <v>0</v>
      </c>
      <c r="I349" s="241">
        <v>36</v>
      </c>
      <c r="J349" s="249">
        <v>41864</v>
      </c>
      <c r="K349" s="252">
        <f t="shared" si="27"/>
        <v>42947</v>
      </c>
      <c r="L349" s="241"/>
      <c r="M349" s="253" t="str">
        <f t="shared" si="28"/>
        <v>Personal Computers</v>
      </c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1"/>
      <c r="Z349" s="241"/>
      <c r="AA349" s="241"/>
    </row>
    <row r="350" spans="1:27" hidden="1" outlineLevel="1">
      <c r="A350" s="250">
        <v>341</v>
      </c>
      <c r="B350" s="241">
        <v>1007871</v>
      </c>
      <c r="C350" s="241" t="s">
        <v>199</v>
      </c>
      <c r="D350" s="251">
        <v>431.83</v>
      </c>
      <c r="E350" s="251">
        <v>-431.83</v>
      </c>
      <c r="F350" s="251">
        <v>0</v>
      </c>
      <c r="G350" s="251">
        <f t="shared" si="25"/>
        <v>0</v>
      </c>
      <c r="H350" s="251">
        <f t="shared" si="26"/>
        <v>0</v>
      </c>
      <c r="I350" s="241">
        <v>36</v>
      </c>
      <c r="J350" s="249">
        <v>41864</v>
      </c>
      <c r="K350" s="252">
        <f t="shared" si="27"/>
        <v>42947</v>
      </c>
      <c r="L350" s="241"/>
      <c r="M350" s="253" t="str">
        <f t="shared" si="28"/>
        <v>Personal Computers</v>
      </c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241"/>
      <c r="Z350" s="241"/>
      <c r="AA350" s="241"/>
    </row>
    <row r="351" spans="1:27" hidden="1" outlineLevel="1">
      <c r="A351" s="250">
        <v>342</v>
      </c>
      <c r="B351" s="241">
        <v>1007872</v>
      </c>
      <c r="C351" s="241" t="s">
        <v>199</v>
      </c>
      <c r="D351" s="251">
        <v>9659.6200000000008</v>
      </c>
      <c r="E351" s="251">
        <v>-9659.6200000000008</v>
      </c>
      <c r="F351" s="251">
        <v>0</v>
      </c>
      <c r="G351" s="251">
        <f t="shared" si="25"/>
        <v>0</v>
      </c>
      <c r="H351" s="251">
        <f t="shared" si="26"/>
        <v>0</v>
      </c>
      <c r="I351" s="241">
        <v>36</v>
      </c>
      <c r="J351" s="249">
        <v>41864</v>
      </c>
      <c r="K351" s="252">
        <f t="shared" si="27"/>
        <v>42947</v>
      </c>
      <c r="L351" s="241"/>
      <c r="M351" s="253" t="str">
        <f t="shared" si="28"/>
        <v>Personal Computers</v>
      </c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241"/>
      <c r="Z351" s="241"/>
      <c r="AA351" s="241"/>
    </row>
    <row r="352" spans="1:27" hidden="1" outlineLevel="1">
      <c r="A352" s="250">
        <v>343</v>
      </c>
      <c r="B352" s="241">
        <v>1007873</v>
      </c>
      <c r="C352" s="241" t="s">
        <v>199</v>
      </c>
      <c r="D352" s="251">
        <v>3984</v>
      </c>
      <c r="E352" s="251">
        <v>-3984</v>
      </c>
      <c r="F352" s="251">
        <v>0</v>
      </c>
      <c r="G352" s="251">
        <f t="shared" si="25"/>
        <v>0</v>
      </c>
      <c r="H352" s="251">
        <f t="shared" si="26"/>
        <v>0</v>
      </c>
      <c r="I352" s="241">
        <v>36</v>
      </c>
      <c r="J352" s="249">
        <v>41864</v>
      </c>
      <c r="K352" s="252">
        <f t="shared" si="27"/>
        <v>42947</v>
      </c>
      <c r="L352" s="241"/>
      <c r="M352" s="253" t="str">
        <f t="shared" si="28"/>
        <v>Personal Computers</v>
      </c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  <c r="AA352" s="241"/>
    </row>
    <row r="353" spans="1:27" hidden="1" outlineLevel="1">
      <c r="A353" s="250">
        <v>344</v>
      </c>
      <c r="B353" s="241">
        <v>1007874</v>
      </c>
      <c r="C353" s="241" t="s">
        <v>199</v>
      </c>
      <c r="D353" s="251">
        <v>0.32</v>
      </c>
      <c r="E353" s="251">
        <v>-0.32</v>
      </c>
      <c r="F353" s="251">
        <v>0</v>
      </c>
      <c r="G353" s="251">
        <f t="shared" si="25"/>
        <v>0</v>
      </c>
      <c r="H353" s="251">
        <f t="shared" si="26"/>
        <v>0</v>
      </c>
      <c r="I353" s="241">
        <v>36</v>
      </c>
      <c r="J353" s="249">
        <v>41869</v>
      </c>
      <c r="K353" s="252">
        <f t="shared" si="27"/>
        <v>42947</v>
      </c>
      <c r="L353" s="241"/>
      <c r="M353" s="253" t="str">
        <f t="shared" si="28"/>
        <v>Personal Computers</v>
      </c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  <c r="AA353" s="241"/>
    </row>
    <row r="354" spans="1:27" hidden="1" outlineLevel="1">
      <c r="A354" s="250">
        <v>345</v>
      </c>
      <c r="B354" s="241">
        <v>1007877</v>
      </c>
      <c r="C354" s="241" t="s">
        <v>199</v>
      </c>
      <c r="D354" s="251">
        <v>21044.27</v>
      </c>
      <c r="E354" s="251">
        <v>-21044.27</v>
      </c>
      <c r="F354" s="251">
        <v>0</v>
      </c>
      <c r="G354" s="251">
        <f t="shared" si="25"/>
        <v>0</v>
      </c>
      <c r="H354" s="251">
        <f t="shared" si="26"/>
        <v>0</v>
      </c>
      <c r="I354" s="241">
        <v>36</v>
      </c>
      <c r="J354" s="249">
        <v>41863</v>
      </c>
      <c r="K354" s="252">
        <f t="shared" si="27"/>
        <v>42947</v>
      </c>
      <c r="L354" s="241"/>
      <c r="M354" s="253" t="str">
        <f t="shared" si="28"/>
        <v>Personal Computers</v>
      </c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  <c r="AA354" s="241"/>
    </row>
    <row r="355" spans="1:27" hidden="1" outlineLevel="1">
      <c r="A355" s="250">
        <v>346</v>
      </c>
      <c r="B355" s="241">
        <v>1007878</v>
      </c>
      <c r="C355" s="241" t="s">
        <v>199</v>
      </c>
      <c r="D355" s="251">
        <v>20551.740000000002</v>
      </c>
      <c r="E355" s="251">
        <v>-20551.740000000002</v>
      </c>
      <c r="F355" s="251">
        <v>0</v>
      </c>
      <c r="G355" s="251">
        <f t="shared" si="25"/>
        <v>0</v>
      </c>
      <c r="H355" s="251">
        <f t="shared" si="26"/>
        <v>0</v>
      </c>
      <c r="I355" s="241">
        <v>36</v>
      </c>
      <c r="J355" s="249">
        <v>41863</v>
      </c>
      <c r="K355" s="252">
        <f t="shared" si="27"/>
        <v>42947</v>
      </c>
      <c r="L355" s="241"/>
      <c r="M355" s="253" t="str">
        <f t="shared" si="28"/>
        <v>Personal Computers</v>
      </c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  <c r="AA355" s="241"/>
    </row>
    <row r="356" spans="1:27" hidden="1" outlineLevel="1">
      <c r="A356" s="250">
        <v>347</v>
      </c>
      <c r="B356" s="241">
        <v>1007879</v>
      </c>
      <c r="C356" s="241" t="s">
        <v>199</v>
      </c>
      <c r="D356" s="251">
        <v>6698.98</v>
      </c>
      <c r="E356" s="251">
        <v>-6698.98</v>
      </c>
      <c r="F356" s="251">
        <v>0</v>
      </c>
      <c r="G356" s="251">
        <f t="shared" si="25"/>
        <v>0</v>
      </c>
      <c r="H356" s="251">
        <f t="shared" si="26"/>
        <v>0</v>
      </c>
      <c r="I356" s="241">
        <v>36</v>
      </c>
      <c r="J356" s="249">
        <v>41864</v>
      </c>
      <c r="K356" s="252">
        <f t="shared" si="27"/>
        <v>42947</v>
      </c>
      <c r="L356" s="241"/>
      <c r="M356" s="253" t="str">
        <f t="shared" si="28"/>
        <v>Personal Computers</v>
      </c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241"/>
      <c r="Z356" s="241"/>
      <c r="AA356" s="241"/>
    </row>
    <row r="357" spans="1:27" hidden="1" outlineLevel="1">
      <c r="A357" s="250">
        <v>348</v>
      </c>
      <c r="B357" s="241">
        <v>1007880</v>
      </c>
      <c r="C357" s="241" t="s">
        <v>199</v>
      </c>
      <c r="D357" s="251">
        <v>331.64</v>
      </c>
      <c r="E357" s="251">
        <v>-331.64</v>
      </c>
      <c r="F357" s="251">
        <v>0</v>
      </c>
      <c r="G357" s="251">
        <f t="shared" si="25"/>
        <v>0</v>
      </c>
      <c r="H357" s="251">
        <f t="shared" si="26"/>
        <v>0</v>
      </c>
      <c r="I357" s="241">
        <v>36</v>
      </c>
      <c r="J357" s="249">
        <v>41864</v>
      </c>
      <c r="K357" s="252">
        <f t="shared" si="27"/>
        <v>42947</v>
      </c>
      <c r="L357" s="241"/>
      <c r="M357" s="253" t="str">
        <f t="shared" si="28"/>
        <v>Personal Computers</v>
      </c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1"/>
      <c r="Z357" s="241"/>
      <c r="AA357" s="241"/>
    </row>
    <row r="358" spans="1:27" hidden="1" outlineLevel="1">
      <c r="A358" s="250">
        <v>349</v>
      </c>
      <c r="B358" s="241">
        <v>1007881</v>
      </c>
      <c r="C358" s="241" t="s">
        <v>199</v>
      </c>
      <c r="D358" s="251">
        <v>992.66</v>
      </c>
      <c r="E358" s="251">
        <v>-992.66</v>
      </c>
      <c r="F358" s="251">
        <v>0</v>
      </c>
      <c r="G358" s="251">
        <f t="shared" si="25"/>
        <v>0</v>
      </c>
      <c r="H358" s="251">
        <f t="shared" si="26"/>
        <v>0</v>
      </c>
      <c r="I358" s="241">
        <v>36</v>
      </c>
      <c r="J358" s="249">
        <v>41864</v>
      </c>
      <c r="K358" s="252">
        <f t="shared" si="27"/>
        <v>42947</v>
      </c>
      <c r="L358" s="241"/>
      <c r="M358" s="253" t="str">
        <f t="shared" si="28"/>
        <v>Personal Computers</v>
      </c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41"/>
      <c r="AA358" s="241"/>
    </row>
    <row r="359" spans="1:27" hidden="1" outlineLevel="1">
      <c r="A359" s="250">
        <v>350</v>
      </c>
      <c r="B359" s="241">
        <v>1007882</v>
      </c>
      <c r="C359" s="241" t="s">
        <v>199</v>
      </c>
      <c r="D359" s="251">
        <v>7968.65</v>
      </c>
      <c r="E359" s="251">
        <v>-7968.65</v>
      </c>
      <c r="F359" s="251">
        <v>0</v>
      </c>
      <c r="G359" s="251">
        <f t="shared" si="25"/>
        <v>0</v>
      </c>
      <c r="H359" s="251">
        <f t="shared" si="26"/>
        <v>0</v>
      </c>
      <c r="I359" s="241">
        <v>36</v>
      </c>
      <c r="J359" s="249">
        <v>41864</v>
      </c>
      <c r="K359" s="252">
        <f t="shared" si="27"/>
        <v>42947</v>
      </c>
      <c r="L359" s="241"/>
      <c r="M359" s="253" t="str">
        <f t="shared" si="28"/>
        <v>Personal Computers</v>
      </c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241"/>
      <c r="Z359" s="241"/>
      <c r="AA359" s="241"/>
    </row>
    <row r="360" spans="1:27" hidden="1" outlineLevel="1">
      <c r="A360" s="250">
        <v>351</v>
      </c>
      <c r="B360" s="241">
        <v>1007883</v>
      </c>
      <c r="C360" s="241" t="s">
        <v>199</v>
      </c>
      <c r="D360" s="251">
        <v>27914.49</v>
      </c>
      <c r="E360" s="251">
        <v>-27914.49</v>
      </c>
      <c r="F360" s="251">
        <v>0</v>
      </c>
      <c r="G360" s="251">
        <f t="shared" si="25"/>
        <v>0</v>
      </c>
      <c r="H360" s="251">
        <f t="shared" si="26"/>
        <v>0</v>
      </c>
      <c r="I360" s="241">
        <v>36</v>
      </c>
      <c r="J360" s="249">
        <v>41864</v>
      </c>
      <c r="K360" s="252">
        <f t="shared" si="27"/>
        <v>42947</v>
      </c>
      <c r="L360" s="241"/>
      <c r="M360" s="253" t="str">
        <f t="shared" si="28"/>
        <v>Personal Computers</v>
      </c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41"/>
      <c r="AA360" s="241"/>
    </row>
    <row r="361" spans="1:27" hidden="1" outlineLevel="1">
      <c r="A361" s="250">
        <v>352</v>
      </c>
      <c r="B361" s="241">
        <v>1007884</v>
      </c>
      <c r="C361" s="241" t="s">
        <v>199</v>
      </c>
      <c r="D361" s="251">
        <v>643.94000000000005</v>
      </c>
      <c r="E361" s="251">
        <v>-643.94000000000005</v>
      </c>
      <c r="F361" s="251">
        <v>0</v>
      </c>
      <c r="G361" s="251">
        <f t="shared" si="25"/>
        <v>0</v>
      </c>
      <c r="H361" s="251">
        <f t="shared" si="26"/>
        <v>0</v>
      </c>
      <c r="I361" s="241">
        <v>36</v>
      </c>
      <c r="J361" s="249">
        <v>41864</v>
      </c>
      <c r="K361" s="252">
        <f t="shared" si="27"/>
        <v>42947</v>
      </c>
      <c r="L361" s="241"/>
      <c r="M361" s="253" t="str">
        <f t="shared" si="28"/>
        <v>Personal Computers</v>
      </c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241"/>
      <c r="Z361" s="241"/>
      <c r="AA361" s="241"/>
    </row>
    <row r="362" spans="1:27" hidden="1" outlineLevel="1">
      <c r="A362" s="250">
        <v>353</v>
      </c>
      <c r="B362" s="241">
        <v>1007885</v>
      </c>
      <c r="C362" s="241" t="s">
        <v>199</v>
      </c>
      <c r="D362" s="251">
        <v>297.27999999999997</v>
      </c>
      <c r="E362" s="251">
        <v>-297.27999999999997</v>
      </c>
      <c r="F362" s="251">
        <v>0</v>
      </c>
      <c r="G362" s="251">
        <f t="shared" si="25"/>
        <v>0</v>
      </c>
      <c r="H362" s="251">
        <f t="shared" si="26"/>
        <v>0</v>
      </c>
      <c r="I362" s="241">
        <v>36</v>
      </c>
      <c r="J362" s="249">
        <v>41864</v>
      </c>
      <c r="K362" s="252">
        <f t="shared" si="27"/>
        <v>42947</v>
      </c>
      <c r="L362" s="241"/>
      <c r="M362" s="253" t="str">
        <f t="shared" si="28"/>
        <v>Personal Computers</v>
      </c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241"/>
      <c r="Z362" s="241"/>
      <c r="AA362" s="241"/>
    </row>
    <row r="363" spans="1:27" hidden="1" outlineLevel="1">
      <c r="A363" s="250">
        <v>354</v>
      </c>
      <c r="B363" s="241">
        <v>1007886</v>
      </c>
      <c r="C363" s="241" t="s">
        <v>199</v>
      </c>
      <c r="D363" s="251">
        <v>881.3</v>
      </c>
      <c r="E363" s="251">
        <v>-881.3</v>
      </c>
      <c r="F363" s="251">
        <v>0</v>
      </c>
      <c r="G363" s="251">
        <f t="shared" si="25"/>
        <v>0</v>
      </c>
      <c r="H363" s="251">
        <f t="shared" si="26"/>
        <v>0</v>
      </c>
      <c r="I363" s="241">
        <v>36</v>
      </c>
      <c r="J363" s="249">
        <v>41864</v>
      </c>
      <c r="K363" s="252">
        <f t="shared" si="27"/>
        <v>42947</v>
      </c>
      <c r="L363" s="241"/>
      <c r="M363" s="253" t="str">
        <f t="shared" si="28"/>
        <v>Personal Computers</v>
      </c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  <c r="AA363" s="241"/>
    </row>
    <row r="364" spans="1:27" hidden="1" outlineLevel="1">
      <c r="A364" s="250">
        <v>355</v>
      </c>
      <c r="B364" s="241">
        <v>1007887</v>
      </c>
      <c r="C364" s="241" t="s">
        <v>199</v>
      </c>
      <c r="D364" s="251">
        <v>998.46</v>
      </c>
      <c r="E364" s="251">
        <v>-998.46</v>
      </c>
      <c r="F364" s="251">
        <v>0</v>
      </c>
      <c r="G364" s="251">
        <f t="shared" si="25"/>
        <v>0</v>
      </c>
      <c r="H364" s="251">
        <f t="shared" si="26"/>
        <v>0</v>
      </c>
      <c r="I364" s="241">
        <v>36</v>
      </c>
      <c r="J364" s="249">
        <v>41864</v>
      </c>
      <c r="K364" s="252">
        <f t="shared" si="27"/>
        <v>42947</v>
      </c>
      <c r="L364" s="241"/>
      <c r="M364" s="253" t="str">
        <f t="shared" si="28"/>
        <v>Personal Computers</v>
      </c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241"/>
      <c r="Z364" s="241"/>
      <c r="AA364" s="241"/>
    </row>
    <row r="365" spans="1:27" hidden="1" outlineLevel="1">
      <c r="A365" s="250">
        <v>356</v>
      </c>
      <c r="B365" s="241">
        <v>1007888</v>
      </c>
      <c r="C365" s="241" t="s">
        <v>199</v>
      </c>
      <c r="D365" s="251">
        <v>1104.02</v>
      </c>
      <c r="E365" s="251">
        <v>-1104.02</v>
      </c>
      <c r="F365" s="251">
        <v>0</v>
      </c>
      <c r="G365" s="251">
        <f t="shared" si="25"/>
        <v>0</v>
      </c>
      <c r="H365" s="251">
        <f t="shared" si="26"/>
        <v>0</v>
      </c>
      <c r="I365" s="241">
        <v>36</v>
      </c>
      <c r="J365" s="249">
        <v>41864</v>
      </c>
      <c r="K365" s="252">
        <f t="shared" si="27"/>
        <v>42947</v>
      </c>
      <c r="L365" s="241"/>
      <c r="M365" s="253" t="str">
        <f t="shared" si="28"/>
        <v>Personal Computers</v>
      </c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241"/>
      <c r="Z365" s="241"/>
      <c r="AA365" s="241"/>
    </row>
    <row r="366" spans="1:27" hidden="1" outlineLevel="1">
      <c r="A366" s="250">
        <v>357</v>
      </c>
      <c r="B366" s="241">
        <v>1007889</v>
      </c>
      <c r="C366" s="241" t="s">
        <v>199</v>
      </c>
      <c r="D366" s="251">
        <v>13855.21</v>
      </c>
      <c r="E366" s="251">
        <v>-13855.21</v>
      </c>
      <c r="F366" s="251">
        <v>0</v>
      </c>
      <c r="G366" s="251">
        <f t="shared" si="25"/>
        <v>0</v>
      </c>
      <c r="H366" s="251">
        <f t="shared" si="26"/>
        <v>0</v>
      </c>
      <c r="I366" s="241">
        <v>36</v>
      </c>
      <c r="J366" s="249">
        <v>41864</v>
      </c>
      <c r="K366" s="252">
        <f t="shared" si="27"/>
        <v>42947</v>
      </c>
      <c r="L366" s="241"/>
      <c r="M366" s="253" t="str">
        <f t="shared" si="28"/>
        <v>Personal Computers</v>
      </c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1"/>
      <c r="AA366" s="241"/>
    </row>
    <row r="367" spans="1:27" hidden="1" outlineLevel="1">
      <c r="A367" s="250">
        <v>358</v>
      </c>
      <c r="B367" s="241">
        <v>1007890</v>
      </c>
      <c r="C367" s="241" t="s">
        <v>199</v>
      </c>
      <c r="D367" s="251">
        <v>6640.98</v>
      </c>
      <c r="E367" s="251">
        <v>-6640.98</v>
      </c>
      <c r="F367" s="251">
        <v>0</v>
      </c>
      <c r="G367" s="251">
        <f t="shared" si="25"/>
        <v>0</v>
      </c>
      <c r="H367" s="251">
        <f t="shared" si="26"/>
        <v>0</v>
      </c>
      <c r="I367" s="241">
        <v>36</v>
      </c>
      <c r="J367" s="249">
        <v>41864</v>
      </c>
      <c r="K367" s="252">
        <f t="shared" si="27"/>
        <v>42947</v>
      </c>
      <c r="L367" s="241"/>
      <c r="M367" s="253" t="str">
        <f t="shared" si="28"/>
        <v>Personal Computers</v>
      </c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241"/>
      <c r="Z367" s="241"/>
      <c r="AA367" s="241"/>
    </row>
    <row r="368" spans="1:27" hidden="1" outlineLevel="1">
      <c r="A368" s="250">
        <v>359</v>
      </c>
      <c r="B368" s="241">
        <v>1007891</v>
      </c>
      <c r="C368" s="241" t="s">
        <v>199</v>
      </c>
      <c r="D368" s="251">
        <v>3621.29</v>
      </c>
      <c r="E368" s="251">
        <v>-3621.29</v>
      </c>
      <c r="F368" s="251">
        <v>0</v>
      </c>
      <c r="G368" s="251">
        <f t="shared" si="25"/>
        <v>0</v>
      </c>
      <c r="H368" s="251">
        <f t="shared" si="26"/>
        <v>0</v>
      </c>
      <c r="I368" s="241">
        <v>36</v>
      </c>
      <c r="J368" s="249">
        <v>41864</v>
      </c>
      <c r="K368" s="252">
        <f t="shared" si="27"/>
        <v>42947</v>
      </c>
      <c r="L368" s="241"/>
      <c r="M368" s="253" t="str">
        <f t="shared" si="28"/>
        <v>Personal Computers</v>
      </c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241"/>
      <c r="Z368" s="241"/>
      <c r="AA368" s="241"/>
    </row>
    <row r="369" spans="1:27" hidden="1" outlineLevel="1">
      <c r="A369" s="250">
        <v>360</v>
      </c>
      <c r="B369" s="241">
        <v>1007892</v>
      </c>
      <c r="C369" s="241" t="s">
        <v>199</v>
      </c>
      <c r="D369" s="251">
        <v>1101.5899999999999</v>
      </c>
      <c r="E369" s="251">
        <v>-1101.5899999999999</v>
      </c>
      <c r="F369" s="251">
        <v>0</v>
      </c>
      <c r="G369" s="251">
        <f t="shared" si="25"/>
        <v>0</v>
      </c>
      <c r="H369" s="251">
        <f t="shared" si="26"/>
        <v>0</v>
      </c>
      <c r="I369" s="241">
        <v>36</v>
      </c>
      <c r="J369" s="249">
        <v>41864</v>
      </c>
      <c r="K369" s="252">
        <f t="shared" si="27"/>
        <v>42947</v>
      </c>
      <c r="L369" s="241"/>
      <c r="M369" s="253" t="str">
        <f t="shared" si="28"/>
        <v>Personal Computers</v>
      </c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241"/>
      <c r="Z369" s="241"/>
      <c r="AA369" s="241"/>
    </row>
    <row r="370" spans="1:27" hidden="1" outlineLevel="1">
      <c r="A370" s="250">
        <v>361</v>
      </c>
      <c r="B370" s="241">
        <v>1007893</v>
      </c>
      <c r="C370" s="241" t="s">
        <v>199</v>
      </c>
      <c r="D370" s="251">
        <v>39284.53</v>
      </c>
      <c r="E370" s="251">
        <v>-39284.53</v>
      </c>
      <c r="F370" s="251">
        <v>0</v>
      </c>
      <c r="G370" s="251">
        <f t="shared" si="25"/>
        <v>0</v>
      </c>
      <c r="H370" s="251">
        <f t="shared" si="26"/>
        <v>0</v>
      </c>
      <c r="I370" s="241">
        <v>36</v>
      </c>
      <c r="J370" s="249">
        <v>41864</v>
      </c>
      <c r="K370" s="252">
        <f t="shared" si="27"/>
        <v>42947</v>
      </c>
      <c r="L370" s="241"/>
      <c r="M370" s="253" t="str">
        <f t="shared" si="28"/>
        <v>Personal Computers</v>
      </c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241"/>
      <c r="Z370" s="241"/>
      <c r="AA370" s="241"/>
    </row>
    <row r="371" spans="1:27" hidden="1" outlineLevel="1">
      <c r="A371" s="250">
        <v>362</v>
      </c>
      <c r="B371" s="241">
        <v>1007894</v>
      </c>
      <c r="C371" s="241" t="s">
        <v>199</v>
      </c>
      <c r="D371" s="251">
        <v>990.49</v>
      </c>
      <c r="E371" s="251">
        <v>-990.49</v>
      </c>
      <c r="F371" s="251">
        <v>0</v>
      </c>
      <c r="G371" s="251">
        <f t="shared" si="25"/>
        <v>0</v>
      </c>
      <c r="H371" s="251">
        <f t="shared" si="26"/>
        <v>0</v>
      </c>
      <c r="I371" s="241">
        <v>36</v>
      </c>
      <c r="J371" s="249">
        <v>41864</v>
      </c>
      <c r="K371" s="252">
        <f t="shared" si="27"/>
        <v>42947</v>
      </c>
      <c r="L371" s="241"/>
      <c r="M371" s="253" t="str">
        <f t="shared" si="28"/>
        <v>Personal Computers</v>
      </c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241"/>
      <c r="Z371" s="241"/>
      <c r="AA371" s="241"/>
    </row>
    <row r="372" spans="1:27" hidden="1" outlineLevel="1">
      <c r="A372" s="250">
        <v>363</v>
      </c>
      <c r="B372" s="241">
        <v>1007895</v>
      </c>
      <c r="C372" s="241" t="s">
        <v>199</v>
      </c>
      <c r="D372" s="251">
        <v>326.33</v>
      </c>
      <c r="E372" s="251">
        <v>-326.33</v>
      </c>
      <c r="F372" s="251">
        <v>0</v>
      </c>
      <c r="G372" s="251">
        <f t="shared" si="25"/>
        <v>0</v>
      </c>
      <c r="H372" s="251">
        <f t="shared" si="26"/>
        <v>0</v>
      </c>
      <c r="I372" s="241">
        <v>36</v>
      </c>
      <c r="J372" s="249">
        <v>41864</v>
      </c>
      <c r="K372" s="252">
        <f t="shared" si="27"/>
        <v>42947</v>
      </c>
      <c r="L372" s="241"/>
      <c r="M372" s="253" t="str">
        <f t="shared" si="28"/>
        <v>Personal Computers</v>
      </c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241"/>
      <c r="Z372" s="241"/>
      <c r="AA372" s="241"/>
    </row>
    <row r="373" spans="1:27" hidden="1" outlineLevel="1">
      <c r="A373" s="250">
        <v>364</v>
      </c>
      <c r="B373" s="241">
        <v>1007896</v>
      </c>
      <c r="C373" s="241" t="s">
        <v>199</v>
      </c>
      <c r="D373" s="251">
        <v>31415.61</v>
      </c>
      <c r="E373" s="251">
        <v>-31415.61</v>
      </c>
      <c r="F373" s="251">
        <v>0</v>
      </c>
      <c r="G373" s="251">
        <f t="shared" si="25"/>
        <v>0</v>
      </c>
      <c r="H373" s="251">
        <f t="shared" si="26"/>
        <v>0</v>
      </c>
      <c r="I373" s="241">
        <v>36</v>
      </c>
      <c r="J373" s="249">
        <v>41871</v>
      </c>
      <c r="K373" s="252">
        <f t="shared" si="27"/>
        <v>42947</v>
      </c>
      <c r="L373" s="241"/>
      <c r="M373" s="253" t="str">
        <f t="shared" si="28"/>
        <v>Personal Computers</v>
      </c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241"/>
      <c r="Z373" s="241"/>
      <c r="AA373" s="241"/>
    </row>
    <row r="374" spans="1:27" hidden="1" outlineLevel="1">
      <c r="A374" s="250">
        <v>365</v>
      </c>
      <c r="B374" s="241">
        <v>1007945</v>
      </c>
      <c r="C374" s="241" t="s">
        <v>199</v>
      </c>
      <c r="D374" s="251">
        <v>43803.27</v>
      </c>
      <c r="E374" s="251">
        <v>-43803.27</v>
      </c>
      <c r="F374" s="251">
        <v>0</v>
      </c>
      <c r="G374" s="251">
        <f t="shared" si="25"/>
        <v>0</v>
      </c>
      <c r="H374" s="251">
        <f t="shared" si="26"/>
        <v>0</v>
      </c>
      <c r="I374" s="241">
        <v>36</v>
      </c>
      <c r="J374" s="249">
        <v>41863</v>
      </c>
      <c r="K374" s="252">
        <f t="shared" si="27"/>
        <v>42947</v>
      </c>
      <c r="L374" s="241"/>
      <c r="M374" s="253" t="str">
        <f t="shared" si="28"/>
        <v>Personal Computers</v>
      </c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241"/>
      <c r="Z374" s="241"/>
      <c r="AA374" s="241"/>
    </row>
    <row r="375" spans="1:27" hidden="1" outlineLevel="1">
      <c r="A375" s="250">
        <v>366</v>
      </c>
      <c r="B375" s="241">
        <v>1007955</v>
      </c>
      <c r="C375" s="241" t="s">
        <v>199</v>
      </c>
      <c r="D375" s="251">
        <v>18331.330000000002</v>
      </c>
      <c r="E375" s="251">
        <v>-18331.330000000002</v>
      </c>
      <c r="F375" s="251">
        <v>0</v>
      </c>
      <c r="G375" s="251">
        <f t="shared" si="25"/>
        <v>0</v>
      </c>
      <c r="H375" s="251">
        <f t="shared" si="26"/>
        <v>0</v>
      </c>
      <c r="I375" s="241">
        <v>36</v>
      </c>
      <c r="J375" s="249">
        <v>41885</v>
      </c>
      <c r="K375" s="252">
        <f t="shared" si="27"/>
        <v>42978</v>
      </c>
      <c r="L375" s="241"/>
      <c r="M375" s="253" t="str">
        <f t="shared" si="28"/>
        <v>Personal Computers</v>
      </c>
      <c r="N375" s="241"/>
      <c r="O375" s="241"/>
      <c r="P375" s="241"/>
      <c r="Q375" s="241"/>
      <c r="R375" s="241"/>
      <c r="S375" s="241"/>
      <c r="T375" s="241"/>
      <c r="U375" s="241"/>
      <c r="V375" s="241"/>
      <c r="W375" s="241"/>
      <c r="X375" s="241"/>
      <c r="Y375" s="241"/>
      <c r="Z375" s="241"/>
      <c r="AA375" s="241"/>
    </row>
    <row r="376" spans="1:27" hidden="1" outlineLevel="1">
      <c r="A376" s="250">
        <v>367</v>
      </c>
      <c r="B376" s="241">
        <v>1007956</v>
      </c>
      <c r="C376" s="241" t="s">
        <v>352</v>
      </c>
      <c r="D376" s="251">
        <v>14496.43</v>
      </c>
      <c r="E376" s="251">
        <v>-14496.43</v>
      </c>
      <c r="F376" s="251">
        <v>0</v>
      </c>
      <c r="G376" s="251">
        <f t="shared" si="25"/>
        <v>0</v>
      </c>
      <c r="H376" s="251">
        <f t="shared" si="26"/>
        <v>0</v>
      </c>
      <c r="I376" s="241">
        <v>36</v>
      </c>
      <c r="J376" s="249">
        <v>41885</v>
      </c>
      <c r="K376" s="252">
        <f t="shared" si="27"/>
        <v>42978</v>
      </c>
      <c r="L376" s="241"/>
      <c r="M376" s="253" t="str">
        <f t="shared" si="28"/>
        <v>Personal Computers</v>
      </c>
      <c r="N376" s="241"/>
      <c r="O376" s="241"/>
      <c r="P376" s="241"/>
      <c r="Q376" s="241"/>
      <c r="R376" s="241"/>
      <c r="S376" s="241"/>
      <c r="T376" s="241"/>
      <c r="U376" s="241"/>
      <c r="V376" s="241"/>
      <c r="W376" s="241"/>
      <c r="X376" s="241"/>
      <c r="Y376" s="241"/>
      <c r="Z376" s="241"/>
      <c r="AA376" s="241"/>
    </row>
    <row r="377" spans="1:27" hidden="1" outlineLevel="1">
      <c r="A377" s="250">
        <v>368</v>
      </c>
      <c r="B377" s="241">
        <v>1007957</v>
      </c>
      <c r="C377" s="241" t="s">
        <v>199</v>
      </c>
      <c r="D377" s="251">
        <v>3976.01</v>
      </c>
      <c r="E377" s="251">
        <v>-3976.01</v>
      </c>
      <c r="F377" s="251">
        <v>0</v>
      </c>
      <c r="G377" s="251">
        <f t="shared" si="25"/>
        <v>0</v>
      </c>
      <c r="H377" s="251">
        <f t="shared" si="26"/>
        <v>0</v>
      </c>
      <c r="I377" s="241">
        <v>36</v>
      </c>
      <c r="J377" s="249">
        <v>41885</v>
      </c>
      <c r="K377" s="252">
        <f t="shared" si="27"/>
        <v>42978</v>
      </c>
      <c r="L377" s="241"/>
      <c r="M377" s="253" t="str">
        <f t="shared" si="28"/>
        <v>Personal Computers</v>
      </c>
      <c r="N377" s="241"/>
      <c r="O377" s="241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  <c r="AA377" s="241"/>
    </row>
    <row r="378" spans="1:27" hidden="1" outlineLevel="1">
      <c r="A378" s="250">
        <v>369</v>
      </c>
      <c r="B378" s="241">
        <v>1007958</v>
      </c>
      <c r="C378" s="241" t="s">
        <v>199</v>
      </c>
      <c r="D378" s="251">
        <v>3202.33</v>
      </c>
      <c r="E378" s="251">
        <v>-3202.33</v>
      </c>
      <c r="F378" s="251">
        <v>0</v>
      </c>
      <c r="G378" s="251">
        <f t="shared" si="25"/>
        <v>0</v>
      </c>
      <c r="H378" s="251">
        <f t="shared" si="26"/>
        <v>0</v>
      </c>
      <c r="I378" s="241">
        <v>36</v>
      </c>
      <c r="J378" s="249">
        <v>41885</v>
      </c>
      <c r="K378" s="252">
        <f t="shared" si="27"/>
        <v>42978</v>
      </c>
      <c r="L378" s="241"/>
      <c r="M378" s="253" t="str">
        <f t="shared" si="28"/>
        <v>Personal Computers</v>
      </c>
      <c r="N378" s="241"/>
      <c r="O378" s="241"/>
      <c r="P378" s="241"/>
      <c r="Q378" s="241"/>
      <c r="R378" s="241"/>
      <c r="S378" s="241"/>
      <c r="T378" s="241"/>
      <c r="U378" s="241"/>
      <c r="V378" s="241"/>
      <c r="W378" s="241"/>
      <c r="X378" s="241"/>
      <c r="Y378" s="241"/>
      <c r="Z378" s="241"/>
      <c r="AA378" s="241"/>
    </row>
    <row r="379" spans="1:27" hidden="1" outlineLevel="1">
      <c r="A379" s="250">
        <v>370</v>
      </c>
      <c r="B379" s="241">
        <v>1007959</v>
      </c>
      <c r="C379" s="241" t="s">
        <v>199</v>
      </c>
      <c r="D379" s="251">
        <v>441.37</v>
      </c>
      <c r="E379" s="251">
        <v>-441.37</v>
      </c>
      <c r="F379" s="251">
        <v>0</v>
      </c>
      <c r="G379" s="251">
        <f t="shared" si="25"/>
        <v>0</v>
      </c>
      <c r="H379" s="251">
        <f t="shared" si="26"/>
        <v>0</v>
      </c>
      <c r="I379" s="241">
        <v>36</v>
      </c>
      <c r="J379" s="249">
        <v>41885</v>
      </c>
      <c r="K379" s="252">
        <f t="shared" si="27"/>
        <v>42978</v>
      </c>
      <c r="L379" s="241"/>
      <c r="M379" s="253" t="str">
        <f t="shared" si="28"/>
        <v>Personal Computers</v>
      </c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  <c r="AA379" s="241"/>
    </row>
    <row r="380" spans="1:27" hidden="1" outlineLevel="1">
      <c r="A380" s="250">
        <v>371</v>
      </c>
      <c r="B380" s="241">
        <v>1007960</v>
      </c>
      <c r="C380" s="241" t="s">
        <v>199</v>
      </c>
      <c r="D380" s="251">
        <v>201.65</v>
      </c>
      <c r="E380" s="251">
        <v>-201.65</v>
      </c>
      <c r="F380" s="251">
        <v>0</v>
      </c>
      <c r="G380" s="251">
        <f t="shared" si="25"/>
        <v>0</v>
      </c>
      <c r="H380" s="251">
        <f t="shared" si="26"/>
        <v>0</v>
      </c>
      <c r="I380" s="241">
        <v>36</v>
      </c>
      <c r="J380" s="249">
        <v>41866</v>
      </c>
      <c r="K380" s="252">
        <f t="shared" si="27"/>
        <v>42947</v>
      </c>
      <c r="L380" s="241"/>
      <c r="M380" s="253" t="str">
        <f t="shared" si="28"/>
        <v>Personal Computers</v>
      </c>
      <c r="N380" s="241"/>
      <c r="O380" s="241"/>
      <c r="P380" s="241"/>
      <c r="Q380" s="241"/>
      <c r="R380" s="241"/>
      <c r="S380" s="241"/>
      <c r="T380" s="241"/>
      <c r="U380" s="241"/>
      <c r="V380" s="241"/>
      <c r="W380" s="241"/>
      <c r="X380" s="241"/>
      <c r="Y380" s="241"/>
      <c r="Z380" s="241"/>
      <c r="AA380" s="241"/>
    </row>
    <row r="381" spans="1:27" hidden="1" outlineLevel="1">
      <c r="A381" s="250">
        <v>372</v>
      </c>
      <c r="B381" s="241">
        <v>1007961</v>
      </c>
      <c r="C381" s="241" t="s">
        <v>199</v>
      </c>
      <c r="D381" s="251">
        <v>218.27</v>
      </c>
      <c r="E381" s="251">
        <v>-218.27</v>
      </c>
      <c r="F381" s="251">
        <v>0</v>
      </c>
      <c r="G381" s="251">
        <f t="shared" si="25"/>
        <v>0</v>
      </c>
      <c r="H381" s="251">
        <f t="shared" si="26"/>
        <v>0</v>
      </c>
      <c r="I381" s="241">
        <v>36</v>
      </c>
      <c r="J381" s="249">
        <v>41866</v>
      </c>
      <c r="K381" s="252">
        <f t="shared" si="27"/>
        <v>42947</v>
      </c>
      <c r="L381" s="241"/>
      <c r="M381" s="253" t="str">
        <f t="shared" si="28"/>
        <v>Personal Computers</v>
      </c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  <c r="AA381" s="241"/>
    </row>
    <row r="382" spans="1:27" hidden="1" outlineLevel="1">
      <c r="A382" s="250">
        <v>373</v>
      </c>
      <c r="B382" s="241">
        <v>1007962</v>
      </c>
      <c r="C382" s="241" t="s">
        <v>199</v>
      </c>
      <c r="D382" s="251">
        <v>110.08</v>
      </c>
      <c r="E382" s="251">
        <v>-110.08</v>
      </c>
      <c r="F382" s="251">
        <v>0</v>
      </c>
      <c r="G382" s="251">
        <f t="shared" si="25"/>
        <v>0</v>
      </c>
      <c r="H382" s="251">
        <f t="shared" si="26"/>
        <v>0</v>
      </c>
      <c r="I382" s="241">
        <v>36</v>
      </c>
      <c r="J382" s="249">
        <v>41873</v>
      </c>
      <c r="K382" s="252">
        <f t="shared" si="27"/>
        <v>42947</v>
      </c>
      <c r="L382" s="241"/>
      <c r="M382" s="253" t="str">
        <f t="shared" si="28"/>
        <v>Personal Computers</v>
      </c>
      <c r="N382" s="241"/>
      <c r="O382" s="241"/>
      <c r="P382" s="241"/>
      <c r="Q382" s="241"/>
      <c r="R382" s="241"/>
      <c r="S382" s="241"/>
      <c r="T382" s="241"/>
      <c r="U382" s="241"/>
      <c r="V382" s="241"/>
      <c r="W382" s="241"/>
      <c r="X382" s="241"/>
      <c r="Y382" s="241"/>
      <c r="Z382" s="241"/>
      <c r="AA382" s="241"/>
    </row>
    <row r="383" spans="1:27" hidden="1" outlineLevel="1">
      <c r="A383" s="250">
        <v>374</v>
      </c>
      <c r="B383" s="241">
        <v>1007963</v>
      </c>
      <c r="C383" s="241" t="s">
        <v>199</v>
      </c>
      <c r="D383" s="251">
        <v>110.54</v>
      </c>
      <c r="E383" s="251">
        <v>-110.54</v>
      </c>
      <c r="F383" s="251">
        <v>0</v>
      </c>
      <c r="G383" s="251">
        <f t="shared" si="25"/>
        <v>0</v>
      </c>
      <c r="H383" s="251">
        <f t="shared" si="26"/>
        <v>0</v>
      </c>
      <c r="I383" s="241">
        <v>36</v>
      </c>
      <c r="J383" s="249">
        <v>41873</v>
      </c>
      <c r="K383" s="252">
        <f t="shared" si="27"/>
        <v>42947</v>
      </c>
      <c r="L383" s="241"/>
      <c r="M383" s="253" t="str">
        <f t="shared" si="28"/>
        <v>Personal Computers</v>
      </c>
      <c r="N383" s="241"/>
      <c r="O383" s="241"/>
      <c r="P383" s="241"/>
      <c r="Q383" s="241"/>
      <c r="R383" s="241"/>
      <c r="S383" s="241"/>
      <c r="T383" s="241"/>
      <c r="U383" s="241"/>
      <c r="V383" s="241"/>
      <c r="W383" s="241"/>
      <c r="X383" s="241"/>
      <c r="Y383" s="241"/>
      <c r="Z383" s="241"/>
      <c r="AA383" s="241"/>
    </row>
    <row r="384" spans="1:27" hidden="1" outlineLevel="1">
      <c r="A384" s="250">
        <v>375</v>
      </c>
      <c r="B384" s="241">
        <v>1007964</v>
      </c>
      <c r="C384" s="241" t="s">
        <v>199</v>
      </c>
      <c r="D384" s="251">
        <v>221.11</v>
      </c>
      <c r="E384" s="251">
        <v>-221.11</v>
      </c>
      <c r="F384" s="251">
        <v>0</v>
      </c>
      <c r="G384" s="251">
        <f t="shared" si="25"/>
        <v>0</v>
      </c>
      <c r="H384" s="251">
        <f t="shared" si="26"/>
        <v>0</v>
      </c>
      <c r="I384" s="241">
        <v>36</v>
      </c>
      <c r="J384" s="249">
        <v>41877</v>
      </c>
      <c r="K384" s="252">
        <f t="shared" si="27"/>
        <v>42947</v>
      </c>
      <c r="L384" s="241"/>
      <c r="M384" s="253" t="str">
        <f t="shared" si="28"/>
        <v>Personal Computers</v>
      </c>
      <c r="N384" s="241"/>
      <c r="O384" s="241"/>
      <c r="P384" s="241"/>
      <c r="Q384" s="241"/>
      <c r="R384" s="241"/>
      <c r="S384" s="241"/>
      <c r="T384" s="241"/>
      <c r="U384" s="241"/>
      <c r="V384" s="241"/>
      <c r="W384" s="241"/>
      <c r="X384" s="241"/>
      <c r="Y384" s="241"/>
      <c r="Z384" s="241"/>
      <c r="AA384" s="241"/>
    </row>
    <row r="385" spans="1:27" hidden="1" outlineLevel="1">
      <c r="A385" s="250">
        <v>376</v>
      </c>
      <c r="B385" s="241">
        <v>1007965</v>
      </c>
      <c r="C385" s="241" t="s">
        <v>199</v>
      </c>
      <c r="D385" s="251">
        <v>110.88</v>
      </c>
      <c r="E385" s="251">
        <v>-110.88</v>
      </c>
      <c r="F385" s="251">
        <v>0</v>
      </c>
      <c r="G385" s="251">
        <f t="shared" si="25"/>
        <v>0</v>
      </c>
      <c r="H385" s="251">
        <f t="shared" si="26"/>
        <v>0</v>
      </c>
      <c r="I385" s="241">
        <v>36</v>
      </c>
      <c r="J385" s="249">
        <v>41877</v>
      </c>
      <c r="K385" s="252">
        <f t="shared" si="27"/>
        <v>42947</v>
      </c>
      <c r="L385" s="241"/>
      <c r="M385" s="253" t="str">
        <f t="shared" si="28"/>
        <v>Personal Computers</v>
      </c>
      <c r="N385" s="241"/>
      <c r="O385" s="241"/>
      <c r="P385" s="241"/>
      <c r="Q385" s="241"/>
      <c r="R385" s="241"/>
      <c r="S385" s="241"/>
      <c r="T385" s="241"/>
      <c r="U385" s="241"/>
      <c r="V385" s="241"/>
      <c r="W385" s="241"/>
      <c r="X385" s="241"/>
      <c r="Y385" s="241"/>
      <c r="Z385" s="241"/>
      <c r="AA385" s="241"/>
    </row>
    <row r="386" spans="1:27" hidden="1" outlineLevel="1">
      <c r="A386" s="250">
        <v>377</v>
      </c>
      <c r="B386" s="241">
        <v>1007966</v>
      </c>
      <c r="C386" s="241" t="s">
        <v>199</v>
      </c>
      <c r="D386" s="251">
        <v>9952.7800000000007</v>
      </c>
      <c r="E386" s="251">
        <v>-9952.7800000000007</v>
      </c>
      <c r="F386" s="251">
        <v>0</v>
      </c>
      <c r="G386" s="251">
        <f t="shared" si="25"/>
        <v>0</v>
      </c>
      <c r="H386" s="251">
        <f t="shared" si="26"/>
        <v>0</v>
      </c>
      <c r="I386" s="241">
        <v>36</v>
      </c>
      <c r="J386" s="249">
        <v>41877</v>
      </c>
      <c r="K386" s="252">
        <f t="shared" si="27"/>
        <v>42947</v>
      </c>
      <c r="L386" s="241"/>
      <c r="M386" s="253" t="str">
        <f t="shared" si="28"/>
        <v>Personal Computers</v>
      </c>
      <c r="N386" s="241"/>
      <c r="O386" s="241"/>
      <c r="P386" s="241"/>
      <c r="Q386" s="241"/>
      <c r="R386" s="241"/>
      <c r="S386" s="241"/>
      <c r="T386" s="241"/>
      <c r="U386" s="241"/>
      <c r="V386" s="241"/>
      <c r="W386" s="241"/>
      <c r="X386" s="241"/>
      <c r="Y386" s="241"/>
      <c r="Z386" s="241"/>
      <c r="AA386" s="241"/>
    </row>
    <row r="387" spans="1:27" hidden="1" outlineLevel="1">
      <c r="A387" s="250">
        <v>378</v>
      </c>
      <c r="B387" s="241">
        <v>1007967</v>
      </c>
      <c r="C387" s="241" t="s">
        <v>199</v>
      </c>
      <c r="D387" s="251">
        <v>70.44</v>
      </c>
      <c r="E387" s="251">
        <v>-70.44</v>
      </c>
      <c r="F387" s="251">
        <v>0</v>
      </c>
      <c r="G387" s="251">
        <f t="shared" si="25"/>
        <v>0</v>
      </c>
      <c r="H387" s="251">
        <f t="shared" si="26"/>
        <v>0</v>
      </c>
      <c r="I387" s="241">
        <v>36</v>
      </c>
      <c r="J387" s="249">
        <v>41879</v>
      </c>
      <c r="K387" s="252">
        <f t="shared" si="27"/>
        <v>42947</v>
      </c>
      <c r="L387" s="241"/>
      <c r="M387" s="253" t="str">
        <f t="shared" si="28"/>
        <v>Personal Computers</v>
      </c>
      <c r="N387" s="241"/>
      <c r="O387" s="241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  <c r="Z387" s="241"/>
      <c r="AA387" s="241"/>
    </row>
    <row r="388" spans="1:27" hidden="1" outlineLevel="1">
      <c r="A388" s="250">
        <v>379</v>
      </c>
      <c r="B388" s="241">
        <v>1007974</v>
      </c>
      <c r="C388" s="241" t="s">
        <v>199</v>
      </c>
      <c r="D388" s="251">
        <v>89.25</v>
      </c>
      <c r="E388" s="251">
        <v>-89.25</v>
      </c>
      <c r="F388" s="251">
        <v>0</v>
      </c>
      <c r="G388" s="251">
        <f t="shared" si="25"/>
        <v>0</v>
      </c>
      <c r="H388" s="251">
        <f t="shared" si="26"/>
        <v>0</v>
      </c>
      <c r="I388" s="241">
        <v>36</v>
      </c>
      <c r="J388" s="249">
        <v>41890</v>
      </c>
      <c r="K388" s="252">
        <f t="shared" si="27"/>
        <v>42978</v>
      </c>
      <c r="L388" s="241"/>
      <c r="M388" s="253" t="str">
        <f t="shared" si="28"/>
        <v>Personal Computers</v>
      </c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241"/>
      <c r="Y388" s="241"/>
      <c r="Z388" s="241"/>
      <c r="AA388" s="241"/>
    </row>
    <row r="389" spans="1:27" hidden="1" outlineLevel="1">
      <c r="A389" s="250">
        <v>380</v>
      </c>
      <c r="B389" s="241">
        <v>1007979</v>
      </c>
      <c r="C389" s="241" t="s">
        <v>199</v>
      </c>
      <c r="D389" s="251">
        <v>3888.33</v>
      </c>
      <c r="E389" s="251">
        <v>-3888.33</v>
      </c>
      <c r="F389" s="251">
        <v>0</v>
      </c>
      <c r="G389" s="251">
        <f t="shared" si="25"/>
        <v>0</v>
      </c>
      <c r="H389" s="251">
        <f t="shared" si="26"/>
        <v>0</v>
      </c>
      <c r="I389" s="241">
        <v>36</v>
      </c>
      <c r="J389" s="249">
        <v>41871</v>
      </c>
      <c r="K389" s="252">
        <f t="shared" si="27"/>
        <v>42947</v>
      </c>
      <c r="L389" s="241"/>
      <c r="M389" s="253" t="str">
        <f t="shared" si="28"/>
        <v>Personal Computers</v>
      </c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1"/>
      <c r="Z389" s="241"/>
      <c r="AA389" s="241"/>
    </row>
    <row r="390" spans="1:27" hidden="1" outlineLevel="1">
      <c r="A390" s="250">
        <v>381</v>
      </c>
      <c r="B390" s="241">
        <v>1007980</v>
      </c>
      <c r="C390" s="241" t="s">
        <v>351</v>
      </c>
      <c r="D390" s="251">
        <v>5018.03</v>
      </c>
      <c r="E390" s="251">
        <v>-5018.03</v>
      </c>
      <c r="F390" s="251">
        <v>0</v>
      </c>
      <c r="G390" s="251">
        <f t="shared" si="25"/>
        <v>0</v>
      </c>
      <c r="H390" s="251">
        <f t="shared" si="26"/>
        <v>0</v>
      </c>
      <c r="I390" s="241">
        <v>36</v>
      </c>
      <c r="J390" s="249">
        <v>41898</v>
      </c>
      <c r="K390" s="252">
        <f t="shared" si="27"/>
        <v>42978</v>
      </c>
      <c r="L390" s="241"/>
      <c r="M390" s="253" t="str">
        <f t="shared" si="28"/>
        <v>Personal Computers</v>
      </c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241"/>
      <c r="Y390" s="241"/>
      <c r="Z390" s="241"/>
      <c r="AA390" s="241"/>
    </row>
    <row r="391" spans="1:27" hidden="1" outlineLevel="1">
      <c r="A391" s="250">
        <v>382</v>
      </c>
      <c r="B391" s="241">
        <v>1007981</v>
      </c>
      <c r="C391" s="241" t="s">
        <v>351</v>
      </c>
      <c r="D391" s="251">
        <v>37.18</v>
      </c>
      <c r="E391" s="251">
        <v>-37.18</v>
      </c>
      <c r="F391" s="251">
        <v>0</v>
      </c>
      <c r="G391" s="251">
        <f t="shared" si="25"/>
        <v>0</v>
      </c>
      <c r="H391" s="251">
        <f t="shared" si="26"/>
        <v>0</v>
      </c>
      <c r="I391" s="241">
        <v>36</v>
      </c>
      <c r="J391" s="249">
        <v>41900</v>
      </c>
      <c r="K391" s="252">
        <f t="shared" si="27"/>
        <v>42978</v>
      </c>
      <c r="L391" s="241"/>
      <c r="M391" s="253" t="str">
        <f t="shared" si="28"/>
        <v>Personal Computers</v>
      </c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1"/>
      <c r="Z391" s="241"/>
      <c r="AA391" s="241"/>
    </row>
    <row r="392" spans="1:27" hidden="1" outlineLevel="1">
      <c r="A392" s="250">
        <v>383</v>
      </c>
      <c r="B392" s="241">
        <v>1007985</v>
      </c>
      <c r="C392" s="241" t="s">
        <v>199</v>
      </c>
      <c r="D392" s="251">
        <v>1883.2</v>
      </c>
      <c r="E392" s="251">
        <v>-1883.2</v>
      </c>
      <c r="F392" s="251">
        <v>0</v>
      </c>
      <c r="G392" s="251">
        <f t="shared" si="25"/>
        <v>0</v>
      </c>
      <c r="H392" s="251">
        <f t="shared" si="26"/>
        <v>0</v>
      </c>
      <c r="I392" s="241">
        <v>36</v>
      </c>
      <c r="J392" s="249">
        <v>41885</v>
      </c>
      <c r="K392" s="252">
        <f t="shared" si="27"/>
        <v>42978</v>
      </c>
      <c r="L392" s="241"/>
      <c r="M392" s="253" t="str">
        <f t="shared" si="28"/>
        <v>Personal Computers</v>
      </c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241"/>
      <c r="Y392" s="241"/>
      <c r="Z392" s="241"/>
      <c r="AA392" s="241"/>
    </row>
    <row r="393" spans="1:27" hidden="1" outlineLevel="1">
      <c r="A393" s="250">
        <v>384</v>
      </c>
      <c r="B393" s="241">
        <v>1007986</v>
      </c>
      <c r="C393" s="241" t="s">
        <v>199</v>
      </c>
      <c r="D393" s="251">
        <v>382.69</v>
      </c>
      <c r="E393" s="251">
        <v>-382.69</v>
      </c>
      <c r="F393" s="251">
        <v>0</v>
      </c>
      <c r="G393" s="251">
        <f t="shared" si="25"/>
        <v>0</v>
      </c>
      <c r="H393" s="251">
        <f t="shared" si="26"/>
        <v>0</v>
      </c>
      <c r="I393" s="241">
        <v>36</v>
      </c>
      <c r="J393" s="249">
        <v>41885</v>
      </c>
      <c r="K393" s="252">
        <f t="shared" si="27"/>
        <v>42978</v>
      </c>
      <c r="L393" s="241"/>
      <c r="M393" s="253" t="str">
        <f t="shared" si="28"/>
        <v>Personal Computers</v>
      </c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241"/>
      <c r="Y393" s="241"/>
      <c r="Z393" s="241"/>
      <c r="AA393" s="241"/>
    </row>
    <row r="394" spans="1:27" hidden="1" outlineLevel="1">
      <c r="A394" s="250">
        <v>385</v>
      </c>
      <c r="B394" s="241">
        <v>1007987</v>
      </c>
      <c r="C394" s="241" t="s">
        <v>199</v>
      </c>
      <c r="D394" s="251">
        <v>4772.66</v>
      </c>
      <c r="E394" s="251">
        <v>-4772.66</v>
      </c>
      <c r="F394" s="251">
        <v>0</v>
      </c>
      <c r="G394" s="251">
        <f t="shared" si="25"/>
        <v>0</v>
      </c>
      <c r="H394" s="251">
        <f t="shared" si="26"/>
        <v>0</v>
      </c>
      <c r="I394" s="241">
        <v>36</v>
      </c>
      <c r="J394" s="249">
        <v>41885</v>
      </c>
      <c r="K394" s="252">
        <f t="shared" si="27"/>
        <v>42978</v>
      </c>
      <c r="L394" s="241"/>
      <c r="M394" s="253" t="str">
        <f t="shared" si="28"/>
        <v>Personal Computers</v>
      </c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241"/>
      <c r="Y394" s="241"/>
      <c r="Z394" s="241"/>
      <c r="AA394" s="241"/>
    </row>
    <row r="395" spans="1:27" hidden="1" outlineLevel="1">
      <c r="A395" s="250">
        <v>386</v>
      </c>
      <c r="B395" s="241">
        <v>1007988</v>
      </c>
      <c r="C395" s="241" t="s">
        <v>199</v>
      </c>
      <c r="D395" s="251">
        <v>677.81</v>
      </c>
      <c r="E395" s="251">
        <v>-677.81</v>
      </c>
      <c r="F395" s="251">
        <v>0</v>
      </c>
      <c r="G395" s="251">
        <f t="shared" si="25"/>
        <v>0</v>
      </c>
      <c r="H395" s="251">
        <f t="shared" si="26"/>
        <v>0</v>
      </c>
      <c r="I395" s="241">
        <v>36</v>
      </c>
      <c r="J395" s="249">
        <v>41885</v>
      </c>
      <c r="K395" s="252">
        <f t="shared" si="27"/>
        <v>42978</v>
      </c>
      <c r="L395" s="241"/>
      <c r="M395" s="253" t="str">
        <f t="shared" si="28"/>
        <v>Personal Computers</v>
      </c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241"/>
      <c r="Y395" s="241"/>
      <c r="Z395" s="241"/>
      <c r="AA395" s="241"/>
    </row>
    <row r="396" spans="1:27" hidden="1" outlineLevel="1">
      <c r="A396" s="250">
        <v>387</v>
      </c>
      <c r="B396" s="241">
        <v>1007989</v>
      </c>
      <c r="C396" s="241" t="s">
        <v>199</v>
      </c>
      <c r="D396" s="251">
        <v>990.4</v>
      </c>
      <c r="E396" s="251">
        <v>-990.4</v>
      </c>
      <c r="F396" s="251">
        <v>0</v>
      </c>
      <c r="G396" s="251">
        <f t="shared" si="25"/>
        <v>0</v>
      </c>
      <c r="H396" s="251">
        <f t="shared" si="26"/>
        <v>0</v>
      </c>
      <c r="I396" s="241">
        <v>36</v>
      </c>
      <c r="J396" s="249">
        <v>41885</v>
      </c>
      <c r="K396" s="252">
        <f t="shared" si="27"/>
        <v>42978</v>
      </c>
      <c r="L396" s="241"/>
      <c r="M396" s="253" t="str">
        <f t="shared" si="28"/>
        <v>Personal Computers</v>
      </c>
      <c r="N396" s="241"/>
      <c r="O396" s="241"/>
      <c r="P396" s="241"/>
      <c r="Q396" s="241"/>
      <c r="R396" s="241"/>
      <c r="S396" s="241"/>
      <c r="T396" s="241"/>
      <c r="U396" s="241"/>
      <c r="V396" s="241"/>
      <c r="W396" s="241"/>
      <c r="X396" s="241"/>
      <c r="Y396" s="241"/>
      <c r="Z396" s="241"/>
      <c r="AA396" s="241"/>
    </row>
    <row r="397" spans="1:27" hidden="1" outlineLevel="1">
      <c r="A397" s="250">
        <v>388</v>
      </c>
      <c r="B397" s="241">
        <v>1007999</v>
      </c>
      <c r="C397" s="241" t="s">
        <v>199</v>
      </c>
      <c r="D397" s="251">
        <v>529.70000000000005</v>
      </c>
      <c r="E397" s="251">
        <v>-529.70000000000005</v>
      </c>
      <c r="F397" s="251">
        <v>0</v>
      </c>
      <c r="G397" s="251">
        <f t="shared" si="25"/>
        <v>0</v>
      </c>
      <c r="H397" s="251">
        <f t="shared" si="26"/>
        <v>0</v>
      </c>
      <c r="I397" s="241">
        <v>36</v>
      </c>
      <c r="J397" s="249">
        <v>41898</v>
      </c>
      <c r="K397" s="252">
        <f t="shared" si="27"/>
        <v>42978</v>
      </c>
      <c r="L397" s="241"/>
      <c r="M397" s="253" t="str">
        <f t="shared" si="28"/>
        <v>Personal Computers</v>
      </c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241"/>
      <c r="Y397" s="241"/>
      <c r="Z397" s="241"/>
      <c r="AA397" s="241"/>
    </row>
    <row r="398" spans="1:27" hidden="1" outlineLevel="1">
      <c r="A398" s="250">
        <v>389</v>
      </c>
      <c r="B398" s="241">
        <v>1008000</v>
      </c>
      <c r="C398" s="241" t="s">
        <v>199</v>
      </c>
      <c r="D398" s="251">
        <v>269.06</v>
      </c>
      <c r="E398" s="251">
        <v>-269.06</v>
      </c>
      <c r="F398" s="251">
        <v>0</v>
      </c>
      <c r="G398" s="251">
        <f t="shared" si="25"/>
        <v>0</v>
      </c>
      <c r="H398" s="251">
        <f t="shared" si="26"/>
        <v>0</v>
      </c>
      <c r="I398" s="241">
        <v>36</v>
      </c>
      <c r="J398" s="249">
        <v>41898</v>
      </c>
      <c r="K398" s="252">
        <f t="shared" si="27"/>
        <v>42978</v>
      </c>
      <c r="L398" s="241"/>
      <c r="M398" s="253" t="str">
        <f t="shared" si="28"/>
        <v>Personal Computers</v>
      </c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241"/>
      <c r="Y398" s="241"/>
      <c r="Z398" s="241"/>
      <c r="AA398" s="241"/>
    </row>
    <row r="399" spans="1:27" hidden="1" outlineLevel="1">
      <c r="A399" s="250">
        <v>390</v>
      </c>
      <c r="B399" s="241">
        <v>1008085</v>
      </c>
      <c r="C399" s="241" t="s">
        <v>199</v>
      </c>
      <c r="D399" s="251">
        <v>738.85</v>
      </c>
      <c r="E399" s="251">
        <v>-738.85</v>
      </c>
      <c r="F399" s="251">
        <v>0</v>
      </c>
      <c r="G399" s="251">
        <f t="shared" si="25"/>
        <v>0</v>
      </c>
      <c r="H399" s="251">
        <f t="shared" si="26"/>
        <v>0</v>
      </c>
      <c r="I399" s="241">
        <v>36</v>
      </c>
      <c r="J399" s="249">
        <v>41898</v>
      </c>
      <c r="K399" s="252">
        <f t="shared" si="27"/>
        <v>42978</v>
      </c>
      <c r="L399" s="241"/>
      <c r="M399" s="253" t="str">
        <f t="shared" si="28"/>
        <v>Personal Computers</v>
      </c>
      <c r="N399" s="241"/>
      <c r="O399" s="241"/>
      <c r="P399" s="241"/>
      <c r="Q399" s="241"/>
      <c r="R399" s="241"/>
      <c r="S399" s="241"/>
      <c r="T399" s="241"/>
      <c r="U399" s="241"/>
      <c r="V399" s="241"/>
      <c r="W399" s="241"/>
      <c r="X399" s="241"/>
      <c r="Y399" s="241"/>
      <c r="Z399" s="241"/>
      <c r="AA399" s="241"/>
    </row>
    <row r="400" spans="1:27" hidden="1" outlineLevel="1">
      <c r="A400" s="250">
        <v>391</v>
      </c>
      <c r="B400" s="241">
        <v>1008086</v>
      </c>
      <c r="C400" s="241" t="s">
        <v>199</v>
      </c>
      <c r="D400" s="251">
        <v>346.07</v>
      </c>
      <c r="E400" s="251">
        <v>-346.07</v>
      </c>
      <c r="F400" s="251">
        <v>0</v>
      </c>
      <c r="G400" s="251">
        <f t="shared" si="25"/>
        <v>0</v>
      </c>
      <c r="H400" s="251">
        <f t="shared" si="26"/>
        <v>0</v>
      </c>
      <c r="I400" s="241">
        <v>36</v>
      </c>
      <c r="J400" s="249">
        <v>41898</v>
      </c>
      <c r="K400" s="252">
        <f t="shared" si="27"/>
        <v>42978</v>
      </c>
      <c r="L400" s="241"/>
      <c r="M400" s="253" t="str">
        <f t="shared" si="28"/>
        <v>Personal Computers</v>
      </c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241"/>
      <c r="Y400" s="241"/>
      <c r="Z400" s="241"/>
      <c r="AA400" s="241"/>
    </row>
    <row r="401" spans="1:27" hidden="1" outlineLevel="1">
      <c r="A401" s="250">
        <v>392</v>
      </c>
      <c r="B401" s="241">
        <v>1008087</v>
      </c>
      <c r="C401" s="241" t="s">
        <v>199</v>
      </c>
      <c r="D401" s="251">
        <v>6271.37</v>
      </c>
      <c r="E401" s="251">
        <v>-6271.37</v>
      </c>
      <c r="F401" s="251">
        <v>0</v>
      </c>
      <c r="G401" s="251">
        <f t="shared" si="25"/>
        <v>0</v>
      </c>
      <c r="H401" s="251">
        <f t="shared" si="26"/>
        <v>0</v>
      </c>
      <c r="I401" s="241">
        <v>36</v>
      </c>
      <c r="J401" s="249">
        <v>41898</v>
      </c>
      <c r="K401" s="252">
        <f t="shared" si="27"/>
        <v>42978</v>
      </c>
      <c r="L401" s="241"/>
      <c r="M401" s="253" t="str">
        <f t="shared" si="28"/>
        <v>Personal Computers</v>
      </c>
      <c r="N401" s="241"/>
      <c r="O401" s="241"/>
      <c r="P401" s="241"/>
      <c r="Q401" s="241"/>
      <c r="R401" s="241"/>
      <c r="S401" s="241"/>
      <c r="T401" s="241"/>
      <c r="U401" s="241"/>
      <c r="V401" s="241"/>
      <c r="W401" s="241"/>
      <c r="X401" s="241"/>
      <c r="Y401" s="241"/>
      <c r="Z401" s="241"/>
      <c r="AA401" s="241"/>
    </row>
    <row r="402" spans="1:27" hidden="1" outlineLevel="1">
      <c r="A402" s="250">
        <v>393</v>
      </c>
      <c r="B402" s="241">
        <v>1008101</v>
      </c>
      <c r="C402" s="241" t="s">
        <v>199</v>
      </c>
      <c r="D402" s="251">
        <v>112.98</v>
      </c>
      <c r="E402" s="251">
        <v>-112.98</v>
      </c>
      <c r="F402" s="251">
        <v>0</v>
      </c>
      <c r="G402" s="251">
        <f t="shared" si="25"/>
        <v>0</v>
      </c>
      <c r="H402" s="251">
        <f t="shared" si="26"/>
        <v>0</v>
      </c>
      <c r="I402" s="241">
        <v>36</v>
      </c>
      <c r="J402" s="249">
        <v>41890</v>
      </c>
      <c r="K402" s="252">
        <f t="shared" si="27"/>
        <v>42978</v>
      </c>
      <c r="L402" s="241"/>
      <c r="M402" s="253" t="str">
        <f t="shared" si="28"/>
        <v>Personal Computers</v>
      </c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  <c r="X402" s="241"/>
      <c r="Y402" s="241"/>
      <c r="Z402" s="241"/>
      <c r="AA402" s="241"/>
    </row>
    <row r="403" spans="1:27" hidden="1" outlineLevel="1">
      <c r="A403" s="250">
        <v>394</v>
      </c>
      <c r="B403" s="241">
        <v>1008102</v>
      </c>
      <c r="C403" s="241" t="s">
        <v>199</v>
      </c>
      <c r="D403" s="251">
        <v>90.12</v>
      </c>
      <c r="E403" s="251">
        <v>-90.12</v>
      </c>
      <c r="F403" s="251">
        <v>0</v>
      </c>
      <c r="G403" s="251">
        <f t="shared" si="25"/>
        <v>0</v>
      </c>
      <c r="H403" s="251">
        <f t="shared" si="26"/>
        <v>0</v>
      </c>
      <c r="I403" s="241">
        <v>36</v>
      </c>
      <c r="J403" s="249">
        <v>41890</v>
      </c>
      <c r="K403" s="252">
        <f t="shared" si="27"/>
        <v>42978</v>
      </c>
      <c r="L403" s="241"/>
      <c r="M403" s="253" t="str">
        <f t="shared" si="28"/>
        <v>Personal Computers</v>
      </c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1"/>
      <c r="Y403" s="241"/>
      <c r="Z403" s="241"/>
      <c r="AA403" s="241"/>
    </row>
    <row r="404" spans="1:27" hidden="1" outlineLevel="1">
      <c r="A404" s="250">
        <v>395</v>
      </c>
      <c r="B404" s="241">
        <v>1008103</v>
      </c>
      <c r="C404" s="241" t="s">
        <v>199</v>
      </c>
      <c r="D404" s="251">
        <v>111.91</v>
      </c>
      <c r="E404" s="251">
        <v>-111.91</v>
      </c>
      <c r="F404" s="251">
        <v>0</v>
      </c>
      <c r="G404" s="251">
        <f t="shared" si="25"/>
        <v>0</v>
      </c>
      <c r="H404" s="251">
        <f t="shared" si="26"/>
        <v>0</v>
      </c>
      <c r="I404" s="241">
        <v>36</v>
      </c>
      <c r="J404" s="249">
        <v>41890</v>
      </c>
      <c r="K404" s="252">
        <f t="shared" si="27"/>
        <v>42978</v>
      </c>
      <c r="L404" s="241"/>
      <c r="M404" s="253" t="str">
        <f t="shared" si="28"/>
        <v>Personal Computers</v>
      </c>
      <c r="N404" s="241"/>
      <c r="O404" s="241"/>
      <c r="P404" s="241"/>
      <c r="Q404" s="241"/>
      <c r="R404" s="241"/>
      <c r="S404" s="241"/>
      <c r="T404" s="241"/>
      <c r="U404" s="241"/>
      <c r="V404" s="241"/>
      <c r="W404" s="241"/>
      <c r="X404" s="241"/>
      <c r="Y404" s="241"/>
      <c r="Z404" s="241"/>
      <c r="AA404" s="241"/>
    </row>
    <row r="405" spans="1:27" hidden="1" outlineLevel="1">
      <c r="A405" s="250">
        <v>396</v>
      </c>
      <c r="B405" s="241">
        <v>1008104</v>
      </c>
      <c r="C405" s="241" t="s">
        <v>199</v>
      </c>
      <c r="D405" s="251">
        <v>110.05</v>
      </c>
      <c r="E405" s="251">
        <v>-110.05</v>
      </c>
      <c r="F405" s="251">
        <v>0</v>
      </c>
      <c r="G405" s="251">
        <f t="shared" si="25"/>
        <v>0</v>
      </c>
      <c r="H405" s="251">
        <f t="shared" si="26"/>
        <v>0</v>
      </c>
      <c r="I405" s="241">
        <v>36</v>
      </c>
      <c r="J405" s="249">
        <v>41890</v>
      </c>
      <c r="K405" s="252">
        <f t="shared" si="27"/>
        <v>42978</v>
      </c>
      <c r="L405" s="241"/>
      <c r="M405" s="253" t="str">
        <f t="shared" si="28"/>
        <v>Personal Computers</v>
      </c>
      <c r="N405" s="241"/>
      <c r="O405" s="241"/>
      <c r="P405" s="241"/>
      <c r="Q405" s="241"/>
      <c r="R405" s="241"/>
      <c r="S405" s="241"/>
      <c r="T405" s="241"/>
      <c r="U405" s="241"/>
      <c r="V405" s="241"/>
      <c r="W405" s="241"/>
      <c r="X405" s="241"/>
      <c r="Y405" s="241"/>
      <c r="Z405" s="241"/>
      <c r="AA405" s="241"/>
    </row>
    <row r="406" spans="1:27" hidden="1" outlineLevel="1">
      <c r="A406" s="250">
        <v>397</v>
      </c>
      <c r="B406" s="241">
        <v>1008105</v>
      </c>
      <c r="C406" s="241" t="s">
        <v>199</v>
      </c>
      <c r="D406" s="251">
        <v>90.12</v>
      </c>
      <c r="E406" s="251">
        <v>-90.12</v>
      </c>
      <c r="F406" s="251">
        <v>0</v>
      </c>
      <c r="G406" s="251">
        <f t="shared" si="25"/>
        <v>0</v>
      </c>
      <c r="H406" s="251">
        <f t="shared" si="26"/>
        <v>0</v>
      </c>
      <c r="I406" s="241">
        <v>36</v>
      </c>
      <c r="J406" s="249">
        <v>41890</v>
      </c>
      <c r="K406" s="252">
        <f t="shared" si="27"/>
        <v>42978</v>
      </c>
      <c r="L406" s="241"/>
      <c r="M406" s="253" t="str">
        <f t="shared" si="28"/>
        <v>Personal Computers</v>
      </c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241"/>
      <c r="Y406" s="241"/>
      <c r="Z406" s="241"/>
      <c r="AA406" s="241"/>
    </row>
    <row r="407" spans="1:27" hidden="1" outlineLevel="1">
      <c r="A407" s="250">
        <v>398</v>
      </c>
      <c r="B407" s="241">
        <v>1008117</v>
      </c>
      <c r="C407" s="241" t="s">
        <v>199</v>
      </c>
      <c r="D407" s="251">
        <v>114.76</v>
      </c>
      <c r="E407" s="251">
        <v>-114.76</v>
      </c>
      <c r="F407" s="251">
        <v>0</v>
      </c>
      <c r="G407" s="251">
        <f t="shared" si="25"/>
        <v>0</v>
      </c>
      <c r="H407" s="251">
        <f t="shared" si="26"/>
        <v>0</v>
      </c>
      <c r="I407" s="241">
        <v>36</v>
      </c>
      <c r="J407" s="249">
        <v>41914</v>
      </c>
      <c r="K407" s="252">
        <f t="shared" si="27"/>
        <v>43008</v>
      </c>
      <c r="L407" s="241"/>
      <c r="M407" s="253" t="str">
        <f t="shared" si="28"/>
        <v>Personal Computers</v>
      </c>
      <c r="N407" s="241"/>
      <c r="O407" s="241"/>
      <c r="P407" s="241"/>
      <c r="Q407" s="241"/>
      <c r="R407" s="241"/>
      <c r="S407" s="241"/>
      <c r="T407" s="241"/>
      <c r="U407" s="241"/>
      <c r="V407" s="241"/>
      <c r="W407" s="241"/>
      <c r="X407" s="241"/>
      <c r="Y407" s="241"/>
      <c r="Z407" s="241"/>
      <c r="AA407" s="241"/>
    </row>
    <row r="408" spans="1:27" hidden="1" outlineLevel="1">
      <c r="A408" s="250">
        <v>399</v>
      </c>
      <c r="B408" s="241">
        <v>1008118</v>
      </c>
      <c r="C408" s="241" t="s">
        <v>199</v>
      </c>
      <c r="D408" s="251">
        <v>51.65</v>
      </c>
      <c r="E408" s="251">
        <v>-51.65</v>
      </c>
      <c r="F408" s="251">
        <v>0</v>
      </c>
      <c r="G408" s="251">
        <f t="shared" ref="G408:G471" si="29">IF(F408&gt;0,D408/I408,0)</f>
        <v>0</v>
      </c>
      <c r="H408" s="251">
        <f t="shared" ref="H408:H471" si="30">IF(F408&gt;0,IF(YEAR(K408)="2018",ROUND(($P$8-K408)/30,0)*G408,G408*12),0)</f>
        <v>0</v>
      </c>
      <c r="I408" s="241">
        <v>36</v>
      </c>
      <c r="J408" s="249">
        <v>41914</v>
      </c>
      <c r="K408" s="252">
        <f t="shared" ref="K408:K471" si="31">EOMONTH(J408,(I408-1))</f>
        <v>43008</v>
      </c>
      <c r="L408" s="241"/>
      <c r="M408" s="253" t="str">
        <f t="shared" si="28"/>
        <v>Personal Computers</v>
      </c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241"/>
      <c r="Y408" s="241"/>
      <c r="Z408" s="241"/>
      <c r="AA408" s="241"/>
    </row>
    <row r="409" spans="1:27" hidden="1" outlineLevel="1">
      <c r="A409" s="250">
        <v>400</v>
      </c>
      <c r="B409" s="241">
        <v>1008119</v>
      </c>
      <c r="C409" s="241" t="s">
        <v>199</v>
      </c>
      <c r="D409" s="251">
        <v>108.37</v>
      </c>
      <c r="E409" s="251">
        <v>-108.37</v>
      </c>
      <c r="F409" s="251">
        <v>0</v>
      </c>
      <c r="G409" s="251">
        <f t="shared" si="29"/>
        <v>0</v>
      </c>
      <c r="H409" s="251">
        <f t="shared" si="30"/>
        <v>0</v>
      </c>
      <c r="I409" s="241">
        <v>36</v>
      </c>
      <c r="J409" s="249">
        <v>41914</v>
      </c>
      <c r="K409" s="252">
        <f t="shared" si="31"/>
        <v>43008</v>
      </c>
      <c r="L409" s="241"/>
      <c r="M409" s="253" t="str">
        <f t="shared" ref="M409:M472" si="32">+IF(F409=0,"Personal Computers","Not Fully Deprec")</f>
        <v>Personal Computers</v>
      </c>
      <c r="N409" s="241"/>
      <c r="O409" s="241"/>
      <c r="P409" s="241"/>
      <c r="Q409" s="241"/>
      <c r="R409" s="241"/>
      <c r="S409" s="241"/>
      <c r="T409" s="241"/>
      <c r="U409" s="241"/>
      <c r="V409" s="241"/>
      <c r="W409" s="241"/>
      <c r="X409" s="241"/>
      <c r="Y409" s="241"/>
      <c r="Z409" s="241"/>
      <c r="AA409" s="241"/>
    </row>
    <row r="410" spans="1:27" hidden="1" outlineLevel="1">
      <c r="A410" s="250">
        <v>401</v>
      </c>
      <c r="B410" s="241">
        <v>1008166</v>
      </c>
      <c r="C410" s="241" t="s">
        <v>199</v>
      </c>
      <c r="D410" s="251">
        <v>5760.62</v>
      </c>
      <c r="E410" s="251">
        <v>-5760.62</v>
      </c>
      <c r="F410" s="251">
        <v>0</v>
      </c>
      <c r="G410" s="251">
        <f t="shared" si="29"/>
        <v>0</v>
      </c>
      <c r="H410" s="251">
        <f t="shared" si="30"/>
        <v>0</v>
      </c>
      <c r="I410" s="241">
        <v>36</v>
      </c>
      <c r="J410" s="249">
        <v>41913</v>
      </c>
      <c r="K410" s="252">
        <f t="shared" si="31"/>
        <v>43008</v>
      </c>
      <c r="L410" s="241"/>
      <c r="M410" s="253" t="str">
        <f t="shared" si="32"/>
        <v>Personal Computers</v>
      </c>
      <c r="N410" s="241"/>
      <c r="O410" s="241"/>
      <c r="P410" s="241"/>
      <c r="Q410" s="241"/>
      <c r="R410" s="241"/>
      <c r="S410" s="241"/>
      <c r="T410" s="241"/>
      <c r="U410" s="241"/>
      <c r="V410" s="241"/>
      <c r="W410" s="241"/>
      <c r="X410" s="241"/>
      <c r="Y410" s="241"/>
      <c r="Z410" s="241"/>
      <c r="AA410" s="241"/>
    </row>
    <row r="411" spans="1:27" hidden="1" outlineLevel="1">
      <c r="A411" s="250">
        <v>402</v>
      </c>
      <c r="B411" s="241">
        <v>1008167</v>
      </c>
      <c r="C411" s="241" t="s">
        <v>353</v>
      </c>
      <c r="D411" s="251">
        <v>42700</v>
      </c>
      <c r="E411" s="251">
        <v>-42700</v>
      </c>
      <c r="F411" s="251">
        <v>0</v>
      </c>
      <c r="G411" s="251">
        <f t="shared" si="29"/>
        <v>0</v>
      </c>
      <c r="H411" s="251">
        <f t="shared" si="30"/>
        <v>0</v>
      </c>
      <c r="I411" s="241">
        <v>36</v>
      </c>
      <c r="J411" s="249">
        <v>41927</v>
      </c>
      <c r="K411" s="252">
        <f t="shared" si="31"/>
        <v>43008</v>
      </c>
      <c r="L411" s="241"/>
      <c r="M411" s="253" t="str">
        <f t="shared" si="32"/>
        <v>Personal Computers</v>
      </c>
      <c r="N411" s="241"/>
      <c r="O411" s="241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  <c r="AA411" s="241"/>
    </row>
    <row r="412" spans="1:27" hidden="1" outlineLevel="1">
      <c r="A412" s="250">
        <v>403</v>
      </c>
      <c r="B412" s="241">
        <v>1008168</v>
      </c>
      <c r="C412" s="241" t="s">
        <v>199</v>
      </c>
      <c r="D412" s="251">
        <v>41.51</v>
      </c>
      <c r="E412" s="251">
        <v>-41.51</v>
      </c>
      <c r="F412" s="251">
        <v>0</v>
      </c>
      <c r="G412" s="251">
        <f t="shared" si="29"/>
        <v>0</v>
      </c>
      <c r="H412" s="251">
        <f t="shared" si="30"/>
        <v>0</v>
      </c>
      <c r="I412" s="241">
        <v>36</v>
      </c>
      <c r="J412" s="249">
        <v>41914</v>
      </c>
      <c r="K412" s="252">
        <f t="shared" si="31"/>
        <v>43008</v>
      </c>
      <c r="L412" s="241"/>
      <c r="M412" s="253" t="str">
        <f t="shared" si="32"/>
        <v>Personal Computers</v>
      </c>
      <c r="N412" s="241"/>
      <c r="O412" s="241"/>
      <c r="P412" s="241"/>
      <c r="Q412" s="241"/>
      <c r="R412" s="241"/>
      <c r="S412" s="241"/>
      <c r="T412" s="241"/>
      <c r="U412" s="241"/>
      <c r="V412" s="241"/>
      <c r="W412" s="241"/>
      <c r="X412" s="241"/>
      <c r="Y412" s="241"/>
      <c r="Z412" s="241"/>
      <c r="AA412" s="241"/>
    </row>
    <row r="413" spans="1:27" hidden="1" outlineLevel="1">
      <c r="A413" s="250">
        <v>404</v>
      </c>
      <c r="B413" s="241">
        <v>1008169</v>
      </c>
      <c r="C413" s="241" t="s">
        <v>199</v>
      </c>
      <c r="D413" s="251">
        <v>124.93</v>
      </c>
      <c r="E413" s="251">
        <v>-124.93</v>
      </c>
      <c r="F413" s="251">
        <v>0</v>
      </c>
      <c r="G413" s="251">
        <f t="shared" si="29"/>
        <v>0</v>
      </c>
      <c r="H413" s="251">
        <f t="shared" si="30"/>
        <v>0</v>
      </c>
      <c r="I413" s="241">
        <v>36</v>
      </c>
      <c r="J413" s="249">
        <v>41914</v>
      </c>
      <c r="K413" s="252">
        <f t="shared" si="31"/>
        <v>43008</v>
      </c>
      <c r="L413" s="241"/>
      <c r="M413" s="253" t="str">
        <f t="shared" si="32"/>
        <v>Personal Computers</v>
      </c>
      <c r="N413" s="241"/>
      <c r="O413" s="241"/>
      <c r="P413" s="241"/>
      <c r="Q413" s="241"/>
      <c r="R413" s="241"/>
      <c r="S413" s="241"/>
      <c r="T413" s="241"/>
      <c r="U413" s="241"/>
      <c r="V413" s="241"/>
      <c r="W413" s="241"/>
      <c r="X413" s="241"/>
      <c r="Y413" s="241"/>
      <c r="Z413" s="241"/>
      <c r="AA413" s="241"/>
    </row>
    <row r="414" spans="1:27" hidden="1" outlineLevel="1">
      <c r="A414" s="250">
        <v>405</v>
      </c>
      <c r="B414" s="241">
        <v>1008170</v>
      </c>
      <c r="C414" s="241" t="s">
        <v>199</v>
      </c>
      <c r="D414" s="251">
        <v>87.7</v>
      </c>
      <c r="E414" s="251">
        <v>-87.7</v>
      </c>
      <c r="F414" s="251">
        <v>0</v>
      </c>
      <c r="G414" s="251">
        <f t="shared" si="29"/>
        <v>0</v>
      </c>
      <c r="H414" s="251">
        <f t="shared" si="30"/>
        <v>0</v>
      </c>
      <c r="I414" s="241">
        <v>36</v>
      </c>
      <c r="J414" s="249">
        <v>41927</v>
      </c>
      <c r="K414" s="252">
        <f t="shared" si="31"/>
        <v>43008</v>
      </c>
      <c r="L414" s="241"/>
      <c r="M414" s="253" t="str">
        <f t="shared" si="32"/>
        <v>Personal Computers</v>
      </c>
      <c r="N414" s="241"/>
      <c r="O414" s="241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1"/>
      <c r="AA414" s="241"/>
    </row>
    <row r="415" spans="1:27" hidden="1" outlineLevel="1">
      <c r="A415" s="250">
        <v>406</v>
      </c>
      <c r="B415" s="241">
        <v>1008223</v>
      </c>
      <c r="C415" s="241" t="s">
        <v>199</v>
      </c>
      <c r="D415" s="251">
        <v>3920.12</v>
      </c>
      <c r="E415" s="251">
        <v>-3920.12</v>
      </c>
      <c r="F415" s="251">
        <v>0</v>
      </c>
      <c r="G415" s="251">
        <f t="shared" si="29"/>
        <v>0</v>
      </c>
      <c r="H415" s="251">
        <f t="shared" si="30"/>
        <v>0</v>
      </c>
      <c r="I415" s="241">
        <v>36</v>
      </c>
      <c r="J415" s="249">
        <v>41927</v>
      </c>
      <c r="K415" s="252">
        <f t="shared" si="31"/>
        <v>43008</v>
      </c>
      <c r="L415" s="241"/>
      <c r="M415" s="253" t="str">
        <f t="shared" si="32"/>
        <v>Personal Computers</v>
      </c>
      <c r="N415" s="241"/>
      <c r="O415" s="241"/>
      <c r="P415" s="241"/>
      <c r="Q415" s="241"/>
      <c r="R415" s="241"/>
      <c r="S415" s="241"/>
      <c r="T415" s="241"/>
      <c r="U415" s="241"/>
      <c r="V415" s="241"/>
      <c r="W415" s="241"/>
      <c r="X415" s="241"/>
      <c r="Y415" s="241"/>
      <c r="Z415" s="241"/>
      <c r="AA415" s="241"/>
    </row>
    <row r="416" spans="1:27" hidden="1" outlineLevel="1">
      <c r="A416" s="250">
        <v>407</v>
      </c>
      <c r="B416" s="241">
        <v>1008224</v>
      </c>
      <c r="C416" s="241" t="s">
        <v>199</v>
      </c>
      <c r="D416" s="251">
        <v>261.32</v>
      </c>
      <c r="E416" s="251">
        <v>-261.32</v>
      </c>
      <c r="F416" s="251">
        <v>0</v>
      </c>
      <c r="G416" s="251">
        <f t="shared" si="29"/>
        <v>0</v>
      </c>
      <c r="H416" s="251">
        <f t="shared" si="30"/>
        <v>0</v>
      </c>
      <c r="I416" s="241">
        <v>36</v>
      </c>
      <c r="J416" s="249">
        <v>41927</v>
      </c>
      <c r="K416" s="252">
        <f t="shared" si="31"/>
        <v>43008</v>
      </c>
      <c r="L416" s="241"/>
      <c r="M416" s="253" t="str">
        <f t="shared" si="32"/>
        <v>Personal Computers</v>
      </c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241"/>
      <c r="Y416" s="241"/>
      <c r="Z416" s="241"/>
      <c r="AA416" s="241"/>
    </row>
    <row r="417" spans="1:27" hidden="1" outlineLevel="1">
      <c r="A417" s="250">
        <v>408</v>
      </c>
      <c r="B417" s="241">
        <v>1008225</v>
      </c>
      <c r="C417" s="241" t="s">
        <v>199</v>
      </c>
      <c r="D417" s="251">
        <v>7279.17</v>
      </c>
      <c r="E417" s="251">
        <v>-7279.17</v>
      </c>
      <c r="F417" s="251">
        <v>0</v>
      </c>
      <c r="G417" s="251">
        <f t="shared" si="29"/>
        <v>0</v>
      </c>
      <c r="H417" s="251">
        <f t="shared" si="30"/>
        <v>0</v>
      </c>
      <c r="I417" s="241">
        <v>36</v>
      </c>
      <c r="J417" s="249">
        <v>41927</v>
      </c>
      <c r="K417" s="252">
        <f t="shared" si="31"/>
        <v>43008</v>
      </c>
      <c r="L417" s="241"/>
      <c r="M417" s="253" t="str">
        <f t="shared" si="32"/>
        <v>Personal Computers</v>
      </c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241"/>
      <c r="Y417" s="241"/>
      <c r="Z417" s="241"/>
      <c r="AA417" s="241"/>
    </row>
    <row r="418" spans="1:27" hidden="1" outlineLevel="1">
      <c r="A418" s="250">
        <v>409</v>
      </c>
      <c r="B418" s="241">
        <v>1008226</v>
      </c>
      <c r="C418" s="241" t="s">
        <v>199</v>
      </c>
      <c r="D418" s="251">
        <v>404.52</v>
      </c>
      <c r="E418" s="251">
        <v>-404.52</v>
      </c>
      <c r="F418" s="251">
        <v>0</v>
      </c>
      <c r="G418" s="251">
        <f t="shared" si="29"/>
        <v>0</v>
      </c>
      <c r="H418" s="251">
        <f t="shared" si="30"/>
        <v>0</v>
      </c>
      <c r="I418" s="241">
        <v>36</v>
      </c>
      <c r="J418" s="249">
        <v>41927</v>
      </c>
      <c r="K418" s="252">
        <f t="shared" si="31"/>
        <v>43008</v>
      </c>
      <c r="L418" s="241"/>
      <c r="M418" s="253" t="str">
        <f t="shared" si="32"/>
        <v>Personal Computers</v>
      </c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241"/>
      <c r="Y418" s="241"/>
      <c r="Z418" s="241"/>
      <c r="AA418" s="241"/>
    </row>
    <row r="419" spans="1:27" hidden="1" outlineLevel="1">
      <c r="A419" s="250">
        <v>410</v>
      </c>
      <c r="B419" s="241">
        <v>1008227</v>
      </c>
      <c r="C419" s="241" t="s">
        <v>199</v>
      </c>
      <c r="D419" s="251">
        <v>525.87</v>
      </c>
      <c r="E419" s="251">
        <v>-525.87</v>
      </c>
      <c r="F419" s="251">
        <v>0</v>
      </c>
      <c r="G419" s="251">
        <f t="shared" si="29"/>
        <v>0</v>
      </c>
      <c r="H419" s="251">
        <f t="shared" si="30"/>
        <v>0</v>
      </c>
      <c r="I419" s="241">
        <v>36</v>
      </c>
      <c r="J419" s="249">
        <v>41913</v>
      </c>
      <c r="K419" s="252">
        <f t="shared" si="31"/>
        <v>43008</v>
      </c>
      <c r="L419" s="241"/>
      <c r="M419" s="253" t="str">
        <f t="shared" si="32"/>
        <v>Personal Computers</v>
      </c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</row>
    <row r="420" spans="1:27" hidden="1" outlineLevel="1">
      <c r="A420" s="250">
        <v>411</v>
      </c>
      <c r="B420" s="241">
        <v>1008228</v>
      </c>
      <c r="C420" s="241" t="s">
        <v>199</v>
      </c>
      <c r="D420" s="251">
        <v>1592.58</v>
      </c>
      <c r="E420" s="251">
        <v>-1592.58</v>
      </c>
      <c r="F420" s="251">
        <v>0</v>
      </c>
      <c r="G420" s="251">
        <f t="shared" si="29"/>
        <v>0</v>
      </c>
      <c r="H420" s="251">
        <f t="shared" si="30"/>
        <v>0</v>
      </c>
      <c r="I420" s="241">
        <v>36</v>
      </c>
      <c r="J420" s="249">
        <v>41913</v>
      </c>
      <c r="K420" s="252">
        <f t="shared" si="31"/>
        <v>43008</v>
      </c>
      <c r="L420" s="241"/>
      <c r="M420" s="253" t="str">
        <f t="shared" si="32"/>
        <v>Personal Computers</v>
      </c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</row>
    <row r="421" spans="1:27" hidden="1" outlineLevel="1">
      <c r="A421" s="250">
        <v>412</v>
      </c>
      <c r="B421" s="241">
        <v>1008229</v>
      </c>
      <c r="C421" s="241" t="s">
        <v>199</v>
      </c>
      <c r="D421" s="251">
        <v>14514.08</v>
      </c>
      <c r="E421" s="251">
        <v>-14514.08</v>
      </c>
      <c r="F421" s="251">
        <v>0</v>
      </c>
      <c r="G421" s="251">
        <f t="shared" si="29"/>
        <v>0</v>
      </c>
      <c r="H421" s="251">
        <f t="shared" si="30"/>
        <v>0</v>
      </c>
      <c r="I421" s="241">
        <v>36</v>
      </c>
      <c r="J421" s="249">
        <v>41927</v>
      </c>
      <c r="K421" s="252">
        <f t="shared" si="31"/>
        <v>43008</v>
      </c>
      <c r="L421" s="241"/>
      <c r="M421" s="253" t="str">
        <f t="shared" si="32"/>
        <v>Personal Computers</v>
      </c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</row>
    <row r="422" spans="1:27" hidden="1" outlineLevel="1">
      <c r="A422" s="250">
        <v>413</v>
      </c>
      <c r="B422" s="241">
        <v>1008230</v>
      </c>
      <c r="C422" s="241" t="s">
        <v>199</v>
      </c>
      <c r="D422" s="251">
        <v>86.18</v>
      </c>
      <c r="E422" s="251">
        <v>-86.18</v>
      </c>
      <c r="F422" s="251">
        <v>0</v>
      </c>
      <c r="G422" s="251">
        <f t="shared" si="29"/>
        <v>0</v>
      </c>
      <c r="H422" s="251">
        <f t="shared" si="30"/>
        <v>0</v>
      </c>
      <c r="I422" s="241">
        <v>36</v>
      </c>
      <c r="J422" s="249">
        <v>41920</v>
      </c>
      <c r="K422" s="252">
        <f t="shared" si="31"/>
        <v>43008</v>
      </c>
      <c r="L422" s="241"/>
      <c r="M422" s="253" t="str">
        <f t="shared" si="32"/>
        <v>Personal Computers</v>
      </c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</row>
    <row r="423" spans="1:27" hidden="1" outlineLevel="1">
      <c r="A423" s="250">
        <v>414</v>
      </c>
      <c r="B423" s="241">
        <v>1008231</v>
      </c>
      <c r="C423" s="241" t="s">
        <v>199</v>
      </c>
      <c r="D423" s="251">
        <v>207.08</v>
      </c>
      <c r="E423" s="251">
        <v>-207.08</v>
      </c>
      <c r="F423" s="251">
        <v>0</v>
      </c>
      <c r="G423" s="251">
        <f t="shared" si="29"/>
        <v>0</v>
      </c>
      <c r="H423" s="251">
        <f t="shared" si="30"/>
        <v>0</v>
      </c>
      <c r="I423" s="241">
        <v>36</v>
      </c>
      <c r="J423" s="249">
        <v>41920</v>
      </c>
      <c r="K423" s="252">
        <f t="shared" si="31"/>
        <v>43008</v>
      </c>
      <c r="L423" s="241"/>
      <c r="M423" s="253" t="str">
        <f t="shared" si="32"/>
        <v>Personal Computers</v>
      </c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</row>
    <row r="424" spans="1:27" hidden="1" outlineLevel="1">
      <c r="A424" s="250">
        <v>415</v>
      </c>
      <c r="B424" s="241">
        <v>1008278</v>
      </c>
      <c r="C424" s="241" t="s">
        <v>199</v>
      </c>
      <c r="D424" s="251">
        <v>738.85</v>
      </c>
      <c r="E424" s="251">
        <v>-738.85</v>
      </c>
      <c r="F424" s="251">
        <v>0</v>
      </c>
      <c r="G424" s="251">
        <f t="shared" si="29"/>
        <v>0</v>
      </c>
      <c r="H424" s="251">
        <f t="shared" si="30"/>
        <v>0</v>
      </c>
      <c r="I424" s="241">
        <v>36</v>
      </c>
      <c r="J424" s="249">
        <v>41920</v>
      </c>
      <c r="K424" s="252">
        <f t="shared" si="31"/>
        <v>43008</v>
      </c>
      <c r="L424" s="241"/>
      <c r="M424" s="253" t="str">
        <f t="shared" si="32"/>
        <v>Personal Computers</v>
      </c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</row>
    <row r="425" spans="1:27" hidden="1" outlineLevel="1">
      <c r="A425" s="250">
        <v>416</v>
      </c>
      <c r="B425" s="241">
        <v>1008279</v>
      </c>
      <c r="C425" s="241" t="s">
        <v>199</v>
      </c>
      <c r="D425" s="251">
        <v>944.41</v>
      </c>
      <c r="E425" s="251">
        <v>-944.41</v>
      </c>
      <c r="F425" s="251">
        <v>0</v>
      </c>
      <c r="G425" s="251">
        <f t="shared" si="29"/>
        <v>0</v>
      </c>
      <c r="H425" s="251">
        <f t="shared" si="30"/>
        <v>0</v>
      </c>
      <c r="I425" s="241">
        <v>36</v>
      </c>
      <c r="J425" s="249">
        <v>41927</v>
      </c>
      <c r="K425" s="252">
        <f t="shared" si="31"/>
        <v>43008</v>
      </c>
      <c r="L425" s="241"/>
      <c r="M425" s="253" t="str">
        <f t="shared" si="32"/>
        <v>Personal Computers</v>
      </c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</row>
    <row r="426" spans="1:27" hidden="1" outlineLevel="1">
      <c r="A426" s="250">
        <v>417</v>
      </c>
      <c r="B426" s="241">
        <v>1008280</v>
      </c>
      <c r="C426" s="241" t="s">
        <v>199</v>
      </c>
      <c r="D426" s="251">
        <v>45473.73</v>
      </c>
      <c r="E426" s="251">
        <v>-45473.73</v>
      </c>
      <c r="F426" s="251">
        <v>0</v>
      </c>
      <c r="G426" s="251">
        <f t="shared" si="29"/>
        <v>0</v>
      </c>
      <c r="H426" s="251">
        <f t="shared" si="30"/>
        <v>0</v>
      </c>
      <c r="I426" s="241">
        <v>36</v>
      </c>
      <c r="J426" s="249">
        <v>41941</v>
      </c>
      <c r="K426" s="252">
        <f t="shared" si="31"/>
        <v>43008</v>
      </c>
      <c r="L426" s="241"/>
      <c r="M426" s="253" t="str">
        <f t="shared" si="32"/>
        <v>Personal Computers</v>
      </c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</row>
    <row r="427" spans="1:27" hidden="1" outlineLevel="1">
      <c r="A427" s="250">
        <v>418</v>
      </c>
      <c r="B427" s="241">
        <v>1008306</v>
      </c>
      <c r="C427" s="241" t="s">
        <v>199</v>
      </c>
      <c r="D427" s="251">
        <v>1835.36</v>
      </c>
      <c r="E427" s="251">
        <v>-1835.36</v>
      </c>
      <c r="F427" s="251">
        <v>0</v>
      </c>
      <c r="G427" s="251">
        <f t="shared" si="29"/>
        <v>0</v>
      </c>
      <c r="H427" s="251">
        <f t="shared" si="30"/>
        <v>0</v>
      </c>
      <c r="I427" s="241">
        <v>36</v>
      </c>
      <c r="J427" s="249">
        <v>41927</v>
      </c>
      <c r="K427" s="252">
        <f t="shared" si="31"/>
        <v>43008</v>
      </c>
      <c r="L427" s="241"/>
      <c r="M427" s="253" t="str">
        <f t="shared" si="32"/>
        <v>Personal Computers</v>
      </c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</row>
    <row r="428" spans="1:27" hidden="1" outlineLevel="1">
      <c r="A428" s="250">
        <v>419</v>
      </c>
      <c r="B428" s="241">
        <v>1008307</v>
      </c>
      <c r="C428" s="241" t="s">
        <v>199</v>
      </c>
      <c r="D428" s="251">
        <v>3198.46</v>
      </c>
      <c r="E428" s="251">
        <v>-3198.46</v>
      </c>
      <c r="F428" s="251">
        <v>0</v>
      </c>
      <c r="G428" s="251">
        <f t="shared" si="29"/>
        <v>0</v>
      </c>
      <c r="H428" s="251">
        <f t="shared" si="30"/>
        <v>0</v>
      </c>
      <c r="I428" s="241">
        <v>36</v>
      </c>
      <c r="J428" s="249">
        <v>41927</v>
      </c>
      <c r="K428" s="252">
        <f t="shared" si="31"/>
        <v>43008</v>
      </c>
      <c r="L428" s="241"/>
      <c r="M428" s="253" t="str">
        <f t="shared" si="32"/>
        <v>Personal Computers</v>
      </c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</row>
    <row r="429" spans="1:27" hidden="1" outlineLevel="1">
      <c r="A429" s="250">
        <v>420</v>
      </c>
      <c r="B429" s="241">
        <v>1008310</v>
      </c>
      <c r="C429" s="241" t="s">
        <v>199</v>
      </c>
      <c r="D429" s="251">
        <v>11780.96</v>
      </c>
      <c r="E429" s="251">
        <v>-11780.96</v>
      </c>
      <c r="F429" s="251">
        <v>0</v>
      </c>
      <c r="G429" s="251">
        <f t="shared" si="29"/>
        <v>0</v>
      </c>
      <c r="H429" s="251">
        <f t="shared" si="30"/>
        <v>0</v>
      </c>
      <c r="I429" s="241">
        <v>36</v>
      </c>
      <c r="J429" s="249">
        <v>41941</v>
      </c>
      <c r="K429" s="252">
        <f t="shared" si="31"/>
        <v>43008</v>
      </c>
      <c r="L429" s="241"/>
      <c r="M429" s="253" t="str">
        <f t="shared" si="32"/>
        <v>Personal Computers</v>
      </c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</row>
    <row r="430" spans="1:27" hidden="1" outlineLevel="1">
      <c r="A430" s="250">
        <v>421</v>
      </c>
      <c r="B430" s="241">
        <v>1008311</v>
      </c>
      <c r="C430" s="241" t="s">
        <v>199</v>
      </c>
      <c r="D430" s="251">
        <v>1868.21</v>
      </c>
      <c r="E430" s="251">
        <v>-1868.21</v>
      </c>
      <c r="F430" s="251">
        <v>0</v>
      </c>
      <c r="G430" s="251">
        <f t="shared" si="29"/>
        <v>0</v>
      </c>
      <c r="H430" s="251">
        <f t="shared" si="30"/>
        <v>0</v>
      </c>
      <c r="I430" s="241">
        <v>36</v>
      </c>
      <c r="J430" s="249">
        <v>41941</v>
      </c>
      <c r="K430" s="252">
        <f t="shared" si="31"/>
        <v>43008</v>
      </c>
      <c r="L430" s="241"/>
      <c r="M430" s="253" t="str">
        <f t="shared" si="32"/>
        <v>Personal Computers</v>
      </c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</row>
    <row r="431" spans="1:27" hidden="1" outlineLevel="1">
      <c r="A431" s="250">
        <v>422</v>
      </c>
      <c r="B431" s="241">
        <v>1008344</v>
      </c>
      <c r="C431" s="241" t="s">
        <v>354</v>
      </c>
      <c r="D431" s="251">
        <v>5860.34</v>
      </c>
      <c r="E431" s="251">
        <v>-5860.34</v>
      </c>
      <c r="F431" s="251">
        <v>0</v>
      </c>
      <c r="G431" s="251">
        <f>IF(F431&gt;0,D431/I431,0)</f>
        <v>0</v>
      </c>
      <c r="H431" s="251">
        <f t="shared" si="30"/>
        <v>0</v>
      </c>
      <c r="I431" s="241">
        <v>36</v>
      </c>
      <c r="J431" s="249">
        <v>41941</v>
      </c>
      <c r="K431" s="252">
        <f t="shared" si="31"/>
        <v>43008</v>
      </c>
      <c r="L431" s="241"/>
      <c r="M431" s="253" t="str">
        <f t="shared" si="32"/>
        <v>Personal Computers</v>
      </c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</row>
    <row r="432" spans="1:27" hidden="1" outlineLevel="1">
      <c r="A432" s="250">
        <v>423</v>
      </c>
      <c r="B432" s="241">
        <v>1008415</v>
      </c>
      <c r="C432" s="241" t="s">
        <v>199</v>
      </c>
      <c r="D432" s="251">
        <v>1737.86</v>
      </c>
      <c r="E432" s="251">
        <v>-1737.86</v>
      </c>
      <c r="F432" s="251">
        <v>0</v>
      </c>
      <c r="G432" s="251">
        <f t="shared" si="29"/>
        <v>0</v>
      </c>
      <c r="H432" s="251">
        <f t="shared" si="30"/>
        <v>0</v>
      </c>
      <c r="I432" s="241">
        <v>36</v>
      </c>
      <c r="J432" s="249">
        <v>41962</v>
      </c>
      <c r="K432" s="252">
        <f t="shared" si="31"/>
        <v>43039</v>
      </c>
      <c r="L432" s="241"/>
      <c r="M432" s="253" t="str">
        <f t="shared" si="32"/>
        <v>Personal Computers</v>
      </c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</row>
    <row r="433" spans="1:27" hidden="1" outlineLevel="1">
      <c r="A433" s="250">
        <v>424</v>
      </c>
      <c r="B433" s="241">
        <v>1008416</v>
      </c>
      <c r="C433" s="241" t="s">
        <v>199</v>
      </c>
      <c r="D433" s="251">
        <v>480.31</v>
      </c>
      <c r="E433" s="251">
        <v>-480.31</v>
      </c>
      <c r="F433" s="251">
        <v>0</v>
      </c>
      <c r="G433" s="251">
        <f t="shared" si="29"/>
        <v>0</v>
      </c>
      <c r="H433" s="251">
        <f t="shared" si="30"/>
        <v>0</v>
      </c>
      <c r="I433" s="241">
        <v>36</v>
      </c>
      <c r="J433" s="249">
        <v>41962</v>
      </c>
      <c r="K433" s="252">
        <f t="shared" si="31"/>
        <v>43039</v>
      </c>
      <c r="L433" s="241"/>
      <c r="M433" s="253" t="str">
        <f t="shared" si="32"/>
        <v>Personal Computers</v>
      </c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</row>
    <row r="434" spans="1:27" hidden="1" outlineLevel="1">
      <c r="A434" s="250">
        <v>425</v>
      </c>
      <c r="B434" s="241">
        <v>1008417</v>
      </c>
      <c r="C434" s="241" t="s">
        <v>199</v>
      </c>
      <c r="D434" s="251">
        <v>1264.55</v>
      </c>
      <c r="E434" s="251">
        <v>-1264.55</v>
      </c>
      <c r="F434" s="251">
        <v>0</v>
      </c>
      <c r="G434" s="251">
        <f t="shared" si="29"/>
        <v>0</v>
      </c>
      <c r="H434" s="251">
        <f t="shared" si="30"/>
        <v>0</v>
      </c>
      <c r="I434" s="241">
        <v>36</v>
      </c>
      <c r="J434" s="249">
        <v>41962</v>
      </c>
      <c r="K434" s="252">
        <f t="shared" si="31"/>
        <v>43039</v>
      </c>
      <c r="L434" s="241"/>
      <c r="M434" s="253" t="str">
        <f t="shared" si="32"/>
        <v>Personal Computers</v>
      </c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</row>
    <row r="435" spans="1:27" hidden="1" outlineLevel="1">
      <c r="A435" s="250">
        <v>426</v>
      </c>
      <c r="B435" s="241">
        <v>1008418</v>
      </c>
      <c r="C435" s="241" t="s">
        <v>199</v>
      </c>
      <c r="D435" s="251">
        <v>283.73</v>
      </c>
      <c r="E435" s="251">
        <v>-283.73</v>
      </c>
      <c r="F435" s="251">
        <v>0</v>
      </c>
      <c r="G435" s="251">
        <f t="shared" si="29"/>
        <v>0</v>
      </c>
      <c r="H435" s="251">
        <f t="shared" si="30"/>
        <v>0</v>
      </c>
      <c r="I435" s="241">
        <v>36</v>
      </c>
      <c r="J435" s="249">
        <v>41962</v>
      </c>
      <c r="K435" s="252">
        <f t="shared" si="31"/>
        <v>43039</v>
      </c>
      <c r="L435" s="241"/>
      <c r="M435" s="253" t="str">
        <f t="shared" si="32"/>
        <v>Personal Computers</v>
      </c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</row>
    <row r="436" spans="1:27" hidden="1" outlineLevel="1">
      <c r="A436" s="250">
        <v>427</v>
      </c>
      <c r="B436" s="241">
        <v>1008419</v>
      </c>
      <c r="C436" s="241" t="s">
        <v>352</v>
      </c>
      <c r="D436" s="251">
        <v>3570.84</v>
      </c>
      <c r="E436" s="251">
        <v>-3570.84</v>
      </c>
      <c r="F436" s="251">
        <v>0</v>
      </c>
      <c r="G436" s="251">
        <f t="shared" si="29"/>
        <v>0</v>
      </c>
      <c r="H436" s="251">
        <f t="shared" si="30"/>
        <v>0</v>
      </c>
      <c r="I436" s="241">
        <v>36</v>
      </c>
      <c r="J436" s="249">
        <v>41976</v>
      </c>
      <c r="K436" s="252">
        <f t="shared" si="31"/>
        <v>43069</v>
      </c>
      <c r="L436" s="241"/>
      <c r="M436" s="253" t="str">
        <f t="shared" si="32"/>
        <v>Personal Computers</v>
      </c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</row>
    <row r="437" spans="1:27" hidden="1" outlineLevel="1">
      <c r="A437" s="250">
        <v>428</v>
      </c>
      <c r="B437" s="241">
        <v>1008420</v>
      </c>
      <c r="C437" s="241" t="s">
        <v>199</v>
      </c>
      <c r="D437" s="251">
        <v>2698.33</v>
      </c>
      <c r="E437" s="251">
        <v>-2698.33</v>
      </c>
      <c r="F437" s="251">
        <v>0</v>
      </c>
      <c r="G437" s="251">
        <f t="shared" si="29"/>
        <v>0</v>
      </c>
      <c r="H437" s="251">
        <f t="shared" si="30"/>
        <v>0</v>
      </c>
      <c r="I437" s="241">
        <v>36</v>
      </c>
      <c r="J437" s="249">
        <v>41976</v>
      </c>
      <c r="K437" s="252">
        <f t="shared" si="31"/>
        <v>43069</v>
      </c>
      <c r="L437" s="241"/>
      <c r="M437" s="253" t="str">
        <f t="shared" si="32"/>
        <v>Personal Computers</v>
      </c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</row>
    <row r="438" spans="1:27" hidden="1" outlineLevel="1">
      <c r="A438" s="250">
        <v>429</v>
      </c>
      <c r="B438" s="241">
        <v>1008421</v>
      </c>
      <c r="C438" s="241" t="s">
        <v>199</v>
      </c>
      <c r="D438" s="251">
        <v>3643.47</v>
      </c>
      <c r="E438" s="251">
        <v>-3643.47</v>
      </c>
      <c r="F438" s="251">
        <v>0</v>
      </c>
      <c r="G438" s="251">
        <f t="shared" si="29"/>
        <v>0</v>
      </c>
      <c r="H438" s="251">
        <f t="shared" si="30"/>
        <v>0</v>
      </c>
      <c r="I438" s="241">
        <v>36</v>
      </c>
      <c r="J438" s="249">
        <v>41976</v>
      </c>
      <c r="K438" s="252">
        <f t="shared" si="31"/>
        <v>43069</v>
      </c>
      <c r="L438" s="241"/>
      <c r="M438" s="253" t="str">
        <f t="shared" si="32"/>
        <v>Personal Computers</v>
      </c>
      <c r="N438" s="241"/>
      <c r="O438" s="241"/>
      <c r="P438" s="241"/>
      <c r="Q438" s="241"/>
      <c r="R438" s="241"/>
      <c r="S438" s="241"/>
      <c r="T438" s="241"/>
      <c r="U438" s="241"/>
      <c r="V438" s="241"/>
      <c r="W438" s="241"/>
      <c r="X438" s="241"/>
      <c r="Y438" s="241"/>
      <c r="Z438" s="241"/>
      <c r="AA438" s="241"/>
    </row>
    <row r="439" spans="1:27" hidden="1" outlineLevel="1">
      <c r="A439" s="250">
        <v>430</v>
      </c>
      <c r="B439" s="241">
        <v>1008422</v>
      </c>
      <c r="C439" s="241" t="s">
        <v>199</v>
      </c>
      <c r="D439" s="251">
        <v>376.16</v>
      </c>
      <c r="E439" s="251">
        <v>-376.16</v>
      </c>
      <c r="F439" s="251">
        <v>0</v>
      </c>
      <c r="G439" s="251">
        <f t="shared" si="29"/>
        <v>0</v>
      </c>
      <c r="H439" s="251">
        <f t="shared" si="30"/>
        <v>0</v>
      </c>
      <c r="I439" s="241">
        <v>36</v>
      </c>
      <c r="J439" s="249">
        <v>41984</v>
      </c>
      <c r="K439" s="252">
        <f t="shared" si="31"/>
        <v>43069</v>
      </c>
      <c r="L439" s="241"/>
      <c r="M439" s="253" t="str">
        <f t="shared" si="32"/>
        <v>Personal Computers</v>
      </c>
      <c r="N439" s="241"/>
      <c r="O439" s="241"/>
      <c r="P439" s="241"/>
      <c r="Q439" s="241"/>
      <c r="R439" s="241"/>
      <c r="S439" s="241"/>
      <c r="T439" s="241"/>
      <c r="U439" s="241"/>
      <c r="V439" s="241"/>
      <c r="W439" s="241"/>
      <c r="X439" s="241"/>
      <c r="Y439" s="241"/>
      <c r="Z439" s="241"/>
      <c r="AA439" s="241"/>
    </row>
    <row r="440" spans="1:27" hidden="1" outlineLevel="1">
      <c r="A440" s="250">
        <v>431</v>
      </c>
      <c r="B440" s="241">
        <v>1008423</v>
      </c>
      <c r="C440" s="241" t="s">
        <v>199</v>
      </c>
      <c r="D440" s="251">
        <v>376.16</v>
      </c>
      <c r="E440" s="251">
        <v>-376.16</v>
      </c>
      <c r="F440" s="251">
        <v>0</v>
      </c>
      <c r="G440" s="251">
        <f t="shared" si="29"/>
        <v>0</v>
      </c>
      <c r="H440" s="251">
        <f t="shared" si="30"/>
        <v>0</v>
      </c>
      <c r="I440" s="241">
        <v>36</v>
      </c>
      <c r="J440" s="249">
        <v>41990</v>
      </c>
      <c r="K440" s="252">
        <f t="shared" si="31"/>
        <v>43069</v>
      </c>
      <c r="L440" s="241"/>
      <c r="M440" s="253" t="str">
        <f t="shared" si="32"/>
        <v>Personal Computers</v>
      </c>
      <c r="N440" s="241"/>
      <c r="O440" s="241"/>
      <c r="P440" s="241"/>
      <c r="Q440" s="241"/>
      <c r="R440" s="241"/>
      <c r="S440" s="241"/>
      <c r="T440" s="241"/>
      <c r="U440" s="241"/>
      <c r="V440" s="241"/>
      <c r="W440" s="241"/>
      <c r="X440" s="241"/>
      <c r="Y440" s="241"/>
      <c r="Z440" s="241"/>
      <c r="AA440" s="241"/>
    </row>
    <row r="441" spans="1:27" hidden="1" outlineLevel="1">
      <c r="A441" s="250">
        <v>432</v>
      </c>
      <c r="B441" s="241">
        <v>1008424</v>
      </c>
      <c r="C441" s="241" t="s">
        <v>199</v>
      </c>
      <c r="D441" s="251">
        <v>471.56</v>
      </c>
      <c r="E441" s="251">
        <v>-471.56</v>
      </c>
      <c r="F441" s="251">
        <v>0</v>
      </c>
      <c r="G441" s="251">
        <f t="shared" si="29"/>
        <v>0</v>
      </c>
      <c r="H441" s="251">
        <f t="shared" si="30"/>
        <v>0</v>
      </c>
      <c r="I441" s="241">
        <v>36</v>
      </c>
      <c r="J441" s="249">
        <v>41990</v>
      </c>
      <c r="K441" s="252">
        <f t="shared" si="31"/>
        <v>43069</v>
      </c>
      <c r="L441" s="241"/>
      <c r="M441" s="253" t="str">
        <f t="shared" si="32"/>
        <v>Personal Computers</v>
      </c>
      <c r="N441" s="241"/>
      <c r="O441" s="241"/>
      <c r="P441" s="241"/>
      <c r="Q441" s="241"/>
      <c r="R441" s="241"/>
      <c r="S441" s="241"/>
      <c r="T441" s="241"/>
      <c r="U441" s="241"/>
      <c r="V441" s="241"/>
      <c r="W441" s="241"/>
      <c r="X441" s="241"/>
      <c r="Y441" s="241"/>
      <c r="Z441" s="241"/>
      <c r="AA441" s="241"/>
    </row>
    <row r="442" spans="1:27" hidden="1" outlineLevel="1">
      <c r="A442" s="250">
        <v>433</v>
      </c>
      <c r="B442" s="241">
        <v>1008425</v>
      </c>
      <c r="C442" s="241" t="s">
        <v>199</v>
      </c>
      <c r="D442" s="251">
        <v>484.26</v>
      </c>
      <c r="E442" s="251">
        <v>-484.26</v>
      </c>
      <c r="F442" s="251">
        <v>0</v>
      </c>
      <c r="G442" s="251">
        <f t="shared" si="29"/>
        <v>0</v>
      </c>
      <c r="H442" s="251">
        <f t="shared" si="30"/>
        <v>0</v>
      </c>
      <c r="I442" s="241">
        <v>36</v>
      </c>
      <c r="J442" s="249">
        <v>41990</v>
      </c>
      <c r="K442" s="252">
        <f t="shared" si="31"/>
        <v>43069</v>
      </c>
      <c r="L442" s="241"/>
      <c r="M442" s="253" t="str">
        <f t="shared" si="32"/>
        <v>Personal Computers</v>
      </c>
      <c r="N442" s="241"/>
      <c r="O442" s="241"/>
      <c r="P442" s="241"/>
      <c r="Q442" s="241"/>
      <c r="R442" s="241"/>
      <c r="S442" s="241"/>
      <c r="T442" s="241"/>
      <c r="U442" s="241"/>
      <c r="V442" s="241"/>
      <c r="W442" s="241"/>
      <c r="X442" s="241"/>
      <c r="Y442" s="241"/>
      <c r="Z442" s="241"/>
      <c r="AA442" s="241"/>
    </row>
    <row r="443" spans="1:27" hidden="1" outlineLevel="1">
      <c r="A443" s="250">
        <v>434</v>
      </c>
      <c r="B443" s="241">
        <v>1008426</v>
      </c>
      <c r="C443" s="241" t="s">
        <v>199</v>
      </c>
      <c r="D443" s="251">
        <v>11593.01</v>
      </c>
      <c r="E443" s="251">
        <v>-11593.01</v>
      </c>
      <c r="F443" s="251">
        <v>0</v>
      </c>
      <c r="G443" s="251">
        <f t="shared" si="29"/>
        <v>0</v>
      </c>
      <c r="H443" s="251">
        <f t="shared" si="30"/>
        <v>0</v>
      </c>
      <c r="I443" s="241">
        <v>36</v>
      </c>
      <c r="J443" s="249">
        <v>41948</v>
      </c>
      <c r="K443" s="252">
        <f t="shared" si="31"/>
        <v>43039</v>
      </c>
      <c r="L443" s="241"/>
      <c r="M443" s="253" t="str">
        <f t="shared" si="32"/>
        <v>Personal Computers</v>
      </c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1"/>
      <c r="Y443" s="241"/>
      <c r="Z443" s="241"/>
      <c r="AA443" s="241"/>
    </row>
    <row r="444" spans="1:27" hidden="1" outlineLevel="1">
      <c r="A444" s="250">
        <v>435</v>
      </c>
      <c r="B444" s="241">
        <v>1008427</v>
      </c>
      <c r="C444" s="241" t="s">
        <v>199</v>
      </c>
      <c r="D444" s="251">
        <v>1348.3</v>
      </c>
      <c r="E444" s="251">
        <v>-1348.3</v>
      </c>
      <c r="F444" s="251">
        <v>0</v>
      </c>
      <c r="G444" s="251">
        <f t="shared" si="29"/>
        <v>0</v>
      </c>
      <c r="H444" s="251">
        <f t="shared" si="30"/>
        <v>0</v>
      </c>
      <c r="I444" s="241">
        <v>36</v>
      </c>
      <c r="J444" s="249">
        <v>41948</v>
      </c>
      <c r="K444" s="252">
        <f t="shared" si="31"/>
        <v>43039</v>
      </c>
      <c r="L444" s="241"/>
      <c r="M444" s="253" t="str">
        <f t="shared" si="32"/>
        <v>Personal Computers</v>
      </c>
      <c r="N444" s="241"/>
      <c r="O444" s="241"/>
      <c r="P444" s="241"/>
      <c r="Q444" s="241"/>
      <c r="R444" s="241"/>
      <c r="S444" s="241"/>
      <c r="T444" s="241"/>
      <c r="U444" s="241"/>
      <c r="V444" s="241"/>
      <c r="W444" s="241"/>
      <c r="X444" s="241"/>
      <c r="Y444" s="241"/>
      <c r="Z444" s="241"/>
      <c r="AA444" s="241"/>
    </row>
    <row r="445" spans="1:27" hidden="1" outlineLevel="1">
      <c r="A445" s="250">
        <v>436</v>
      </c>
      <c r="B445" s="241">
        <v>1008428</v>
      </c>
      <c r="C445" s="241" t="s">
        <v>199</v>
      </c>
      <c r="D445" s="251">
        <v>579.55999999999995</v>
      </c>
      <c r="E445" s="251">
        <v>-579.55999999999995</v>
      </c>
      <c r="F445" s="251">
        <v>0</v>
      </c>
      <c r="G445" s="251">
        <f t="shared" si="29"/>
        <v>0</v>
      </c>
      <c r="H445" s="251">
        <f t="shared" si="30"/>
        <v>0</v>
      </c>
      <c r="I445" s="241">
        <v>36</v>
      </c>
      <c r="J445" s="249">
        <v>41948</v>
      </c>
      <c r="K445" s="252">
        <f t="shared" si="31"/>
        <v>43039</v>
      </c>
      <c r="L445" s="241"/>
      <c r="M445" s="253" t="str">
        <f t="shared" si="32"/>
        <v>Personal Computers</v>
      </c>
      <c r="N445" s="241"/>
      <c r="O445" s="241"/>
      <c r="P445" s="241"/>
      <c r="Q445" s="241"/>
      <c r="R445" s="241"/>
      <c r="S445" s="241"/>
      <c r="T445" s="241"/>
      <c r="U445" s="241"/>
      <c r="V445" s="241"/>
      <c r="W445" s="241"/>
      <c r="X445" s="241"/>
      <c r="Y445" s="241"/>
      <c r="Z445" s="241"/>
      <c r="AA445" s="241"/>
    </row>
    <row r="446" spans="1:27" hidden="1" outlineLevel="1">
      <c r="A446" s="250">
        <v>437</v>
      </c>
      <c r="B446" s="241">
        <v>1008429</v>
      </c>
      <c r="C446" s="241" t="s">
        <v>199</v>
      </c>
      <c r="D446" s="251">
        <v>80.98</v>
      </c>
      <c r="E446" s="251">
        <v>-80.98</v>
      </c>
      <c r="F446" s="251">
        <v>0</v>
      </c>
      <c r="G446" s="251">
        <f t="shared" si="29"/>
        <v>0</v>
      </c>
      <c r="H446" s="251">
        <f t="shared" si="30"/>
        <v>0</v>
      </c>
      <c r="I446" s="241">
        <v>36</v>
      </c>
      <c r="J446" s="249">
        <v>41948</v>
      </c>
      <c r="K446" s="252">
        <f t="shared" si="31"/>
        <v>43039</v>
      </c>
      <c r="L446" s="241"/>
      <c r="M446" s="253" t="str">
        <f t="shared" si="32"/>
        <v>Personal Computers</v>
      </c>
      <c r="N446" s="241"/>
      <c r="O446" s="241"/>
      <c r="P446" s="241"/>
      <c r="Q446" s="241"/>
      <c r="R446" s="241"/>
      <c r="S446" s="241"/>
      <c r="T446" s="241"/>
      <c r="U446" s="241"/>
      <c r="V446" s="241"/>
      <c r="W446" s="241"/>
      <c r="X446" s="241"/>
      <c r="Y446" s="241"/>
      <c r="Z446" s="241"/>
      <c r="AA446" s="241"/>
    </row>
    <row r="447" spans="1:27" hidden="1" outlineLevel="1">
      <c r="A447" s="250">
        <v>438</v>
      </c>
      <c r="B447" s="241">
        <v>1008430</v>
      </c>
      <c r="C447" s="241" t="s">
        <v>199</v>
      </c>
      <c r="D447" s="251">
        <v>77.25</v>
      </c>
      <c r="E447" s="251">
        <v>-77.25</v>
      </c>
      <c r="F447" s="251">
        <v>0</v>
      </c>
      <c r="G447" s="251">
        <f t="shared" si="29"/>
        <v>0</v>
      </c>
      <c r="H447" s="251">
        <f t="shared" si="30"/>
        <v>0</v>
      </c>
      <c r="I447" s="241">
        <v>36</v>
      </c>
      <c r="J447" s="249">
        <v>41988</v>
      </c>
      <c r="K447" s="252">
        <f t="shared" si="31"/>
        <v>43069</v>
      </c>
      <c r="L447" s="241"/>
      <c r="M447" s="253" t="str">
        <f t="shared" si="32"/>
        <v>Personal Computers</v>
      </c>
      <c r="N447" s="241"/>
      <c r="O447" s="241"/>
      <c r="P447" s="241"/>
      <c r="Q447" s="241"/>
      <c r="R447" s="241"/>
      <c r="S447" s="241"/>
      <c r="T447" s="241"/>
      <c r="U447" s="241"/>
      <c r="V447" s="241"/>
      <c r="W447" s="241"/>
      <c r="X447" s="241"/>
      <c r="Y447" s="241"/>
      <c r="Z447" s="241"/>
      <c r="AA447" s="241"/>
    </row>
    <row r="448" spans="1:27" hidden="1" outlineLevel="1">
      <c r="A448" s="250">
        <v>439</v>
      </c>
      <c r="B448" s="241">
        <v>1008431</v>
      </c>
      <c r="C448" s="241" t="s">
        <v>199</v>
      </c>
      <c r="D448" s="251">
        <v>200.76</v>
      </c>
      <c r="E448" s="251">
        <v>-200.76</v>
      </c>
      <c r="F448" s="251">
        <v>0</v>
      </c>
      <c r="G448" s="251">
        <f t="shared" si="29"/>
        <v>0</v>
      </c>
      <c r="H448" s="251">
        <f t="shared" si="30"/>
        <v>0</v>
      </c>
      <c r="I448" s="241">
        <v>36</v>
      </c>
      <c r="J448" s="249">
        <v>41991</v>
      </c>
      <c r="K448" s="252">
        <f t="shared" si="31"/>
        <v>43069</v>
      </c>
      <c r="L448" s="241"/>
      <c r="M448" s="253" t="str">
        <f t="shared" si="32"/>
        <v>Personal Computers</v>
      </c>
      <c r="N448" s="241"/>
      <c r="O448" s="241"/>
      <c r="P448" s="241"/>
      <c r="Q448" s="241"/>
      <c r="R448" s="241"/>
      <c r="S448" s="241"/>
      <c r="T448" s="241"/>
      <c r="U448" s="241"/>
      <c r="V448" s="241"/>
      <c r="W448" s="241"/>
      <c r="X448" s="241"/>
      <c r="Y448" s="241"/>
      <c r="Z448" s="241"/>
      <c r="AA448" s="241"/>
    </row>
    <row r="449" spans="1:27" hidden="1" outlineLevel="1">
      <c r="A449" s="250">
        <v>440</v>
      </c>
      <c r="B449" s="241">
        <v>1008432</v>
      </c>
      <c r="C449" s="241" t="s">
        <v>199</v>
      </c>
      <c r="D449" s="251">
        <v>226.91</v>
      </c>
      <c r="E449" s="251">
        <v>-226.91</v>
      </c>
      <c r="F449" s="251">
        <v>0</v>
      </c>
      <c r="G449" s="251">
        <f t="shared" si="29"/>
        <v>0</v>
      </c>
      <c r="H449" s="251">
        <f t="shared" si="30"/>
        <v>0</v>
      </c>
      <c r="I449" s="241">
        <v>36</v>
      </c>
      <c r="J449" s="249">
        <v>41991</v>
      </c>
      <c r="K449" s="252">
        <f t="shared" si="31"/>
        <v>43069</v>
      </c>
      <c r="L449" s="241"/>
      <c r="M449" s="253" t="str">
        <f t="shared" si="32"/>
        <v>Personal Computers</v>
      </c>
      <c r="N449" s="241"/>
      <c r="O449" s="241"/>
      <c r="P449" s="241"/>
      <c r="Q449" s="241"/>
      <c r="R449" s="241"/>
      <c r="S449" s="241"/>
      <c r="T449" s="241"/>
      <c r="U449" s="241"/>
      <c r="V449" s="241"/>
      <c r="W449" s="241"/>
      <c r="X449" s="241"/>
      <c r="Y449" s="241"/>
      <c r="Z449" s="241"/>
      <c r="AA449" s="241"/>
    </row>
    <row r="450" spans="1:27" hidden="1" outlineLevel="1">
      <c r="A450" s="250">
        <v>441</v>
      </c>
      <c r="B450" s="241">
        <v>1008433</v>
      </c>
      <c r="C450" s="241" t="s">
        <v>199</v>
      </c>
      <c r="D450" s="251">
        <v>76.75</v>
      </c>
      <c r="E450" s="251">
        <v>-76.75</v>
      </c>
      <c r="F450" s="251">
        <v>0</v>
      </c>
      <c r="G450" s="251">
        <f t="shared" si="29"/>
        <v>0</v>
      </c>
      <c r="H450" s="251">
        <f t="shared" si="30"/>
        <v>0</v>
      </c>
      <c r="I450" s="241">
        <v>36</v>
      </c>
      <c r="J450" s="249">
        <v>41991</v>
      </c>
      <c r="K450" s="252">
        <f t="shared" si="31"/>
        <v>43069</v>
      </c>
      <c r="L450" s="241"/>
      <c r="M450" s="253" t="str">
        <f t="shared" si="32"/>
        <v>Personal Computers</v>
      </c>
      <c r="N450" s="241"/>
      <c r="O450" s="241"/>
      <c r="P450" s="241"/>
      <c r="Q450" s="241"/>
      <c r="R450" s="241"/>
      <c r="S450" s="241"/>
      <c r="T450" s="241"/>
      <c r="U450" s="241"/>
      <c r="V450" s="241"/>
      <c r="W450" s="241"/>
      <c r="X450" s="241"/>
      <c r="Y450" s="241"/>
      <c r="Z450" s="241"/>
      <c r="AA450" s="241"/>
    </row>
    <row r="451" spans="1:27" hidden="1" outlineLevel="1">
      <c r="A451" s="250">
        <v>442</v>
      </c>
      <c r="B451" s="241">
        <v>1008594</v>
      </c>
      <c r="C451" s="241" t="s">
        <v>199</v>
      </c>
      <c r="D451" s="251">
        <v>19801.240000000002</v>
      </c>
      <c r="E451" s="251">
        <v>-19801.240000000002</v>
      </c>
      <c r="F451" s="251">
        <v>0</v>
      </c>
      <c r="G451" s="251">
        <f t="shared" si="29"/>
        <v>0</v>
      </c>
      <c r="H451" s="251">
        <f t="shared" si="30"/>
        <v>0</v>
      </c>
      <c r="I451" s="241">
        <v>36</v>
      </c>
      <c r="J451" s="249">
        <v>42010</v>
      </c>
      <c r="K451" s="252">
        <f t="shared" si="31"/>
        <v>43100</v>
      </c>
      <c r="L451" s="241"/>
      <c r="M451" s="253" t="str">
        <f t="shared" si="32"/>
        <v>Personal Computers</v>
      </c>
      <c r="N451" s="241"/>
      <c r="O451" s="241"/>
      <c r="P451" s="241"/>
      <c r="Q451" s="241"/>
      <c r="R451" s="241"/>
      <c r="S451" s="241"/>
      <c r="T451" s="241"/>
      <c r="U451" s="241"/>
      <c r="V451" s="241"/>
      <c r="W451" s="241"/>
      <c r="X451" s="241"/>
      <c r="Y451" s="241"/>
      <c r="Z451" s="241"/>
      <c r="AA451" s="241"/>
    </row>
    <row r="452" spans="1:27" hidden="1" outlineLevel="1">
      <c r="A452" s="250">
        <v>443</v>
      </c>
      <c r="B452" s="241">
        <v>1008595</v>
      </c>
      <c r="C452" s="241" t="s">
        <v>199</v>
      </c>
      <c r="D452" s="251">
        <v>36811.85</v>
      </c>
      <c r="E452" s="251">
        <v>-36811.85</v>
      </c>
      <c r="F452" s="251">
        <v>0</v>
      </c>
      <c r="G452" s="251">
        <f t="shared" si="29"/>
        <v>0</v>
      </c>
      <c r="H452" s="251">
        <f t="shared" si="30"/>
        <v>0</v>
      </c>
      <c r="I452" s="241">
        <v>36</v>
      </c>
      <c r="J452" s="249">
        <v>42025</v>
      </c>
      <c r="K452" s="252">
        <f t="shared" si="31"/>
        <v>43100</v>
      </c>
      <c r="L452" s="241"/>
      <c r="M452" s="253" t="str">
        <f t="shared" si="32"/>
        <v>Personal Computers</v>
      </c>
      <c r="N452" s="241"/>
      <c r="O452" s="241"/>
      <c r="P452" s="241"/>
      <c r="Q452" s="241"/>
      <c r="R452" s="241"/>
      <c r="S452" s="241"/>
      <c r="T452" s="241"/>
      <c r="U452" s="241"/>
      <c r="V452" s="241"/>
      <c r="W452" s="241"/>
      <c r="X452" s="241"/>
      <c r="Y452" s="241"/>
      <c r="Z452" s="241"/>
      <c r="AA452" s="241"/>
    </row>
    <row r="453" spans="1:27" hidden="1" outlineLevel="1">
      <c r="A453" s="250">
        <v>444</v>
      </c>
      <c r="B453" s="241">
        <v>1008644</v>
      </c>
      <c r="C453" s="241" t="s">
        <v>199</v>
      </c>
      <c r="D453" s="251">
        <v>12049.7</v>
      </c>
      <c r="E453" s="251">
        <v>-12049.7</v>
      </c>
      <c r="F453" s="251">
        <v>0</v>
      </c>
      <c r="G453" s="251">
        <f t="shared" si="29"/>
        <v>0</v>
      </c>
      <c r="H453" s="251">
        <f t="shared" si="30"/>
        <v>0</v>
      </c>
      <c r="I453" s="241">
        <v>36</v>
      </c>
      <c r="J453" s="249">
        <v>42041</v>
      </c>
      <c r="K453" s="252">
        <f t="shared" si="31"/>
        <v>43131</v>
      </c>
      <c r="L453" s="241"/>
      <c r="M453" s="253" t="str">
        <f t="shared" si="32"/>
        <v>Personal Computers</v>
      </c>
      <c r="N453" s="241"/>
      <c r="O453" s="241"/>
      <c r="P453" s="241"/>
      <c r="Q453" s="241"/>
      <c r="R453" s="241"/>
      <c r="S453" s="241"/>
      <c r="T453" s="241"/>
      <c r="U453" s="241"/>
      <c r="V453" s="241"/>
      <c r="W453" s="241"/>
      <c r="X453" s="241"/>
      <c r="Y453" s="241"/>
      <c r="Z453" s="241"/>
      <c r="AA453" s="241"/>
    </row>
    <row r="454" spans="1:27" hidden="1" outlineLevel="1">
      <c r="A454" s="250">
        <v>445</v>
      </c>
      <c r="B454" s="241">
        <v>1008713</v>
      </c>
      <c r="C454" s="241" t="s">
        <v>199</v>
      </c>
      <c r="D454" s="251">
        <v>5702.57</v>
      </c>
      <c r="E454" s="251">
        <v>-5702.57</v>
      </c>
      <c r="F454" s="251">
        <v>0</v>
      </c>
      <c r="G454" s="251">
        <f t="shared" si="29"/>
        <v>0</v>
      </c>
      <c r="H454" s="251">
        <f t="shared" si="30"/>
        <v>0</v>
      </c>
      <c r="I454" s="241">
        <v>36</v>
      </c>
      <c r="J454" s="249">
        <v>42053</v>
      </c>
      <c r="K454" s="252">
        <f t="shared" si="31"/>
        <v>43131</v>
      </c>
      <c r="L454" s="241"/>
      <c r="M454" s="253" t="str">
        <f t="shared" si="32"/>
        <v>Personal Computers</v>
      </c>
      <c r="N454" s="241"/>
      <c r="O454" s="241"/>
      <c r="P454" s="241"/>
      <c r="Q454" s="241"/>
      <c r="R454" s="241"/>
      <c r="S454" s="241"/>
      <c r="T454" s="241"/>
      <c r="U454" s="241"/>
      <c r="V454" s="241"/>
      <c r="W454" s="241"/>
      <c r="X454" s="241"/>
      <c r="Y454" s="241"/>
      <c r="Z454" s="241"/>
      <c r="AA454" s="241"/>
    </row>
    <row r="455" spans="1:27" hidden="1" outlineLevel="1">
      <c r="A455" s="250">
        <v>446</v>
      </c>
      <c r="B455" s="241">
        <v>1008733</v>
      </c>
      <c r="C455" s="241" t="s">
        <v>355</v>
      </c>
      <c r="D455" s="251">
        <v>5787.7</v>
      </c>
      <c r="E455" s="251">
        <v>-5787.7</v>
      </c>
      <c r="F455" s="251">
        <v>0</v>
      </c>
      <c r="G455" s="251">
        <f t="shared" si="29"/>
        <v>0</v>
      </c>
      <c r="H455" s="251">
        <f t="shared" si="30"/>
        <v>0</v>
      </c>
      <c r="I455" s="241">
        <v>36</v>
      </c>
      <c r="J455" s="249">
        <v>42073</v>
      </c>
      <c r="K455" s="252">
        <f t="shared" si="31"/>
        <v>43159</v>
      </c>
      <c r="L455" s="241"/>
      <c r="M455" s="253" t="str">
        <f t="shared" si="32"/>
        <v>Personal Computers</v>
      </c>
      <c r="N455" s="241"/>
      <c r="O455" s="241"/>
      <c r="P455" s="241"/>
      <c r="Q455" s="241"/>
      <c r="R455" s="241"/>
      <c r="S455" s="241"/>
      <c r="T455" s="241"/>
      <c r="U455" s="241"/>
      <c r="V455" s="241"/>
      <c r="W455" s="241"/>
      <c r="X455" s="241"/>
      <c r="Y455" s="241"/>
      <c r="Z455" s="241"/>
      <c r="AA455" s="241"/>
    </row>
    <row r="456" spans="1:27" hidden="1" outlineLevel="1">
      <c r="A456" s="250">
        <v>447</v>
      </c>
      <c r="B456" s="241">
        <v>1008738</v>
      </c>
      <c r="C456" s="241" t="s">
        <v>199</v>
      </c>
      <c r="D456" s="251">
        <v>153.9</v>
      </c>
      <c r="E456" s="251">
        <v>-153.9</v>
      </c>
      <c r="F456" s="251">
        <v>0</v>
      </c>
      <c r="G456" s="251">
        <f t="shared" si="29"/>
        <v>0</v>
      </c>
      <c r="H456" s="251">
        <f t="shared" si="30"/>
        <v>0</v>
      </c>
      <c r="I456" s="241">
        <v>36</v>
      </c>
      <c r="J456" s="249">
        <v>42054</v>
      </c>
      <c r="K456" s="252">
        <f t="shared" si="31"/>
        <v>43131</v>
      </c>
      <c r="L456" s="241"/>
      <c r="M456" s="253" t="str">
        <f t="shared" si="32"/>
        <v>Personal Computers</v>
      </c>
      <c r="N456" s="241"/>
      <c r="O456" s="241"/>
      <c r="P456" s="241"/>
      <c r="Q456" s="241"/>
      <c r="R456" s="241"/>
      <c r="S456" s="241"/>
      <c r="T456" s="241"/>
      <c r="U456" s="241"/>
      <c r="V456" s="241"/>
      <c r="W456" s="241"/>
      <c r="X456" s="241"/>
      <c r="Y456" s="241"/>
      <c r="Z456" s="241"/>
      <c r="AA456" s="241"/>
    </row>
    <row r="457" spans="1:27" hidden="1" outlineLevel="1">
      <c r="A457" s="250">
        <v>448</v>
      </c>
      <c r="B457" s="241">
        <v>1008739</v>
      </c>
      <c r="C457" s="241" t="s">
        <v>199</v>
      </c>
      <c r="D457" s="251">
        <v>37415.29</v>
      </c>
      <c r="E457" s="251">
        <v>-37415.29</v>
      </c>
      <c r="F457" s="251">
        <v>0</v>
      </c>
      <c r="G457" s="251">
        <f t="shared" si="29"/>
        <v>0</v>
      </c>
      <c r="H457" s="251">
        <f t="shared" si="30"/>
        <v>0</v>
      </c>
      <c r="I457" s="241">
        <v>36</v>
      </c>
      <c r="J457" s="249">
        <v>42081</v>
      </c>
      <c r="K457" s="252">
        <f t="shared" si="31"/>
        <v>43159</v>
      </c>
      <c r="L457" s="241"/>
      <c r="M457" s="253" t="str">
        <f t="shared" si="32"/>
        <v>Personal Computers</v>
      </c>
      <c r="N457" s="241"/>
      <c r="O457" s="241"/>
      <c r="P457" s="241"/>
      <c r="Q457" s="241"/>
      <c r="R457" s="241"/>
      <c r="S457" s="241"/>
      <c r="T457" s="241"/>
      <c r="U457" s="241"/>
      <c r="V457" s="241"/>
      <c r="W457" s="241"/>
      <c r="X457" s="241"/>
      <c r="Y457" s="241"/>
      <c r="Z457" s="241"/>
      <c r="AA457" s="241"/>
    </row>
    <row r="458" spans="1:27" hidden="1" outlineLevel="1">
      <c r="A458" s="250">
        <v>449</v>
      </c>
      <c r="B458" s="241">
        <v>1008829</v>
      </c>
      <c r="C458" s="241" t="s">
        <v>199</v>
      </c>
      <c r="D458" s="251">
        <v>17520.009999999998</v>
      </c>
      <c r="E458" s="251">
        <v>-17520.009999999998</v>
      </c>
      <c r="F458" s="251">
        <v>0</v>
      </c>
      <c r="G458" s="251">
        <f t="shared" si="29"/>
        <v>0</v>
      </c>
      <c r="H458" s="251">
        <f t="shared" si="30"/>
        <v>0</v>
      </c>
      <c r="I458" s="241">
        <v>36</v>
      </c>
      <c r="J458" s="249">
        <v>42095</v>
      </c>
      <c r="K458" s="252">
        <f t="shared" si="31"/>
        <v>43190</v>
      </c>
      <c r="L458" s="241"/>
      <c r="M458" s="253" t="str">
        <f t="shared" si="32"/>
        <v>Personal Computers</v>
      </c>
      <c r="N458" s="241"/>
      <c r="O458" s="241"/>
      <c r="P458" s="241"/>
      <c r="Q458" s="241"/>
      <c r="R458" s="241"/>
      <c r="S458" s="241"/>
      <c r="T458" s="241"/>
      <c r="U458" s="241"/>
      <c r="V458" s="241"/>
      <c r="W458" s="241"/>
      <c r="X458" s="241"/>
      <c r="Y458" s="241"/>
      <c r="Z458" s="241"/>
      <c r="AA458" s="241"/>
    </row>
    <row r="459" spans="1:27" hidden="1" outlineLevel="1">
      <c r="A459" s="250">
        <v>450</v>
      </c>
      <c r="B459" s="241">
        <v>1008830</v>
      </c>
      <c r="C459" s="241" t="s">
        <v>199</v>
      </c>
      <c r="D459" s="251">
        <v>1056.28</v>
      </c>
      <c r="E459" s="251">
        <v>-1056.28</v>
      </c>
      <c r="F459" s="251">
        <v>0</v>
      </c>
      <c r="G459" s="251">
        <f t="shared" si="29"/>
        <v>0</v>
      </c>
      <c r="H459" s="251">
        <f t="shared" si="30"/>
        <v>0</v>
      </c>
      <c r="I459" s="241">
        <v>36</v>
      </c>
      <c r="J459" s="249">
        <v>42109</v>
      </c>
      <c r="K459" s="252">
        <f t="shared" si="31"/>
        <v>43190</v>
      </c>
      <c r="L459" s="241"/>
      <c r="M459" s="253" t="str">
        <f t="shared" si="32"/>
        <v>Personal Computers</v>
      </c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1"/>
      <c r="Z459" s="241"/>
      <c r="AA459" s="241"/>
    </row>
    <row r="460" spans="1:27" hidden="1" outlineLevel="1">
      <c r="A460" s="250">
        <v>451</v>
      </c>
      <c r="B460" s="241">
        <v>1008831</v>
      </c>
      <c r="C460" s="241" t="s">
        <v>199</v>
      </c>
      <c r="D460" s="251">
        <v>649.02</v>
      </c>
      <c r="E460" s="251">
        <v>-649.02</v>
      </c>
      <c r="F460" s="251">
        <v>0</v>
      </c>
      <c r="G460" s="251">
        <f t="shared" si="29"/>
        <v>0</v>
      </c>
      <c r="H460" s="251">
        <f t="shared" si="30"/>
        <v>0</v>
      </c>
      <c r="I460" s="241">
        <v>36</v>
      </c>
      <c r="J460" s="249">
        <v>42110</v>
      </c>
      <c r="K460" s="252">
        <f t="shared" si="31"/>
        <v>43190</v>
      </c>
      <c r="L460" s="241"/>
      <c r="M460" s="253" t="str">
        <f t="shared" si="32"/>
        <v>Personal Computers</v>
      </c>
      <c r="N460" s="241"/>
      <c r="O460" s="241"/>
      <c r="P460" s="241"/>
      <c r="Q460" s="241"/>
      <c r="R460" s="241"/>
      <c r="S460" s="241"/>
      <c r="T460" s="241"/>
      <c r="U460" s="241"/>
      <c r="V460" s="241"/>
      <c r="W460" s="241"/>
      <c r="X460" s="241"/>
      <c r="Y460" s="241"/>
      <c r="Z460" s="241"/>
      <c r="AA460" s="241"/>
    </row>
    <row r="461" spans="1:27" hidden="1" outlineLevel="1">
      <c r="A461" s="250">
        <v>452</v>
      </c>
      <c r="B461" s="241">
        <v>1008923</v>
      </c>
      <c r="C461" s="241" t="s">
        <v>356</v>
      </c>
      <c r="D461" s="251">
        <v>5473.36</v>
      </c>
      <c r="E461" s="251">
        <v>-5473.36</v>
      </c>
      <c r="F461" s="251">
        <v>0</v>
      </c>
      <c r="G461" s="251">
        <f t="shared" si="29"/>
        <v>0</v>
      </c>
      <c r="H461" s="251">
        <f t="shared" si="30"/>
        <v>0</v>
      </c>
      <c r="I461" s="241">
        <v>36</v>
      </c>
      <c r="J461" s="249">
        <v>42117</v>
      </c>
      <c r="K461" s="252">
        <f t="shared" si="31"/>
        <v>43190</v>
      </c>
      <c r="L461" s="241"/>
      <c r="M461" s="253" t="str">
        <f t="shared" si="32"/>
        <v>Personal Computers</v>
      </c>
      <c r="N461" s="241"/>
      <c r="O461" s="241"/>
      <c r="P461" s="241"/>
      <c r="Q461" s="241"/>
      <c r="R461" s="241"/>
      <c r="S461" s="241"/>
      <c r="T461" s="241"/>
      <c r="U461" s="241"/>
      <c r="V461" s="241"/>
      <c r="W461" s="241"/>
      <c r="X461" s="241"/>
      <c r="Y461" s="241"/>
      <c r="Z461" s="241"/>
      <c r="AA461" s="241"/>
    </row>
    <row r="462" spans="1:27" hidden="1" outlineLevel="1">
      <c r="A462" s="250">
        <v>453</v>
      </c>
      <c r="B462" s="241">
        <v>1008941</v>
      </c>
      <c r="C462" s="241" t="s">
        <v>199</v>
      </c>
      <c r="D462" s="251">
        <v>9210.57</v>
      </c>
      <c r="E462" s="251">
        <v>-9210.57</v>
      </c>
      <c r="F462" s="251">
        <v>0</v>
      </c>
      <c r="G462" s="251">
        <f t="shared" si="29"/>
        <v>0</v>
      </c>
      <c r="H462" s="251">
        <f t="shared" si="30"/>
        <v>0</v>
      </c>
      <c r="I462" s="241">
        <v>36</v>
      </c>
      <c r="J462" s="249">
        <v>42137</v>
      </c>
      <c r="K462" s="252">
        <f t="shared" si="31"/>
        <v>43220</v>
      </c>
      <c r="L462" s="241"/>
      <c r="M462" s="253" t="str">
        <f t="shared" si="32"/>
        <v>Personal Computers</v>
      </c>
      <c r="N462" s="241"/>
      <c r="O462" s="241"/>
      <c r="P462" s="241"/>
      <c r="Q462" s="241"/>
      <c r="R462" s="241"/>
      <c r="S462" s="241"/>
      <c r="T462" s="241"/>
      <c r="U462" s="241"/>
      <c r="V462" s="241"/>
      <c r="W462" s="241"/>
      <c r="X462" s="241"/>
      <c r="Y462" s="241"/>
      <c r="Z462" s="241"/>
      <c r="AA462" s="241"/>
    </row>
    <row r="463" spans="1:27" hidden="1" outlineLevel="1">
      <c r="A463" s="250">
        <v>454</v>
      </c>
      <c r="B463" s="241">
        <v>1008975</v>
      </c>
      <c r="C463" s="241" t="s">
        <v>199</v>
      </c>
      <c r="D463" s="251">
        <v>586.58000000000004</v>
      </c>
      <c r="E463" s="251">
        <v>-586.58000000000004</v>
      </c>
      <c r="F463" s="251">
        <v>0</v>
      </c>
      <c r="G463" s="251">
        <f t="shared" si="29"/>
        <v>0</v>
      </c>
      <c r="H463" s="251">
        <f t="shared" si="30"/>
        <v>0</v>
      </c>
      <c r="I463" s="241">
        <v>36</v>
      </c>
      <c r="J463" s="249">
        <v>42139</v>
      </c>
      <c r="K463" s="252">
        <f t="shared" si="31"/>
        <v>43220</v>
      </c>
      <c r="L463" s="241"/>
      <c r="M463" s="253" t="str">
        <f t="shared" si="32"/>
        <v>Personal Computers</v>
      </c>
      <c r="N463" s="241"/>
      <c r="O463" s="241"/>
      <c r="P463" s="241"/>
      <c r="Q463" s="241"/>
      <c r="R463" s="241"/>
      <c r="S463" s="241"/>
      <c r="T463" s="241"/>
      <c r="U463" s="241"/>
      <c r="V463" s="241"/>
      <c r="W463" s="241"/>
      <c r="X463" s="241"/>
      <c r="Y463" s="241"/>
      <c r="Z463" s="241"/>
      <c r="AA463" s="241"/>
    </row>
    <row r="464" spans="1:27" hidden="1" outlineLevel="1">
      <c r="A464" s="250">
        <v>455</v>
      </c>
      <c r="B464" s="241">
        <v>1009000</v>
      </c>
      <c r="C464" s="241" t="s">
        <v>199</v>
      </c>
      <c r="D464" s="251">
        <v>691.01</v>
      </c>
      <c r="E464" s="251">
        <v>-691.01</v>
      </c>
      <c r="F464" s="251">
        <v>0</v>
      </c>
      <c r="G464" s="251">
        <f t="shared" si="29"/>
        <v>0</v>
      </c>
      <c r="H464" s="251">
        <f t="shared" si="30"/>
        <v>0</v>
      </c>
      <c r="I464" s="241">
        <v>36</v>
      </c>
      <c r="J464" s="249">
        <v>42151</v>
      </c>
      <c r="K464" s="252">
        <f t="shared" si="31"/>
        <v>43220</v>
      </c>
      <c r="L464" s="241"/>
      <c r="M464" s="253" t="str">
        <f t="shared" si="32"/>
        <v>Personal Computers</v>
      </c>
      <c r="N464" s="241"/>
      <c r="O464" s="241"/>
      <c r="P464" s="241"/>
      <c r="Q464" s="241"/>
      <c r="R464" s="241"/>
      <c r="S464" s="241"/>
      <c r="T464" s="241"/>
      <c r="U464" s="241"/>
      <c r="V464" s="241"/>
      <c r="W464" s="241"/>
      <c r="X464" s="241"/>
      <c r="Y464" s="241"/>
      <c r="Z464" s="241"/>
      <c r="AA464" s="241"/>
    </row>
    <row r="465" spans="1:27" hidden="1" outlineLevel="1">
      <c r="A465" s="250">
        <v>456</v>
      </c>
      <c r="B465" s="241">
        <v>1009001</v>
      </c>
      <c r="C465" s="241" t="s">
        <v>199</v>
      </c>
      <c r="D465" s="251">
        <v>318.63</v>
      </c>
      <c r="E465" s="251">
        <v>-318.63</v>
      </c>
      <c r="F465" s="251">
        <v>0</v>
      </c>
      <c r="G465" s="251">
        <f t="shared" si="29"/>
        <v>0</v>
      </c>
      <c r="H465" s="251">
        <f t="shared" si="30"/>
        <v>0</v>
      </c>
      <c r="I465" s="241">
        <v>36</v>
      </c>
      <c r="J465" s="249">
        <v>42152</v>
      </c>
      <c r="K465" s="252">
        <f t="shared" si="31"/>
        <v>43220</v>
      </c>
      <c r="L465" s="241"/>
      <c r="M465" s="253" t="str">
        <f t="shared" si="32"/>
        <v>Personal Computers</v>
      </c>
      <c r="N465" s="241"/>
      <c r="O465" s="241"/>
      <c r="P465" s="241"/>
      <c r="Q465" s="241"/>
      <c r="R465" s="241"/>
      <c r="S465" s="241"/>
      <c r="T465" s="241"/>
      <c r="U465" s="241"/>
      <c r="V465" s="241"/>
      <c r="W465" s="241"/>
      <c r="X465" s="241"/>
      <c r="Y465" s="241"/>
      <c r="Z465" s="241"/>
      <c r="AA465" s="241"/>
    </row>
    <row r="466" spans="1:27" hidden="1" outlineLevel="1">
      <c r="A466" s="250">
        <v>457</v>
      </c>
      <c r="B466" s="241">
        <v>1009015</v>
      </c>
      <c r="C466" s="241" t="s">
        <v>357</v>
      </c>
      <c r="D466" s="251">
        <v>90861.47</v>
      </c>
      <c r="E466" s="251">
        <v>-90861.47</v>
      </c>
      <c r="F466" s="251">
        <v>0</v>
      </c>
      <c r="G466" s="251">
        <f t="shared" si="29"/>
        <v>0</v>
      </c>
      <c r="H466" s="251">
        <f t="shared" si="30"/>
        <v>0</v>
      </c>
      <c r="I466" s="241">
        <v>36</v>
      </c>
      <c r="J466" s="249">
        <v>42158</v>
      </c>
      <c r="K466" s="252">
        <f t="shared" si="31"/>
        <v>43251</v>
      </c>
      <c r="L466" s="241"/>
      <c r="M466" s="253" t="str">
        <f t="shared" si="32"/>
        <v>Personal Computers</v>
      </c>
      <c r="N466" s="241"/>
      <c r="O466" s="241"/>
      <c r="P466" s="241"/>
      <c r="Q466" s="241"/>
      <c r="R466" s="241"/>
      <c r="S466" s="241"/>
      <c r="T466" s="241"/>
      <c r="U466" s="241"/>
      <c r="V466" s="241"/>
      <c r="W466" s="241"/>
      <c r="X466" s="241"/>
      <c r="Y466" s="241"/>
      <c r="Z466" s="241"/>
      <c r="AA466" s="241"/>
    </row>
    <row r="467" spans="1:27" hidden="1" outlineLevel="1">
      <c r="A467" s="250">
        <v>458</v>
      </c>
      <c r="B467" s="241">
        <v>1009017</v>
      </c>
      <c r="C467" s="241" t="s">
        <v>199</v>
      </c>
      <c r="D467" s="251">
        <v>1965.59</v>
      </c>
      <c r="E467" s="251">
        <v>-1965.59</v>
      </c>
      <c r="F467" s="251">
        <v>0</v>
      </c>
      <c r="G467" s="251">
        <f t="shared" si="29"/>
        <v>0</v>
      </c>
      <c r="H467" s="251">
        <f t="shared" si="30"/>
        <v>0</v>
      </c>
      <c r="I467" s="241">
        <v>36</v>
      </c>
      <c r="J467" s="249">
        <v>42165</v>
      </c>
      <c r="K467" s="252">
        <f t="shared" si="31"/>
        <v>43251</v>
      </c>
      <c r="L467" s="241"/>
      <c r="M467" s="253" t="str">
        <f t="shared" si="32"/>
        <v>Personal Computers</v>
      </c>
      <c r="N467" s="241"/>
      <c r="O467" s="241"/>
      <c r="P467" s="241"/>
      <c r="Q467" s="241"/>
      <c r="R467" s="241"/>
      <c r="S467" s="241"/>
      <c r="T467" s="241"/>
      <c r="U467" s="241"/>
      <c r="V467" s="241"/>
      <c r="W467" s="241"/>
      <c r="X467" s="241"/>
      <c r="Y467" s="241"/>
      <c r="Z467" s="241"/>
      <c r="AA467" s="241"/>
    </row>
    <row r="468" spans="1:27" hidden="1" outlineLevel="1">
      <c r="A468" s="250">
        <v>459</v>
      </c>
      <c r="B468" s="241">
        <v>1009047</v>
      </c>
      <c r="C468" s="241" t="s">
        <v>199</v>
      </c>
      <c r="D468" s="251">
        <v>200.08</v>
      </c>
      <c r="E468" s="251">
        <v>-200.08</v>
      </c>
      <c r="F468" s="251">
        <v>0</v>
      </c>
      <c r="G468" s="251">
        <f t="shared" si="29"/>
        <v>0</v>
      </c>
      <c r="H468" s="251">
        <f t="shared" si="30"/>
        <v>0</v>
      </c>
      <c r="I468" s="241">
        <v>36</v>
      </c>
      <c r="J468" s="249">
        <v>42171</v>
      </c>
      <c r="K468" s="252">
        <f t="shared" si="31"/>
        <v>43251</v>
      </c>
      <c r="L468" s="241"/>
      <c r="M468" s="253" t="str">
        <f t="shared" si="32"/>
        <v>Personal Computers</v>
      </c>
      <c r="N468" s="241"/>
      <c r="O468" s="241"/>
      <c r="P468" s="241"/>
      <c r="Q468" s="241"/>
      <c r="R468" s="241"/>
      <c r="S468" s="241"/>
      <c r="T468" s="241"/>
      <c r="U468" s="241"/>
      <c r="V468" s="241"/>
      <c r="W468" s="241"/>
      <c r="X468" s="241"/>
      <c r="Y468" s="241"/>
      <c r="Z468" s="241"/>
      <c r="AA468" s="241"/>
    </row>
    <row r="469" spans="1:27" hidden="1" outlineLevel="1">
      <c r="A469" s="250">
        <v>460</v>
      </c>
      <c r="B469" s="241">
        <v>1009049</v>
      </c>
      <c r="C469" s="241" t="s">
        <v>199</v>
      </c>
      <c r="D469" s="251">
        <v>47921.29</v>
      </c>
      <c r="E469" s="251">
        <v>-47921.29</v>
      </c>
      <c r="F469" s="251">
        <v>0</v>
      </c>
      <c r="G469" s="251">
        <f t="shared" si="29"/>
        <v>0</v>
      </c>
      <c r="H469" s="251">
        <f t="shared" si="30"/>
        <v>0</v>
      </c>
      <c r="I469" s="241">
        <v>36</v>
      </c>
      <c r="J469" s="249">
        <v>42178</v>
      </c>
      <c r="K469" s="252">
        <f t="shared" si="31"/>
        <v>43251</v>
      </c>
      <c r="L469" s="241"/>
      <c r="M469" s="253" t="str">
        <f t="shared" si="32"/>
        <v>Personal Computers</v>
      </c>
      <c r="N469" s="241"/>
      <c r="O469" s="241"/>
      <c r="P469" s="241"/>
      <c r="Q469" s="241"/>
      <c r="R469" s="241"/>
      <c r="S469" s="241"/>
      <c r="T469" s="241"/>
      <c r="U469" s="241"/>
      <c r="V469" s="241"/>
      <c r="W469" s="241"/>
      <c r="X469" s="241"/>
      <c r="Y469" s="241"/>
      <c r="Z469" s="241"/>
      <c r="AA469" s="241"/>
    </row>
    <row r="470" spans="1:27" hidden="1" outlineLevel="1">
      <c r="A470" s="250">
        <v>461</v>
      </c>
      <c r="B470" s="241">
        <v>1009050</v>
      </c>
      <c r="C470" s="241" t="s">
        <v>199</v>
      </c>
      <c r="D470" s="251">
        <v>413.47</v>
      </c>
      <c r="E470" s="251">
        <v>-413.47</v>
      </c>
      <c r="F470" s="251">
        <v>0</v>
      </c>
      <c r="G470" s="251">
        <f>IF(F470&gt;0,D470/I470,0)</f>
        <v>0</v>
      </c>
      <c r="H470" s="251">
        <f t="shared" si="30"/>
        <v>0</v>
      </c>
      <c r="I470" s="241">
        <v>36</v>
      </c>
      <c r="J470" s="249">
        <v>42179</v>
      </c>
      <c r="K470" s="252">
        <f t="shared" si="31"/>
        <v>43251</v>
      </c>
      <c r="L470" s="241"/>
      <c r="M470" s="253" t="str">
        <f t="shared" si="32"/>
        <v>Personal Computers</v>
      </c>
      <c r="N470" s="241"/>
      <c r="O470" s="241"/>
      <c r="P470" s="241"/>
      <c r="Q470" s="241"/>
      <c r="R470" s="241"/>
      <c r="S470" s="241"/>
      <c r="T470" s="241"/>
      <c r="U470" s="241"/>
      <c r="V470" s="241"/>
      <c r="W470" s="241"/>
      <c r="X470" s="241"/>
      <c r="Y470" s="241"/>
      <c r="Z470" s="241"/>
      <c r="AA470" s="241"/>
    </row>
    <row r="471" spans="1:27" hidden="1" outlineLevel="1">
      <c r="A471" s="250">
        <v>462</v>
      </c>
      <c r="B471" s="241">
        <v>1009054</v>
      </c>
      <c r="C471" s="241" t="s">
        <v>199</v>
      </c>
      <c r="D471" s="251">
        <v>4442.8599999999997</v>
      </c>
      <c r="E471" s="251">
        <v>-4320.46</v>
      </c>
      <c r="F471" s="251">
        <v>122.39999999999964</v>
      </c>
      <c r="G471" s="251">
        <f t="shared" si="29"/>
        <v>123.41277777777776</v>
      </c>
      <c r="H471" s="251">
        <f t="shared" si="30"/>
        <v>1480.9533333333331</v>
      </c>
      <c r="I471" s="241">
        <v>36</v>
      </c>
      <c r="J471" s="249">
        <v>42186</v>
      </c>
      <c r="K471" s="252">
        <f t="shared" si="31"/>
        <v>43281</v>
      </c>
      <c r="L471" s="241"/>
      <c r="M471" s="253" t="str">
        <f t="shared" si="32"/>
        <v>Not Fully Deprec</v>
      </c>
      <c r="N471" s="241"/>
      <c r="O471" s="241"/>
      <c r="P471" s="241"/>
      <c r="Q471" s="241"/>
      <c r="R471" s="241"/>
      <c r="S471" s="241"/>
      <c r="T471" s="241"/>
      <c r="U471" s="241"/>
      <c r="V471" s="241"/>
      <c r="W471" s="241"/>
      <c r="X471" s="241"/>
      <c r="Y471" s="241"/>
      <c r="Z471" s="241"/>
      <c r="AA471" s="241"/>
    </row>
    <row r="472" spans="1:27" hidden="1" outlineLevel="1">
      <c r="A472" s="250">
        <v>463</v>
      </c>
      <c r="B472" s="241">
        <v>1009055</v>
      </c>
      <c r="C472" s="241" t="s">
        <v>358</v>
      </c>
      <c r="D472" s="251">
        <v>58892.26</v>
      </c>
      <c r="E472" s="251">
        <v>-57269.81</v>
      </c>
      <c r="F472" s="251">
        <v>1622.4500000000044</v>
      </c>
      <c r="G472" s="251">
        <f t="shared" ref="G472:G535" si="33">IF(F472&gt;0,D472/I472,0)</f>
        <v>1635.8961111111112</v>
      </c>
      <c r="H472" s="251">
        <f t="shared" ref="H472:H535" si="34">IF(F472&gt;0,IF(YEAR(K472)="2018",ROUND(($P$8-K472)/30,0)*G472,G472*12),0)</f>
        <v>19630.753333333334</v>
      </c>
      <c r="I472" s="241">
        <v>36</v>
      </c>
      <c r="J472" s="249">
        <v>42200</v>
      </c>
      <c r="K472" s="252">
        <f t="shared" ref="K472:K535" si="35">EOMONTH(J472,(I472-1))</f>
        <v>43281</v>
      </c>
      <c r="L472" s="241"/>
      <c r="M472" s="253" t="str">
        <f t="shared" si="32"/>
        <v>Not Fully Deprec</v>
      </c>
      <c r="N472" s="241"/>
      <c r="O472" s="241"/>
      <c r="P472" s="241"/>
      <c r="Q472" s="241"/>
      <c r="R472" s="241"/>
      <c r="S472" s="241"/>
      <c r="T472" s="241"/>
      <c r="U472" s="241"/>
      <c r="V472" s="241"/>
      <c r="W472" s="241"/>
      <c r="X472" s="241"/>
      <c r="Y472" s="241"/>
      <c r="Z472" s="241"/>
      <c r="AA472" s="241"/>
    </row>
    <row r="473" spans="1:27" hidden="1" outlineLevel="1">
      <c r="A473" s="250">
        <v>464</v>
      </c>
      <c r="B473" s="241">
        <v>1009056</v>
      </c>
      <c r="C473" s="241" t="s">
        <v>199</v>
      </c>
      <c r="D473" s="251">
        <v>405.79</v>
      </c>
      <c r="E473" s="251">
        <v>-394.61</v>
      </c>
      <c r="F473" s="251">
        <v>11.180000000000007</v>
      </c>
      <c r="G473" s="251">
        <f t="shared" si="33"/>
        <v>11.271944444444445</v>
      </c>
      <c r="H473" s="251">
        <f t="shared" si="34"/>
        <v>135.26333333333335</v>
      </c>
      <c r="I473" s="241">
        <v>36</v>
      </c>
      <c r="J473" s="249">
        <v>42194</v>
      </c>
      <c r="K473" s="252">
        <f t="shared" si="35"/>
        <v>43281</v>
      </c>
      <c r="L473" s="241"/>
      <c r="M473" s="253" t="str">
        <f t="shared" ref="M473:M536" si="36">+IF(F473=0,"Personal Computers","Not Fully Deprec")</f>
        <v>Not Fully Deprec</v>
      </c>
      <c r="N473" s="241"/>
      <c r="O473" s="241"/>
      <c r="P473" s="241"/>
      <c r="Q473" s="241"/>
      <c r="R473" s="241"/>
      <c r="S473" s="241"/>
      <c r="T473" s="241"/>
      <c r="U473" s="241"/>
      <c r="V473" s="241"/>
      <c r="W473" s="241"/>
      <c r="X473" s="241"/>
      <c r="Y473" s="241"/>
      <c r="Z473" s="241"/>
      <c r="AA473" s="241"/>
    </row>
    <row r="474" spans="1:27" hidden="1" outlineLevel="1">
      <c r="A474" s="250">
        <v>465</v>
      </c>
      <c r="B474" s="241">
        <v>1009121</v>
      </c>
      <c r="C474" s="241" t="s">
        <v>199</v>
      </c>
      <c r="D474" s="251">
        <v>5071.18</v>
      </c>
      <c r="E474" s="251">
        <v>-4931.47</v>
      </c>
      <c r="F474" s="251">
        <v>139.71000000000004</v>
      </c>
      <c r="G474" s="251">
        <f t="shared" si="33"/>
        <v>140.86611111111111</v>
      </c>
      <c r="H474" s="251">
        <f t="shared" si="34"/>
        <v>1690.3933333333334</v>
      </c>
      <c r="I474" s="241">
        <v>36</v>
      </c>
      <c r="J474" s="249">
        <v>42207</v>
      </c>
      <c r="K474" s="252">
        <f t="shared" si="35"/>
        <v>43281</v>
      </c>
      <c r="L474" s="241"/>
      <c r="M474" s="253" t="str">
        <f t="shared" si="36"/>
        <v>Not Fully Deprec</v>
      </c>
      <c r="N474" s="241"/>
      <c r="O474" s="241"/>
      <c r="P474" s="241"/>
      <c r="Q474" s="241"/>
      <c r="R474" s="241"/>
      <c r="S474" s="241"/>
      <c r="T474" s="241"/>
      <c r="U474" s="241"/>
      <c r="V474" s="241"/>
      <c r="W474" s="241"/>
      <c r="X474" s="241"/>
      <c r="Y474" s="241"/>
      <c r="Z474" s="241"/>
      <c r="AA474" s="241"/>
    </row>
    <row r="475" spans="1:27" hidden="1" outlineLevel="1">
      <c r="A475" s="250">
        <v>466</v>
      </c>
      <c r="B475" s="241">
        <v>1009126</v>
      </c>
      <c r="C475" s="241" t="s">
        <v>199</v>
      </c>
      <c r="D475" s="251">
        <v>954.44</v>
      </c>
      <c r="E475" s="251">
        <v>-928.14</v>
      </c>
      <c r="F475" s="251">
        <v>26.300000000000068</v>
      </c>
      <c r="G475" s="251">
        <f t="shared" si="33"/>
        <v>26.512222222222224</v>
      </c>
      <c r="H475" s="251">
        <f t="shared" si="34"/>
        <v>318.1466666666667</v>
      </c>
      <c r="I475" s="241">
        <v>36</v>
      </c>
      <c r="J475" s="249">
        <v>42214</v>
      </c>
      <c r="K475" s="252">
        <f t="shared" si="35"/>
        <v>43281</v>
      </c>
      <c r="L475" s="241"/>
      <c r="M475" s="253" t="str">
        <f t="shared" si="36"/>
        <v>Not Fully Deprec</v>
      </c>
      <c r="N475" s="241"/>
      <c r="O475" s="241"/>
      <c r="P475" s="241"/>
      <c r="Q475" s="241"/>
      <c r="R475" s="241"/>
      <c r="S475" s="241"/>
      <c r="T475" s="241"/>
      <c r="U475" s="241"/>
      <c r="V475" s="241"/>
      <c r="W475" s="241"/>
      <c r="X475" s="241"/>
      <c r="Y475" s="241"/>
      <c r="Z475" s="241"/>
      <c r="AA475" s="241"/>
    </row>
    <row r="476" spans="1:27" hidden="1" outlineLevel="1">
      <c r="A476" s="250">
        <v>467</v>
      </c>
      <c r="B476" s="241">
        <v>1009131</v>
      </c>
      <c r="C476" s="241" t="s">
        <v>351</v>
      </c>
      <c r="D476" s="251">
        <v>4032.31</v>
      </c>
      <c r="E476" s="251">
        <v>-3921.22</v>
      </c>
      <c r="F476" s="251">
        <v>111.09000000000015</v>
      </c>
      <c r="G476" s="251">
        <f t="shared" si="33"/>
        <v>112.00861111111111</v>
      </c>
      <c r="H476" s="251">
        <f t="shared" si="34"/>
        <v>1344.1033333333332</v>
      </c>
      <c r="I476" s="241">
        <v>36</v>
      </c>
      <c r="J476" s="249">
        <v>42216</v>
      </c>
      <c r="K476" s="252">
        <f t="shared" si="35"/>
        <v>43281</v>
      </c>
      <c r="L476" s="241"/>
      <c r="M476" s="253" t="str">
        <f t="shared" si="36"/>
        <v>Not Fully Deprec</v>
      </c>
      <c r="N476" s="241"/>
      <c r="O476" s="241"/>
      <c r="P476" s="241"/>
      <c r="Q476" s="241"/>
      <c r="R476" s="241"/>
      <c r="S476" s="241"/>
      <c r="T476" s="241"/>
      <c r="U476" s="241"/>
      <c r="V476" s="241"/>
      <c r="W476" s="241"/>
      <c r="X476" s="241"/>
      <c r="Y476" s="241"/>
      <c r="Z476" s="241"/>
      <c r="AA476" s="241"/>
    </row>
    <row r="477" spans="1:27" hidden="1" outlineLevel="1">
      <c r="A477" s="250">
        <v>468</v>
      </c>
      <c r="B477" s="241">
        <v>1009132</v>
      </c>
      <c r="C477" s="241" t="s">
        <v>359</v>
      </c>
      <c r="D477" s="251">
        <v>70975.81</v>
      </c>
      <c r="E477" s="251">
        <v>-67049.69</v>
      </c>
      <c r="F477" s="251">
        <v>3926.1199999999953</v>
      </c>
      <c r="G477" s="251">
        <f t="shared" si="33"/>
        <v>1971.5502777777776</v>
      </c>
      <c r="H477" s="251">
        <f t="shared" si="34"/>
        <v>23658.603333333333</v>
      </c>
      <c r="I477" s="241">
        <v>36</v>
      </c>
      <c r="J477" s="249">
        <v>42228</v>
      </c>
      <c r="K477" s="252">
        <f t="shared" si="35"/>
        <v>43312</v>
      </c>
      <c r="L477" s="241"/>
      <c r="M477" s="253" t="str">
        <f t="shared" si="36"/>
        <v>Not Fully Deprec</v>
      </c>
      <c r="N477" s="241"/>
      <c r="O477" s="241"/>
      <c r="P477" s="241"/>
      <c r="Q477" s="241"/>
      <c r="R477" s="241"/>
      <c r="S477" s="241"/>
      <c r="T477" s="241"/>
      <c r="U477" s="241"/>
      <c r="V477" s="241"/>
      <c r="W477" s="241"/>
      <c r="X477" s="241"/>
      <c r="Y477" s="241"/>
      <c r="Z477" s="241"/>
      <c r="AA477" s="241"/>
    </row>
    <row r="478" spans="1:27" hidden="1" outlineLevel="1">
      <c r="A478" s="250">
        <v>469</v>
      </c>
      <c r="B478" s="241">
        <v>1009133</v>
      </c>
      <c r="C478" s="241" t="s">
        <v>199</v>
      </c>
      <c r="D478" s="251">
        <v>45088.34</v>
      </c>
      <c r="E478" s="251">
        <v>-42594.2</v>
      </c>
      <c r="F478" s="251">
        <v>2494.1399999999994</v>
      </c>
      <c r="G478" s="251">
        <f t="shared" si="33"/>
        <v>1252.4538888888887</v>
      </c>
      <c r="H478" s="251">
        <f t="shared" si="34"/>
        <v>15029.446666666665</v>
      </c>
      <c r="I478" s="241">
        <v>36</v>
      </c>
      <c r="J478" s="249">
        <v>42223</v>
      </c>
      <c r="K478" s="252">
        <f t="shared" si="35"/>
        <v>43312</v>
      </c>
      <c r="L478" s="241"/>
      <c r="M478" s="253" t="str">
        <f t="shared" si="36"/>
        <v>Not Fully Deprec</v>
      </c>
      <c r="N478" s="241"/>
      <c r="O478" s="241"/>
      <c r="P478" s="241"/>
      <c r="Q478" s="241"/>
      <c r="R478" s="241"/>
      <c r="S478" s="241"/>
      <c r="T478" s="241"/>
      <c r="U478" s="241"/>
      <c r="V478" s="241"/>
      <c r="W478" s="241"/>
      <c r="X478" s="241"/>
      <c r="Y478" s="241"/>
      <c r="Z478" s="241"/>
      <c r="AA478" s="241"/>
    </row>
    <row r="479" spans="1:27" hidden="1" outlineLevel="1">
      <c r="A479" s="250">
        <v>470</v>
      </c>
      <c r="B479" s="241">
        <v>1009204</v>
      </c>
      <c r="C479" s="241" t="s">
        <v>199</v>
      </c>
      <c r="D479" s="251">
        <v>6182.98</v>
      </c>
      <c r="E479" s="251">
        <v>-5840.96</v>
      </c>
      <c r="F479" s="251">
        <v>342.01999999999953</v>
      </c>
      <c r="G479" s="251">
        <f t="shared" si="33"/>
        <v>171.74944444444444</v>
      </c>
      <c r="H479" s="251">
        <f t="shared" si="34"/>
        <v>2060.9933333333333</v>
      </c>
      <c r="I479" s="241">
        <v>36</v>
      </c>
      <c r="J479" s="249">
        <v>42235</v>
      </c>
      <c r="K479" s="252">
        <f t="shared" si="35"/>
        <v>43312</v>
      </c>
      <c r="L479" s="241"/>
      <c r="M479" s="253" t="str">
        <f t="shared" si="36"/>
        <v>Not Fully Deprec</v>
      </c>
      <c r="N479" s="241"/>
      <c r="O479" s="241"/>
      <c r="P479" s="241"/>
      <c r="Q479" s="241"/>
      <c r="R479" s="241"/>
      <c r="S479" s="241"/>
      <c r="T479" s="241"/>
      <c r="U479" s="241"/>
      <c r="V479" s="241"/>
      <c r="W479" s="241"/>
      <c r="X479" s="241"/>
      <c r="Y479" s="241"/>
      <c r="Z479" s="241"/>
      <c r="AA479" s="241"/>
    </row>
    <row r="480" spans="1:27" hidden="1" outlineLevel="1">
      <c r="A480" s="250">
        <v>471</v>
      </c>
      <c r="B480" s="241">
        <v>1009205</v>
      </c>
      <c r="C480" s="241" t="s">
        <v>199</v>
      </c>
      <c r="D480" s="251">
        <v>267.76</v>
      </c>
      <c r="E480" s="251">
        <v>-252.95</v>
      </c>
      <c r="F480" s="251">
        <v>14.810000000000002</v>
      </c>
      <c r="G480" s="251">
        <f t="shared" si="33"/>
        <v>7.4377777777777778</v>
      </c>
      <c r="H480" s="251">
        <f t="shared" si="34"/>
        <v>89.25333333333333</v>
      </c>
      <c r="I480" s="241">
        <v>36</v>
      </c>
      <c r="J480" s="249">
        <v>42236</v>
      </c>
      <c r="K480" s="252">
        <f t="shared" si="35"/>
        <v>43312</v>
      </c>
      <c r="L480" s="241"/>
      <c r="M480" s="253" t="str">
        <f t="shared" si="36"/>
        <v>Not Fully Deprec</v>
      </c>
      <c r="N480" s="241"/>
      <c r="O480" s="241"/>
      <c r="P480" s="241"/>
      <c r="Q480" s="241"/>
      <c r="R480" s="241"/>
      <c r="S480" s="241"/>
      <c r="T480" s="241"/>
      <c r="U480" s="241"/>
      <c r="V480" s="241"/>
      <c r="W480" s="241"/>
      <c r="X480" s="241"/>
      <c r="Y480" s="241"/>
      <c r="Z480" s="241"/>
      <c r="AA480" s="241"/>
    </row>
    <row r="481" spans="1:27" hidden="1" outlineLevel="1">
      <c r="A481" s="250">
        <v>472</v>
      </c>
      <c r="B481" s="241">
        <v>1009254</v>
      </c>
      <c r="C481" s="241" t="s">
        <v>199</v>
      </c>
      <c r="D481" s="251">
        <v>1084.07</v>
      </c>
      <c r="E481" s="251">
        <v>-993.84</v>
      </c>
      <c r="F481" s="251">
        <v>90.229999999999905</v>
      </c>
      <c r="G481" s="251">
        <f t="shared" si="33"/>
        <v>30.113055555555555</v>
      </c>
      <c r="H481" s="251">
        <f t="shared" si="34"/>
        <v>361.35666666666668</v>
      </c>
      <c r="I481" s="241">
        <v>36</v>
      </c>
      <c r="J481" s="249">
        <v>42249</v>
      </c>
      <c r="K481" s="252">
        <f t="shared" si="35"/>
        <v>43343</v>
      </c>
      <c r="L481" s="241"/>
      <c r="M481" s="253" t="str">
        <f t="shared" si="36"/>
        <v>Not Fully Deprec</v>
      </c>
      <c r="N481" s="241"/>
      <c r="O481" s="241"/>
      <c r="P481" s="241"/>
      <c r="Q481" s="241"/>
      <c r="R481" s="241"/>
      <c r="S481" s="241"/>
      <c r="T481" s="241"/>
      <c r="U481" s="241"/>
      <c r="V481" s="241"/>
      <c r="W481" s="241"/>
      <c r="X481" s="241"/>
      <c r="Y481" s="241"/>
      <c r="Z481" s="241"/>
      <c r="AA481" s="241"/>
    </row>
    <row r="482" spans="1:27" hidden="1" outlineLevel="1">
      <c r="A482" s="250">
        <v>473</v>
      </c>
      <c r="B482" s="241">
        <v>1009306</v>
      </c>
      <c r="C482" s="241" t="s">
        <v>360</v>
      </c>
      <c r="D482" s="251">
        <v>3250.69</v>
      </c>
      <c r="E482" s="251">
        <v>-2980.17</v>
      </c>
      <c r="F482" s="251">
        <v>270.52</v>
      </c>
      <c r="G482" s="251">
        <f t="shared" si="33"/>
        <v>90.296944444444449</v>
      </c>
      <c r="H482" s="251">
        <f t="shared" si="34"/>
        <v>1083.5633333333335</v>
      </c>
      <c r="I482" s="241">
        <v>36</v>
      </c>
      <c r="J482" s="249">
        <v>42263</v>
      </c>
      <c r="K482" s="252">
        <f t="shared" si="35"/>
        <v>43343</v>
      </c>
      <c r="L482" s="241"/>
      <c r="M482" s="253" t="str">
        <f t="shared" si="36"/>
        <v>Not Fully Deprec</v>
      </c>
      <c r="N482" s="241"/>
      <c r="O482" s="241"/>
      <c r="P482" s="241"/>
      <c r="Q482" s="241"/>
      <c r="R482" s="241"/>
      <c r="S482" s="241"/>
      <c r="T482" s="241"/>
      <c r="U482" s="241"/>
      <c r="V482" s="241"/>
      <c r="W482" s="241"/>
      <c r="X482" s="241"/>
      <c r="Y482" s="241"/>
      <c r="Z482" s="241"/>
      <c r="AA482" s="241"/>
    </row>
    <row r="483" spans="1:27" hidden="1" outlineLevel="1">
      <c r="A483" s="250">
        <v>474</v>
      </c>
      <c r="B483" s="241">
        <v>1009307</v>
      </c>
      <c r="C483" s="241" t="s">
        <v>361</v>
      </c>
      <c r="D483" s="251">
        <v>32024.31</v>
      </c>
      <c r="E483" s="251">
        <v>-29359.27</v>
      </c>
      <c r="F483" s="251">
        <v>2665.0400000000009</v>
      </c>
      <c r="G483" s="251">
        <f t="shared" si="33"/>
        <v>889.56416666666667</v>
      </c>
      <c r="H483" s="251">
        <f t="shared" si="34"/>
        <v>10674.77</v>
      </c>
      <c r="I483" s="241">
        <v>36</v>
      </c>
      <c r="J483" s="249">
        <v>42270</v>
      </c>
      <c r="K483" s="252">
        <f t="shared" si="35"/>
        <v>43343</v>
      </c>
      <c r="L483" s="241"/>
      <c r="M483" s="253" t="str">
        <f t="shared" si="36"/>
        <v>Not Fully Deprec</v>
      </c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41"/>
      <c r="Y483" s="241"/>
      <c r="Z483" s="241"/>
      <c r="AA483" s="241"/>
    </row>
    <row r="484" spans="1:27" hidden="1" outlineLevel="1">
      <c r="A484" s="250">
        <v>475</v>
      </c>
      <c r="B484" s="241">
        <v>1009318</v>
      </c>
      <c r="C484" s="241" t="s">
        <v>362</v>
      </c>
      <c r="D484" s="251">
        <v>1584.15</v>
      </c>
      <c r="E484" s="251">
        <v>-1408.62</v>
      </c>
      <c r="F484" s="251">
        <v>175.5300000000002</v>
      </c>
      <c r="G484" s="251">
        <f t="shared" si="33"/>
        <v>44.00416666666667</v>
      </c>
      <c r="H484" s="251">
        <f t="shared" si="34"/>
        <v>528.05000000000007</v>
      </c>
      <c r="I484" s="241">
        <v>36</v>
      </c>
      <c r="J484" s="249">
        <v>42284</v>
      </c>
      <c r="K484" s="252">
        <f t="shared" si="35"/>
        <v>43373</v>
      </c>
      <c r="L484" s="241"/>
      <c r="M484" s="253" t="str">
        <f t="shared" si="36"/>
        <v>Not Fully Deprec</v>
      </c>
      <c r="N484" s="241"/>
      <c r="O484" s="241"/>
      <c r="P484" s="241"/>
      <c r="Q484" s="241"/>
      <c r="R484" s="241"/>
      <c r="S484" s="241"/>
      <c r="T484" s="241"/>
      <c r="U484" s="241"/>
      <c r="V484" s="241"/>
      <c r="W484" s="241"/>
      <c r="X484" s="241"/>
      <c r="Y484" s="241"/>
      <c r="Z484" s="241"/>
      <c r="AA484" s="241"/>
    </row>
    <row r="485" spans="1:27" hidden="1" outlineLevel="1">
      <c r="A485" s="250">
        <v>476</v>
      </c>
      <c r="B485" s="241">
        <v>1009359</v>
      </c>
      <c r="C485" s="241" t="s">
        <v>199</v>
      </c>
      <c r="D485" s="251">
        <v>842.29</v>
      </c>
      <c r="E485" s="251">
        <v>-748.96</v>
      </c>
      <c r="F485" s="251">
        <v>93.329999999999927</v>
      </c>
      <c r="G485" s="251">
        <f t="shared" si="33"/>
        <v>23.396944444444443</v>
      </c>
      <c r="H485" s="251">
        <f t="shared" si="34"/>
        <v>280.76333333333332</v>
      </c>
      <c r="I485" s="241">
        <v>36</v>
      </c>
      <c r="J485" s="249">
        <v>42291</v>
      </c>
      <c r="K485" s="252">
        <f t="shared" si="35"/>
        <v>43373</v>
      </c>
      <c r="L485" s="241"/>
      <c r="M485" s="253" t="str">
        <f t="shared" si="36"/>
        <v>Not Fully Deprec</v>
      </c>
      <c r="N485" s="241"/>
      <c r="O485" s="241"/>
      <c r="P485" s="241"/>
      <c r="Q485" s="241"/>
      <c r="R485" s="241"/>
      <c r="S485" s="241"/>
      <c r="T485" s="241"/>
      <c r="U485" s="241"/>
      <c r="V485" s="241"/>
      <c r="W485" s="241"/>
      <c r="X485" s="241"/>
      <c r="Y485" s="241"/>
      <c r="Z485" s="241"/>
      <c r="AA485" s="241"/>
    </row>
    <row r="486" spans="1:27" hidden="1" outlineLevel="1">
      <c r="A486" s="250">
        <v>477</v>
      </c>
      <c r="B486" s="241">
        <v>1009381</v>
      </c>
      <c r="C486" s="241" t="s">
        <v>199</v>
      </c>
      <c r="D486" s="251">
        <v>3473.53</v>
      </c>
      <c r="E486" s="251">
        <v>-2991.36</v>
      </c>
      <c r="F486" s="251">
        <v>482.17000000000007</v>
      </c>
      <c r="G486" s="251">
        <f t="shared" si="33"/>
        <v>96.486944444444447</v>
      </c>
      <c r="H486" s="251">
        <f t="shared" si="34"/>
        <v>1157.8433333333332</v>
      </c>
      <c r="I486" s="241">
        <v>36</v>
      </c>
      <c r="J486" s="249">
        <v>42319</v>
      </c>
      <c r="K486" s="252">
        <f t="shared" si="35"/>
        <v>43404</v>
      </c>
      <c r="L486" s="241"/>
      <c r="M486" s="253" t="str">
        <f t="shared" si="36"/>
        <v>Not Fully Deprec</v>
      </c>
      <c r="N486" s="241"/>
      <c r="O486" s="241"/>
      <c r="P486" s="241"/>
      <c r="Q486" s="241"/>
      <c r="R486" s="241"/>
      <c r="S486" s="241"/>
      <c r="T486" s="241"/>
      <c r="U486" s="241"/>
      <c r="V486" s="241"/>
      <c r="W486" s="241"/>
      <c r="X486" s="241"/>
      <c r="Y486" s="241"/>
      <c r="Z486" s="241"/>
      <c r="AA486" s="241"/>
    </row>
    <row r="487" spans="1:27" hidden="1" outlineLevel="1">
      <c r="A487" s="250">
        <v>478</v>
      </c>
      <c r="B487" s="241">
        <v>1009414</v>
      </c>
      <c r="C487" s="241" t="s">
        <v>199</v>
      </c>
      <c r="D487" s="251">
        <v>300.52</v>
      </c>
      <c r="E487" s="251">
        <v>-258.81</v>
      </c>
      <c r="F487" s="251">
        <v>41.70999999999998</v>
      </c>
      <c r="G487" s="251">
        <f t="shared" si="33"/>
        <v>8.3477777777777771</v>
      </c>
      <c r="H487" s="251">
        <f t="shared" si="34"/>
        <v>100.17333333333332</v>
      </c>
      <c r="I487" s="241">
        <v>36</v>
      </c>
      <c r="J487" s="249">
        <v>42331</v>
      </c>
      <c r="K487" s="252">
        <f t="shared" si="35"/>
        <v>43404</v>
      </c>
      <c r="L487" s="241"/>
      <c r="M487" s="253" t="str">
        <f t="shared" si="36"/>
        <v>Not Fully Deprec</v>
      </c>
      <c r="N487" s="241"/>
      <c r="O487" s="241"/>
      <c r="P487" s="241"/>
      <c r="Q487" s="241"/>
      <c r="R487" s="241"/>
      <c r="S487" s="241"/>
      <c r="T487" s="241"/>
      <c r="U487" s="241"/>
      <c r="V487" s="241"/>
      <c r="W487" s="241"/>
      <c r="X487" s="241"/>
      <c r="Y487" s="241"/>
      <c r="Z487" s="241"/>
      <c r="AA487" s="241"/>
    </row>
    <row r="488" spans="1:27" hidden="1" outlineLevel="1">
      <c r="A488" s="250">
        <v>479</v>
      </c>
      <c r="B488" s="241">
        <v>1009425</v>
      </c>
      <c r="C488" s="241" t="s">
        <v>363</v>
      </c>
      <c r="D488" s="251">
        <v>62844</v>
      </c>
      <c r="E488" s="251">
        <v>-52388.26</v>
      </c>
      <c r="F488" s="251">
        <v>10455.739999999998</v>
      </c>
      <c r="G488" s="251">
        <f t="shared" si="33"/>
        <v>1745.6666666666667</v>
      </c>
      <c r="H488" s="251">
        <f t="shared" si="34"/>
        <v>20948</v>
      </c>
      <c r="I488" s="241">
        <v>36</v>
      </c>
      <c r="J488" s="249">
        <v>42340</v>
      </c>
      <c r="K488" s="252">
        <f t="shared" si="35"/>
        <v>43434</v>
      </c>
      <c r="L488" s="241"/>
      <c r="M488" s="253" t="str">
        <f t="shared" si="36"/>
        <v>Not Fully Deprec</v>
      </c>
      <c r="N488" s="241"/>
      <c r="O488" s="241"/>
      <c r="P488" s="241"/>
      <c r="Q488" s="241"/>
      <c r="R488" s="241"/>
      <c r="S488" s="241"/>
      <c r="T488" s="241"/>
      <c r="U488" s="241"/>
      <c r="V488" s="241"/>
      <c r="W488" s="241"/>
      <c r="X488" s="241"/>
      <c r="Y488" s="241"/>
      <c r="Z488" s="241"/>
      <c r="AA488" s="241"/>
    </row>
    <row r="489" spans="1:27" hidden="1" outlineLevel="1">
      <c r="A489" s="250">
        <v>480</v>
      </c>
      <c r="B489" s="241">
        <v>1009426</v>
      </c>
      <c r="C489" s="241" t="s">
        <v>199</v>
      </c>
      <c r="D489" s="251">
        <v>1806.31</v>
      </c>
      <c r="E489" s="251">
        <v>-1505.78</v>
      </c>
      <c r="F489" s="251">
        <v>300.52999999999997</v>
      </c>
      <c r="G489" s="251">
        <f t="shared" si="33"/>
        <v>50.175277777777779</v>
      </c>
      <c r="H489" s="251">
        <f t="shared" si="34"/>
        <v>602.10333333333335</v>
      </c>
      <c r="I489" s="241">
        <v>36</v>
      </c>
      <c r="J489" s="249">
        <v>42340</v>
      </c>
      <c r="K489" s="252">
        <f t="shared" si="35"/>
        <v>43434</v>
      </c>
      <c r="L489" s="241"/>
      <c r="M489" s="253" t="str">
        <f t="shared" si="36"/>
        <v>Not Fully Deprec</v>
      </c>
      <c r="N489" s="241"/>
      <c r="O489" s="241"/>
      <c r="P489" s="241"/>
      <c r="Q489" s="241"/>
      <c r="R489" s="241"/>
      <c r="S489" s="241"/>
      <c r="T489" s="241"/>
      <c r="U489" s="241"/>
      <c r="V489" s="241"/>
      <c r="W489" s="241"/>
      <c r="X489" s="241"/>
      <c r="Y489" s="241"/>
      <c r="Z489" s="241"/>
      <c r="AA489" s="241"/>
    </row>
    <row r="490" spans="1:27" hidden="1" outlineLevel="1">
      <c r="A490" s="250">
        <v>481</v>
      </c>
      <c r="B490" s="241">
        <v>1009464</v>
      </c>
      <c r="C490" s="241" t="s">
        <v>199</v>
      </c>
      <c r="D490" s="251">
        <v>7956.84</v>
      </c>
      <c r="E490" s="251">
        <v>-6409.68</v>
      </c>
      <c r="F490" s="251">
        <v>1547.1599999999999</v>
      </c>
      <c r="G490" s="251">
        <f t="shared" si="33"/>
        <v>221.02333333333334</v>
      </c>
      <c r="H490" s="251">
        <f t="shared" si="34"/>
        <v>2652.28</v>
      </c>
      <c r="I490" s="241">
        <v>36</v>
      </c>
      <c r="J490" s="249">
        <v>42382</v>
      </c>
      <c r="K490" s="252">
        <f t="shared" si="35"/>
        <v>43465</v>
      </c>
      <c r="L490" s="241"/>
      <c r="M490" s="253" t="str">
        <f t="shared" si="36"/>
        <v>Not Fully Deprec</v>
      </c>
      <c r="N490" s="241"/>
      <c r="O490" s="241"/>
      <c r="P490" s="241"/>
      <c r="Q490" s="241"/>
      <c r="R490" s="241"/>
      <c r="S490" s="241"/>
      <c r="T490" s="241"/>
      <c r="U490" s="241"/>
      <c r="V490" s="241"/>
      <c r="W490" s="241"/>
      <c r="X490" s="241"/>
      <c r="Y490" s="241"/>
      <c r="Z490" s="241"/>
      <c r="AA490" s="241"/>
    </row>
    <row r="491" spans="1:27" hidden="1" outlineLevel="1">
      <c r="A491" s="250">
        <v>482</v>
      </c>
      <c r="B491" s="241">
        <v>1009495</v>
      </c>
      <c r="C491" s="241" t="s">
        <v>199</v>
      </c>
      <c r="D491" s="251">
        <v>260.16000000000003</v>
      </c>
      <c r="E491" s="251">
        <v>-209.57</v>
      </c>
      <c r="F491" s="251">
        <v>50.590000000000032</v>
      </c>
      <c r="G491" s="251">
        <f t="shared" si="33"/>
        <v>7.2266666666666675</v>
      </c>
      <c r="H491" s="251">
        <f t="shared" si="34"/>
        <v>86.720000000000013</v>
      </c>
      <c r="I491" s="241">
        <v>36</v>
      </c>
      <c r="J491" s="249">
        <v>42389</v>
      </c>
      <c r="K491" s="252">
        <f t="shared" si="35"/>
        <v>43465</v>
      </c>
      <c r="L491" s="241"/>
      <c r="M491" s="253" t="str">
        <f t="shared" si="36"/>
        <v>Not Fully Deprec</v>
      </c>
      <c r="N491" s="241"/>
      <c r="O491" s="241"/>
      <c r="P491" s="241"/>
      <c r="Q491" s="241"/>
      <c r="R491" s="241"/>
      <c r="S491" s="241"/>
      <c r="T491" s="241"/>
      <c r="U491" s="241"/>
      <c r="V491" s="241"/>
      <c r="W491" s="241"/>
      <c r="X491" s="241"/>
      <c r="Y491" s="241"/>
      <c r="Z491" s="241"/>
      <c r="AA491" s="241"/>
    </row>
    <row r="492" spans="1:27" hidden="1" outlineLevel="1">
      <c r="A492" s="250">
        <v>483</v>
      </c>
      <c r="B492" s="241">
        <v>1009499</v>
      </c>
      <c r="C492" s="241" t="s">
        <v>199</v>
      </c>
      <c r="D492" s="251">
        <v>14351.78</v>
      </c>
      <c r="E492" s="251">
        <v>-11155.95</v>
      </c>
      <c r="F492" s="251">
        <v>3195.83</v>
      </c>
      <c r="G492" s="251">
        <f t="shared" si="33"/>
        <v>398.66055555555556</v>
      </c>
      <c r="H492" s="251">
        <f t="shared" si="34"/>
        <v>4783.9266666666663</v>
      </c>
      <c r="I492" s="241">
        <v>36</v>
      </c>
      <c r="J492" s="249">
        <v>42410</v>
      </c>
      <c r="K492" s="252">
        <f t="shared" si="35"/>
        <v>43496</v>
      </c>
      <c r="L492" s="241"/>
      <c r="M492" s="253" t="str">
        <f t="shared" si="36"/>
        <v>Not Fully Deprec</v>
      </c>
      <c r="N492" s="241"/>
      <c r="O492" s="241"/>
      <c r="P492" s="241"/>
      <c r="Q492" s="241"/>
      <c r="R492" s="241"/>
      <c r="S492" s="241"/>
      <c r="T492" s="241"/>
      <c r="U492" s="241"/>
      <c r="V492" s="241"/>
      <c r="W492" s="241"/>
      <c r="X492" s="241"/>
      <c r="Y492" s="241"/>
      <c r="Z492" s="241"/>
      <c r="AA492" s="241"/>
    </row>
    <row r="493" spans="1:27" hidden="1" outlineLevel="1">
      <c r="A493" s="250">
        <v>484</v>
      </c>
      <c r="B493" s="241">
        <v>1009500</v>
      </c>
      <c r="C493" s="241" t="s">
        <v>199</v>
      </c>
      <c r="D493" s="251">
        <v>2780.87</v>
      </c>
      <c r="E493" s="251">
        <v>-2161.63</v>
      </c>
      <c r="F493" s="251">
        <v>619.23999999999978</v>
      </c>
      <c r="G493" s="251">
        <f t="shared" si="33"/>
        <v>77.246388888888887</v>
      </c>
      <c r="H493" s="251">
        <f t="shared" si="34"/>
        <v>926.95666666666671</v>
      </c>
      <c r="I493" s="241">
        <v>36</v>
      </c>
      <c r="J493" s="249">
        <v>42417</v>
      </c>
      <c r="K493" s="252">
        <f t="shared" si="35"/>
        <v>43496</v>
      </c>
      <c r="L493" s="241"/>
      <c r="M493" s="253" t="str">
        <f t="shared" si="36"/>
        <v>Not Fully Deprec</v>
      </c>
      <c r="N493" s="241"/>
      <c r="O493" s="241"/>
      <c r="P493" s="241"/>
      <c r="Q493" s="241"/>
      <c r="R493" s="241"/>
      <c r="S493" s="241"/>
      <c r="T493" s="241"/>
      <c r="U493" s="241"/>
      <c r="V493" s="241"/>
      <c r="W493" s="241"/>
      <c r="X493" s="241"/>
      <c r="Y493" s="241"/>
      <c r="Z493" s="241"/>
      <c r="AA493" s="241"/>
    </row>
    <row r="494" spans="1:27" hidden="1" outlineLevel="1">
      <c r="A494" s="250">
        <v>485</v>
      </c>
      <c r="B494" s="241">
        <v>1009519</v>
      </c>
      <c r="C494" s="241" t="s">
        <v>199</v>
      </c>
      <c r="D494" s="251">
        <v>1558.72</v>
      </c>
      <c r="E494" s="251">
        <v>-1170.46</v>
      </c>
      <c r="F494" s="251">
        <v>388.26</v>
      </c>
      <c r="G494" s="251">
        <f t="shared" si="33"/>
        <v>43.297777777777782</v>
      </c>
      <c r="H494" s="251">
        <f t="shared" si="34"/>
        <v>519.57333333333338</v>
      </c>
      <c r="I494" s="241">
        <v>36</v>
      </c>
      <c r="J494" s="249">
        <v>42431</v>
      </c>
      <c r="K494" s="252">
        <f t="shared" si="35"/>
        <v>43524</v>
      </c>
      <c r="L494" s="241"/>
      <c r="M494" s="253" t="str">
        <f t="shared" si="36"/>
        <v>Not Fully Deprec</v>
      </c>
      <c r="N494" s="241"/>
      <c r="O494" s="241"/>
      <c r="P494" s="241"/>
      <c r="Q494" s="241"/>
      <c r="R494" s="241"/>
      <c r="S494" s="241"/>
      <c r="T494" s="241"/>
      <c r="U494" s="241"/>
      <c r="V494" s="241"/>
      <c r="W494" s="241"/>
      <c r="X494" s="241"/>
      <c r="Y494" s="241"/>
      <c r="Z494" s="241"/>
      <c r="AA494" s="241"/>
    </row>
    <row r="495" spans="1:27" hidden="1" outlineLevel="1">
      <c r="A495" s="250">
        <v>486</v>
      </c>
      <c r="B495" s="241">
        <v>1009520</v>
      </c>
      <c r="C495" s="241" t="s">
        <v>199</v>
      </c>
      <c r="D495" s="251">
        <v>4883.8500000000004</v>
      </c>
      <c r="E495" s="251">
        <v>-3667.33</v>
      </c>
      <c r="F495" s="251">
        <v>1216.5200000000004</v>
      </c>
      <c r="G495" s="251">
        <f t="shared" si="33"/>
        <v>135.66250000000002</v>
      </c>
      <c r="H495" s="251">
        <f t="shared" si="34"/>
        <v>1627.9500000000003</v>
      </c>
      <c r="I495" s="241">
        <v>36</v>
      </c>
      <c r="J495" s="249">
        <v>42438</v>
      </c>
      <c r="K495" s="252">
        <f t="shared" si="35"/>
        <v>43524</v>
      </c>
      <c r="L495" s="241"/>
      <c r="M495" s="253" t="str">
        <f t="shared" si="36"/>
        <v>Not Fully Deprec</v>
      </c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1"/>
      <c r="Z495" s="241"/>
      <c r="AA495" s="241"/>
    </row>
    <row r="496" spans="1:27" hidden="1" outlineLevel="1">
      <c r="A496" s="250">
        <v>487</v>
      </c>
      <c r="B496" s="241">
        <v>1009539</v>
      </c>
      <c r="C496" s="241" t="s">
        <v>364</v>
      </c>
      <c r="D496" s="251">
        <v>6891.61</v>
      </c>
      <c r="E496" s="251">
        <v>-5174.99</v>
      </c>
      <c r="F496" s="251">
        <v>1716.62</v>
      </c>
      <c r="G496" s="251">
        <f t="shared" si="33"/>
        <v>191.43361111111111</v>
      </c>
      <c r="H496" s="251">
        <f t="shared" si="34"/>
        <v>2297.2033333333334</v>
      </c>
      <c r="I496" s="241">
        <v>36</v>
      </c>
      <c r="J496" s="249">
        <v>42445</v>
      </c>
      <c r="K496" s="252">
        <f t="shared" si="35"/>
        <v>43524</v>
      </c>
      <c r="L496" s="241"/>
      <c r="M496" s="253" t="str">
        <f t="shared" si="36"/>
        <v>Not Fully Deprec</v>
      </c>
      <c r="N496" s="241"/>
      <c r="O496" s="241"/>
      <c r="P496" s="241"/>
      <c r="Q496" s="241"/>
      <c r="R496" s="241"/>
      <c r="S496" s="241"/>
      <c r="T496" s="241"/>
      <c r="U496" s="241"/>
      <c r="V496" s="241"/>
      <c r="W496" s="241"/>
      <c r="X496" s="241"/>
      <c r="Y496" s="241"/>
      <c r="Z496" s="241"/>
      <c r="AA496" s="241"/>
    </row>
    <row r="497" spans="1:27" hidden="1" outlineLevel="1">
      <c r="A497" s="250">
        <v>488</v>
      </c>
      <c r="B497" s="241">
        <v>1009540</v>
      </c>
      <c r="C497" s="241" t="s">
        <v>365</v>
      </c>
      <c r="D497" s="251">
        <v>5467.51</v>
      </c>
      <c r="E497" s="251">
        <v>-4105.62</v>
      </c>
      <c r="F497" s="251">
        <v>1361.8900000000003</v>
      </c>
      <c r="G497" s="251">
        <f t="shared" si="33"/>
        <v>151.8752777777778</v>
      </c>
      <c r="H497" s="251">
        <f t="shared" si="34"/>
        <v>1822.5033333333336</v>
      </c>
      <c r="I497" s="241">
        <v>36</v>
      </c>
      <c r="J497" s="249">
        <v>42451</v>
      </c>
      <c r="K497" s="252">
        <f t="shared" si="35"/>
        <v>43524</v>
      </c>
      <c r="L497" s="241"/>
      <c r="M497" s="253" t="str">
        <f t="shared" si="36"/>
        <v>Not Fully Deprec</v>
      </c>
      <c r="N497" s="241"/>
      <c r="O497" s="241"/>
      <c r="P497" s="241"/>
      <c r="Q497" s="241"/>
      <c r="R497" s="241"/>
      <c r="S497" s="241"/>
      <c r="T497" s="241"/>
      <c r="U497" s="241"/>
      <c r="V497" s="241"/>
      <c r="W497" s="241"/>
      <c r="X497" s="241"/>
      <c r="Y497" s="241"/>
      <c r="Z497" s="241"/>
      <c r="AA497" s="241"/>
    </row>
    <row r="498" spans="1:27" hidden="1" outlineLevel="1">
      <c r="A498" s="250">
        <v>489</v>
      </c>
      <c r="B498" s="241">
        <v>1009551</v>
      </c>
      <c r="C498" s="241" t="s">
        <v>366</v>
      </c>
      <c r="D498" s="251">
        <v>2083.52</v>
      </c>
      <c r="E498" s="251">
        <v>-1564.54</v>
      </c>
      <c r="F498" s="251">
        <v>518.98</v>
      </c>
      <c r="G498" s="251">
        <f t="shared" si="33"/>
        <v>57.875555555555557</v>
      </c>
      <c r="H498" s="251">
        <f t="shared" si="34"/>
        <v>694.50666666666666</v>
      </c>
      <c r="I498" s="241">
        <v>36</v>
      </c>
      <c r="J498" s="249">
        <v>42459</v>
      </c>
      <c r="K498" s="252">
        <f t="shared" si="35"/>
        <v>43524</v>
      </c>
      <c r="L498" s="241"/>
      <c r="M498" s="253" t="str">
        <f t="shared" si="36"/>
        <v>Not Fully Deprec</v>
      </c>
      <c r="N498" s="241"/>
      <c r="O498" s="241"/>
      <c r="P498" s="241"/>
      <c r="Q498" s="241"/>
      <c r="R498" s="241"/>
      <c r="S498" s="241"/>
      <c r="T498" s="241"/>
      <c r="U498" s="241"/>
      <c r="V498" s="241"/>
      <c r="W498" s="241"/>
      <c r="X498" s="241"/>
      <c r="Y498" s="241"/>
      <c r="Z498" s="241"/>
      <c r="AA498" s="241"/>
    </row>
    <row r="499" spans="1:27" hidden="1" outlineLevel="1">
      <c r="A499" s="250">
        <v>490</v>
      </c>
      <c r="B499" s="241">
        <v>1009565</v>
      </c>
      <c r="C499" s="241" t="s">
        <v>367</v>
      </c>
      <c r="D499" s="251">
        <v>2653.98</v>
      </c>
      <c r="E499" s="251">
        <v>-1917.97</v>
      </c>
      <c r="F499" s="251">
        <v>736.01</v>
      </c>
      <c r="G499" s="251">
        <f t="shared" si="33"/>
        <v>73.721666666666664</v>
      </c>
      <c r="H499" s="251">
        <f t="shared" si="34"/>
        <v>884.66</v>
      </c>
      <c r="I499" s="241">
        <v>36</v>
      </c>
      <c r="J499" s="249">
        <v>42472</v>
      </c>
      <c r="K499" s="252">
        <f t="shared" si="35"/>
        <v>43555</v>
      </c>
      <c r="L499" s="241"/>
      <c r="M499" s="253" t="str">
        <f t="shared" si="36"/>
        <v>Not Fully Deprec</v>
      </c>
      <c r="N499" s="241"/>
      <c r="O499" s="241"/>
      <c r="P499" s="241"/>
      <c r="Q499" s="241"/>
      <c r="R499" s="241"/>
      <c r="S499" s="241"/>
      <c r="T499" s="241"/>
      <c r="U499" s="241"/>
      <c r="V499" s="241"/>
      <c r="W499" s="241"/>
      <c r="X499" s="241"/>
      <c r="Y499" s="241"/>
      <c r="Z499" s="241"/>
      <c r="AA499" s="241"/>
    </row>
    <row r="500" spans="1:27" hidden="1" outlineLevel="1">
      <c r="A500" s="250">
        <v>491</v>
      </c>
      <c r="B500" s="241">
        <v>1009566</v>
      </c>
      <c r="C500" s="241" t="s">
        <v>368</v>
      </c>
      <c r="D500" s="251">
        <v>6576.51</v>
      </c>
      <c r="E500" s="251">
        <v>-4752.6899999999996</v>
      </c>
      <c r="F500" s="251">
        <v>1823.8200000000006</v>
      </c>
      <c r="G500" s="251">
        <f t="shared" si="33"/>
        <v>182.68083333333334</v>
      </c>
      <c r="H500" s="251">
        <f t="shared" si="34"/>
        <v>2192.17</v>
      </c>
      <c r="I500" s="241">
        <v>36</v>
      </c>
      <c r="J500" s="249">
        <v>42480</v>
      </c>
      <c r="K500" s="252">
        <f t="shared" si="35"/>
        <v>43555</v>
      </c>
      <c r="L500" s="241"/>
      <c r="M500" s="253" t="str">
        <f t="shared" si="36"/>
        <v>Not Fully Deprec</v>
      </c>
      <c r="N500" s="241"/>
      <c r="O500" s="241"/>
      <c r="P500" s="241"/>
      <c r="Q500" s="241"/>
      <c r="R500" s="241"/>
      <c r="S500" s="241"/>
      <c r="T500" s="241"/>
      <c r="U500" s="241"/>
      <c r="V500" s="241"/>
      <c r="W500" s="241"/>
      <c r="X500" s="241"/>
      <c r="Y500" s="241"/>
      <c r="Z500" s="241"/>
      <c r="AA500" s="241"/>
    </row>
    <row r="501" spans="1:27" hidden="1" outlineLevel="1">
      <c r="A501" s="250">
        <v>492</v>
      </c>
      <c r="B501" s="241">
        <v>1009567</v>
      </c>
      <c r="C501" s="241" t="s">
        <v>369</v>
      </c>
      <c r="D501" s="251">
        <v>2331.88</v>
      </c>
      <c r="E501" s="251">
        <v>-1685.2</v>
      </c>
      <c r="F501" s="251">
        <v>646.68000000000006</v>
      </c>
      <c r="G501" s="251">
        <f t="shared" si="33"/>
        <v>64.774444444444441</v>
      </c>
      <c r="H501" s="251">
        <f t="shared" si="34"/>
        <v>777.29333333333329</v>
      </c>
      <c r="I501" s="241">
        <v>36</v>
      </c>
      <c r="J501" s="249">
        <v>42480</v>
      </c>
      <c r="K501" s="252">
        <f t="shared" si="35"/>
        <v>43555</v>
      </c>
      <c r="L501" s="241"/>
      <c r="M501" s="253" t="str">
        <f t="shared" si="36"/>
        <v>Not Fully Deprec</v>
      </c>
      <c r="N501" s="241"/>
      <c r="O501" s="241"/>
      <c r="P501" s="241"/>
      <c r="Q501" s="241"/>
      <c r="R501" s="241"/>
      <c r="S501" s="241"/>
      <c r="T501" s="241"/>
      <c r="U501" s="241"/>
      <c r="V501" s="241"/>
      <c r="W501" s="241"/>
      <c r="X501" s="241"/>
      <c r="Y501" s="241"/>
      <c r="Z501" s="241"/>
      <c r="AA501" s="241"/>
    </row>
    <row r="502" spans="1:27" hidden="1" outlineLevel="1">
      <c r="A502" s="250">
        <v>493</v>
      </c>
      <c r="B502" s="241">
        <v>1009583</v>
      </c>
      <c r="C502" s="241" t="s">
        <v>370</v>
      </c>
      <c r="D502" s="251">
        <v>9699.7000000000007</v>
      </c>
      <c r="E502" s="251">
        <v>-7009.76</v>
      </c>
      <c r="F502" s="251">
        <v>2689.9400000000005</v>
      </c>
      <c r="G502" s="251">
        <f t="shared" si="33"/>
        <v>269.43611111111113</v>
      </c>
      <c r="H502" s="251">
        <f t="shared" si="34"/>
        <v>3233.2333333333336</v>
      </c>
      <c r="I502" s="241">
        <v>36</v>
      </c>
      <c r="J502" s="249">
        <v>42487</v>
      </c>
      <c r="K502" s="252">
        <f t="shared" si="35"/>
        <v>43555</v>
      </c>
      <c r="L502" s="241"/>
      <c r="M502" s="253" t="str">
        <f t="shared" si="36"/>
        <v>Not Fully Deprec</v>
      </c>
      <c r="N502" s="241"/>
      <c r="O502" s="241"/>
      <c r="P502" s="241"/>
      <c r="Q502" s="241"/>
      <c r="R502" s="241"/>
      <c r="S502" s="241"/>
      <c r="T502" s="241"/>
      <c r="U502" s="241"/>
      <c r="V502" s="241"/>
      <c r="W502" s="241"/>
      <c r="X502" s="241"/>
      <c r="Y502" s="241"/>
      <c r="Z502" s="241"/>
      <c r="AA502" s="241"/>
    </row>
    <row r="503" spans="1:27" hidden="1" outlineLevel="1">
      <c r="A503" s="250">
        <v>494</v>
      </c>
      <c r="B503" s="241">
        <v>1009584</v>
      </c>
      <c r="C503" s="241" t="s">
        <v>371</v>
      </c>
      <c r="D503" s="251">
        <v>1121.07</v>
      </c>
      <c r="E503" s="251">
        <v>-810.17</v>
      </c>
      <c r="F503" s="251">
        <v>310.89999999999998</v>
      </c>
      <c r="G503" s="251">
        <f t="shared" si="33"/>
        <v>31.140833333333333</v>
      </c>
      <c r="H503" s="251">
        <f t="shared" si="34"/>
        <v>373.69</v>
      </c>
      <c r="I503" s="241">
        <v>36</v>
      </c>
      <c r="J503" s="249">
        <v>42473</v>
      </c>
      <c r="K503" s="252">
        <f t="shared" si="35"/>
        <v>43555</v>
      </c>
      <c r="L503" s="241"/>
      <c r="M503" s="253" t="str">
        <f t="shared" si="36"/>
        <v>Not Fully Deprec</v>
      </c>
      <c r="N503" s="241"/>
      <c r="O503" s="241"/>
      <c r="P503" s="241"/>
      <c r="Q503" s="241"/>
      <c r="R503" s="241"/>
      <c r="S503" s="241"/>
      <c r="T503" s="241"/>
      <c r="U503" s="241"/>
      <c r="V503" s="241"/>
      <c r="W503" s="241"/>
      <c r="X503" s="241"/>
      <c r="Y503" s="241"/>
      <c r="Z503" s="241"/>
      <c r="AA503" s="241"/>
    </row>
    <row r="504" spans="1:27" hidden="1" outlineLevel="1">
      <c r="A504" s="250">
        <v>495</v>
      </c>
      <c r="B504" s="241">
        <v>1009595</v>
      </c>
      <c r="C504" s="241" t="s">
        <v>372</v>
      </c>
      <c r="D504" s="251">
        <v>2379.85</v>
      </c>
      <c r="E504" s="251">
        <v>-1654.84</v>
      </c>
      <c r="F504" s="251">
        <v>725.01</v>
      </c>
      <c r="G504" s="251">
        <f t="shared" si="33"/>
        <v>66.106944444444437</v>
      </c>
      <c r="H504" s="251">
        <f t="shared" si="34"/>
        <v>793.2833333333333</v>
      </c>
      <c r="I504" s="241">
        <v>36</v>
      </c>
      <c r="J504" s="249">
        <v>42500</v>
      </c>
      <c r="K504" s="252">
        <f t="shared" si="35"/>
        <v>43585</v>
      </c>
      <c r="L504" s="241"/>
      <c r="M504" s="253" t="str">
        <f t="shared" si="36"/>
        <v>Not Fully Deprec</v>
      </c>
      <c r="N504" s="241"/>
      <c r="O504" s="241"/>
      <c r="P504" s="241"/>
      <c r="Q504" s="241"/>
      <c r="R504" s="241"/>
      <c r="S504" s="241"/>
      <c r="T504" s="241"/>
      <c r="U504" s="241"/>
      <c r="V504" s="241"/>
      <c r="W504" s="241"/>
      <c r="X504" s="241"/>
      <c r="Y504" s="241"/>
      <c r="Z504" s="241"/>
      <c r="AA504" s="241"/>
    </row>
    <row r="505" spans="1:27" hidden="1" outlineLevel="1">
      <c r="A505" s="250">
        <v>496</v>
      </c>
      <c r="B505" s="241">
        <v>1009597</v>
      </c>
      <c r="C505" s="241" t="s">
        <v>373</v>
      </c>
      <c r="D505" s="251">
        <v>25772.22</v>
      </c>
      <c r="E505" s="251">
        <v>-17920.84</v>
      </c>
      <c r="F505" s="251">
        <v>7851.380000000001</v>
      </c>
      <c r="G505" s="251">
        <f t="shared" si="33"/>
        <v>715.89499999999998</v>
      </c>
      <c r="H505" s="251">
        <f t="shared" si="34"/>
        <v>8590.74</v>
      </c>
      <c r="I505" s="241">
        <v>36</v>
      </c>
      <c r="J505" s="249">
        <v>42501</v>
      </c>
      <c r="K505" s="252">
        <f t="shared" si="35"/>
        <v>43585</v>
      </c>
      <c r="L505" s="241"/>
      <c r="M505" s="253" t="str">
        <f t="shared" si="36"/>
        <v>Not Fully Deprec</v>
      </c>
      <c r="N505" s="241"/>
      <c r="O505" s="241"/>
      <c r="P505" s="241"/>
      <c r="Q505" s="241"/>
      <c r="R505" s="241"/>
      <c r="S505" s="241"/>
      <c r="T505" s="241"/>
      <c r="U505" s="241"/>
      <c r="V505" s="241"/>
      <c r="W505" s="241"/>
      <c r="X505" s="241"/>
      <c r="Y505" s="241"/>
      <c r="Z505" s="241"/>
      <c r="AA505" s="241"/>
    </row>
    <row r="506" spans="1:27" hidden="1" outlineLevel="1">
      <c r="A506" s="250">
        <v>497</v>
      </c>
      <c r="B506" s="241">
        <v>1009598</v>
      </c>
      <c r="C506" s="241" t="s">
        <v>374</v>
      </c>
      <c r="D506" s="251">
        <v>5296.83</v>
      </c>
      <c r="E506" s="251">
        <v>-3683.18</v>
      </c>
      <c r="F506" s="251">
        <v>1613.65</v>
      </c>
      <c r="G506" s="251">
        <f t="shared" si="33"/>
        <v>147.13416666666666</v>
      </c>
      <c r="H506" s="251">
        <f t="shared" si="34"/>
        <v>1765.61</v>
      </c>
      <c r="I506" s="241">
        <v>36</v>
      </c>
      <c r="J506" s="249">
        <v>42500</v>
      </c>
      <c r="K506" s="252">
        <f t="shared" si="35"/>
        <v>43585</v>
      </c>
      <c r="L506" s="241"/>
      <c r="M506" s="253" t="str">
        <f t="shared" si="36"/>
        <v>Not Fully Deprec</v>
      </c>
      <c r="N506" s="241"/>
      <c r="O506" s="241"/>
      <c r="P506" s="241"/>
      <c r="Q506" s="241"/>
      <c r="R506" s="241"/>
      <c r="S506" s="241"/>
      <c r="T506" s="241"/>
      <c r="U506" s="241"/>
      <c r="V506" s="241"/>
      <c r="W506" s="241"/>
      <c r="X506" s="241"/>
      <c r="Y506" s="241"/>
      <c r="Z506" s="241"/>
      <c r="AA506" s="241"/>
    </row>
    <row r="507" spans="1:27" hidden="1" outlineLevel="1">
      <c r="A507" s="250">
        <v>498</v>
      </c>
      <c r="B507" s="241">
        <v>1009609</v>
      </c>
      <c r="C507" s="241" t="s">
        <v>375</v>
      </c>
      <c r="D507" s="251">
        <v>6893.71</v>
      </c>
      <c r="E507" s="251">
        <v>-4793.58</v>
      </c>
      <c r="F507" s="251">
        <v>2100.13</v>
      </c>
      <c r="G507" s="251">
        <f t="shared" si="33"/>
        <v>191.49194444444444</v>
      </c>
      <c r="H507" s="251">
        <f t="shared" si="34"/>
        <v>2297.9033333333332</v>
      </c>
      <c r="I507" s="241">
        <v>36</v>
      </c>
      <c r="J507" s="249">
        <v>42515</v>
      </c>
      <c r="K507" s="252">
        <f t="shared" si="35"/>
        <v>43585</v>
      </c>
      <c r="L507" s="241"/>
      <c r="M507" s="253" t="str">
        <f t="shared" si="36"/>
        <v>Not Fully Deprec</v>
      </c>
      <c r="N507" s="241"/>
      <c r="O507" s="241"/>
      <c r="P507" s="241"/>
      <c r="Q507" s="241"/>
      <c r="R507" s="241"/>
      <c r="S507" s="241"/>
      <c r="T507" s="241"/>
      <c r="U507" s="241"/>
      <c r="V507" s="241"/>
      <c r="W507" s="241"/>
      <c r="X507" s="241"/>
      <c r="Y507" s="241"/>
      <c r="Z507" s="241"/>
      <c r="AA507" s="241"/>
    </row>
    <row r="508" spans="1:27" hidden="1" outlineLevel="1">
      <c r="A508" s="250">
        <v>499</v>
      </c>
      <c r="B508" s="241">
        <v>1009610</v>
      </c>
      <c r="C508" s="241" t="s">
        <v>376</v>
      </c>
      <c r="D508" s="251">
        <v>2942.04</v>
      </c>
      <c r="E508" s="251">
        <v>-2045.77</v>
      </c>
      <c r="F508" s="251">
        <v>896.27</v>
      </c>
      <c r="G508" s="251">
        <f t="shared" si="33"/>
        <v>81.723333333333329</v>
      </c>
      <c r="H508" s="251">
        <f t="shared" si="34"/>
        <v>980.68</v>
      </c>
      <c r="I508" s="241">
        <v>36</v>
      </c>
      <c r="J508" s="249">
        <v>42515</v>
      </c>
      <c r="K508" s="252">
        <f t="shared" si="35"/>
        <v>43585</v>
      </c>
      <c r="L508" s="241"/>
      <c r="M508" s="253" t="str">
        <f t="shared" si="36"/>
        <v>Not Fully Deprec</v>
      </c>
      <c r="N508" s="241"/>
      <c r="O508" s="241"/>
      <c r="P508" s="241"/>
      <c r="Q508" s="241"/>
      <c r="R508" s="241"/>
      <c r="S508" s="241"/>
      <c r="T508" s="241"/>
      <c r="U508" s="241"/>
      <c r="V508" s="241"/>
      <c r="W508" s="241"/>
      <c r="X508" s="241"/>
      <c r="Y508" s="241"/>
      <c r="Z508" s="241"/>
      <c r="AA508" s="241"/>
    </row>
    <row r="509" spans="1:27" hidden="1" outlineLevel="1">
      <c r="A509" s="250">
        <v>500</v>
      </c>
      <c r="B509" s="241">
        <v>1009664</v>
      </c>
      <c r="C509" s="241" t="s">
        <v>377</v>
      </c>
      <c r="D509" s="251">
        <v>4671.92</v>
      </c>
      <c r="E509" s="251">
        <v>-3248.64</v>
      </c>
      <c r="F509" s="251">
        <v>1423.2800000000002</v>
      </c>
      <c r="G509" s="251">
        <f t="shared" si="33"/>
        <v>129.77555555555557</v>
      </c>
      <c r="H509" s="251">
        <f t="shared" si="34"/>
        <v>1557.3066666666668</v>
      </c>
      <c r="I509" s="241">
        <v>36</v>
      </c>
      <c r="J509" s="249">
        <v>42494</v>
      </c>
      <c r="K509" s="252">
        <f t="shared" si="35"/>
        <v>43585</v>
      </c>
      <c r="L509" s="241"/>
      <c r="M509" s="253" t="str">
        <f t="shared" si="36"/>
        <v>Not Fully Deprec</v>
      </c>
      <c r="N509" s="241"/>
      <c r="O509" s="241"/>
      <c r="P509" s="241"/>
      <c r="Q509" s="241"/>
      <c r="R509" s="241"/>
      <c r="S509" s="241"/>
      <c r="T509" s="241"/>
      <c r="U509" s="241"/>
      <c r="V509" s="241"/>
      <c r="W509" s="241"/>
      <c r="X509" s="241"/>
      <c r="Y509" s="241"/>
      <c r="Z509" s="241"/>
      <c r="AA509" s="241"/>
    </row>
    <row r="510" spans="1:27" hidden="1" outlineLevel="1">
      <c r="A510" s="250">
        <v>501</v>
      </c>
      <c r="B510" s="241">
        <v>1009671</v>
      </c>
      <c r="C510" s="241" t="s">
        <v>363</v>
      </c>
      <c r="D510" s="251">
        <v>1993.84</v>
      </c>
      <c r="E510" s="251">
        <v>-1386.43</v>
      </c>
      <c r="F510" s="251">
        <v>607.40999999999985</v>
      </c>
      <c r="G510" s="251">
        <f t="shared" si="33"/>
        <v>55.384444444444441</v>
      </c>
      <c r="H510" s="251">
        <f t="shared" si="34"/>
        <v>664.61333333333323</v>
      </c>
      <c r="I510" s="241">
        <v>36</v>
      </c>
      <c r="J510" s="249">
        <v>42493</v>
      </c>
      <c r="K510" s="252">
        <f t="shared" si="35"/>
        <v>43585</v>
      </c>
      <c r="L510" s="241"/>
      <c r="M510" s="253" t="str">
        <f t="shared" si="36"/>
        <v>Not Fully Deprec</v>
      </c>
      <c r="N510" s="241"/>
      <c r="O510" s="241"/>
      <c r="P510" s="241"/>
      <c r="Q510" s="241"/>
      <c r="R510" s="241"/>
      <c r="S510" s="241"/>
      <c r="T510" s="241"/>
      <c r="U510" s="241"/>
      <c r="V510" s="241"/>
      <c r="W510" s="241"/>
      <c r="X510" s="241"/>
      <c r="Y510" s="241"/>
      <c r="Z510" s="241"/>
      <c r="AA510" s="241"/>
    </row>
    <row r="511" spans="1:27" hidden="1" outlineLevel="1">
      <c r="A511" s="250">
        <v>502</v>
      </c>
      <c r="B511" s="241">
        <v>1009678</v>
      </c>
      <c r="C511" s="241" t="s">
        <v>205</v>
      </c>
      <c r="D511" s="251">
        <v>29700.6</v>
      </c>
      <c r="E511" s="251">
        <v>-19813.919999999998</v>
      </c>
      <c r="F511" s="251">
        <v>9886.68</v>
      </c>
      <c r="G511" s="251">
        <f t="shared" si="33"/>
        <v>825.01666666666665</v>
      </c>
      <c r="H511" s="251">
        <f t="shared" si="34"/>
        <v>9900.2000000000007</v>
      </c>
      <c r="I511" s="241">
        <v>36</v>
      </c>
      <c r="J511" s="249">
        <v>42529</v>
      </c>
      <c r="K511" s="252">
        <f t="shared" si="35"/>
        <v>43616</v>
      </c>
      <c r="L511" s="241"/>
      <c r="M511" s="253" t="str">
        <f t="shared" si="36"/>
        <v>Not Fully Deprec</v>
      </c>
      <c r="N511" s="241"/>
      <c r="O511" s="241"/>
      <c r="P511" s="241"/>
      <c r="Q511" s="241"/>
      <c r="R511" s="241"/>
      <c r="S511" s="241"/>
      <c r="T511" s="241"/>
      <c r="U511" s="241"/>
      <c r="V511" s="241"/>
      <c r="W511" s="241"/>
      <c r="X511" s="241"/>
      <c r="Y511" s="241"/>
      <c r="Z511" s="241"/>
      <c r="AA511" s="241"/>
    </row>
    <row r="512" spans="1:27" hidden="1" outlineLevel="1">
      <c r="A512" s="250">
        <v>503</v>
      </c>
      <c r="B512" s="241">
        <v>1009709</v>
      </c>
      <c r="C512" s="241" t="s">
        <v>378</v>
      </c>
      <c r="D512" s="251"/>
      <c r="E512" s="251">
        <v>-237.92</v>
      </c>
      <c r="F512" s="251">
        <v>-237.92</v>
      </c>
      <c r="G512" s="251">
        <f t="shared" si="33"/>
        <v>0</v>
      </c>
      <c r="H512" s="251">
        <f t="shared" si="34"/>
        <v>0</v>
      </c>
      <c r="I512" s="241"/>
      <c r="J512" s="241">
        <v>42508</v>
      </c>
      <c r="K512" s="252">
        <f t="shared" si="35"/>
        <v>42490</v>
      </c>
      <c r="L512" s="241"/>
      <c r="M512" s="253" t="str">
        <f t="shared" si="36"/>
        <v>Not Fully Deprec</v>
      </c>
      <c r="N512" s="241"/>
      <c r="O512" s="241"/>
      <c r="P512" s="241"/>
      <c r="Q512" s="241"/>
      <c r="R512" s="241"/>
      <c r="S512" s="241"/>
      <c r="T512" s="241"/>
      <c r="U512" s="241"/>
      <c r="V512" s="241"/>
      <c r="W512" s="241"/>
      <c r="X512" s="241"/>
      <c r="Y512" s="241"/>
      <c r="Z512" s="241"/>
      <c r="AA512" s="241"/>
    </row>
    <row r="513" spans="1:27" hidden="1" outlineLevel="1">
      <c r="A513" s="250">
        <v>504</v>
      </c>
      <c r="B513" s="241">
        <v>1009710</v>
      </c>
      <c r="C513" s="241" t="s">
        <v>205</v>
      </c>
      <c r="D513" s="251">
        <v>18000.400000000001</v>
      </c>
      <c r="E513" s="251">
        <v>-12008.47</v>
      </c>
      <c r="F513" s="251">
        <v>5991.9300000000021</v>
      </c>
      <c r="G513" s="251">
        <f t="shared" si="33"/>
        <v>500.01111111111118</v>
      </c>
      <c r="H513" s="251">
        <f t="shared" si="34"/>
        <v>6000.1333333333341</v>
      </c>
      <c r="I513" s="241">
        <v>36</v>
      </c>
      <c r="J513" s="249">
        <v>42537</v>
      </c>
      <c r="K513" s="252">
        <f t="shared" si="35"/>
        <v>43616</v>
      </c>
      <c r="L513" s="241"/>
      <c r="M513" s="253" t="str">
        <f t="shared" si="36"/>
        <v>Not Fully Deprec</v>
      </c>
      <c r="N513" s="241"/>
      <c r="O513" s="241"/>
      <c r="P513" s="241"/>
      <c r="Q513" s="241"/>
      <c r="R513" s="241"/>
      <c r="S513" s="241"/>
      <c r="T513" s="241"/>
      <c r="U513" s="241"/>
      <c r="V513" s="241"/>
      <c r="W513" s="241"/>
      <c r="X513" s="241"/>
      <c r="Y513" s="241"/>
      <c r="Z513" s="241"/>
      <c r="AA513" s="241"/>
    </row>
    <row r="514" spans="1:27" hidden="1" outlineLevel="1">
      <c r="A514" s="250">
        <v>505</v>
      </c>
      <c r="B514" s="241">
        <v>1009716</v>
      </c>
      <c r="C514" s="241" t="s">
        <v>379</v>
      </c>
      <c r="D514" s="251">
        <v>3265.79</v>
      </c>
      <c r="E514" s="251">
        <v>-2178.6799999999998</v>
      </c>
      <c r="F514" s="251">
        <v>1087.1100000000001</v>
      </c>
      <c r="G514" s="251">
        <f t="shared" si="33"/>
        <v>90.716388888888886</v>
      </c>
      <c r="H514" s="251">
        <f t="shared" si="34"/>
        <v>1088.5966666666666</v>
      </c>
      <c r="I514" s="241">
        <v>36</v>
      </c>
      <c r="J514" s="249">
        <v>42537</v>
      </c>
      <c r="K514" s="252">
        <f t="shared" si="35"/>
        <v>43616</v>
      </c>
      <c r="L514" s="241"/>
      <c r="M514" s="253" t="str">
        <f t="shared" si="36"/>
        <v>Not Fully Deprec</v>
      </c>
      <c r="N514" s="241"/>
      <c r="O514" s="241"/>
      <c r="P514" s="241"/>
      <c r="Q514" s="241"/>
      <c r="R514" s="241"/>
      <c r="S514" s="241"/>
      <c r="T514" s="241"/>
      <c r="U514" s="241"/>
      <c r="V514" s="241"/>
      <c r="W514" s="241"/>
      <c r="X514" s="241"/>
      <c r="Y514" s="241"/>
      <c r="Z514" s="241"/>
      <c r="AA514" s="241"/>
    </row>
    <row r="515" spans="1:27" hidden="1" outlineLevel="1">
      <c r="A515" s="250">
        <v>506</v>
      </c>
      <c r="B515" s="241">
        <v>1009718</v>
      </c>
      <c r="C515" s="241" t="s">
        <v>205</v>
      </c>
      <c r="D515" s="251">
        <v>193.97</v>
      </c>
      <c r="E515" s="251">
        <v>-129.4</v>
      </c>
      <c r="F515" s="251">
        <v>64.569999999999993</v>
      </c>
      <c r="G515" s="251">
        <f t="shared" si="33"/>
        <v>5.3880555555555558</v>
      </c>
      <c r="H515" s="251">
        <f t="shared" si="34"/>
        <v>64.656666666666666</v>
      </c>
      <c r="I515" s="241">
        <v>36</v>
      </c>
      <c r="J515" s="249">
        <v>42550</v>
      </c>
      <c r="K515" s="252">
        <f t="shared" si="35"/>
        <v>43616</v>
      </c>
      <c r="L515" s="241"/>
      <c r="M515" s="253" t="str">
        <f t="shared" si="36"/>
        <v>Not Fully Deprec</v>
      </c>
      <c r="N515" s="241"/>
      <c r="O515" s="241"/>
      <c r="P515" s="241"/>
      <c r="Q515" s="241"/>
      <c r="R515" s="241"/>
      <c r="S515" s="241"/>
      <c r="T515" s="241"/>
      <c r="U515" s="241"/>
      <c r="V515" s="241"/>
      <c r="W515" s="241"/>
      <c r="X515" s="241"/>
      <c r="Y515" s="241"/>
      <c r="Z515" s="241"/>
      <c r="AA515" s="241"/>
    </row>
    <row r="516" spans="1:27" hidden="1" outlineLevel="1">
      <c r="A516" s="250">
        <v>507</v>
      </c>
      <c r="B516" s="241">
        <v>1009719</v>
      </c>
      <c r="C516" s="241" t="s">
        <v>380</v>
      </c>
      <c r="D516" s="251">
        <v>8577.41</v>
      </c>
      <c r="E516" s="251">
        <v>-5722.18</v>
      </c>
      <c r="F516" s="251">
        <v>2855.2299999999996</v>
      </c>
      <c r="G516" s="251">
        <f t="shared" si="33"/>
        <v>238.26138888888889</v>
      </c>
      <c r="H516" s="251">
        <f t="shared" si="34"/>
        <v>2859.1366666666668</v>
      </c>
      <c r="I516" s="241">
        <v>36</v>
      </c>
      <c r="J516" s="249">
        <v>42529</v>
      </c>
      <c r="K516" s="252">
        <f t="shared" si="35"/>
        <v>43616</v>
      </c>
      <c r="L516" s="241"/>
      <c r="M516" s="253" t="str">
        <f t="shared" si="36"/>
        <v>Not Fully Deprec</v>
      </c>
      <c r="N516" s="241"/>
      <c r="O516" s="241"/>
      <c r="P516" s="241"/>
      <c r="Q516" s="241"/>
      <c r="R516" s="241"/>
      <c r="S516" s="241"/>
      <c r="T516" s="241"/>
      <c r="U516" s="241"/>
      <c r="V516" s="241"/>
      <c r="W516" s="241"/>
      <c r="X516" s="241"/>
      <c r="Y516" s="241"/>
      <c r="Z516" s="241"/>
      <c r="AA516" s="241"/>
    </row>
    <row r="517" spans="1:27" hidden="1" outlineLevel="1">
      <c r="A517" s="250">
        <v>508</v>
      </c>
      <c r="B517" s="241">
        <v>1009720</v>
      </c>
      <c r="C517" s="241" t="s">
        <v>381</v>
      </c>
      <c r="D517" s="251">
        <v>10189.25</v>
      </c>
      <c r="E517" s="251">
        <v>-6797.47</v>
      </c>
      <c r="F517" s="251">
        <v>3391.7799999999997</v>
      </c>
      <c r="G517" s="251">
        <f t="shared" si="33"/>
        <v>283.03472222222223</v>
      </c>
      <c r="H517" s="251">
        <f t="shared" si="34"/>
        <v>3396.416666666667</v>
      </c>
      <c r="I517" s="241">
        <v>36</v>
      </c>
      <c r="J517" s="249">
        <v>42529</v>
      </c>
      <c r="K517" s="252">
        <f t="shared" si="35"/>
        <v>43616</v>
      </c>
      <c r="L517" s="241"/>
      <c r="M517" s="253" t="str">
        <f t="shared" si="36"/>
        <v>Not Fully Deprec</v>
      </c>
      <c r="N517" s="241"/>
      <c r="O517" s="241"/>
      <c r="P517" s="241"/>
      <c r="Q517" s="241"/>
      <c r="R517" s="241"/>
      <c r="S517" s="241"/>
      <c r="T517" s="241"/>
      <c r="U517" s="241"/>
      <c r="V517" s="241"/>
      <c r="W517" s="241"/>
      <c r="X517" s="241"/>
      <c r="Y517" s="241"/>
      <c r="Z517" s="241"/>
      <c r="AA517" s="241"/>
    </row>
    <row r="518" spans="1:27" hidden="1" outlineLevel="1">
      <c r="A518" s="250">
        <v>509</v>
      </c>
      <c r="B518" s="241">
        <v>1009742</v>
      </c>
      <c r="C518" s="241" t="s">
        <v>205</v>
      </c>
      <c r="D518" s="251">
        <v>8022.16</v>
      </c>
      <c r="E518" s="251">
        <v>-5132.58</v>
      </c>
      <c r="F518" s="251">
        <v>2889.58</v>
      </c>
      <c r="G518" s="251">
        <f t="shared" si="33"/>
        <v>222.83777777777777</v>
      </c>
      <c r="H518" s="251">
        <f t="shared" si="34"/>
        <v>2674.0533333333333</v>
      </c>
      <c r="I518" s="241">
        <v>36</v>
      </c>
      <c r="J518" s="249">
        <v>42557</v>
      </c>
      <c r="K518" s="252">
        <f t="shared" si="35"/>
        <v>43646</v>
      </c>
      <c r="L518" s="241"/>
      <c r="M518" s="253" t="str">
        <f t="shared" si="36"/>
        <v>Not Fully Deprec</v>
      </c>
      <c r="N518" s="241"/>
      <c r="O518" s="241"/>
      <c r="P518" s="241"/>
      <c r="Q518" s="241"/>
      <c r="R518" s="241"/>
      <c r="S518" s="241"/>
      <c r="T518" s="241"/>
      <c r="U518" s="241"/>
      <c r="V518" s="241"/>
      <c r="W518" s="241"/>
      <c r="X518" s="241"/>
      <c r="Y518" s="241"/>
      <c r="Z518" s="241"/>
      <c r="AA518" s="241"/>
    </row>
    <row r="519" spans="1:27" hidden="1" outlineLevel="1">
      <c r="A519" s="250">
        <v>510</v>
      </c>
      <c r="B519" s="241">
        <v>1009747</v>
      </c>
      <c r="C519" s="241" t="s">
        <v>370</v>
      </c>
      <c r="D519" s="251">
        <v>15696.05</v>
      </c>
      <c r="E519" s="251">
        <v>-10042.33</v>
      </c>
      <c r="F519" s="251">
        <v>5653.7199999999993</v>
      </c>
      <c r="G519" s="251">
        <f t="shared" si="33"/>
        <v>436.00138888888887</v>
      </c>
      <c r="H519" s="251">
        <f t="shared" si="34"/>
        <v>5232.0166666666664</v>
      </c>
      <c r="I519" s="241">
        <v>36</v>
      </c>
      <c r="J519" s="249">
        <v>42571</v>
      </c>
      <c r="K519" s="252">
        <f t="shared" si="35"/>
        <v>43646</v>
      </c>
      <c r="L519" s="241"/>
      <c r="M519" s="253" t="str">
        <f t="shared" si="36"/>
        <v>Not Fully Deprec</v>
      </c>
      <c r="N519" s="241"/>
      <c r="O519" s="241"/>
      <c r="P519" s="241"/>
      <c r="Q519" s="241"/>
      <c r="R519" s="241"/>
      <c r="S519" s="241"/>
      <c r="T519" s="241"/>
      <c r="U519" s="241"/>
      <c r="V519" s="241"/>
      <c r="W519" s="241"/>
      <c r="X519" s="241"/>
      <c r="Y519" s="241"/>
      <c r="Z519" s="241"/>
      <c r="AA519" s="241"/>
    </row>
    <row r="520" spans="1:27" hidden="1" outlineLevel="1">
      <c r="A520" s="250">
        <v>511</v>
      </c>
      <c r="B520" s="241">
        <v>1009748</v>
      </c>
      <c r="C520" s="241" t="s">
        <v>382</v>
      </c>
      <c r="D520" s="251">
        <v>19751.580000000002</v>
      </c>
      <c r="E520" s="251">
        <v>-12637.05</v>
      </c>
      <c r="F520" s="251">
        <v>7114.5300000000025</v>
      </c>
      <c r="G520" s="251">
        <f t="shared" si="33"/>
        <v>548.65500000000009</v>
      </c>
      <c r="H520" s="251">
        <f t="shared" si="34"/>
        <v>6583.8600000000006</v>
      </c>
      <c r="I520" s="241">
        <v>36</v>
      </c>
      <c r="J520" s="249">
        <v>42571</v>
      </c>
      <c r="K520" s="252">
        <f t="shared" si="35"/>
        <v>43646</v>
      </c>
      <c r="L520" s="241"/>
      <c r="M520" s="253" t="str">
        <f t="shared" si="36"/>
        <v>Not Fully Deprec</v>
      </c>
      <c r="N520" s="241"/>
      <c r="O520" s="241"/>
      <c r="P520" s="241"/>
      <c r="Q520" s="241"/>
      <c r="R520" s="241"/>
      <c r="S520" s="241"/>
      <c r="T520" s="241"/>
      <c r="U520" s="241"/>
      <c r="V520" s="241"/>
      <c r="W520" s="241"/>
      <c r="X520" s="241"/>
      <c r="Y520" s="241"/>
      <c r="Z520" s="241"/>
      <c r="AA520" s="241"/>
    </row>
    <row r="521" spans="1:27" hidden="1" outlineLevel="1">
      <c r="A521" s="250">
        <v>512</v>
      </c>
      <c r="B521" s="241">
        <v>1009803</v>
      </c>
      <c r="C521" s="241" t="s">
        <v>383</v>
      </c>
      <c r="D521" s="251">
        <v>429.12</v>
      </c>
      <c r="E521" s="251">
        <v>-262.44</v>
      </c>
      <c r="F521" s="251">
        <v>166.68</v>
      </c>
      <c r="G521" s="251">
        <f t="shared" si="33"/>
        <v>11.92</v>
      </c>
      <c r="H521" s="251">
        <f t="shared" si="34"/>
        <v>143.04</v>
      </c>
      <c r="I521" s="241">
        <v>36</v>
      </c>
      <c r="J521" s="249">
        <v>42599</v>
      </c>
      <c r="K521" s="252">
        <f t="shared" si="35"/>
        <v>43677</v>
      </c>
      <c r="L521" s="241"/>
      <c r="M521" s="253" t="str">
        <f t="shared" si="36"/>
        <v>Not Fully Deprec</v>
      </c>
      <c r="N521" s="241"/>
      <c r="O521" s="241"/>
      <c r="P521" s="241"/>
      <c r="Q521" s="241"/>
      <c r="R521" s="241"/>
      <c r="S521" s="241"/>
      <c r="T521" s="241"/>
      <c r="U521" s="241"/>
      <c r="V521" s="241"/>
      <c r="W521" s="241"/>
      <c r="X521" s="241"/>
      <c r="Y521" s="241"/>
      <c r="Z521" s="241"/>
      <c r="AA521" s="241"/>
    </row>
    <row r="522" spans="1:27" hidden="1" outlineLevel="1">
      <c r="A522" s="250">
        <v>513</v>
      </c>
      <c r="B522" s="241">
        <v>1009809</v>
      </c>
      <c r="C522" s="241" t="s">
        <v>384</v>
      </c>
      <c r="D522" s="251">
        <v>9963.85</v>
      </c>
      <c r="E522" s="251">
        <v>-6093.56</v>
      </c>
      <c r="F522" s="251">
        <v>3870.29</v>
      </c>
      <c r="G522" s="251">
        <f t="shared" si="33"/>
        <v>276.77361111111111</v>
      </c>
      <c r="H522" s="251">
        <f t="shared" si="34"/>
        <v>3321.2833333333333</v>
      </c>
      <c r="I522" s="241">
        <v>36</v>
      </c>
      <c r="J522" s="249">
        <v>42612</v>
      </c>
      <c r="K522" s="252">
        <f t="shared" si="35"/>
        <v>43677</v>
      </c>
      <c r="L522" s="241"/>
      <c r="M522" s="253" t="str">
        <f t="shared" si="36"/>
        <v>Not Fully Deprec</v>
      </c>
      <c r="N522" s="241"/>
      <c r="O522" s="241"/>
      <c r="P522" s="241"/>
      <c r="Q522" s="241"/>
      <c r="R522" s="241"/>
      <c r="S522" s="241"/>
      <c r="T522" s="241"/>
      <c r="U522" s="241"/>
      <c r="V522" s="241"/>
      <c r="W522" s="241"/>
      <c r="X522" s="241"/>
      <c r="Y522" s="241"/>
      <c r="Z522" s="241"/>
      <c r="AA522" s="241"/>
    </row>
    <row r="523" spans="1:27" hidden="1" outlineLevel="1">
      <c r="A523" s="250">
        <v>514</v>
      </c>
      <c r="B523" s="241">
        <v>1009810</v>
      </c>
      <c r="C523" s="241" t="s">
        <v>385</v>
      </c>
      <c r="D523" s="251">
        <v>1053.49</v>
      </c>
      <c r="E523" s="251">
        <v>-644.28</v>
      </c>
      <c r="F523" s="251">
        <v>409.21000000000004</v>
      </c>
      <c r="G523" s="251">
        <f t="shared" si="33"/>
        <v>29.263611111111111</v>
      </c>
      <c r="H523" s="251">
        <f t="shared" si="34"/>
        <v>351.1633333333333</v>
      </c>
      <c r="I523" s="241">
        <v>36</v>
      </c>
      <c r="J523" s="249">
        <v>42612</v>
      </c>
      <c r="K523" s="252">
        <f t="shared" si="35"/>
        <v>43677</v>
      </c>
      <c r="L523" s="241"/>
      <c r="M523" s="253" t="str">
        <f t="shared" si="36"/>
        <v>Not Fully Deprec</v>
      </c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41"/>
      <c r="Y523" s="241"/>
      <c r="Z523" s="241"/>
      <c r="AA523" s="241"/>
    </row>
    <row r="524" spans="1:27" hidden="1" outlineLevel="1">
      <c r="A524" s="250">
        <v>515</v>
      </c>
      <c r="B524" s="241">
        <v>1009814</v>
      </c>
      <c r="C524" s="241" t="s">
        <v>386</v>
      </c>
      <c r="D524" s="251">
        <v>101106.75</v>
      </c>
      <c r="E524" s="251">
        <v>-58978.93</v>
      </c>
      <c r="F524" s="251">
        <v>42127.82</v>
      </c>
      <c r="G524" s="251">
        <f t="shared" si="33"/>
        <v>2808.5208333333335</v>
      </c>
      <c r="H524" s="251">
        <f t="shared" si="34"/>
        <v>33702.25</v>
      </c>
      <c r="I524" s="241">
        <v>36</v>
      </c>
      <c r="J524" s="249">
        <v>42641</v>
      </c>
      <c r="K524" s="252">
        <f t="shared" si="35"/>
        <v>43708</v>
      </c>
      <c r="L524" s="241"/>
      <c r="M524" s="253" t="str">
        <f t="shared" si="36"/>
        <v>Not Fully Deprec</v>
      </c>
      <c r="N524" s="241"/>
      <c r="O524" s="241"/>
      <c r="P524" s="241"/>
      <c r="Q524" s="241"/>
      <c r="R524" s="241"/>
      <c r="S524" s="241"/>
      <c r="T524" s="241"/>
      <c r="U524" s="241"/>
      <c r="V524" s="241"/>
      <c r="W524" s="241"/>
      <c r="X524" s="241"/>
      <c r="Y524" s="241"/>
      <c r="Z524" s="241"/>
      <c r="AA524" s="241"/>
    </row>
    <row r="525" spans="1:27" hidden="1" outlineLevel="1">
      <c r="A525" s="250">
        <v>516</v>
      </c>
      <c r="B525" s="241">
        <v>1009979</v>
      </c>
      <c r="C525" s="241" t="s">
        <v>205</v>
      </c>
      <c r="D525" s="251">
        <v>3240</v>
      </c>
      <c r="E525" s="251">
        <v>-2072.9499999999998</v>
      </c>
      <c r="F525" s="251">
        <v>1167.0500000000002</v>
      </c>
      <c r="G525" s="251">
        <f t="shared" si="33"/>
        <v>90</v>
      </c>
      <c r="H525" s="251">
        <f t="shared" si="34"/>
        <v>1080</v>
      </c>
      <c r="I525" s="241">
        <v>36</v>
      </c>
      <c r="J525" s="249">
        <v>42578</v>
      </c>
      <c r="K525" s="252">
        <f t="shared" si="35"/>
        <v>43646</v>
      </c>
      <c r="L525" s="241"/>
      <c r="M525" s="253" t="str">
        <f t="shared" si="36"/>
        <v>Not Fully Deprec</v>
      </c>
      <c r="N525" s="241"/>
      <c r="O525" s="241"/>
      <c r="P525" s="241"/>
      <c r="Q525" s="241"/>
      <c r="R525" s="241"/>
      <c r="S525" s="241"/>
      <c r="T525" s="241"/>
      <c r="U525" s="241"/>
      <c r="V525" s="241"/>
      <c r="W525" s="241"/>
      <c r="X525" s="241"/>
      <c r="Y525" s="241"/>
      <c r="Z525" s="241"/>
      <c r="AA525" s="241"/>
    </row>
    <row r="526" spans="1:27" hidden="1" outlineLevel="1">
      <c r="A526" s="250">
        <v>517</v>
      </c>
      <c r="B526" s="241">
        <v>1009980</v>
      </c>
      <c r="C526" s="241" t="s">
        <v>205</v>
      </c>
      <c r="D526" s="251">
        <v>1480.54</v>
      </c>
      <c r="E526" s="251">
        <v>-905.45</v>
      </c>
      <c r="F526" s="251">
        <v>575.08999999999992</v>
      </c>
      <c r="G526" s="251">
        <f t="shared" si="33"/>
        <v>41.126111111111108</v>
      </c>
      <c r="H526" s="251">
        <f t="shared" si="34"/>
        <v>493.51333333333332</v>
      </c>
      <c r="I526" s="241">
        <v>36</v>
      </c>
      <c r="J526" s="249">
        <v>42592</v>
      </c>
      <c r="K526" s="252">
        <f t="shared" si="35"/>
        <v>43677</v>
      </c>
      <c r="L526" s="241"/>
      <c r="M526" s="253" t="str">
        <f t="shared" si="36"/>
        <v>Not Fully Deprec</v>
      </c>
      <c r="N526" s="241"/>
      <c r="O526" s="241"/>
      <c r="P526" s="241"/>
      <c r="Q526" s="241"/>
      <c r="R526" s="241"/>
      <c r="S526" s="241"/>
      <c r="T526" s="241"/>
      <c r="U526" s="241"/>
      <c r="V526" s="241"/>
      <c r="W526" s="241"/>
      <c r="X526" s="241"/>
      <c r="Y526" s="241"/>
      <c r="Z526" s="241"/>
      <c r="AA526" s="241"/>
    </row>
    <row r="527" spans="1:27" hidden="1" outlineLevel="1">
      <c r="A527" s="250">
        <v>518</v>
      </c>
      <c r="B527" s="241">
        <v>1009987</v>
      </c>
      <c r="C527" s="241" t="s">
        <v>205</v>
      </c>
      <c r="D527" s="251">
        <v>16976.740000000002</v>
      </c>
      <c r="E527" s="251">
        <v>-10382.41</v>
      </c>
      <c r="F527" s="251">
        <v>6594.3300000000017</v>
      </c>
      <c r="G527" s="251">
        <f t="shared" si="33"/>
        <v>471.57611111111117</v>
      </c>
      <c r="H527" s="251">
        <f t="shared" si="34"/>
        <v>5658.9133333333339</v>
      </c>
      <c r="I527" s="241">
        <v>36</v>
      </c>
      <c r="J527" s="249">
        <v>42599</v>
      </c>
      <c r="K527" s="252">
        <f t="shared" si="35"/>
        <v>43677</v>
      </c>
      <c r="L527" s="241"/>
      <c r="M527" s="253" t="str">
        <f t="shared" si="36"/>
        <v>Not Fully Deprec</v>
      </c>
      <c r="N527" s="241"/>
      <c r="O527" s="241"/>
      <c r="P527" s="241"/>
      <c r="Q527" s="241"/>
      <c r="R527" s="241"/>
      <c r="S527" s="241"/>
      <c r="T527" s="241"/>
      <c r="U527" s="241"/>
      <c r="V527" s="241"/>
      <c r="W527" s="241"/>
      <c r="X527" s="241"/>
      <c r="Y527" s="241"/>
      <c r="Z527" s="241"/>
      <c r="AA527" s="241"/>
    </row>
    <row r="528" spans="1:27" hidden="1" outlineLevel="1">
      <c r="A528" s="250">
        <v>519</v>
      </c>
      <c r="B528" s="241">
        <v>1009991</v>
      </c>
      <c r="C528" s="241" t="s">
        <v>205</v>
      </c>
      <c r="D528" s="251">
        <v>717.43</v>
      </c>
      <c r="E528" s="251">
        <v>-438.76</v>
      </c>
      <c r="F528" s="251">
        <v>278.66999999999996</v>
      </c>
      <c r="G528" s="251">
        <f t="shared" si="33"/>
        <v>19.92861111111111</v>
      </c>
      <c r="H528" s="251">
        <f t="shared" si="34"/>
        <v>239.14333333333332</v>
      </c>
      <c r="I528" s="241">
        <v>36</v>
      </c>
      <c r="J528" s="249">
        <v>42605</v>
      </c>
      <c r="K528" s="252">
        <f t="shared" si="35"/>
        <v>43677</v>
      </c>
      <c r="L528" s="241"/>
      <c r="M528" s="253" t="str">
        <f t="shared" si="36"/>
        <v>Not Fully Deprec</v>
      </c>
      <c r="N528" s="241"/>
      <c r="O528" s="241"/>
      <c r="P528" s="241"/>
      <c r="Q528" s="241"/>
      <c r="R528" s="241"/>
      <c r="S528" s="241"/>
      <c r="T528" s="241"/>
      <c r="U528" s="241"/>
      <c r="V528" s="241"/>
      <c r="W528" s="241"/>
      <c r="X528" s="241"/>
      <c r="Y528" s="241"/>
      <c r="Z528" s="241"/>
      <c r="AA528" s="241"/>
    </row>
    <row r="529" spans="1:27" hidden="1" outlineLevel="1">
      <c r="A529" s="250">
        <v>520</v>
      </c>
      <c r="B529" s="241">
        <v>1009997</v>
      </c>
      <c r="C529" s="241" t="s">
        <v>205</v>
      </c>
      <c r="D529" s="251">
        <v>26.36</v>
      </c>
      <c r="E529" s="251">
        <v>-16.12</v>
      </c>
      <c r="F529" s="251">
        <v>10.239999999999998</v>
      </c>
      <c r="G529" s="251">
        <f t="shared" si="33"/>
        <v>0.73222222222222222</v>
      </c>
      <c r="H529" s="251">
        <f t="shared" si="34"/>
        <v>8.7866666666666671</v>
      </c>
      <c r="I529" s="241">
        <v>36</v>
      </c>
      <c r="J529" s="249">
        <v>42613</v>
      </c>
      <c r="K529" s="252">
        <f t="shared" si="35"/>
        <v>43677</v>
      </c>
      <c r="L529" s="241"/>
      <c r="M529" s="253" t="str">
        <f t="shared" si="36"/>
        <v>Not Fully Deprec</v>
      </c>
      <c r="N529" s="241"/>
      <c r="O529" s="241"/>
      <c r="P529" s="241"/>
      <c r="Q529" s="241"/>
      <c r="R529" s="241"/>
      <c r="S529" s="241"/>
      <c r="T529" s="241"/>
      <c r="U529" s="241"/>
      <c r="V529" s="241"/>
      <c r="W529" s="241"/>
      <c r="X529" s="241"/>
      <c r="Y529" s="241"/>
      <c r="Z529" s="241"/>
      <c r="AA529" s="241"/>
    </row>
    <row r="530" spans="1:27" hidden="1" outlineLevel="1">
      <c r="A530" s="250">
        <v>521</v>
      </c>
      <c r="B530" s="241">
        <v>1010014</v>
      </c>
      <c r="C530" s="241" t="s">
        <v>205</v>
      </c>
      <c r="D530" s="251">
        <v>1797.67</v>
      </c>
      <c r="E530" s="251">
        <v>-1048.6500000000001</v>
      </c>
      <c r="F530" s="251">
        <v>749.02</v>
      </c>
      <c r="G530" s="251">
        <f t="shared" si="33"/>
        <v>49.935277777777777</v>
      </c>
      <c r="H530" s="251">
        <f t="shared" si="34"/>
        <v>599.22333333333336</v>
      </c>
      <c r="I530" s="241">
        <v>36</v>
      </c>
      <c r="J530" s="249">
        <v>42619</v>
      </c>
      <c r="K530" s="252">
        <f t="shared" si="35"/>
        <v>43708</v>
      </c>
      <c r="L530" s="241"/>
      <c r="M530" s="253" t="str">
        <f t="shared" si="36"/>
        <v>Not Fully Deprec</v>
      </c>
      <c r="N530" s="241"/>
      <c r="O530" s="241"/>
      <c r="P530" s="241"/>
      <c r="Q530" s="241"/>
      <c r="R530" s="241"/>
      <c r="S530" s="241"/>
      <c r="T530" s="241"/>
      <c r="U530" s="241"/>
      <c r="V530" s="241"/>
      <c r="W530" s="241"/>
      <c r="X530" s="241"/>
      <c r="Y530" s="241"/>
      <c r="Z530" s="241"/>
      <c r="AA530" s="241"/>
    </row>
    <row r="531" spans="1:27" hidden="1" outlineLevel="1">
      <c r="A531" s="250">
        <v>522</v>
      </c>
      <c r="B531" s="241">
        <v>1010015</v>
      </c>
      <c r="C531" s="241" t="s">
        <v>205</v>
      </c>
      <c r="D531" s="251">
        <v>15211.77</v>
      </c>
      <c r="E531" s="251">
        <v>-8873.5400000000009</v>
      </c>
      <c r="F531" s="251">
        <v>6338.23</v>
      </c>
      <c r="G531" s="251">
        <f t="shared" si="33"/>
        <v>422.54916666666668</v>
      </c>
      <c r="H531" s="251">
        <f t="shared" si="34"/>
        <v>5070.59</v>
      </c>
      <c r="I531" s="241">
        <v>36</v>
      </c>
      <c r="J531" s="249">
        <v>42620</v>
      </c>
      <c r="K531" s="252">
        <f t="shared" si="35"/>
        <v>43708</v>
      </c>
      <c r="L531" s="241"/>
      <c r="M531" s="253" t="str">
        <f t="shared" si="36"/>
        <v>Not Fully Deprec</v>
      </c>
      <c r="N531" s="241"/>
      <c r="O531" s="241"/>
      <c r="P531" s="241"/>
      <c r="Q531" s="241"/>
      <c r="R531" s="241"/>
      <c r="S531" s="241"/>
      <c r="T531" s="241"/>
      <c r="U531" s="241"/>
      <c r="V531" s="241"/>
      <c r="W531" s="241"/>
      <c r="X531" s="241"/>
      <c r="Y531" s="241"/>
      <c r="Z531" s="241"/>
      <c r="AA531" s="241"/>
    </row>
    <row r="532" spans="1:27" hidden="1" outlineLevel="1">
      <c r="A532" s="250">
        <v>523</v>
      </c>
      <c r="B532" s="241">
        <v>1010016</v>
      </c>
      <c r="C532" s="241" t="s">
        <v>205</v>
      </c>
      <c r="D532" s="251">
        <v>78777.2</v>
      </c>
      <c r="E532" s="251">
        <v>-45953.37</v>
      </c>
      <c r="F532" s="251">
        <v>32823.829999999994</v>
      </c>
      <c r="G532" s="251">
        <f t="shared" si="33"/>
        <v>2188.2555555555555</v>
      </c>
      <c r="H532" s="251">
        <f t="shared" si="34"/>
        <v>26259.066666666666</v>
      </c>
      <c r="I532" s="241">
        <v>36</v>
      </c>
      <c r="J532" s="249">
        <v>42633</v>
      </c>
      <c r="K532" s="252">
        <f t="shared" si="35"/>
        <v>43708</v>
      </c>
      <c r="L532" s="241"/>
      <c r="M532" s="253" t="str">
        <f t="shared" si="36"/>
        <v>Not Fully Deprec</v>
      </c>
      <c r="N532" s="241"/>
      <c r="O532" s="241"/>
      <c r="P532" s="241"/>
      <c r="Q532" s="241"/>
      <c r="R532" s="241"/>
      <c r="S532" s="241"/>
      <c r="T532" s="241"/>
      <c r="U532" s="241"/>
      <c r="V532" s="241"/>
      <c r="W532" s="241"/>
      <c r="X532" s="241"/>
      <c r="Y532" s="241"/>
      <c r="Z532" s="241"/>
      <c r="AA532" s="241"/>
    </row>
    <row r="533" spans="1:27" hidden="1" outlineLevel="1">
      <c r="A533" s="250">
        <v>524</v>
      </c>
      <c r="B533" s="241">
        <v>1010017</v>
      </c>
      <c r="C533" s="241" t="s">
        <v>205</v>
      </c>
      <c r="D533" s="251">
        <v>532.15</v>
      </c>
      <c r="E533" s="251">
        <v>-310.42</v>
      </c>
      <c r="F533" s="251">
        <v>221.72999999999996</v>
      </c>
      <c r="G533" s="251">
        <f t="shared" si="33"/>
        <v>14.781944444444443</v>
      </c>
      <c r="H533" s="251">
        <f t="shared" si="34"/>
        <v>177.38333333333333</v>
      </c>
      <c r="I533" s="241">
        <v>36</v>
      </c>
      <c r="J533" s="249">
        <v>42625</v>
      </c>
      <c r="K533" s="252">
        <f t="shared" si="35"/>
        <v>43708</v>
      </c>
      <c r="L533" s="241"/>
      <c r="M533" s="253" t="str">
        <f t="shared" si="36"/>
        <v>Not Fully Deprec</v>
      </c>
      <c r="N533" s="241"/>
      <c r="O533" s="241"/>
      <c r="P533" s="241"/>
      <c r="Q533" s="241"/>
      <c r="R533" s="241"/>
      <c r="S533" s="241"/>
      <c r="T533" s="241"/>
      <c r="U533" s="241"/>
      <c r="V533" s="241"/>
      <c r="W533" s="241"/>
      <c r="X533" s="241"/>
      <c r="Y533" s="241"/>
      <c r="Z533" s="241"/>
      <c r="AA533" s="241"/>
    </row>
    <row r="534" spans="1:27" hidden="1" outlineLevel="1">
      <c r="A534" s="250">
        <v>525</v>
      </c>
      <c r="B534" s="241">
        <v>1010022</v>
      </c>
      <c r="C534" s="241" t="s">
        <v>205</v>
      </c>
      <c r="D534" s="251">
        <v>9000</v>
      </c>
      <c r="E534" s="251">
        <v>-5250</v>
      </c>
      <c r="F534" s="251">
        <v>3750</v>
      </c>
      <c r="G534" s="251">
        <f t="shared" si="33"/>
        <v>250</v>
      </c>
      <c r="H534" s="251">
        <f t="shared" si="34"/>
        <v>3000</v>
      </c>
      <c r="I534" s="241">
        <v>36</v>
      </c>
      <c r="J534" s="249">
        <v>42643</v>
      </c>
      <c r="K534" s="252">
        <f t="shared" si="35"/>
        <v>43708</v>
      </c>
      <c r="L534" s="241"/>
      <c r="M534" s="253" t="str">
        <f t="shared" si="36"/>
        <v>Not Fully Deprec</v>
      </c>
      <c r="N534" s="241"/>
      <c r="O534" s="241"/>
      <c r="P534" s="241"/>
      <c r="Q534" s="241"/>
      <c r="R534" s="241"/>
      <c r="S534" s="241"/>
      <c r="T534" s="241"/>
      <c r="U534" s="241"/>
      <c r="V534" s="241"/>
      <c r="W534" s="241"/>
      <c r="X534" s="241"/>
      <c r="Y534" s="241"/>
      <c r="Z534" s="241"/>
      <c r="AA534" s="241"/>
    </row>
    <row r="535" spans="1:27" hidden="1" outlineLevel="1">
      <c r="A535" s="250">
        <v>526</v>
      </c>
      <c r="B535" s="241">
        <v>1010023</v>
      </c>
      <c r="C535" s="241" t="s">
        <v>205</v>
      </c>
      <c r="D535" s="251">
        <v>-34788.22</v>
      </c>
      <c r="E535" s="251">
        <v>19342.64</v>
      </c>
      <c r="F535" s="251">
        <v>-15445.580000000002</v>
      </c>
      <c r="G535" s="251">
        <f t="shared" si="33"/>
        <v>0</v>
      </c>
      <c r="H535" s="251">
        <f t="shared" si="34"/>
        <v>0</v>
      </c>
      <c r="I535" s="241">
        <v>36</v>
      </c>
      <c r="J535" s="249">
        <v>42646</v>
      </c>
      <c r="K535" s="252">
        <f t="shared" si="35"/>
        <v>43738</v>
      </c>
      <c r="L535" s="241"/>
      <c r="M535" s="253" t="str">
        <f t="shared" si="36"/>
        <v>Not Fully Deprec</v>
      </c>
      <c r="N535" s="241"/>
      <c r="O535" s="241"/>
      <c r="P535" s="241"/>
      <c r="Q535" s="241"/>
      <c r="R535" s="241"/>
      <c r="S535" s="241"/>
      <c r="T535" s="241"/>
      <c r="U535" s="241"/>
      <c r="V535" s="241"/>
      <c r="W535" s="241"/>
      <c r="X535" s="241"/>
      <c r="Y535" s="241"/>
      <c r="Z535" s="241"/>
      <c r="AA535" s="241"/>
    </row>
    <row r="536" spans="1:27" hidden="1" outlineLevel="1">
      <c r="A536" s="250">
        <v>527</v>
      </c>
      <c r="B536" s="241">
        <v>1010037</v>
      </c>
      <c r="C536" s="241" t="s">
        <v>205</v>
      </c>
      <c r="D536" s="251">
        <v>28434.44</v>
      </c>
      <c r="E536" s="251">
        <v>-15809.86</v>
      </c>
      <c r="F536" s="251">
        <v>12624.579999999998</v>
      </c>
      <c r="G536" s="251">
        <f t="shared" ref="G536:G599" si="37">IF(F536&gt;0,D536/I536,0)</f>
        <v>789.84555555555551</v>
      </c>
      <c r="H536" s="251">
        <f t="shared" ref="H536:H599" si="38">IF(F536&gt;0,IF(YEAR(K536)="2018",ROUND(($P$8-K536)/30,0)*G536,G536*12),0)</f>
        <v>9478.1466666666656</v>
      </c>
      <c r="I536" s="241">
        <v>36</v>
      </c>
      <c r="J536" s="249">
        <v>42653</v>
      </c>
      <c r="K536" s="252">
        <f t="shared" ref="K536:K599" si="39">EOMONTH(J536,(I536-1))</f>
        <v>43738</v>
      </c>
      <c r="L536" s="241"/>
      <c r="M536" s="253" t="str">
        <f t="shared" si="36"/>
        <v>Not Fully Deprec</v>
      </c>
      <c r="N536" s="241"/>
      <c r="O536" s="241"/>
      <c r="P536" s="241"/>
      <c r="Q536" s="241"/>
      <c r="R536" s="241"/>
      <c r="S536" s="241"/>
      <c r="T536" s="241"/>
      <c r="U536" s="241"/>
      <c r="V536" s="241"/>
      <c r="W536" s="241"/>
      <c r="X536" s="241"/>
      <c r="Y536" s="241"/>
      <c r="Z536" s="241"/>
      <c r="AA536" s="241"/>
    </row>
    <row r="537" spans="1:27" hidden="1" outlineLevel="1">
      <c r="A537" s="250">
        <v>528</v>
      </c>
      <c r="B537" s="241">
        <v>1010038</v>
      </c>
      <c r="C537" s="241" t="s">
        <v>205</v>
      </c>
      <c r="D537" s="251">
        <v>296257.67</v>
      </c>
      <c r="E537" s="251">
        <v>-164722.5</v>
      </c>
      <c r="F537" s="251">
        <v>131535.16999999998</v>
      </c>
      <c r="G537" s="251">
        <f t="shared" si="37"/>
        <v>8229.379722222222</v>
      </c>
      <c r="H537" s="251">
        <f t="shared" si="38"/>
        <v>98752.556666666671</v>
      </c>
      <c r="I537" s="241">
        <v>36</v>
      </c>
      <c r="J537" s="249">
        <v>42654</v>
      </c>
      <c r="K537" s="252">
        <f t="shared" si="39"/>
        <v>43738</v>
      </c>
      <c r="L537" s="241"/>
      <c r="M537" s="253" t="str">
        <f t="shared" ref="M537:M600" si="40">+IF(F537=0,"Personal Computers","Not Fully Deprec")</f>
        <v>Not Fully Deprec</v>
      </c>
      <c r="N537" s="241"/>
      <c r="O537" s="241"/>
      <c r="P537" s="241"/>
      <c r="Q537" s="241"/>
      <c r="R537" s="241"/>
      <c r="S537" s="241"/>
      <c r="T537" s="241"/>
      <c r="U537" s="241"/>
      <c r="V537" s="241"/>
      <c r="W537" s="241"/>
      <c r="X537" s="241"/>
      <c r="Y537" s="241"/>
      <c r="Z537" s="241"/>
      <c r="AA537" s="241"/>
    </row>
    <row r="538" spans="1:27" hidden="1" outlineLevel="1">
      <c r="A538" s="250">
        <v>529</v>
      </c>
      <c r="B538" s="241">
        <v>1010064</v>
      </c>
      <c r="C538" s="241" t="s">
        <v>205</v>
      </c>
      <c r="D538" s="251">
        <v>1574.86</v>
      </c>
      <c r="E538" s="251">
        <v>-875.64</v>
      </c>
      <c r="F538" s="251">
        <v>699.21999999999991</v>
      </c>
      <c r="G538" s="251">
        <f t="shared" si="37"/>
        <v>43.746111111111105</v>
      </c>
      <c r="H538" s="251">
        <f t="shared" si="38"/>
        <v>524.95333333333326</v>
      </c>
      <c r="I538" s="241">
        <v>36</v>
      </c>
      <c r="J538" s="249">
        <v>42661</v>
      </c>
      <c r="K538" s="252">
        <f t="shared" si="39"/>
        <v>43738</v>
      </c>
      <c r="L538" s="241"/>
      <c r="M538" s="253" t="str">
        <f t="shared" si="40"/>
        <v>Not Fully Deprec</v>
      </c>
      <c r="N538" s="241"/>
      <c r="O538" s="241"/>
      <c r="P538" s="241"/>
      <c r="Q538" s="241"/>
      <c r="R538" s="241"/>
      <c r="S538" s="241"/>
      <c r="T538" s="241"/>
      <c r="U538" s="241"/>
      <c r="V538" s="241"/>
      <c r="W538" s="241"/>
      <c r="X538" s="241"/>
      <c r="Y538" s="241"/>
      <c r="Z538" s="241"/>
      <c r="AA538" s="241"/>
    </row>
    <row r="539" spans="1:27" hidden="1" outlineLevel="1">
      <c r="A539" s="250">
        <v>530</v>
      </c>
      <c r="B539" s="241">
        <v>1010065</v>
      </c>
      <c r="C539" s="241" t="s">
        <v>205</v>
      </c>
      <c r="D539" s="251">
        <v>288.76</v>
      </c>
      <c r="E539" s="251">
        <v>-160.56</v>
      </c>
      <c r="F539" s="251">
        <v>128.19999999999999</v>
      </c>
      <c r="G539" s="251">
        <f t="shared" si="37"/>
        <v>8.0211111111111109</v>
      </c>
      <c r="H539" s="251">
        <f t="shared" si="38"/>
        <v>96.25333333333333</v>
      </c>
      <c r="I539" s="241">
        <v>36</v>
      </c>
      <c r="J539" s="249">
        <v>42662</v>
      </c>
      <c r="K539" s="252">
        <f t="shared" si="39"/>
        <v>43738</v>
      </c>
      <c r="L539" s="241"/>
      <c r="M539" s="253" t="str">
        <f t="shared" si="40"/>
        <v>Not Fully Deprec</v>
      </c>
      <c r="N539" s="241"/>
      <c r="O539" s="241"/>
      <c r="P539" s="241"/>
      <c r="Q539" s="241"/>
      <c r="R539" s="241"/>
      <c r="S539" s="241"/>
      <c r="T539" s="241"/>
      <c r="U539" s="241"/>
      <c r="V539" s="241"/>
      <c r="W539" s="241"/>
      <c r="X539" s="241"/>
      <c r="Y539" s="241"/>
      <c r="Z539" s="241"/>
      <c r="AA539" s="241"/>
    </row>
    <row r="540" spans="1:27" hidden="1" outlineLevel="1">
      <c r="A540" s="250">
        <v>531</v>
      </c>
      <c r="B540" s="241">
        <v>1010066</v>
      </c>
      <c r="C540" s="241" t="s">
        <v>205</v>
      </c>
      <c r="D540" s="251">
        <v>2473.94</v>
      </c>
      <c r="E540" s="251">
        <v>-1375.53</v>
      </c>
      <c r="F540" s="251">
        <v>1098.4100000000001</v>
      </c>
      <c r="G540" s="251">
        <f t="shared" si="37"/>
        <v>68.720555555555563</v>
      </c>
      <c r="H540" s="251">
        <f t="shared" si="38"/>
        <v>824.64666666666676</v>
      </c>
      <c r="I540" s="241">
        <v>36</v>
      </c>
      <c r="J540" s="249">
        <v>42661</v>
      </c>
      <c r="K540" s="252">
        <f t="shared" si="39"/>
        <v>43738</v>
      </c>
      <c r="L540" s="241"/>
      <c r="M540" s="253" t="str">
        <f t="shared" si="40"/>
        <v>Not Fully Deprec</v>
      </c>
      <c r="N540" s="241"/>
      <c r="O540" s="241"/>
      <c r="P540" s="241"/>
      <c r="Q540" s="241"/>
      <c r="R540" s="241"/>
      <c r="S540" s="241"/>
      <c r="T540" s="241"/>
      <c r="U540" s="241"/>
      <c r="V540" s="241"/>
      <c r="W540" s="241"/>
      <c r="X540" s="241"/>
      <c r="Y540" s="241"/>
      <c r="Z540" s="241"/>
      <c r="AA540" s="241"/>
    </row>
    <row r="541" spans="1:27" hidden="1" outlineLevel="1">
      <c r="A541" s="250">
        <v>532</v>
      </c>
      <c r="B541" s="241">
        <v>1010067</v>
      </c>
      <c r="C541" s="241" t="s">
        <v>205</v>
      </c>
      <c r="D541" s="251">
        <v>632.42999999999995</v>
      </c>
      <c r="E541" s="251">
        <v>-351.64</v>
      </c>
      <c r="F541" s="251">
        <v>280.78999999999996</v>
      </c>
      <c r="G541" s="251">
        <f t="shared" si="37"/>
        <v>17.567499999999999</v>
      </c>
      <c r="H541" s="251">
        <f t="shared" si="38"/>
        <v>210.81</v>
      </c>
      <c r="I541" s="241">
        <v>36</v>
      </c>
      <c r="J541" s="249">
        <v>42669</v>
      </c>
      <c r="K541" s="252">
        <f t="shared" si="39"/>
        <v>43738</v>
      </c>
      <c r="L541" s="241"/>
      <c r="M541" s="253" t="str">
        <f t="shared" si="40"/>
        <v>Not Fully Deprec</v>
      </c>
      <c r="N541" s="241"/>
      <c r="O541" s="241"/>
      <c r="P541" s="241"/>
      <c r="Q541" s="241"/>
      <c r="R541" s="241"/>
      <c r="S541" s="241"/>
      <c r="T541" s="241"/>
      <c r="U541" s="241"/>
      <c r="V541" s="241"/>
      <c r="W541" s="241"/>
      <c r="X541" s="241"/>
      <c r="Y541" s="241"/>
      <c r="Z541" s="241"/>
      <c r="AA541" s="241"/>
    </row>
    <row r="542" spans="1:27" hidden="1" outlineLevel="1">
      <c r="A542" s="250">
        <v>533</v>
      </c>
      <c r="B542" s="241">
        <v>1010068</v>
      </c>
      <c r="C542" s="241" t="s">
        <v>205</v>
      </c>
      <c r="D542" s="251">
        <v>236875.34</v>
      </c>
      <c r="E542" s="251">
        <v>-131705.26999999999</v>
      </c>
      <c r="F542" s="251">
        <v>105170.07</v>
      </c>
      <c r="G542" s="251">
        <f t="shared" si="37"/>
        <v>6579.8705555555553</v>
      </c>
      <c r="H542" s="251">
        <f t="shared" si="38"/>
        <v>78958.446666666656</v>
      </c>
      <c r="I542" s="241">
        <v>36</v>
      </c>
      <c r="J542" s="249">
        <v>42674</v>
      </c>
      <c r="K542" s="252">
        <f t="shared" si="39"/>
        <v>43738</v>
      </c>
      <c r="L542" s="241"/>
      <c r="M542" s="253" t="str">
        <f t="shared" si="40"/>
        <v>Not Fully Deprec</v>
      </c>
      <c r="N542" s="241"/>
      <c r="O542" s="241"/>
      <c r="P542" s="241"/>
      <c r="Q542" s="241"/>
      <c r="R542" s="241"/>
      <c r="S542" s="241"/>
      <c r="T542" s="241"/>
      <c r="U542" s="241"/>
      <c r="V542" s="241"/>
      <c r="W542" s="241"/>
      <c r="X542" s="241"/>
      <c r="Y542" s="241"/>
      <c r="Z542" s="241"/>
      <c r="AA542" s="241"/>
    </row>
    <row r="543" spans="1:27" hidden="1" outlineLevel="1">
      <c r="A543" s="250">
        <v>534</v>
      </c>
      <c r="B543" s="241">
        <v>1010075</v>
      </c>
      <c r="C543" s="241" t="s">
        <v>205</v>
      </c>
      <c r="D543" s="251">
        <v>11217.8</v>
      </c>
      <c r="E543" s="251">
        <v>-5920.5</v>
      </c>
      <c r="F543" s="251">
        <v>5297.2999999999993</v>
      </c>
      <c r="G543" s="251">
        <f t="shared" si="37"/>
        <v>311.60555555555555</v>
      </c>
      <c r="H543" s="251">
        <f t="shared" si="38"/>
        <v>3739.2666666666664</v>
      </c>
      <c r="I543" s="241">
        <v>36</v>
      </c>
      <c r="J543" s="249">
        <v>42677</v>
      </c>
      <c r="K543" s="252">
        <f t="shared" si="39"/>
        <v>43769</v>
      </c>
      <c r="L543" s="241"/>
      <c r="M543" s="253" t="str">
        <f t="shared" si="40"/>
        <v>Not Fully Deprec</v>
      </c>
      <c r="N543" s="241"/>
      <c r="O543" s="241"/>
      <c r="P543" s="241"/>
      <c r="Q543" s="241"/>
      <c r="R543" s="241"/>
      <c r="S543" s="241"/>
      <c r="T543" s="241"/>
      <c r="U543" s="241"/>
      <c r="V543" s="241"/>
      <c r="W543" s="241"/>
      <c r="X543" s="241"/>
      <c r="Y543" s="241"/>
      <c r="Z543" s="241"/>
      <c r="AA543" s="241"/>
    </row>
    <row r="544" spans="1:27" hidden="1" outlineLevel="1">
      <c r="A544" s="250">
        <v>535</v>
      </c>
      <c r="B544" s="241">
        <v>1010076</v>
      </c>
      <c r="C544" s="241" t="s">
        <v>205</v>
      </c>
      <c r="D544" s="251">
        <v>209.18</v>
      </c>
      <c r="E544" s="251">
        <v>-110.39</v>
      </c>
      <c r="F544" s="251">
        <v>98.79</v>
      </c>
      <c r="G544" s="251">
        <f t="shared" si="37"/>
        <v>5.8105555555555561</v>
      </c>
      <c r="H544" s="251">
        <f t="shared" si="38"/>
        <v>69.726666666666674</v>
      </c>
      <c r="I544" s="241">
        <v>36</v>
      </c>
      <c r="J544" s="249">
        <v>42678</v>
      </c>
      <c r="K544" s="252">
        <f t="shared" si="39"/>
        <v>43769</v>
      </c>
      <c r="L544" s="241"/>
      <c r="M544" s="253" t="str">
        <f t="shared" si="40"/>
        <v>Not Fully Deprec</v>
      </c>
      <c r="N544" s="241"/>
      <c r="O544" s="241"/>
      <c r="P544" s="241"/>
      <c r="Q544" s="241"/>
      <c r="R544" s="241"/>
      <c r="S544" s="241"/>
      <c r="T544" s="241"/>
      <c r="U544" s="241"/>
      <c r="V544" s="241"/>
      <c r="W544" s="241"/>
      <c r="X544" s="241"/>
      <c r="Y544" s="241"/>
      <c r="Z544" s="241"/>
      <c r="AA544" s="241"/>
    </row>
    <row r="545" spans="1:27" hidden="1" outlineLevel="1">
      <c r="A545" s="250">
        <v>536</v>
      </c>
      <c r="B545" s="241">
        <v>1010077</v>
      </c>
      <c r="C545" s="241" t="s">
        <v>205</v>
      </c>
      <c r="D545" s="251">
        <v>1699.5</v>
      </c>
      <c r="E545" s="251">
        <v>-896.96</v>
      </c>
      <c r="F545" s="251">
        <v>802.54</v>
      </c>
      <c r="G545" s="251">
        <f t="shared" si="37"/>
        <v>47.208333333333336</v>
      </c>
      <c r="H545" s="251">
        <f t="shared" si="38"/>
        <v>566.5</v>
      </c>
      <c r="I545" s="241">
        <v>36</v>
      </c>
      <c r="J545" s="249">
        <v>42681</v>
      </c>
      <c r="K545" s="252">
        <f t="shared" si="39"/>
        <v>43769</v>
      </c>
      <c r="L545" s="241"/>
      <c r="M545" s="253" t="str">
        <f t="shared" si="40"/>
        <v>Not Fully Deprec</v>
      </c>
      <c r="N545" s="241"/>
      <c r="O545" s="241"/>
      <c r="P545" s="241"/>
      <c r="Q545" s="241"/>
      <c r="R545" s="241"/>
      <c r="S545" s="241"/>
      <c r="T545" s="241"/>
      <c r="U545" s="241"/>
      <c r="V545" s="241"/>
      <c r="W545" s="241"/>
      <c r="X545" s="241"/>
      <c r="Y545" s="241"/>
      <c r="Z545" s="241"/>
      <c r="AA545" s="241"/>
    </row>
    <row r="546" spans="1:27" hidden="1" outlineLevel="1">
      <c r="A546" s="250">
        <v>537</v>
      </c>
      <c r="B546" s="241">
        <v>1010085</v>
      </c>
      <c r="C546" s="241" t="s">
        <v>205</v>
      </c>
      <c r="D546" s="251">
        <v>470.4</v>
      </c>
      <c r="E546" s="251">
        <v>-248.26</v>
      </c>
      <c r="F546" s="251">
        <v>222.14</v>
      </c>
      <c r="G546" s="251">
        <f t="shared" si="37"/>
        <v>13.066666666666666</v>
      </c>
      <c r="H546" s="251">
        <f t="shared" si="38"/>
        <v>156.80000000000001</v>
      </c>
      <c r="I546" s="241">
        <v>36</v>
      </c>
      <c r="J546" s="249">
        <v>42682</v>
      </c>
      <c r="K546" s="252">
        <f t="shared" si="39"/>
        <v>43769</v>
      </c>
      <c r="L546" s="241"/>
      <c r="M546" s="253" t="str">
        <f t="shared" si="40"/>
        <v>Not Fully Deprec</v>
      </c>
      <c r="N546" s="241"/>
      <c r="O546" s="241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  <c r="Z546" s="241"/>
      <c r="AA546" s="241"/>
    </row>
    <row r="547" spans="1:27" hidden="1" outlineLevel="1">
      <c r="A547" s="250">
        <v>538</v>
      </c>
      <c r="B547" s="241">
        <v>1010086</v>
      </c>
      <c r="C547" s="241" t="s">
        <v>205</v>
      </c>
      <c r="D547" s="251">
        <v>16709.61</v>
      </c>
      <c r="E547" s="251">
        <v>-8818.9599999999991</v>
      </c>
      <c r="F547" s="251">
        <v>7890.6500000000015</v>
      </c>
      <c r="G547" s="251">
        <f t="shared" si="37"/>
        <v>464.15583333333336</v>
      </c>
      <c r="H547" s="251">
        <f t="shared" si="38"/>
        <v>5569.8700000000008</v>
      </c>
      <c r="I547" s="241">
        <v>36</v>
      </c>
      <c r="J547" s="249">
        <v>42684</v>
      </c>
      <c r="K547" s="252">
        <f t="shared" si="39"/>
        <v>43769</v>
      </c>
      <c r="L547" s="241"/>
      <c r="M547" s="253" t="str">
        <f t="shared" si="40"/>
        <v>Not Fully Deprec</v>
      </c>
      <c r="N547" s="241"/>
      <c r="O547" s="241"/>
      <c r="P547" s="241"/>
      <c r="Q547" s="241"/>
      <c r="R547" s="241"/>
      <c r="S547" s="241"/>
      <c r="T547" s="241"/>
      <c r="U547" s="241"/>
      <c r="V547" s="241"/>
      <c r="W547" s="241"/>
      <c r="X547" s="241"/>
      <c r="Y547" s="241"/>
      <c r="Z547" s="241"/>
      <c r="AA547" s="241"/>
    </row>
    <row r="548" spans="1:27" hidden="1" outlineLevel="1">
      <c r="A548" s="250">
        <v>539</v>
      </c>
      <c r="B548" s="241">
        <v>1010096</v>
      </c>
      <c r="C548" s="241" t="s">
        <v>205</v>
      </c>
      <c r="D548" s="251">
        <v>59359.34</v>
      </c>
      <c r="E548" s="251">
        <v>-31328.53</v>
      </c>
      <c r="F548" s="251">
        <v>28030.809999999998</v>
      </c>
      <c r="G548" s="251">
        <f t="shared" si="37"/>
        <v>1648.8705555555555</v>
      </c>
      <c r="H548" s="251">
        <f t="shared" si="38"/>
        <v>19786.446666666667</v>
      </c>
      <c r="I548" s="241">
        <v>36</v>
      </c>
      <c r="J548" s="249">
        <v>42695</v>
      </c>
      <c r="K548" s="252">
        <f t="shared" si="39"/>
        <v>43769</v>
      </c>
      <c r="L548" s="241"/>
      <c r="M548" s="253" t="str">
        <f t="shared" si="40"/>
        <v>Not Fully Deprec</v>
      </c>
      <c r="N548" s="241"/>
      <c r="O548" s="241"/>
      <c r="P548" s="241"/>
      <c r="Q548" s="241"/>
      <c r="R548" s="241"/>
      <c r="S548" s="241"/>
      <c r="T548" s="241"/>
      <c r="U548" s="241"/>
      <c r="V548" s="241"/>
      <c r="W548" s="241"/>
      <c r="X548" s="241"/>
      <c r="Y548" s="241"/>
      <c r="Z548" s="241"/>
      <c r="AA548" s="241"/>
    </row>
    <row r="549" spans="1:27" hidden="1" outlineLevel="1">
      <c r="A549" s="250">
        <v>540</v>
      </c>
      <c r="B549" s="241">
        <v>1010097</v>
      </c>
      <c r="C549" s="241" t="s">
        <v>205</v>
      </c>
      <c r="D549" s="251">
        <v>50.03</v>
      </c>
      <c r="E549" s="251">
        <v>-26.4</v>
      </c>
      <c r="F549" s="251">
        <v>23.630000000000003</v>
      </c>
      <c r="G549" s="251">
        <f t="shared" si="37"/>
        <v>1.3897222222222223</v>
      </c>
      <c r="H549" s="251">
        <f t="shared" si="38"/>
        <v>16.676666666666669</v>
      </c>
      <c r="I549" s="241">
        <v>36</v>
      </c>
      <c r="J549" s="249">
        <v>42696</v>
      </c>
      <c r="K549" s="252">
        <f t="shared" si="39"/>
        <v>43769</v>
      </c>
      <c r="L549" s="241"/>
      <c r="M549" s="253" t="str">
        <f t="shared" si="40"/>
        <v>Not Fully Deprec</v>
      </c>
      <c r="N549" s="241"/>
      <c r="O549" s="241"/>
      <c r="P549" s="241"/>
      <c r="Q549" s="241"/>
      <c r="R549" s="241"/>
      <c r="S549" s="241"/>
      <c r="T549" s="241"/>
      <c r="U549" s="241"/>
      <c r="V549" s="241"/>
      <c r="W549" s="241"/>
      <c r="X549" s="241"/>
      <c r="Y549" s="241"/>
      <c r="Z549" s="241"/>
      <c r="AA549" s="241"/>
    </row>
    <row r="550" spans="1:27" hidden="1" outlineLevel="1">
      <c r="A550" s="250">
        <v>541</v>
      </c>
      <c r="B550" s="241">
        <v>1010099</v>
      </c>
      <c r="C550" s="241" t="s">
        <v>205</v>
      </c>
      <c r="D550" s="251">
        <v>208.64</v>
      </c>
      <c r="E550" s="251">
        <v>-110.11</v>
      </c>
      <c r="F550" s="251">
        <v>98.529999999999987</v>
      </c>
      <c r="G550" s="251">
        <f t="shared" si="37"/>
        <v>5.7955555555555556</v>
      </c>
      <c r="H550" s="251">
        <f t="shared" si="38"/>
        <v>69.546666666666667</v>
      </c>
      <c r="I550" s="241">
        <v>36</v>
      </c>
      <c r="J550" s="249">
        <v>42689</v>
      </c>
      <c r="K550" s="252">
        <f t="shared" si="39"/>
        <v>43769</v>
      </c>
      <c r="L550" s="241"/>
      <c r="M550" s="253" t="str">
        <f t="shared" si="40"/>
        <v>Not Fully Deprec</v>
      </c>
      <c r="N550" s="241"/>
      <c r="O550" s="241"/>
      <c r="P550" s="241"/>
      <c r="Q550" s="241"/>
      <c r="R550" s="241"/>
      <c r="S550" s="241"/>
      <c r="T550" s="241"/>
      <c r="U550" s="241"/>
      <c r="V550" s="241"/>
      <c r="W550" s="241"/>
      <c r="X550" s="241"/>
      <c r="Y550" s="241"/>
      <c r="Z550" s="241"/>
      <c r="AA550" s="241"/>
    </row>
    <row r="551" spans="1:27" hidden="1" outlineLevel="1">
      <c r="A551" s="250">
        <v>542</v>
      </c>
      <c r="B551" s="241">
        <v>1010100</v>
      </c>
      <c r="C551" s="241" t="s">
        <v>205</v>
      </c>
      <c r="D551" s="251">
        <v>1649.95</v>
      </c>
      <c r="E551" s="251">
        <v>-870.81</v>
      </c>
      <c r="F551" s="251">
        <v>779.1400000000001</v>
      </c>
      <c r="G551" s="251">
        <f t="shared" si="37"/>
        <v>45.831944444444446</v>
      </c>
      <c r="H551" s="251">
        <f t="shared" si="38"/>
        <v>549.98333333333335</v>
      </c>
      <c r="I551" s="241">
        <v>36</v>
      </c>
      <c r="J551" s="249">
        <v>42684</v>
      </c>
      <c r="K551" s="252">
        <f t="shared" si="39"/>
        <v>43769</v>
      </c>
      <c r="L551" s="241"/>
      <c r="M551" s="253" t="str">
        <f t="shared" si="40"/>
        <v>Not Fully Deprec</v>
      </c>
      <c r="N551" s="241"/>
      <c r="O551" s="241"/>
      <c r="P551" s="241"/>
      <c r="Q551" s="241"/>
      <c r="R551" s="241"/>
      <c r="S551" s="241"/>
      <c r="T551" s="241"/>
      <c r="U551" s="241"/>
      <c r="V551" s="241"/>
      <c r="W551" s="241"/>
      <c r="X551" s="241"/>
      <c r="Y551" s="241"/>
      <c r="Z551" s="241"/>
      <c r="AA551" s="241"/>
    </row>
    <row r="552" spans="1:27" hidden="1" outlineLevel="1">
      <c r="A552" s="250">
        <v>543</v>
      </c>
      <c r="B552" s="241">
        <v>1010101</v>
      </c>
      <c r="C552" s="241" t="s">
        <v>205</v>
      </c>
      <c r="D552" s="251">
        <v>1424.47</v>
      </c>
      <c r="E552" s="251">
        <v>-751.8</v>
      </c>
      <c r="F552" s="251">
        <v>672.67000000000007</v>
      </c>
      <c r="G552" s="251">
        <f t="shared" si="37"/>
        <v>39.56861111111111</v>
      </c>
      <c r="H552" s="251">
        <f t="shared" si="38"/>
        <v>474.82333333333332</v>
      </c>
      <c r="I552" s="241">
        <v>36</v>
      </c>
      <c r="J552" s="249">
        <v>42703</v>
      </c>
      <c r="K552" s="252">
        <f t="shared" si="39"/>
        <v>43769</v>
      </c>
      <c r="L552" s="241"/>
      <c r="M552" s="253" t="str">
        <f t="shared" si="40"/>
        <v>Not Fully Deprec</v>
      </c>
      <c r="N552" s="241"/>
      <c r="O552" s="241"/>
      <c r="P552" s="241"/>
      <c r="Q552" s="241"/>
      <c r="R552" s="241"/>
      <c r="S552" s="241"/>
      <c r="T552" s="241"/>
      <c r="U552" s="241"/>
      <c r="V552" s="241"/>
      <c r="W552" s="241"/>
      <c r="X552" s="241"/>
      <c r="Y552" s="241"/>
      <c r="Z552" s="241"/>
      <c r="AA552" s="241"/>
    </row>
    <row r="553" spans="1:27" hidden="1" outlineLevel="1">
      <c r="A553" s="250">
        <v>544</v>
      </c>
      <c r="B553" s="241">
        <v>1010110</v>
      </c>
      <c r="C553" s="241" t="s">
        <v>205</v>
      </c>
      <c r="D553" s="251">
        <v>214.85</v>
      </c>
      <c r="E553" s="251">
        <v>-107.52</v>
      </c>
      <c r="F553" s="251">
        <v>107.33</v>
      </c>
      <c r="G553" s="251">
        <f t="shared" si="37"/>
        <v>5.968055555555555</v>
      </c>
      <c r="H553" s="251">
        <f t="shared" si="38"/>
        <v>71.61666666666666</v>
      </c>
      <c r="I553" s="241">
        <v>36</v>
      </c>
      <c r="J553" s="249">
        <v>42706</v>
      </c>
      <c r="K553" s="252">
        <f t="shared" si="39"/>
        <v>43799</v>
      </c>
      <c r="L553" s="241"/>
      <c r="M553" s="253" t="str">
        <f t="shared" si="40"/>
        <v>Not Fully Deprec</v>
      </c>
      <c r="N553" s="241"/>
      <c r="O553" s="241"/>
      <c r="P553" s="241"/>
      <c r="Q553" s="241"/>
      <c r="R553" s="241"/>
      <c r="S553" s="241"/>
      <c r="T553" s="241"/>
      <c r="U553" s="241"/>
      <c r="V553" s="241"/>
      <c r="W553" s="241"/>
      <c r="X553" s="241"/>
      <c r="Y553" s="241"/>
      <c r="Z553" s="241"/>
      <c r="AA553" s="241"/>
    </row>
    <row r="554" spans="1:27" hidden="1" outlineLevel="1">
      <c r="A554" s="250">
        <v>545</v>
      </c>
      <c r="B554" s="241">
        <v>1010111</v>
      </c>
      <c r="C554" s="241" t="s">
        <v>205</v>
      </c>
      <c r="D554" s="251">
        <v>2475.0100000000002</v>
      </c>
      <c r="E554" s="251">
        <v>-1238.6300000000001</v>
      </c>
      <c r="F554" s="251">
        <v>1236.3800000000001</v>
      </c>
      <c r="G554" s="251">
        <f t="shared" si="37"/>
        <v>68.750277777777782</v>
      </c>
      <c r="H554" s="251">
        <f t="shared" si="38"/>
        <v>825.00333333333333</v>
      </c>
      <c r="I554" s="241">
        <v>36</v>
      </c>
      <c r="J554" s="249">
        <v>42716</v>
      </c>
      <c r="K554" s="252">
        <f t="shared" si="39"/>
        <v>43799</v>
      </c>
      <c r="L554" s="241"/>
      <c r="M554" s="253" t="str">
        <f t="shared" si="40"/>
        <v>Not Fully Deprec</v>
      </c>
      <c r="N554" s="241"/>
      <c r="O554" s="241"/>
      <c r="P554" s="241"/>
      <c r="Q554" s="241"/>
      <c r="R554" s="241"/>
      <c r="S554" s="241"/>
      <c r="T554" s="241"/>
      <c r="U554" s="241"/>
      <c r="V554" s="241"/>
      <c r="W554" s="241"/>
      <c r="X554" s="241"/>
      <c r="Y554" s="241"/>
      <c r="Z554" s="241"/>
      <c r="AA554" s="241"/>
    </row>
    <row r="555" spans="1:27" hidden="1" outlineLevel="1">
      <c r="A555" s="250">
        <v>546</v>
      </c>
      <c r="B555" s="241">
        <v>1010131</v>
      </c>
      <c r="C555" s="241" t="s">
        <v>205</v>
      </c>
      <c r="D555" s="251">
        <v>27330.94</v>
      </c>
      <c r="E555" s="251">
        <v>-13677.92</v>
      </c>
      <c r="F555" s="251">
        <v>13653.019999999999</v>
      </c>
      <c r="G555" s="251">
        <f t="shared" si="37"/>
        <v>759.19277777777779</v>
      </c>
      <c r="H555" s="251">
        <f t="shared" si="38"/>
        <v>9110.3133333333335</v>
      </c>
      <c r="I555" s="241">
        <v>36</v>
      </c>
      <c r="J555" s="249">
        <v>42725</v>
      </c>
      <c r="K555" s="252">
        <f t="shared" si="39"/>
        <v>43799</v>
      </c>
      <c r="L555" s="241"/>
      <c r="M555" s="253" t="str">
        <f t="shared" si="40"/>
        <v>Not Fully Deprec</v>
      </c>
      <c r="N555" s="241"/>
      <c r="O555" s="241"/>
      <c r="P555" s="241"/>
      <c r="Q555" s="241"/>
      <c r="R555" s="241"/>
      <c r="S555" s="241"/>
      <c r="T555" s="241"/>
      <c r="U555" s="241"/>
      <c r="V555" s="241"/>
      <c r="W555" s="241"/>
      <c r="X555" s="241"/>
      <c r="Y555" s="241"/>
      <c r="Z555" s="241"/>
      <c r="AA555" s="241"/>
    </row>
    <row r="556" spans="1:27" hidden="1" outlineLevel="1">
      <c r="A556" s="250">
        <v>547</v>
      </c>
      <c r="B556" s="241">
        <v>1010132</v>
      </c>
      <c r="C556" s="241" t="s">
        <v>205</v>
      </c>
      <c r="D556" s="251">
        <v>-4019.55</v>
      </c>
      <c r="E556" s="251">
        <v>2011.6</v>
      </c>
      <c r="F556" s="251">
        <v>-2007.9500000000003</v>
      </c>
      <c r="G556" s="251">
        <f t="shared" si="37"/>
        <v>0</v>
      </c>
      <c r="H556" s="251">
        <f t="shared" si="38"/>
        <v>0</v>
      </c>
      <c r="I556" s="241">
        <v>36</v>
      </c>
      <c r="J556" s="249">
        <v>42723</v>
      </c>
      <c r="K556" s="252">
        <f t="shared" si="39"/>
        <v>43799</v>
      </c>
      <c r="L556" s="241"/>
      <c r="M556" s="253" t="str">
        <f t="shared" si="40"/>
        <v>Not Fully Deprec</v>
      </c>
      <c r="N556" s="241"/>
      <c r="O556" s="241"/>
      <c r="P556" s="241"/>
      <c r="Q556" s="241"/>
      <c r="R556" s="241"/>
      <c r="S556" s="241"/>
      <c r="T556" s="241"/>
      <c r="U556" s="241"/>
      <c r="V556" s="241"/>
      <c r="W556" s="241"/>
      <c r="X556" s="241"/>
      <c r="Y556" s="241"/>
      <c r="Z556" s="241"/>
      <c r="AA556" s="241"/>
    </row>
    <row r="557" spans="1:27" hidden="1" outlineLevel="1">
      <c r="A557" s="250">
        <v>548</v>
      </c>
      <c r="B557" s="241">
        <v>1010137</v>
      </c>
      <c r="C557" s="241" t="s">
        <v>205</v>
      </c>
      <c r="D557" s="251">
        <v>-946.44</v>
      </c>
      <c r="E557" s="251">
        <v>473.65</v>
      </c>
      <c r="F557" s="251">
        <v>-472.79000000000008</v>
      </c>
      <c r="G557" s="251">
        <f t="shared" si="37"/>
        <v>0</v>
      </c>
      <c r="H557" s="251">
        <f t="shared" si="38"/>
        <v>0</v>
      </c>
      <c r="I557" s="241">
        <v>36</v>
      </c>
      <c r="J557" s="249">
        <v>42735</v>
      </c>
      <c r="K557" s="252">
        <f t="shared" si="39"/>
        <v>43799</v>
      </c>
      <c r="L557" s="241"/>
      <c r="M557" s="253" t="str">
        <f t="shared" si="40"/>
        <v>Not Fully Deprec</v>
      </c>
      <c r="N557" s="241"/>
      <c r="O557" s="241"/>
      <c r="P557" s="241"/>
      <c r="Q557" s="241"/>
      <c r="R557" s="241"/>
      <c r="S557" s="241"/>
      <c r="T557" s="241"/>
      <c r="U557" s="241"/>
      <c r="V557" s="241"/>
      <c r="W557" s="241"/>
      <c r="X557" s="241"/>
      <c r="Y557" s="241"/>
      <c r="Z557" s="241"/>
      <c r="AA557" s="241"/>
    </row>
    <row r="558" spans="1:27" hidden="1" outlineLevel="1">
      <c r="A558" s="250">
        <v>549</v>
      </c>
      <c r="B558" s="241">
        <v>1010154</v>
      </c>
      <c r="C558" s="241" t="s">
        <v>205</v>
      </c>
      <c r="D558" s="251">
        <v>59265.38</v>
      </c>
      <c r="E558" s="251">
        <v>-27986.42</v>
      </c>
      <c r="F558" s="251">
        <v>31278.959999999999</v>
      </c>
      <c r="G558" s="251">
        <f t="shared" si="37"/>
        <v>1646.2605555555556</v>
      </c>
      <c r="H558" s="251">
        <f t="shared" si="38"/>
        <v>19755.126666666667</v>
      </c>
      <c r="I558" s="241">
        <v>36</v>
      </c>
      <c r="J558" s="249">
        <v>42746</v>
      </c>
      <c r="K558" s="252">
        <f t="shared" si="39"/>
        <v>43830</v>
      </c>
      <c r="L558" s="241"/>
      <c r="M558" s="253" t="str">
        <f t="shared" si="40"/>
        <v>Not Fully Deprec</v>
      </c>
      <c r="N558" s="241"/>
      <c r="O558" s="241"/>
      <c r="P558" s="241"/>
      <c r="Q558" s="241"/>
      <c r="R558" s="241"/>
      <c r="S558" s="241"/>
      <c r="T558" s="241"/>
      <c r="U558" s="241"/>
      <c r="V558" s="241"/>
      <c r="W558" s="241"/>
      <c r="X558" s="241"/>
      <c r="Y558" s="241"/>
      <c r="Z558" s="241"/>
      <c r="AA558" s="241"/>
    </row>
    <row r="559" spans="1:27" hidden="1" outlineLevel="1">
      <c r="A559" s="250">
        <v>550</v>
      </c>
      <c r="B559" s="241">
        <v>1010155</v>
      </c>
      <c r="C559" s="241" t="s">
        <v>205</v>
      </c>
      <c r="D559" s="251">
        <v>31273.040000000001</v>
      </c>
      <c r="E559" s="251">
        <v>-14767.82</v>
      </c>
      <c r="F559" s="251">
        <v>16505.22</v>
      </c>
      <c r="G559" s="251">
        <f t="shared" si="37"/>
        <v>868.69555555555553</v>
      </c>
      <c r="H559" s="251">
        <f t="shared" si="38"/>
        <v>10424.346666666666</v>
      </c>
      <c r="I559" s="241">
        <v>36</v>
      </c>
      <c r="J559" s="249">
        <v>42753</v>
      </c>
      <c r="K559" s="252">
        <f t="shared" si="39"/>
        <v>43830</v>
      </c>
      <c r="L559" s="241"/>
      <c r="M559" s="253" t="str">
        <f t="shared" si="40"/>
        <v>Not Fully Deprec</v>
      </c>
      <c r="N559" s="241"/>
      <c r="O559" s="241"/>
      <c r="P559" s="241"/>
      <c r="Q559" s="241"/>
      <c r="R559" s="241"/>
      <c r="S559" s="241"/>
      <c r="T559" s="241"/>
      <c r="U559" s="241"/>
      <c r="V559" s="241"/>
      <c r="W559" s="241"/>
      <c r="X559" s="241"/>
      <c r="Y559" s="241"/>
      <c r="Z559" s="241"/>
      <c r="AA559" s="241"/>
    </row>
    <row r="560" spans="1:27" hidden="1" outlineLevel="1">
      <c r="A560" s="250">
        <v>551</v>
      </c>
      <c r="B560" s="241">
        <v>1010156</v>
      </c>
      <c r="C560" s="241" t="s">
        <v>205</v>
      </c>
      <c r="D560" s="251">
        <v>36718.31</v>
      </c>
      <c r="E560" s="251">
        <v>-17339.2</v>
      </c>
      <c r="F560" s="251">
        <v>19379.109999999997</v>
      </c>
      <c r="G560" s="251">
        <f t="shared" si="37"/>
        <v>1019.9530555555555</v>
      </c>
      <c r="H560" s="251">
        <f t="shared" si="38"/>
        <v>12239.436666666665</v>
      </c>
      <c r="I560" s="241">
        <v>36</v>
      </c>
      <c r="J560" s="249">
        <v>42759</v>
      </c>
      <c r="K560" s="252">
        <f t="shared" si="39"/>
        <v>43830</v>
      </c>
      <c r="L560" s="241"/>
      <c r="M560" s="253" t="str">
        <f t="shared" si="40"/>
        <v>Not Fully Deprec</v>
      </c>
      <c r="N560" s="241"/>
      <c r="O560" s="241"/>
      <c r="P560" s="241"/>
      <c r="Q560" s="241"/>
      <c r="R560" s="241"/>
      <c r="S560" s="241"/>
      <c r="T560" s="241"/>
      <c r="U560" s="241"/>
      <c r="V560" s="241"/>
      <c r="W560" s="241"/>
      <c r="X560" s="241"/>
      <c r="Y560" s="241"/>
      <c r="Z560" s="241"/>
      <c r="AA560" s="241"/>
    </row>
    <row r="561" spans="1:27" hidden="1" outlineLevel="1">
      <c r="A561" s="250">
        <v>552</v>
      </c>
      <c r="B561" s="241">
        <v>1010157</v>
      </c>
      <c r="C561" s="241" t="s">
        <v>205</v>
      </c>
      <c r="D561" s="251">
        <v>685.01</v>
      </c>
      <c r="E561" s="251">
        <v>-323.47000000000003</v>
      </c>
      <c r="F561" s="251">
        <v>361.53999999999996</v>
      </c>
      <c r="G561" s="251">
        <f t="shared" si="37"/>
        <v>19.028055555555554</v>
      </c>
      <c r="H561" s="251">
        <f t="shared" si="38"/>
        <v>228.33666666666664</v>
      </c>
      <c r="I561" s="241">
        <v>36</v>
      </c>
      <c r="J561" s="249">
        <v>42745</v>
      </c>
      <c r="K561" s="252">
        <f t="shared" si="39"/>
        <v>43830</v>
      </c>
      <c r="L561" s="241"/>
      <c r="M561" s="253" t="str">
        <f t="shared" si="40"/>
        <v>Not Fully Deprec</v>
      </c>
      <c r="N561" s="241"/>
      <c r="O561" s="241"/>
      <c r="P561" s="241"/>
      <c r="Q561" s="241"/>
      <c r="R561" s="241"/>
      <c r="S561" s="241"/>
      <c r="T561" s="241"/>
      <c r="U561" s="241"/>
      <c r="V561" s="241"/>
      <c r="W561" s="241"/>
      <c r="X561" s="241"/>
      <c r="Y561" s="241"/>
      <c r="Z561" s="241"/>
      <c r="AA561" s="241"/>
    </row>
    <row r="562" spans="1:27" hidden="1" outlineLevel="1">
      <c r="A562" s="250">
        <v>553</v>
      </c>
      <c r="B562" s="241">
        <v>1010158</v>
      </c>
      <c r="C562" s="241" t="s">
        <v>205</v>
      </c>
      <c r="D562" s="251">
        <v>85.81</v>
      </c>
      <c r="E562" s="251">
        <v>-40.53</v>
      </c>
      <c r="F562" s="251">
        <v>45.28</v>
      </c>
      <c r="G562" s="251">
        <f t="shared" si="37"/>
        <v>2.3836111111111111</v>
      </c>
      <c r="H562" s="251">
        <f t="shared" si="38"/>
        <v>28.603333333333332</v>
      </c>
      <c r="I562" s="241">
        <v>36</v>
      </c>
      <c r="J562" s="249">
        <v>42754</v>
      </c>
      <c r="K562" s="252">
        <f t="shared" si="39"/>
        <v>43830</v>
      </c>
      <c r="L562" s="241"/>
      <c r="M562" s="253" t="str">
        <f t="shared" si="40"/>
        <v>Not Fully Deprec</v>
      </c>
      <c r="N562" s="241"/>
      <c r="O562" s="241"/>
      <c r="P562" s="241"/>
      <c r="Q562" s="241"/>
      <c r="R562" s="241"/>
      <c r="S562" s="241"/>
      <c r="T562" s="241"/>
      <c r="U562" s="241"/>
      <c r="V562" s="241"/>
      <c r="W562" s="241"/>
      <c r="X562" s="241"/>
      <c r="Y562" s="241"/>
      <c r="Z562" s="241"/>
      <c r="AA562" s="241"/>
    </row>
    <row r="563" spans="1:27" hidden="1" outlineLevel="1">
      <c r="A563" s="250">
        <v>554</v>
      </c>
      <c r="B563" s="241">
        <v>1010159</v>
      </c>
      <c r="C563" s="241" t="s">
        <v>205</v>
      </c>
      <c r="D563" s="251">
        <v>246.56</v>
      </c>
      <c r="E563" s="251">
        <v>-116.42</v>
      </c>
      <c r="F563" s="251">
        <v>130.13999999999999</v>
      </c>
      <c r="G563" s="251">
        <f t="shared" si="37"/>
        <v>6.8488888888888892</v>
      </c>
      <c r="H563" s="251">
        <f t="shared" si="38"/>
        <v>82.186666666666667</v>
      </c>
      <c r="I563" s="241">
        <v>36</v>
      </c>
      <c r="J563" s="249">
        <v>42766</v>
      </c>
      <c r="K563" s="252">
        <f t="shared" si="39"/>
        <v>43830</v>
      </c>
      <c r="L563" s="241"/>
      <c r="M563" s="253" t="str">
        <f t="shared" si="40"/>
        <v>Not Fully Deprec</v>
      </c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41"/>
      <c r="Y563" s="241"/>
      <c r="Z563" s="241"/>
      <c r="AA563" s="241"/>
    </row>
    <row r="564" spans="1:27" hidden="1" outlineLevel="1">
      <c r="A564" s="250">
        <v>555</v>
      </c>
      <c r="B564" s="241">
        <v>1010196</v>
      </c>
      <c r="C564" s="241" t="s">
        <v>205</v>
      </c>
      <c r="D564" s="251">
        <v>6818.22</v>
      </c>
      <c r="E564" s="251">
        <v>-3026.68</v>
      </c>
      <c r="F564" s="251">
        <v>3791.5400000000004</v>
      </c>
      <c r="G564" s="251">
        <f t="shared" si="37"/>
        <v>189.39500000000001</v>
      </c>
      <c r="H564" s="251">
        <f t="shared" si="38"/>
        <v>2272.7400000000002</v>
      </c>
      <c r="I564" s="241">
        <v>36</v>
      </c>
      <c r="J564" s="249">
        <v>42773</v>
      </c>
      <c r="K564" s="252">
        <f t="shared" si="39"/>
        <v>43861</v>
      </c>
      <c r="L564" s="241"/>
      <c r="M564" s="253" t="str">
        <f t="shared" si="40"/>
        <v>Not Fully Deprec</v>
      </c>
      <c r="N564" s="241"/>
      <c r="O564" s="241"/>
      <c r="P564" s="241"/>
      <c r="Q564" s="241"/>
      <c r="R564" s="241"/>
      <c r="S564" s="241"/>
      <c r="T564" s="241"/>
      <c r="U564" s="241"/>
      <c r="V564" s="241"/>
      <c r="W564" s="241"/>
      <c r="X564" s="241"/>
      <c r="Y564" s="241"/>
      <c r="Z564" s="241"/>
      <c r="AA564" s="241"/>
    </row>
    <row r="565" spans="1:27" hidden="1" outlineLevel="1">
      <c r="A565" s="250">
        <v>556</v>
      </c>
      <c r="B565" s="241">
        <v>1010197</v>
      </c>
      <c r="C565" s="241" t="s">
        <v>205</v>
      </c>
      <c r="D565" s="251">
        <v>1581.86</v>
      </c>
      <c r="E565" s="251">
        <v>-702.2</v>
      </c>
      <c r="F565" s="251">
        <v>879.65999999999985</v>
      </c>
      <c r="G565" s="251">
        <f t="shared" si="37"/>
        <v>43.940555555555555</v>
      </c>
      <c r="H565" s="251">
        <f t="shared" si="38"/>
        <v>527.28666666666663</v>
      </c>
      <c r="I565" s="241">
        <v>36</v>
      </c>
      <c r="J565" s="249">
        <v>42775</v>
      </c>
      <c r="K565" s="252">
        <f t="shared" si="39"/>
        <v>43861</v>
      </c>
      <c r="L565" s="241"/>
      <c r="M565" s="253" t="str">
        <f t="shared" si="40"/>
        <v>Not Fully Deprec</v>
      </c>
      <c r="N565" s="241"/>
      <c r="O565" s="241"/>
      <c r="P565" s="241"/>
      <c r="Q565" s="241"/>
      <c r="R565" s="241"/>
      <c r="S565" s="241"/>
      <c r="T565" s="241"/>
      <c r="U565" s="241"/>
      <c r="V565" s="241"/>
      <c r="W565" s="241"/>
      <c r="X565" s="241"/>
      <c r="Y565" s="241"/>
      <c r="Z565" s="241"/>
      <c r="AA565" s="241"/>
    </row>
    <row r="566" spans="1:27" hidden="1" outlineLevel="1">
      <c r="A566" s="250">
        <v>557</v>
      </c>
      <c r="B566" s="241">
        <v>1010198</v>
      </c>
      <c r="C566" s="241" t="s">
        <v>205</v>
      </c>
      <c r="D566" s="251">
        <v>8373.42</v>
      </c>
      <c r="E566" s="251">
        <v>-3717.05</v>
      </c>
      <c r="F566" s="251">
        <v>4656.37</v>
      </c>
      <c r="G566" s="251">
        <f t="shared" si="37"/>
        <v>232.595</v>
      </c>
      <c r="H566" s="251">
        <f t="shared" si="38"/>
        <v>2791.14</v>
      </c>
      <c r="I566" s="241">
        <v>36</v>
      </c>
      <c r="J566" s="249">
        <v>42780</v>
      </c>
      <c r="K566" s="252">
        <f t="shared" si="39"/>
        <v>43861</v>
      </c>
      <c r="L566" s="241"/>
      <c r="M566" s="253" t="str">
        <f t="shared" si="40"/>
        <v>Not Fully Deprec</v>
      </c>
      <c r="N566" s="241"/>
      <c r="O566" s="241"/>
      <c r="P566" s="241"/>
      <c r="Q566" s="241"/>
      <c r="R566" s="241"/>
      <c r="S566" s="241"/>
      <c r="T566" s="241"/>
      <c r="U566" s="241"/>
      <c r="V566" s="241"/>
      <c r="W566" s="241"/>
      <c r="X566" s="241"/>
      <c r="Y566" s="241"/>
      <c r="Z566" s="241"/>
      <c r="AA566" s="241"/>
    </row>
    <row r="567" spans="1:27" hidden="1" outlineLevel="1">
      <c r="A567" s="250">
        <v>558</v>
      </c>
      <c r="B567" s="241">
        <v>1010199</v>
      </c>
      <c r="C567" s="241" t="s">
        <v>205</v>
      </c>
      <c r="D567" s="251">
        <v>3672.33</v>
      </c>
      <c r="E567" s="251">
        <v>-1630.19</v>
      </c>
      <c r="F567" s="251">
        <v>2042.1399999999999</v>
      </c>
      <c r="G567" s="251">
        <f t="shared" si="37"/>
        <v>102.00916666666666</v>
      </c>
      <c r="H567" s="251">
        <f t="shared" si="38"/>
        <v>1224.1099999999999</v>
      </c>
      <c r="I567" s="241">
        <v>36</v>
      </c>
      <c r="J567" s="249">
        <v>42781</v>
      </c>
      <c r="K567" s="252">
        <f t="shared" si="39"/>
        <v>43861</v>
      </c>
      <c r="L567" s="241"/>
      <c r="M567" s="253" t="str">
        <f t="shared" si="40"/>
        <v>Not Fully Deprec</v>
      </c>
      <c r="N567" s="241"/>
      <c r="O567" s="241"/>
      <c r="P567" s="241"/>
      <c r="Q567" s="241"/>
      <c r="R567" s="241"/>
      <c r="S567" s="241"/>
      <c r="T567" s="241"/>
      <c r="U567" s="241"/>
      <c r="V567" s="241"/>
      <c r="W567" s="241"/>
      <c r="X567" s="241"/>
      <c r="Y567" s="241"/>
      <c r="Z567" s="241"/>
      <c r="AA567" s="241"/>
    </row>
    <row r="568" spans="1:27" hidden="1" outlineLevel="1">
      <c r="A568" s="250">
        <v>559</v>
      </c>
      <c r="B568" s="241">
        <v>1010202</v>
      </c>
      <c r="C568" s="241" t="s">
        <v>205</v>
      </c>
      <c r="D568" s="251">
        <v>23205.95</v>
      </c>
      <c r="E568" s="251">
        <v>-10301.39</v>
      </c>
      <c r="F568" s="251">
        <v>12904.560000000001</v>
      </c>
      <c r="G568" s="251">
        <f t="shared" si="37"/>
        <v>644.60972222222222</v>
      </c>
      <c r="H568" s="251">
        <f t="shared" si="38"/>
        <v>7735.3166666666666</v>
      </c>
      <c r="I568" s="241">
        <v>36</v>
      </c>
      <c r="J568" s="249">
        <v>42788</v>
      </c>
      <c r="K568" s="252">
        <f t="shared" si="39"/>
        <v>43861</v>
      </c>
      <c r="L568" s="241"/>
      <c r="M568" s="253" t="str">
        <f t="shared" si="40"/>
        <v>Not Fully Deprec</v>
      </c>
      <c r="N568" s="241"/>
      <c r="O568" s="241"/>
      <c r="P568" s="241"/>
      <c r="Q568" s="241"/>
      <c r="R568" s="241"/>
      <c r="S568" s="241"/>
      <c r="T568" s="241"/>
      <c r="U568" s="241"/>
      <c r="V568" s="241"/>
      <c r="W568" s="241"/>
      <c r="X568" s="241"/>
      <c r="Y568" s="241"/>
      <c r="Z568" s="241"/>
      <c r="AA568" s="241"/>
    </row>
    <row r="569" spans="1:27" hidden="1" outlineLevel="1">
      <c r="A569" s="250">
        <v>560</v>
      </c>
      <c r="B569" s="241">
        <v>1010203</v>
      </c>
      <c r="C569" s="241" t="s">
        <v>205</v>
      </c>
      <c r="D569" s="251">
        <v>12182.31</v>
      </c>
      <c r="E569" s="251">
        <v>-5407.87</v>
      </c>
      <c r="F569" s="251">
        <v>6774.44</v>
      </c>
      <c r="G569" s="251">
        <f t="shared" si="37"/>
        <v>338.39749999999998</v>
      </c>
      <c r="H569" s="251">
        <f t="shared" si="38"/>
        <v>4060.7699999999995</v>
      </c>
      <c r="I569" s="241">
        <v>36</v>
      </c>
      <c r="J569" s="249">
        <v>42794</v>
      </c>
      <c r="K569" s="252">
        <f t="shared" si="39"/>
        <v>43861</v>
      </c>
      <c r="L569" s="241"/>
      <c r="M569" s="253" t="str">
        <f t="shared" si="40"/>
        <v>Not Fully Deprec</v>
      </c>
      <c r="N569" s="241"/>
      <c r="O569" s="241"/>
      <c r="P569" s="241"/>
      <c r="Q569" s="241"/>
      <c r="R569" s="241"/>
      <c r="S569" s="241"/>
      <c r="T569" s="241"/>
      <c r="U569" s="241"/>
      <c r="V569" s="241"/>
      <c r="W569" s="241"/>
      <c r="X569" s="241"/>
      <c r="Y569" s="241"/>
      <c r="Z569" s="241"/>
      <c r="AA569" s="241"/>
    </row>
    <row r="570" spans="1:27" hidden="1" outlineLevel="1">
      <c r="A570" s="250">
        <v>561</v>
      </c>
      <c r="B570" s="241">
        <v>1010221</v>
      </c>
      <c r="C570" s="241" t="s">
        <v>205</v>
      </c>
      <c r="D570" s="251">
        <v>2555.9899999999998</v>
      </c>
      <c r="E570" s="251">
        <v>-1069.27</v>
      </c>
      <c r="F570" s="251">
        <v>1486.7199999999998</v>
      </c>
      <c r="G570" s="251">
        <f t="shared" si="37"/>
        <v>70.999722222222218</v>
      </c>
      <c r="H570" s="251">
        <f t="shared" si="38"/>
        <v>851.99666666666667</v>
      </c>
      <c r="I570" s="241">
        <v>36</v>
      </c>
      <c r="J570" s="249">
        <v>42802</v>
      </c>
      <c r="K570" s="252">
        <f t="shared" si="39"/>
        <v>43890</v>
      </c>
      <c r="L570" s="241"/>
      <c r="M570" s="253" t="str">
        <f t="shared" si="40"/>
        <v>Not Fully Deprec</v>
      </c>
      <c r="N570" s="241"/>
      <c r="O570" s="241"/>
      <c r="P570" s="241"/>
      <c r="Q570" s="241"/>
      <c r="R570" s="241"/>
      <c r="S570" s="241"/>
      <c r="T570" s="241"/>
      <c r="U570" s="241"/>
      <c r="V570" s="241"/>
      <c r="W570" s="241"/>
      <c r="X570" s="241"/>
      <c r="Y570" s="241"/>
      <c r="Z570" s="241"/>
      <c r="AA570" s="241"/>
    </row>
    <row r="571" spans="1:27" hidden="1" outlineLevel="1">
      <c r="A571" s="250">
        <v>562</v>
      </c>
      <c r="B571" s="241">
        <v>1010222</v>
      </c>
      <c r="C571" s="241" t="s">
        <v>205</v>
      </c>
      <c r="D571" s="251">
        <v>205.65</v>
      </c>
      <c r="E571" s="251">
        <v>-86.03</v>
      </c>
      <c r="F571" s="251">
        <v>119.62</v>
      </c>
      <c r="G571" s="251">
        <f t="shared" si="37"/>
        <v>5.7125000000000004</v>
      </c>
      <c r="H571" s="251">
        <f t="shared" si="38"/>
        <v>68.550000000000011</v>
      </c>
      <c r="I571" s="241">
        <v>36</v>
      </c>
      <c r="J571" s="249">
        <v>42803</v>
      </c>
      <c r="K571" s="252">
        <f t="shared" si="39"/>
        <v>43890</v>
      </c>
      <c r="L571" s="241"/>
      <c r="M571" s="253" t="str">
        <f t="shared" si="40"/>
        <v>Not Fully Deprec</v>
      </c>
      <c r="N571" s="241"/>
      <c r="O571" s="241"/>
      <c r="P571" s="241"/>
      <c r="Q571" s="241"/>
      <c r="R571" s="241"/>
      <c r="S571" s="241"/>
      <c r="T571" s="241"/>
      <c r="U571" s="241"/>
      <c r="V571" s="241"/>
      <c r="W571" s="241"/>
      <c r="X571" s="241"/>
      <c r="Y571" s="241"/>
      <c r="Z571" s="241"/>
      <c r="AA571" s="241"/>
    </row>
    <row r="572" spans="1:27" hidden="1" outlineLevel="1">
      <c r="A572" s="250">
        <v>563</v>
      </c>
      <c r="B572" s="241">
        <v>1010223</v>
      </c>
      <c r="C572" s="241" t="s">
        <v>205</v>
      </c>
      <c r="D572" s="251">
        <v>19143.52</v>
      </c>
      <c r="E572" s="251">
        <v>-8008.52</v>
      </c>
      <c r="F572" s="251">
        <v>11135</v>
      </c>
      <c r="G572" s="251">
        <f t="shared" si="37"/>
        <v>531.76444444444451</v>
      </c>
      <c r="H572" s="251">
        <f t="shared" si="38"/>
        <v>6381.1733333333341</v>
      </c>
      <c r="I572" s="241">
        <v>36</v>
      </c>
      <c r="J572" s="249">
        <v>42815</v>
      </c>
      <c r="K572" s="252">
        <f t="shared" si="39"/>
        <v>43890</v>
      </c>
      <c r="L572" s="241"/>
      <c r="M572" s="253" t="str">
        <f t="shared" si="40"/>
        <v>Not Fully Deprec</v>
      </c>
      <c r="N572" s="241"/>
      <c r="O572" s="241"/>
      <c r="P572" s="241"/>
      <c r="Q572" s="241"/>
      <c r="R572" s="241"/>
      <c r="S572" s="241"/>
      <c r="T572" s="241"/>
      <c r="U572" s="241"/>
      <c r="V572" s="241"/>
      <c r="W572" s="241"/>
      <c r="X572" s="241"/>
      <c r="Y572" s="241"/>
      <c r="Z572" s="241"/>
      <c r="AA572" s="241"/>
    </row>
    <row r="573" spans="1:27" hidden="1" outlineLevel="1">
      <c r="A573" s="250">
        <v>564</v>
      </c>
      <c r="B573" s="241">
        <v>1010251</v>
      </c>
      <c r="C573" s="241" t="s">
        <v>205</v>
      </c>
      <c r="D573" s="251">
        <v>203.85</v>
      </c>
      <c r="E573" s="251">
        <v>-85.28</v>
      </c>
      <c r="F573" s="251">
        <v>118.57</v>
      </c>
      <c r="G573" s="251">
        <f t="shared" si="37"/>
        <v>5.6624999999999996</v>
      </c>
      <c r="H573" s="251">
        <f t="shared" si="38"/>
        <v>67.949999999999989</v>
      </c>
      <c r="I573" s="241">
        <v>36</v>
      </c>
      <c r="J573" s="249">
        <v>42822</v>
      </c>
      <c r="K573" s="252">
        <f t="shared" si="39"/>
        <v>43890</v>
      </c>
      <c r="L573" s="241"/>
      <c r="M573" s="253" t="str">
        <f t="shared" si="40"/>
        <v>Not Fully Deprec</v>
      </c>
      <c r="N573" s="241"/>
      <c r="O573" s="241"/>
      <c r="P573" s="241"/>
      <c r="Q573" s="241"/>
      <c r="R573" s="241"/>
      <c r="S573" s="241"/>
      <c r="T573" s="241"/>
      <c r="U573" s="241"/>
      <c r="V573" s="241"/>
      <c r="W573" s="241"/>
      <c r="X573" s="241"/>
      <c r="Y573" s="241"/>
      <c r="Z573" s="241"/>
      <c r="AA573" s="241"/>
    </row>
    <row r="574" spans="1:27" hidden="1" outlineLevel="1">
      <c r="A574" s="250">
        <v>565</v>
      </c>
      <c r="B574" s="241">
        <v>1010446</v>
      </c>
      <c r="C574" s="241" t="s">
        <v>205</v>
      </c>
      <c r="D574" s="251">
        <v>39534.15</v>
      </c>
      <c r="E574" s="251">
        <v>-15419.52</v>
      </c>
      <c r="F574" s="251">
        <v>24114.63</v>
      </c>
      <c r="G574" s="251">
        <f t="shared" si="37"/>
        <v>1098.1708333333333</v>
      </c>
      <c r="H574" s="251">
        <f t="shared" si="38"/>
        <v>13178.05</v>
      </c>
      <c r="I574" s="241">
        <v>36</v>
      </c>
      <c r="J574" s="249">
        <v>42832</v>
      </c>
      <c r="K574" s="252">
        <f t="shared" si="39"/>
        <v>43921</v>
      </c>
      <c r="L574" s="241"/>
      <c r="M574" s="253" t="str">
        <f t="shared" si="40"/>
        <v>Not Fully Deprec</v>
      </c>
      <c r="N574" s="241"/>
      <c r="O574" s="241"/>
      <c r="P574" s="241"/>
      <c r="Q574" s="241"/>
      <c r="R574" s="241"/>
      <c r="S574" s="241"/>
      <c r="T574" s="241"/>
      <c r="U574" s="241"/>
      <c r="V574" s="241"/>
      <c r="W574" s="241"/>
      <c r="X574" s="241"/>
      <c r="Y574" s="241"/>
      <c r="Z574" s="241"/>
      <c r="AA574" s="241"/>
    </row>
    <row r="575" spans="1:27" hidden="1" outlineLevel="1">
      <c r="A575" s="250">
        <v>566</v>
      </c>
      <c r="B575" s="241">
        <v>1010447</v>
      </c>
      <c r="C575" s="241" t="s">
        <v>205</v>
      </c>
      <c r="D575" s="251">
        <v>264.86</v>
      </c>
      <c r="E575" s="251">
        <v>-103.3</v>
      </c>
      <c r="F575" s="251">
        <v>161.56</v>
      </c>
      <c r="G575" s="251">
        <f t="shared" si="37"/>
        <v>7.357222222222223</v>
      </c>
      <c r="H575" s="251">
        <f t="shared" si="38"/>
        <v>88.286666666666676</v>
      </c>
      <c r="I575" s="241">
        <v>36</v>
      </c>
      <c r="J575" s="249">
        <v>42830</v>
      </c>
      <c r="K575" s="252">
        <f t="shared" si="39"/>
        <v>43921</v>
      </c>
      <c r="L575" s="241"/>
      <c r="M575" s="253" t="str">
        <f t="shared" si="40"/>
        <v>Not Fully Deprec</v>
      </c>
      <c r="N575" s="241"/>
      <c r="O575" s="241"/>
      <c r="P575" s="241"/>
      <c r="Q575" s="241"/>
      <c r="R575" s="241"/>
      <c r="S575" s="241"/>
      <c r="T575" s="241"/>
      <c r="U575" s="241"/>
      <c r="V575" s="241"/>
      <c r="W575" s="241"/>
      <c r="X575" s="241"/>
      <c r="Y575" s="241"/>
      <c r="Z575" s="241"/>
      <c r="AA575" s="241"/>
    </row>
    <row r="576" spans="1:27" hidden="1" outlineLevel="1">
      <c r="A576" s="250">
        <v>567</v>
      </c>
      <c r="B576" s="241">
        <v>1010448</v>
      </c>
      <c r="C576" s="241" t="s">
        <v>205</v>
      </c>
      <c r="D576" s="251">
        <v>162.5</v>
      </c>
      <c r="E576" s="251">
        <v>-63.38</v>
      </c>
      <c r="F576" s="251">
        <v>99.12</v>
      </c>
      <c r="G576" s="251">
        <f t="shared" si="37"/>
        <v>4.5138888888888893</v>
      </c>
      <c r="H576" s="251">
        <f t="shared" si="38"/>
        <v>54.166666666666671</v>
      </c>
      <c r="I576" s="241">
        <v>36</v>
      </c>
      <c r="J576" s="249">
        <v>42835</v>
      </c>
      <c r="K576" s="252">
        <f t="shared" si="39"/>
        <v>43921</v>
      </c>
      <c r="L576" s="241"/>
      <c r="M576" s="253" t="str">
        <f t="shared" si="40"/>
        <v>Not Fully Deprec</v>
      </c>
      <c r="N576" s="241"/>
      <c r="O576" s="241"/>
      <c r="P576" s="241"/>
      <c r="Q576" s="241"/>
      <c r="R576" s="241"/>
      <c r="S576" s="241"/>
      <c r="T576" s="241"/>
      <c r="U576" s="241"/>
      <c r="V576" s="241"/>
      <c r="W576" s="241"/>
      <c r="X576" s="241"/>
      <c r="Y576" s="241"/>
      <c r="Z576" s="241"/>
      <c r="AA576" s="241"/>
    </row>
    <row r="577" spans="1:27" hidden="1" outlineLevel="1">
      <c r="A577" s="250">
        <v>568</v>
      </c>
      <c r="B577" s="241">
        <v>1010464</v>
      </c>
      <c r="C577" s="241" t="s">
        <v>205</v>
      </c>
      <c r="D577" s="251">
        <v>213925.37</v>
      </c>
      <c r="E577" s="251">
        <v>-83437.41</v>
      </c>
      <c r="F577" s="251">
        <v>130487.95999999999</v>
      </c>
      <c r="G577" s="251">
        <f t="shared" si="37"/>
        <v>5942.3713888888888</v>
      </c>
      <c r="H577" s="251">
        <f t="shared" si="38"/>
        <v>71308.456666666665</v>
      </c>
      <c r="I577" s="241">
        <v>36</v>
      </c>
      <c r="J577" s="249">
        <v>42842</v>
      </c>
      <c r="K577" s="252">
        <f t="shared" si="39"/>
        <v>43921</v>
      </c>
      <c r="L577" s="241"/>
      <c r="M577" s="253" t="str">
        <f t="shared" si="40"/>
        <v>Not Fully Deprec</v>
      </c>
      <c r="N577" s="241"/>
      <c r="O577" s="241"/>
      <c r="P577" s="241"/>
      <c r="Q577" s="241"/>
      <c r="R577" s="241"/>
      <c r="S577" s="241"/>
      <c r="T577" s="241"/>
      <c r="U577" s="241"/>
      <c r="V577" s="241"/>
      <c r="W577" s="241"/>
      <c r="X577" s="241"/>
      <c r="Y577" s="241"/>
      <c r="Z577" s="241"/>
      <c r="AA577" s="241"/>
    </row>
    <row r="578" spans="1:27" hidden="1" outlineLevel="1">
      <c r="A578" s="250">
        <v>569</v>
      </c>
      <c r="B578" s="241">
        <v>1010465</v>
      </c>
      <c r="C578" s="241" t="s">
        <v>205</v>
      </c>
      <c r="D578" s="251">
        <v>992.87</v>
      </c>
      <c r="E578" s="251">
        <v>-387.25</v>
      </c>
      <c r="F578" s="251">
        <v>605.62</v>
      </c>
      <c r="G578" s="251">
        <f t="shared" si="37"/>
        <v>27.579722222222223</v>
      </c>
      <c r="H578" s="251">
        <f t="shared" si="38"/>
        <v>330.95666666666671</v>
      </c>
      <c r="I578" s="241">
        <v>36</v>
      </c>
      <c r="J578" s="249">
        <v>42853</v>
      </c>
      <c r="K578" s="252">
        <f t="shared" si="39"/>
        <v>43921</v>
      </c>
      <c r="L578" s="241"/>
      <c r="M578" s="253" t="str">
        <f t="shared" si="40"/>
        <v>Not Fully Deprec</v>
      </c>
      <c r="N578" s="241"/>
      <c r="O578" s="241"/>
      <c r="P578" s="241"/>
      <c r="Q578" s="241"/>
      <c r="R578" s="241"/>
      <c r="S578" s="241"/>
      <c r="T578" s="241"/>
      <c r="U578" s="241"/>
      <c r="V578" s="241"/>
      <c r="W578" s="241"/>
      <c r="X578" s="241"/>
      <c r="Y578" s="241"/>
      <c r="Z578" s="241"/>
      <c r="AA578" s="241"/>
    </row>
    <row r="579" spans="1:27" hidden="1" outlineLevel="1">
      <c r="A579" s="250">
        <v>570</v>
      </c>
      <c r="B579" s="241">
        <v>1010486</v>
      </c>
      <c r="C579" s="241" t="s">
        <v>205</v>
      </c>
      <c r="D579" s="251">
        <v>137.5</v>
      </c>
      <c r="E579" s="251">
        <v>-49.87</v>
      </c>
      <c r="F579" s="251">
        <v>87.63</v>
      </c>
      <c r="G579" s="251">
        <f t="shared" si="37"/>
        <v>3.8194444444444446</v>
      </c>
      <c r="H579" s="251">
        <f t="shared" si="38"/>
        <v>45.833333333333336</v>
      </c>
      <c r="I579" s="241">
        <v>36</v>
      </c>
      <c r="J579" s="249">
        <v>42856</v>
      </c>
      <c r="K579" s="252">
        <f t="shared" si="39"/>
        <v>43951</v>
      </c>
      <c r="L579" s="241"/>
      <c r="M579" s="253" t="str">
        <f t="shared" si="40"/>
        <v>Not Fully Deprec</v>
      </c>
      <c r="N579" s="241"/>
      <c r="O579" s="241"/>
      <c r="P579" s="241"/>
      <c r="Q579" s="241"/>
      <c r="R579" s="241"/>
      <c r="S579" s="241"/>
      <c r="T579" s="241"/>
      <c r="U579" s="241"/>
      <c r="V579" s="241"/>
      <c r="W579" s="241"/>
      <c r="X579" s="241"/>
      <c r="Y579" s="241"/>
      <c r="Z579" s="241"/>
      <c r="AA579" s="241"/>
    </row>
    <row r="580" spans="1:27" hidden="1" outlineLevel="1">
      <c r="A580" s="250">
        <v>571</v>
      </c>
      <c r="B580" s="241">
        <v>1010487</v>
      </c>
      <c r="C580" s="241" t="s">
        <v>205</v>
      </c>
      <c r="D580" s="251">
        <v>3919.64</v>
      </c>
      <c r="E580" s="251">
        <v>-1421.38</v>
      </c>
      <c r="F580" s="251">
        <v>2498.2599999999998</v>
      </c>
      <c r="G580" s="251">
        <f t="shared" si="37"/>
        <v>108.87888888888888</v>
      </c>
      <c r="H580" s="251">
        <f t="shared" si="38"/>
        <v>1306.5466666666666</v>
      </c>
      <c r="I580" s="241">
        <v>36</v>
      </c>
      <c r="J580" s="249">
        <v>42859</v>
      </c>
      <c r="K580" s="252">
        <f t="shared" si="39"/>
        <v>43951</v>
      </c>
      <c r="L580" s="241"/>
      <c r="M580" s="253" t="str">
        <f t="shared" si="40"/>
        <v>Not Fully Deprec</v>
      </c>
      <c r="N580" s="241"/>
      <c r="O580" s="241"/>
      <c r="P580" s="241"/>
      <c r="Q580" s="241"/>
      <c r="R580" s="241"/>
      <c r="S580" s="241"/>
      <c r="T580" s="241"/>
      <c r="U580" s="241"/>
      <c r="V580" s="241"/>
      <c r="W580" s="241"/>
      <c r="X580" s="241"/>
      <c r="Y580" s="241"/>
      <c r="Z580" s="241"/>
      <c r="AA580" s="241"/>
    </row>
    <row r="581" spans="1:27" hidden="1" outlineLevel="1">
      <c r="A581" s="250">
        <v>572</v>
      </c>
      <c r="B581" s="241">
        <v>1010488</v>
      </c>
      <c r="C581" s="241" t="s">
        <v>205</v>
      </c>
      <c r="D581" s="251">
        <v>3364.11</v>
      </c>
      <c r="E581" s="251">
        <v>-1219.94</v>
      </c>
      <c r="F581" s="251">
        <v>2144.17</v>
      </c>
      <c r="G581" s="251">
        <f t="shared" si="37"/>
        <v>93.447500000000005</v>
      </c>
      <c r="H581" s="251">
        <f t="shared" si="38"/>
        <v>1121.3700000000001</v>
      </c>
      <c r="I581" s="241">
        <v>36</v>
      </c>
      <c r="J581" s="249">
        <v>42864</v>
      </c>
      <c r="K581" s="252">
        <f t="shared" si="39"/>
        <v>43951</v>
      </c>
      <c r="L581" s="241"/>
      <c r="M581" s="253" t="str">
        <f t="shared" si="40"/>
        <v>Not Fully Deprec</v>
      </c>
      <c r="N581" s="241"/>
      <c r="O581" s="241"/>
      <c r="P581" s="241"/>
      <c r="Q581" s="241"/>
      <c r="R581" s="241"/>
      <c r="S581" s="241"/>
      <c r="T581" s="241"/>
      <c r="U581" s="241"/>
      <c r="V581" s="241"/>
      <c r="W581" s="241"/>
      <c r="X581" s="241"/>
      <c r="Y581" s="241"/>
      <c r="Z581" s="241"/>
      <c r="AA581" s="241"/>
    </row>
    <row r="582" spans="1:27" hidden="1" outlineLevel="1">
      <c r="A582" s="250">
        <v>573</v>
      </c>
      <c r="B582" s="241">
        <v>1010489</v>
      </c>
      <c r="C582" s="241" t="s">
        <v>205</v>
      </c>
      <c r="D582" s="251">
        <v>227.5</v>
      </c>
      <c r="E582" s="251">
        <v>-82.51</v>
      </c>
      <c r="F582" s="251">
        <v>144.99</v>
      </c>
      <c r="G582" s="251">
        <f t="shared" si="37"/>
        <v>6.3194444444444446</v>
      </c>
      <c r="H582" s="251">
        <f t="shared" si="38"/>
        <v>75.833333333333343</v>
      </c>
      <c r="I582" s="241">
        <v>36</v>
      </c>
      <c r="J582" s="249">
        <v>42865</v>
      </c>
      <c r="K582" s="252">
        <f t="shared" si="39"/>
        <v>43951</v>
      </c>
      <c r="L582" s="241"/>
      <c r="M582" s="253" t="str">
        <f t="shared" si="40"/>
        <v>Not Fully Deprec</v>
      </c>
      <c r="N582" s="241"/>
      <c r="O582" s="241"/>
      <c r="P582" s="241"/>
      <c r="Q582" s="241"/>
      <c r="R582" s="241"/>
      <c r="S582" s="241"/>
      <c r="T582" s="241"/>
      <c r="U582" s="241"/>
      <c r="V582" s="241"/>
      <c r="W582" s="241"/>
      <c r="X582" s="241"/>
      <c r="Y582" s="241"/>
      <c r="Z582" s="241"/>
      <c r="AA582" s="241"/>
    </row>
    <row r="583" spans="1:27" hidden="1" outlineLevel="1">
      <c r="A583" s="250">
        <v>574</v>
      </c>
      <c r="B583" s="241">
        <v>1010501</v>
      </c>
      <c r="C583" s="241" t="s">
        <v>205</v>
      </c>
      <c r="D583" s="251">
        <v>2971.48</v>
      </c>
      <c r="E583" s="251">
        <v>-1077.57</v>
      </c>
      <c r="F583" s="251">
        <v>1893.91</v>
      </c>
      <c r="G583" s="251">
        <f t="shared" si="37"/>
        <v>82.541111111111107</v>
      </c>
      <c r="H583" s="251">
        <f t="shared" si="38"/>
        <v>990.49333333333334</v>
      </c>
      <c r="I583" s="241">
        <v>36</v>
      </c>
      <c r="J583" s="249">
        <v>42867</v>
      </c>
      <c r="K583" s="252">
        <f t="shared" si="39"/>
        <v>43951</v>
      </c>
      <c r="L583" s="241"/>
      <c r="M583" s="253" t="str">
        <f t="shared" si="40"/>
        <v>Not Fully Deprec</v>
      </c>
      <c r="N583" s="241"/>
      <c r="O583" s="241"/>
      <c r="P583" s="241"/>
      <c r="Q583" s="241"/>
      <c r="R583" s="241"/>
      <c r="S583" s="241"/>
      <c r="T583" s="241"/>
      <c r="U583" s="241"/>
      <c r="V583" s="241"/>
      <c r="W583" s="241"/>
      <c r="X583" s="241"/>
      <c r="Y583" s="241"/>
      <c r="Z583" s="241"/>
      <c r="AA583" s="241"/>
    </row>
    <row r="584" spans="1:27" hidden="1" outlineLevel="1">
      <c r="A584" s="250">
        <v>575</v>
      </c>
      <c r="B584" s="241">
        <v>1010502</v>
      </c>
      <c r="C584" s="241" t="s">
        <v>205</v>
      </c>
      <c r="D584" s="251">
        <v>16809.64</v>
      </c>
      <c r="E584" s="251">
        <v>-6095.73</v>
      </c>
      <c r="F584" s="251">
        <v>10713.91</v>
      </c>
      <c r="G584" s="251">
        <f t="shared" si="37"/>
        <v>466.93444444444441</v>
      </c>
      <c r="H584" s="251">
        <f t="shared" si="38"/>
        <v>5603.2133333333331</v>
      </c>
      <c r="I584" s="241">
        <v>36</v>
      </c>
      <c r="J584" s="249">
        <v>42870</v>
      </c>
      <c r="K584" s="252">
        <f t="shared" si="39"/>
        <v>43951</v>
      </c>
      <c r="L584" s="241"/>
      <c r="M584" s="253" t="str">
        <f t="shared" si="40"/>
        <v>Not Fully Deprec</v>
      </c>
      <c r="N584" s="241"/>
      <c r="O584" s="241"/>
      <c r="P584" s="241"/>
      <c r="Q584" s="241"/>
      <c r="R584" s="241"/>
      <c r="S584" s="241"/>
      <c r="T584" s="241"/>
      <c r="U584" s="241"/>
      <c r="V584" s="241"/>
      <c r="W584" s="241"/>
      <c r="X584" s="241"/>
      <c r="Y584" s="241"/>
      <c r="Z584" s="241"/>
      <c r="AA584" s="241"/>
    </row>
    <row r="585" spans="1:27" hidden="1" outlineLevel="1">
      <c r="A585" s="250">
        <v>576</v>
      </c>
      <c r="B585" s="241">
        <v>1010503</v>
      </c>
      <c r="C585" s="241" t="s">
        <v>205</v>
      </c>
      <c r="D585" s="251">
        <v>452.63</v>
      </c>
      <c r="E585" s="251">
        <v>-164.14</v>
      </c>
      <c r="F585" s="251">
        <v>288.49</v>
      </c>
      <c r="G585" s="251">
        <f t="shared" si="37"/>
        <v>12.573055555555555</v>
      </c>
      <c r="H585" s="251">
        <f t="shared" si="38"/>
        <v>150.87666666666667</v>
      </c>
      <c r="I585" s="241">
        <v>36</v>
      </c>
      <c r="J585" s="249">
        <v>42871</v>
      </c>
      <c r="K585" s="252">
        <f t="shared" si="39"/>
        <v>43951</v>
      </c>
      <c r="L585" s="241"/>
      <c r="M585" s="253" t="str">
        <f t="shared" si="40"/>
        <v>Not Fully Deprec</v>
      </c>
      <c r="N585" s="241"/>
      <c r="O585" s="241"/>
      <c r="P585" s="241"/>
      <c r="Q585" s="241"/>
      <c r="R585" s="241"/>
      <c r="S585" s="241"/>
      <c r="T585" s="241"/>
      <c r="U585" s="241"/>
      <c r="V585" s="241"/>
      <c r="W585" s="241"/>
      <c r="X585" s="241"/>
      <c r="Y585" s="241"/>
      <c r="Z585" s="241"/>
      <c r="AA585" s="241"/>
    </row>
    <row r="586" spans="1:27" hidden="1" outlineLevel="1">
      <c r="A586" s="250">
        <v>577</v>
      </c>
      <c r="B586" s="241">
        <v>1010504</v>
      </c>
      <c r="C586" s="241" t="s">
        <v>205</v>
      </c>
      <c r="D586" s="251">
        <v>294.88</v>
      </c>
      <c r="E586" s="251">
        <v>-106.94</v>
      </c>
      <c r="F586" s="251">
        <v>187.94</v>
      </c>
      <c r="G586" s="251">
        <f t="shared" si="37"/>
        <v>8.1911111111111108</v>
      </c>
      <c r="H586" s="251">
        <f t="shared" si="38"/>
        <v>98.293333333333322</v>
      </c>
      <c r="I586" s="241">
        <v>36</v>
      </c>
      <c r="J586" s="249">
        <v>42872</v>
      </c>
      <c r="K586" s="252">
        <f t="shared" si="39"/>
        <v>43951</v>
      </c>
      <c r="L586" s="241"/>
      <c r="M586" s="253" t="str">
        <f t="shared" si="40"/>
        <v>Not Fully Deprec</v>
      </c>
      <c r="N586" s="241"/>
      <c r="O586" s="241"/>
      <c r="P586" s="241"/>
      <c r="Q586" s="241"/>
      <c r="R586" s="241"/>
      <c r="S586" s="241"/>
      <c r="T586" s="241"/>
      <c r="U586" s="241"/>
      <c r="V586" s="241"/>
      <c r="W586" s="241"/>
      <c r="X586" s="241"/>
      <c r="Y586" s="241"/>
      <c r="Z586" s="241"/>
      <c r="AA586" s="241"/>
    </row>
    <row r="587" spans="1:27" hidden="1" outlineLevel="1">
      <c r="A587" s="250">
        <v>578</v>
      </c>
      <c r="B587" s="241">
        <v>1010519</v>
      </c>
      <c r="C587" s="241" t="s">
        <v>205</v>
      </c>
      <c r="D587" s="251">
        <v>10.7</v>
      </c>
      <c r="E587" s="251">
        <v>-3.88</v>
      </c>
      <c r="F587" s="251">
        <v>6.8199999999999994</v>
      </c>
      <c r="G587" s="251">
        <f t="shared" si="37"/>
        <v>0.29722222222222222</v>
      </c>
      <c r="H587" s="251">
        <f t="shared" si="38"/>
        <v>3.5666666666666664</v>
      </c>
      <c r="I587" s="241">
        <v>36</v>
      </c>
      <c r="J587" s="249">
        <v>42877</v>
      </c>
      <c r="K587" s="252">
        <f t="shared" si="39"/>
        <v>43951</v>
      </c>
      <c r="L587" s="241"/>
      <c r="M587" s="253" t="str">
        <f t="shared" si="40"/>
        <v>Not Fully Deprec</v>
      </c>
      <c r="N587" s="241"/>
      <c r="O587" s="241"/>
      <c r="P587" s="241"/>
      <c r="Q587" s="241"/>
      <c r="R587" s="241"/>
      <c r="S587" s="241"/>
      <c r="T587" s="241"/>
      <c r="U587" s="241"/>
      <c r="V587" s="241"/>
      <c r="W587" s="241"/>
      <c r="X587" s="241"/>
      <c r="Y587" s="241"/>
      <c r="Z587" s="241"/>
      <c r="AA587" s="241"/>
    </row>
    <row r="588" spans="1:27" hidden="1" outlineLevel="1">
      <c r="A588" s="250">
        <v>579</v>
      </c>
      <c r="B588" s="241">
        <v>1010520</v>
      </c>
      <c r="C588" s="241" t="s">
        <v>205</v>
      </c>
      <c r="D588" s="251">
        <v>4377.41</v>
      </c>
      <c r="E588" s="251">
        <v>-1587.39</v>
      </c>
      <c r="F588" s="251">
        <v>2790.0199999999995</v>
      </c>
      <c r="G588" s="251">
        <f t="shared" si="37"/>
        <v>121.59472222222222</v>
      </c>
      <c r="H588" s="251">
        <f t="shared" si="38"/>
        <v>1459.1366666666665</v>
      </c>
      <c r="I588" s="241">
        <v>36</v>
      </c>
      <c r="J588" s="249">
        <v>42878</v>
      </c>
      <c r="K588" s="252">
        <f t="shared" si="39"/>
        <v>43951</v>
      </c>
      <c r="L588" s="241"/>
      <c r="M588" s="253" t="str">
        <f t="shared" si="40"/>
        <v>Not Fully Deprec</v>
      </c>
      <c r="N588" s="241"/>
      <c r="O588" s="241"/>
      <c r="P588" s="241"/>
      <c r="Q588" s="241"/>
      <c r="R588" s="241"/>
      <c r="S588" s="241"/>
      <c r="T588" s="241"/>
      <c r="U588" s="241"/>
      <c r="V588" s="241"/>
      <c r="W588" s="241"/>
      <c r="X588" s="241"/>
      <c r="Y588" s="241"/>
      <c r="Z588" s="241"/>
      <c r="AA588" s="241"/>
    </row>
    <row r="589" spans="1:27" hidden="1" outlineLevel="1">
      <c r="A589" s="250">
        <v>580</v>
      </c>
      <c r="B589" s="241">
        <v>1010521</v>
      </c>
      <c r="C589" s="241" t="s">
        <v>205</v>
      </c>
      <c r="D589" s="251">
        <v>140.06</v>
      </c>
      <c r="E589" s="251">
        <v>-50.78</v>
      </c>
      <c r="F589" s="251">
        <v>89.28</v>
      </c>
      <c r="G589" s="251">
        <f t="shared" si="37"/>
        <v>3.8905555555555558</v>
      </c>
      <c r="H589" s="251">
        <f t="shared" si="38"/>
        <v>46.686666666666667</v>
      </c>
      <c r="I589" s="241">
        <v>36</v>
      </c>
      <c r="J589" s="249">
        <v>42881</v>
      </c>
      <c r="K589" s="252">
        <f t="shared" si="39"/>
        <v>43951</v>
      </c>
      <c r="L589" s="241"/>
      <c r="M589" s="253" t="str">
        <f t="shared" si="40"/>
        <v>Not Fully Deprec</v>
      </c>
      <c r="N589" s="241"/>
      <c r="O589" s="241"/>
      <c r="P589" s="241"/>
      <c r="Q589" s="241"/>
      <c r="R589" s="241"/>
      <c r="S589" s="241"/>
      <c r="T589" s="241"/>
      <c r="U589" s="241"/>
      <c r="V589" s="241"/>
      <c r="W589" s="241"/>
      <c r="X589" s="241"/>
      <c r="Y589" s="241"/>
      <c r="Z589" s="241"/>
      <c r="AA589" s="241"/>
    </row>
    <row r="590" spans="1:27" hidden="1" outlineLevel="1">
      <c r="A590" s="250">
        <v>581</v>
      </c>
      <c r="B590" s="241">
        <v>1010522</v>
      </c>
      <c r="C590" s="241" t="s">
        <v>205</v>
      </c>
      <c r="D590" s="251">
        <v>63204.97</v>
      </c>
      <c r="E590" s="251">
        <v>-22920.22</v>
      </c>
      <c r="F590" s="251">
        <v>40284.75</v>
      </c>
      <c r="G590" s="251">
        <f t="shared" si="37"/>
        <v>1755.6936111111111</v>
      </c>
      <c r="H590" s="251">
        <f t="shared" si="38"/>
        <v>21068.323333333334</v>
      </c>
      <c r="I590" s="241">
        <v>36</v>
      </c>
      <c r="J590" s="249">
        <v>42885</v>
      </c>
      <c r="K590" s="252">
        <f t="shared" si="39"/>
        <v>43951</v>
      </c>
      <c r="L590" s="241"/>
      <c r="M590" s="253" t="str">
        <f t="shared" si="40"/>
        <v>Not Fully Deprec</v>
      </c>
      <c r="N590" s="241"/>
      <c r="O590" s="241"/>
      <c r="P590" s="241"/>
      <c r="Q590" s="241"/>
      <c r="R590" s="241"/>
      <c r="S590" s="241"/>
      <c r="T590" s="241"/>
      <c r="U590" s="241"/>
      <c r="V590" s="241"/>
      <c r="W590" s="241"/>
      <c r="X590" s="241"/>
      <c r="Y590" s="241"/>
      <c r="Z590" s="241"/>
      <c r="AA590" s="241"/>
    </row>
    <row r="591" spans="1:27" hidden="1" outlineLevel="1">
      <c r="A591" s="250">
        <v>582</v>
      </c>
      <c r="B591" s="241">
        <v>1010523</v>
      </c>
      <c r="C591" s="241" t="s">
        <v>205</v>
      </c>
      <c r="D591" s="251">
        <v>3334.39</v>
      </c>
      <c r="E591" s="251">
        <v>-1209.1600000000001</v>
      </c>
      <c r="F591" s="251">
        <v>2125.2299999999996</v>
      </c>
      <c r="G591" s="251">
        <f t="shared" si="37"/>
        <v>92.621944444444438</v>
      </c>
      <c r="H591" s="251">
        <f t="shared" si="38"/>
        <v>1111.4633333333331</v>
      </c>
      <c r="I591" s="241">
        <v>36</v>
      </c>
      <c r="J591" s="249">
        <v>42886</v>
      </c>
      <c r="K591" s="252">
        <f t="shared" si="39"/>
        <v>43951</v>
      </c>
      <c r="L591" s="241"/>
      <c r="M591" s="253" t="str">
        <f t="shared" si="40"/>
        <v>Not Fully Deprec</v>
      </c>
      <c r="N591" s="241"/>
      <c r="O591" s="241"/>
      <c r="P591" s="241"/>
      <c r="Q591" s="241"/>
      <c r="R591" s="241"/>
      <c r="S591" s="241"/>
      <c r="T591" s="241"/>
      <c r="U591" s="241"/>
      <c r="V591" s="241"/>
      <c r="W591" s="241"/>
      <c r="X591" s="241"/>
      <c r="Y591" s="241"/>
      <c r="Z591" s="241"/>
      <c r="AA591" s="241"/>
    </row>
    <row r="592" spans="1:27" hidden="1" outlineLevel="1">
      <c r="A592" s="250">
        <v>583</v>
      </c>
      <c r="B592" s="241">
        <v>1010538</v>
      </c>
      <c r="C592" s="241" t="s">
        <v>205</v>
      </c>
      <c r="D592" s="251">
        <v>180.22</v>
      </c>
      <c r="E592" s="251">
        <v>-60.25</v>
      </c>
      <c r="F592" s="251">
        <v>119.97</v>
      </c>
      <c r="G592" s="251">
        <f t="shared" si="37"/>
        <v>5.0061111111111112</v>
      </c>
      <c r="H592" s="251">
        <f t="shared" si="38"/>
        <v>60.073333333333338</v>
      </c>
      <c r="I592" s="241">
        <v>36</v>
      </c>
      <c r="J592" s="249">
        <v>42888</v>
      </c>
      <c r="K592" s="252">
        <f t="shared" si="39"/>
        <v>43982</v>
      </c>
      <c r="L592" s="241"/>
      <c r="M592" s="253" t="str">
        <f t="shared" si="40"/>
        <v>Not Fully Deprec</v>
      </c>
      <c r="N592" s="241"/>
      <c r="O592" s="241"/>
      <c r="P592" s="241"/>
      <c r="Q592" s="241"/>
      <c r="R592" s="241"/>
      <c r="S592" s="241"/>
      <c r="T592" s="241"/>
      <c r="U592" s="241"/>
      <c r="V592" s="241"/>
      <c r="W592" s="241"/>
      <c r="X592" s="241"/>
      <c r="Y592" s="241"/>
      <c r="Z592" s="241"/>
      <c r="AA592" s="241"/>
    </row>
    <row r="593" spans="1:27" hidden="1" outlineLevel="1">
      <c r="A593" s="250">
        <v>584</v>
      </c>
      <c r="B593" s="241">
        <v>1010539</v>
      </c>
      <c r="C593" s="241" t="s">
        <v>205</v>
      </c>
      <c r="D593" s="251">
        <v>7503.97</v>
      </c>
      <c r="E593" s="251">
        <v>-2508.75</v>
      </c>
      <c r="F593" s="251">
        <v>4995.22</v>
      </c>
      <c r="G593" s="251">
        <f t="shared" si="37"/>
        <v>208.44361111111112</v>
      </c>
      <c r="H593" s="251">
        <f t="shared" si="38"/>
        <v>2501.3233333333337</v>
      </c>
      <c r="I593" s="241">
        <v>36</v>
      </c>
      <c r="J593" s="249">
        <v>42893</v>
      </c>
      <c r="K593" s="252">
        <f t="shared" si="39"/>
        <v>43982</v>
      </c>
      <c r="L593" s="241"/>
      <c r="M593" s="253" t="str">
        <f t="shared" si="40"/>
        <v>Not Fully Deprec</v>
      </c>
      <c r="N593" s="241"/>
      <c r="O593" s="241"/>
      <c r="P593" s="241"/>
      <c r="Q593" s="241"/>
      <c r="R593" s="241"/>
      <c r="S593" s="241"/>
      <c r="T593" s="241"/>
      <c r="U593" s="241"/>
      <c r="V593" s="241"/>
      <c r="W593" s="241"/>
      <c r="X593" s="241"/>
      <c r="Y593" s="241"/>
      <c r="Z593" s="241"/>
      <c r="AA593" s="241"/>
    </row>
    <row r="594" spans="1:27" hidden="1" outlineLevel="1">
      <c r="A594" s="250">
        <v>585</v>
      </c>
      <c r="B594" s="241">
        <v>1010540</v>
      </c>
      <c r="C594" s="241" t="s">
        <v>205</v>
      </c>
      <c r="D594" s="251">
        <v>13577.34</v>
      </c>
      <c r="E594" s="251">
        <v>-4539.21</v>
      </c>
      <c r="F594" s="251">
        <v>9038.130000000001</v>
      </c>
      <c r="G594" s="251">
        <f t="shared" si="37"/>
        <v>377.14833333333331</v>
      </c>
      <c r="H594" s="251">
        <f t="shared" si="38"/>
        <v>4525.78</v>
      </c>
      <c r="I594" s="241">
        <v>36</v>
      </c>
      <c r="J594" s="249">
        <v>42899</v>
      </c>
      <c r="K594" s="252">
        <f t="shared" si="39"/>
        <v>43982</v>
      </c>
      <c r="L594" s="241"/>
      <c r="M594" s="253" t="str">
        <f t="shared" si="40"/>
        <v>Not Fully Deprec</v>
      </c>
      <c r="N594" s="241"/>
      <c r="O594" s="241"/>
      <c r="P594" s="241"/>
      <c r="Q594" s="241"/>
      <c r="R594" s="241"/>
      <c r="S594" s="241"/>
      <c r="T594" s="241"/>
      <c r="U594" s="241"/>
      <c r="V594" s="241"/>
      <c r="W594" s="241"/>
      <c r="X594" s="241"/>
      <c r="Y594" s="241"/>
      <c r="Z594" s="241"/>
      <c r="AA594" s="241"/>
    </row>
    <row r="595" spans="1:27" hidden="1" outlineLevel="1">
      <c r="A595" s="250">
        <v>586</v>
      </c>
      <c r="B595" s="241">
        <v>1010565</v>
      </c>
      <c r="C595" s="241" t="s">
        <v>205</v>
      </c>
      <c r="D595" s="251">
        <v>20707.59</v>
      </c>
      <c r="E595" s="251">
        <v>-6923.01</v>
      </c>
      <c r="F595" s="251">
        <v>13784.58</v>
      </c>
      <c r="G595" s="251">
        <f t="shared" si="37"/>
        <v>575.21083333333331</v>
      </c>
      <c r="H595" s="251">
        <f t="shared" si="38"/>
        <v>6902.53</v>
      </c>
      <c r="I595" s="241">
        <v>36</v>
      </c>
      <c r="J595" s="249">
        <v>42906</v>
      </c>
      <c r="K595" s="252">
        <f t="shared" si="39"/>
        <v>43982</v>
      </c>
      <c r="L595" s="241"/>
      <c r="M595" s="253" t="str">
        <f t="shared" si="40"/>
        <v>Not Fully Deprec</v>
      </c>
      <c r="N595" s="241"/>
      <c r="O595" s="241"/>
      <c r="P595" s="241"/>
      <c r="Q595" s="241"/>
      <c r="R595" s="241"/>
      <c r="S595" s="241"/>
      <c r="T595" s="241"/>
      <c r="U595" s="241"/>
      <c r="V595" s="241"/>
      <c r="W595" s="241"/>
      <c r="X595" s="241"/>
      <c r="Y595" s="241"/>
      <c r="Z595" s="241"/>
      <c r="AA595" s="241"/>
    </row>
    <row r="596" spans="1:27" hidden="1" outlineLevel="1">
      <c r="A596" s="250">
        <v>587</v>
      </c>
      <c r="B596" s="241">
        <v>1010566</v>
      </c>
      <c r="C596" s="241" t="s">
        <v>205</v>
      </c>
      <c r="D596" s="251">
        <v>1349.47</v>
      </c>
      <c r="E596" s="251">
        <v>-451.17</v>
      </c>
      <c r="F596" s="251">
        <v>898.3</v>
      </c>
      <c r="G596" s="251">
        <f t="shared" si="37"/>
        <v>37.485277777777782</v>
      </c>
      <c r="H596" s="251">
        <f t="shared" si="38"/>
        <v>449.82333333333338</v>
      </c>
      <c r="I596" s="241">
        <v>36</v>
      </c>
      <c r="J596" s="249">
        <v>42913</v>
      </c>
      <c r="K596" s="252">
        <f t="shared" si="39"/>
        <v>43982</v>
      </c>
      <c r="L596" s="241"/>
      <c r="M596" s="253" t="str">
        <f t="shared" si="40"/>
        <v>Not Fully Deprec</v>
      </c>
      <c r="N596" s="241"/>
      <c r="O596" s="241"/>
      <c r="P596" s="241"/>
      <c r="Q596" s="241"/>
      <c r="R596" s="241"/>
      <c r="S596" s="241"/>
      <c r="T596" s="241"/>
      <c r="U596" s="241"/>
      <c r="V596" s="241"/>
      <c r="W596" s="241"/>
      <c r="X596" s="241"/>
      <c r="Y596" s="241"/>
      <c r="Z596" s="241"/>
      <c r="AA596" s="241"/>
    </row>
    <row r="597" spans="1:27" hidden="1" outlineLevel="1">
      <c r="A597" s="250">
        <v>588</v>
      </c>
      <c r="B597" s="241">
        <v>1010567</v>
      </c>
      <c r="C597" s="241" t="s">
        <v>205</v>
      </c>
      <c r="D597" s="251">
        <v>97.5</v>
      </c>
      <c r="E597" s="251">
        <v>-32.590000000000003</v>
      </c>
      <c r="F597" s="251">
        <v>64.91</v>
      </c>
      <c r="G597" s="251">
        <f t="shared" si="37"/>
        <v>2.7083333333333335</v>
      </c>
      <c r="H597" s="251">
        <f t="shared" si="38"/>
        <v>32.5</v>
      </c>
      <c r="I597" s="241">
        <v>36</v>
      </c>
      <c r="J597" s="249">
        <v>42915</v>
      </c>
      <c r="K597" s="252">
        <f t="shared" si="39"/>
        <v>43982</v>
      </c>
      <c r="L597" s="241"/>
      <c r="M597" s="253" t="str">
        <f t="shared" si="40"/>
        <v>Not Fully Deprec</v>
      </c>
      <c r="N597" s="241"/>
      <c r="O597" s="241"/>
      <c r="P597" s="241"/>
      <c r="Q597" s="241"/>
      <c r="R597" s="241"/>
      <c r="S597" s="241"/>
      <c r="T597" s="241"/>
      <c r="U597" s="241"/>
      <c r="V597" s="241"/>
      <c r="W597" s="241"/>
      <c r="X597" s="241"/>
      <c r="Y597" s="241"/>
      <c r="Z597" s="241"/>
      <c r="AA597" s="241"/>
    </row>
    <row r="598" spans="1:27" hidden="1" outlineLevel="1">
      <c r="A598" s="250">
        <v>589</v>
      </c>
      <c r="B598" s="241">
        <v>1010568</v>
      </c>
      <c r="C598" s="241" t="s">
        <v>205</v>
      </c>
      <c r="D598" s="251">
        <v>257.5</v>
      </c>
      <c r="E598" s="251">
        <v>-86.09</v>
      </c>
      <c r="F598" s="251">
        <v>171.41</v>
      </c>
      <c r="G598" s="251">
        <f t="shared" si="37"/>
        <v>7.1527777777777777</v>
      </c>
      <c r="H598" s="251">
        <f t="shared" si="38"/>
        <v>85.833333333333329</v>
      </c>
      <c r="I598" s="241">
        <v>36</v>
      </c>
      <c r="J598" s="249">
        <v>42916</v>
      </c>
      <c r="K598" s="252">
        <f t="shared" si="39"/>
        <v>43982</v>
      </c>
      <c r="L598" s="241"/>
      <c r="M598" s="253" t="str">
        <f t="shared" si="40"/>
        <v>Not Fully Deprec</v>
      </c>
      <c r="N598" s="241"/>
      <c r="O598" s="241"/>
      <c r="P598" s="241"/>
      <c r="Q598" s="241"/>
      <c r="R598" s="241"/>
      <c r="S598" s="241"/>
      <c r="T598" s="241"/>
      <c r="U598" s="241"/>
      <c r="V598" s="241"/>
      <c r="W598" s="241"/>
      <c r="X598" s="241"/>
      <c r="Y598" s="241"/>
      <c r="Z598" s="241"/>
      <c r="AA598" s="241"/>
    </row>
    <row r="599" spans="1:27" hidden="1" outlineLevel="1">
      <c r="A599" s="250">
        <v>590</v>
      </c>
      <c r="B599" s="241">
        <v>1010591</v>
      </c>
      <c r="C599" s="241" t="s">
        <v>387</v>
      </c>
      <c r="D599" s="251">
        <v>2785.77</v>
      </c>
      <c r="E599" s="251">
        <v>-855.02</v>
      </c>
      <c r="F599" s="251">
        <v>1930.75</v>
      </c>
      <c r="G599" s="251">
        <f t="shared" si="37"/>
        <v>77.382499999999993</v>
      </c>
      <c r="H599" s="251">
        <f t="shared" si="38"/>
        <v>928.58999999999992</v>
      </c>
      <c r="I599" s="241">
        <v>36</v>
      </c>
      <c r="J599" s="249">
        <v>42929</v>
      </c>
      <c r="K599" s="252">
        <f t="shared" si="39"/>
        <v>44012</v>
      </c>
      <c r="L599" s="241"/>
      <c r="M599" s="253" t="str">
        <f t="shared" si="40"/>
        <v>Not Fully Deprec</v>
      </c>
      <c r="N599" s="241"/>
      <c r="O599" s="241"/>
      <c r="P599" s="241"/>
      <c r="Q599" s="241"/>
      <c r="R599" s="241"/>
      <c r="S599" s="241"/>
      <c r="T599" s="241"/>
      <c r="U599" s="241"/>
      <c r="V599" s="241"/>
      <c r="W599" s="241"/>
      <c r="X599" s="241"/>
      <c r="Y599" s="241"/>
      <c r="Z599" s="241"/>
      <c r="AA599" s="241"/>
    </row>
    <row r="600" spans="1:27" hidden="1" outlineLevel="1">
      <c r="A600" s="250">
        <v>591</v>
      </c>
      <c r="B600" s="241">
        <v>1010611</v>
      </c>
      <c r="C600" s="241" t="s">
        <v>387</v>
      </c>
      <c r="D600" s="251">
        <v>8210.11</v>
      </c>
      <c r="E600" s="251">
        <v>-2519.89</v>
      </c>
      <c r="F600" s="251">
        <v>5690.2200000000012</v>
      </c>
      <c r="G600" s="251">
        <f t="shared" ref="G600:G663" si="41">IF(F600&gt;0,D600/I600,0)</f>
        <v>228.05861111111113</v>
      </c>
      <c r="H600" s="251">
        <f t="shared" ref="H600:H663" si="42">IF(F600&gt;0,IF(YEAR(K600)="2018",ROUND(($P$8-K600)/30,0)*G600,G600*12),0)</f>
        <v>2736.7033333333338</v>
      </c>
      <c r="I600" s="241">
        <v>36</v>
      </c>
      <c r="J600" s="249">
        <v>42933</v>
      </c>
      <c r="K600" s="252">
        <f t="shared" ref="K600:K663" si="43">EOMONTH(J600,(I600-1))</f>
        <v>44012</v>
      </c>
      <c r="L600" s="241"/>
      <c r="M600" s="253" t="str">
        <f t="shared" si="40"/>
        <v>Not Fully Deprec</v>
      </c>
      <c r="N600" s="241"/>
      <c r="O600" s="241"/>
      <c r="P600" s="241"/>
      <c r="Q600" s="241"/>
      <c r="R600" s="241"/>
      <c r="S600" s="241"/>
      <c r="T600" s="241"/>
      <c r="U600" s="241"/>
      <c r="V600" s="241"/>
      <c r="W600" s="241"/>
      <c r="X600" s="241"/>
      <c r="Y600" s="241"/>
      <c r="Z600" s="241"/>
      <c r="AA600" s="241"/>
    </row>
    <row r="601" spans="1:27" hidden="1" outlineLevel="1">
      <c r="A601" s="250">
        <v>592</v>
      </c>
      <c r="B601" s="241">
        <v>1010612</v>
      </c>
      <c r="C601" s="241" t="s">
        <v>205</v>
      </c>
      <c r="D601" s="251">
        <v>219.01</v>
      </c>
      <c r="E601" s="251">
        <v>-67.23</v>
      </c>
      <c r="F601" s="251">
        <v>151.77999999999997</v>
      </c>
      <c r="G601" s="251">
        <f t="shared" si="41"/>
        <v>6.0836111111111109</v>
      </c>
      <c r="H601" s="251">
        <f t="shared" si="42"/>
        <v>73.00333333333333</v>
      </c>
      <c r="I601" s="241">
        <v>36</v>
      </c>
      <c r="J601" s="249">
        <v>42941</v>
      </c>
      <c r="K601" s="252">
        <f t="shared" si="43"/>
        <v>44012</v>
      </c>
      <c r="L601" s="241"/>
      <c r="M601" s="253" t="str">
        <f t="shared" ref="M601:M664" si="44">+IF(F601=0,"Personal Computers","Not Fully Deprec")</f>
        <v>Not Fully Deprec</v>
      </c>
      <c r="N601" s="241"/>
      <c r="O601" s="241"/>
      <c r="P601" s="241"/>
      <c r="Q601" s="241"/>
      <c r="R601" s="241"/>
      <c r="S601" s="241"/>
      <c r="T601" s="241"/>
      <c r="U601" s="241"/>
      <c r="V601" s="241"/>
      <c r="W601" s="241"/>
      <c r="X601" s="241"/>
      <c r="Y601" s="241"/>
      <c r="Z601" s="241"/>
      <c r="AA601" s="241"/>
    </row>
    <row r="602" spans="1:27" hidden="1" outlineLevel="1">
      <c r="A602" s="250">
        <v>593</v>
      </c>
      <c r="B602" s="241">
        <v>1010613</v>
      </c>
      <c r="C602" s="241" t="s">
        <v>205</v>
      </c>
      <c r="D602" s="251">
        <v>9193.67</v>
      </c>
      <c r="E602" s="251">
        <v>-2821.77</v>
      </c>
      <c r="F602" s="251">
        <v>6371.9</v>
      </c>
      <c r="G602" s="251">
        <f t="shared" si="41"/>
        <v>255.37972222222223</v>
      </c>
      <c r="H602" s="251">
        <f t="shared" si="42"/>
        <v>3064.5566666666668</v>
      </c>
      <c r="I602" s="241">
        <v>36</v>
      </c>
      <c r="J602" s="249">
        <v>42942</v>
      </c>
      <c r="K602" s="252">
        <f t="shared" si="43"/>
        <v>44012</v>
      </c>
      <c r="L602" s="241"/>
      <c r="M602" s="253" t="str">
        <f t="shared" si="44"/>
        <v>Not Fully Deprec</v>
      </c>
      <c r="N602" s="241"/>
      <c r="O602" s="241"/>
      <c r="P602" s="241"/>
      <c r="Q602" s="241"/>
      <c r="R602" s="241"/>
      <c r="S602" s="241"/>
      <c r="T602" s="241"/>
      <c r="U602" s="241"/>
      <c r="V602" s="241"/>
      <c r="W602" s="241"/>
      <c r="X602" s="241"/>
      <c r="Y602" s="241"/>
      <c r="Z602" s="241"/>
      <c r="AA602" s="241"/>
    </row>
    <row r="603" spans="1:27" hidden="1" outlineLevel="1">
      <c r="A603" s="250">
        <v>594</v>
      </c>
      <c r="B603" s="241">
        <v>1010639</v>
      </c>
      <c r="C603" s="241" t="s">
        <v>205</v>
      </c>
      <c r="D603" s="251">
        <v>16536.75</v>
      </c>
      <c r="E603" s="251">
        <v>-4607.38</v>
      </c>
      <c r="F603" s="251">
        <v>11929.369999999999</v>
      </c>
      <c r="G603" s="251">
        <f t="shared" si="41"/>
        <v>459.35416666666669</v>
      </c>
      <c r="H603" s="251">
        <f t="shared" si="42"/>
        <v>5512.25</v>
      </c>
      <c r="I603" s="241">
        <v>36</v>
      </c>
      <c r="J603" s="249">
        <v>42949</v>
      </c>
      <c r="K603" s="252">
        <f t="shared" si="43"/>
        <v>44043</v>
      </c>
      <c r="L603" s="241"/>
      <c r="M603" s="253" t="str">
        <f t="shared" si="44"/>
        <v>Not Fully Deprec</v>
      </c>
      <c r="N603" s="241"/>
      <c r="O603" s="241"/>
      <c r="P603" s="241"/>
      <c r="Q603" s="241"/>
      <c r="R603" s="241"/>
      <c r="S603" s="241"/>
      <c r="T603" s="241"/>
      <c r="U603" s="241"/>
      <c r="V603" s="241"/>
      <c r="W603" s="241"/>
      <c r="X603" s="241"/>
      <c r="Y603" s="241"/>
      <c r="Z603" s="241"/>
      <c r="AA603" s="241"/>
    </row>
    <row r="604" spans="1:27" hidden="1" outlineLevel="1">
      <c r="A604" s="250">
        <v>595</v>
      </c>
      <c r="B604" s="241">
        <v>1010640</v>
      </c>
      <c r="C604" s="241" t="s">
        <v>205</v>
      </c>
      <c r="D604" s="251">
        <v>78.03</v>
      </c>
      <c r="E604" s="251">
        <v>-21.74</v>
      </c>
      <c r="F604" s="251">
        <v>56.290000000000006</v>
      </c>
      <c r="G604" s="251">
        <f t="shared" si="41"/>
        <v>2.1675</v>
      </c>
      <c r="H604" s="251">
        <f t="shared" si="42"/>
        <v>26.009999999999998</v>
      </c>
      <c r="I604" s="241">
        <v>36</v>
      </c>
      <c r="J604" s="249">
        <v>42951</v>
      </c>
      <c r="K604" s="252">
        <f t="shared" si="43"/>
        <v>44043</v>
      </c>
      <c r="L604" s="241"/>
      <c r="M604" s="253" t="str">
        <f t="shared" si="44"/>
        <v>Not Fully Deprec</v>
      </c>
      <c r="N604" s="241"/>
      <c r="O604" s="241"/>
      <c r="P604" s="241"/>
      <c r="Q604" s="241"/>
      <c r="R604" s="241"/>
      <c r="S604" s="241"/>
      <c r="T604" s="241"/>
      <c r="U604" s="241"/>
      <c r="V604" s="241"/>
      <c r="W604" s="241"/>
      <c r="X604" s="241"/>
      <c r="Y604" s="241"/>
      <c r="Z604" s="241"/>
      <c r="AA604" s="241"/>
    </row>
    <row r="605" spans="1:27" hidden="1" outlineLevel="1">
      <c r="A605" s="250">
        <v>596</v>
      </c>
      <c r="B605" s="241">
        <v>1010665</v>
      </c>
      <c r="C605" s="241" t="s">
        <v>205</v>
      </c>
      <c r="D605" s="251">
        <v>630.09</v>
      </c>
      <c r="E605" s="251">
        <v>-175.55</v>
      </c>
      <c r="F605" s="251">
        <v>454.54</v>
      </c>
      <c r="G605" s="251">
        <f t="shared" si="41"/>
        <v>17.502500000000001</v>
      </c>
      <c r="H605" s="251">
        <f t="shared" si="42"/>
        <v>210.03000000000003</v>
      </c>
      <c r="I605" s="241">
        <v>36</v>
      </c>
      <c r="J605" s="249">
        <v>42958</v>
      </c>
      <c r="K605" s="252">
        <f t="shared" si="43"/>
        <v>44043</v>
      </c>
      <c r="L605" s="241"/>
      <c r="M605" s="253" t="str">
        <f t="shared" si="44"/>
        <v>Not Fully Deprec</v>
      </c>
      <c r="N605" s="241"/>
      <c r="O605" s="241"/>
      <c r="P605" s="241"/>
      <c r="Q605" s="241"/>
      <c r="R605" s="241"/>
      <c r="S605" s="241"/>
      <c r="T605" s="241"/>
      <c r="U605" s="241"/>
      <c r="V605" s="241"/>
      <c r="W605" s="241"/>
      <c r="X605" s="241"/>
      <c r="Y605" s="241"/>
      <c r="Z605" s="241"/>
      <c r="AA605" s="241"/>
    </row>
    <row r="606" spans="1:27" hidden="1" outlineLevel="1">
      <c r="A606" s="250">
        <v>597</v>
      </c>
      <c r="B606" s="241">
        <v>1010667</v>
      </c>
      <c r="C606" s="241" t="s">
        <v>205</v>
      </c>
      <c r="D606" s="251">
        <v>5122.5</v>
      </c>
      <c r="E606" s="251">
        <v>-1427.21</v>
      </c>
      <c r="F606" s="251">
        <v>3695.29</v>
      </c>
      <c r="G606" s="251">
        <f t="shared" si="41"/>
        <v>142.29166666666666</v>
      </c>
      <c r="H606" s="251">
        <f t="shared" si="42"/>
        <v>1707.5</v>
      </c>
      <c r="I606" s="241">
        <v>36</v>
      </c>
      <c r="J606" s="249">
        <v>42963</v>
      </c>
      <c r="K606" s="252">
        <f t="shared" si="43"/>
        <v>44043</v>
      </c>
      <c r="L606" s="241"/>
      <c r="M606" s="253" t="str">
        <f t="shared" si="44"/>
        <v>Not Fully Deprec</v>
      </c>
      <c r="N606" s="241"/>
      <c r="O606" s="241"/>
      <c r="P606" s="241"/>
      <c r="Q606" s="241"/>
      <c r="R606" s="241"/>
      <c r="S606" s="241"/>
      <c r="T606" s="241"/>
      <c r="U606" s="241"/>
      <c r="V606" s="241"/>
      <c r="W606" s="241"/>
      <c r="X606" s="241"/>
      <c r="Y606" s="241"/>
      <c r="Z606" s="241"/>
      <c r="AA606" s="241"/>
    </row>
    <row r="607" spans="1:27" hidden="1" outlineLevel="1">
      <c r="A607" s="250">
        <v>598</v>
      </c>
      <c r="B607" s="241">
        <v>1010668</v>
      </c>
      <c r="C607" s="241" t="s">
        <v>205</v>
      </c>
      <c r="D607" s="251">
        <v>7111.37</v>
      </c>
      <c r="E607" s="251">
        <v>-1981.33</v>
      </c>
      <c r="F607" s="251">
        <v>5130.04</v>
      </c>
      <c r="G607" s="251">
        <f t="shared" si="41"/>
        <v>197.53805555555556</v>
      </c>
      <c r="H607" s="251">
        <f t="shared" si="42"/>
        <v>2370.4566666666669</v>
      </c>
      <c r="I607" s="241">
        <v>36</v>
      </c>
      <c r="J607" s="249">
        <v>42965</v>
      </c>
      <c r="K607" s="252">
        <f t="shared" si="43"/>
        <v>44043</v>
      </c>
      <c r="L607" s="241"/>
      <c r="M607" s="253" t="str">
        <f t="shared" si="44"/>
        <v>Not Fully Deprec</v>
      </c>
      <c r="N607" s="241"/>
      <c r="O607" s="241"/>
      <c r="P607" s="241"/>
      <c r="Q607" s="241"/>
      <c r="R607" s="241"/>
      <c r="S607" s="241"/>
      <c r="T607" s="241"/>
      <c r="U607" s="241"/>
      <c r="V607" s="241"/>
      <c r="W607" s="241"/>
      <c r="X607" s="241"/>
      <c r="Y607" s="241"/>
      <c r="Z607" s="241"/>
      <c r="AA607" s="241"/>
    </row>
    <row r="608" spans="1:27" hidden="1" outlineLevel="1">
      <c r="A608" s="250">
        <v>599</v>
      </c>
      <c r="B608" s="241">
        <v>1010671</v>
      </c>
      <c r="C608" s="241" t="s">
        <v>205</v>
      </c>
      <c r="D608" s="251">
        <v>563.52</v>
      </c>
      <c r="E608" s="251">
        <v>-157.01</v>
      </c>
      <c r="F608" s="251">
        <v>406.51</v>
      </c>
      <c r="G608" s="251">
        <f t="shared" si="41"/>
        <v>15.653333333333332</v>
      </c>
      <c r="H608" s="251">
        <f t="shared" si="42"/>
        <v>187.83999999999997</v>
      </c>
      <c r="I608" s="241">
        <v>36</v>
      </c>
      <c r="J608" s="249">
        <v>42971</v>
      </c>
      <c r="K608" s="252">
        <f t="shared" si="43"/>
        <v>44043</v>
      </c>
      <c r="L608" s="241"/>
      <c r="M608" s="253" t="str">
        <f t="shared" si="44"/>
        <v>Not Fully Deprec</v>
      </c>
      <c r="N608" s="241"/>
      <c r="O608" s="241"/>
      <c r="P608" s="241"/>
      <c r="Q608" s="241"/>
      <c r="R608" s="241"/>
      <c r="S608" s="241"/>
      <c r="T608" s="241"/>
      <c r="U608" s="241"/>
      <c r="V608" s="241"/>
      <c r="W608" s="241"/>
      <c r="X608" s="241"/>
      <c r="Y608" s="241"/>
      <c r="Z608" s="241"/>
      <c r="AA608" s="241"/>
    </row>
    <row r="609" spans="1:27" hidden="1" outlineLevel="1">
      <c r="A609" s="250">
        <v>600</v>
      </c>
      <c r="B609" s="241">
        <v>1010679</v>
      </c>
      <c r="C609" s="241" t="s">
        <v>205</v>
      </c>
      <c r="D609" s="251">
        <v>305.24</v>
      </c>
      <c r="E609" s="251">
        <v>-76.400000000000006</v>
      </c>
      <c r="F609" s="251">
        <v>228.84</v>
      </c>
      <c r="G609" s="251">
        <f t="shared" si="41"/>
        <v>8.4788888888888891</v>
      </c>
      <c r="H609" s="251">
        <f t="shared" si="42"/>
        <v>101.74666666666667</v>
      </c>
      <c r="I609" s="241">
        <v>36</v>
      </c>
      <c r="J609" s="249">
        <v>42984</v>
      </c>
      <c r="K609" s="252">
        <f t="shared" si="43"/>
        <v>44074</v>
      </c>
      <c r="L609" s="241"/>
      <c r="M609" s="253" t="str">
        <f t="shared" si="44"/>
        <v>Not Fully Deprec</v>
      </c>
      <c r="N609" s="241"/>
      <c r="O609" s="241"/>
      <c r="P609" s="241"/>
      <c r="Q609" s="241"/>
      <c r="R609" s="241"/>
      <c r="S609" s="241"/>
      <c r="T609" s="241"/>
      <c r="U609" s="241"/>
      <c r="V609" s="241"/>
      <c r="W609" s="241"/>
      <c r="X609" s="241"/>
      <c r="Y609" s="241"/>
      <c r="Z609" s="241"/>
      <c r="AA609" s="241"/>
    </row>
    <row r="610" spans="1:27" hidden="1" outlineLevel="1">
      <c r="A610" s="250">
        <v>601</v>
      </c>
      <c r="B610" s="241">
        <v>1010700</v>
      </c>
      <c r="C610" s="241" t="s">
        <v>205</v>
      </c>
      <c r="D610" s="251">
        <v>227.53</v>
      </c>
      <c r="E610" s="251">
        <v>-56.95</v>
      </c>
      <c r="F610" s="251">
        <v>170.57999999999998</v>
      </c>
      <c r="G610" s="251">
        <f t="shared" si="41"/>
        <v>6.3202777777777781</v>
      </c>
      <c r="H610" s="251">
        <f t="shared" si="42"/>
        <v>75.843333333333334</v>
      </c>
      <c r="I610" s="241">
        <v>36</v>
      </c>
      <c r="J610" s="249">
        <v>42990</v>
      </c>
      <c r="K610" s="252">
        <f t="shared" si="43"/>
        <v>44074</v>
      </c>
      <c r="L610" s="241"/>
      <c r="M610" s="253" t="str">
        <f t="shared" si="44"/>
        <v>Not Fully Deprec</v>
      </c>
      <c r="N610" s="241"/>
      <c r="O610" s="241"/>
      <c r="P610" s="241"/>
      <c r="Q610" s="241"/>
      <c r="R610" s="241"/>
      <c r="S610" s="241"/>
      <c r="T610" s="241"/>
      <c r="U610" s="241"/>
      <c r="V610" s="241"/>
      <c r="W610" s="241"/>
      <c r="X610" s="241"/>
      <c r="Y610" s="241"/>
      <c r="Z610" s="241"/>
      <c r="AA610" s="241"/>
    </row>
    <row r="611" spans="1:27" hidden="1" outlineLevel="1">
      <c r="A611" s="250">
        <v>602</v>
      </c>
      <c r="B611" s="241">
        <v>1010703</v>
      </c>
      <c r="C611" s="241" t="s">
        <v>387</v>
      </c>
      <c r="D611" s="251">
        <v>6764.09</v>
      </c>
      <c r="E611" s="251">
        <v>-1693.08</v>
      </c>
      <c r="F611" s="251">
        <v>5071.01</v>
      </c>
      <c r="G611" s="251">
        <f t="shared" si="41"/>
        <v>187.89138888888888</v>
      </c>
      <c r="H611" s="251">
        <f t="shared" si="42"/>
        <v>2254.6966666666667</v>
      </c>
      <c r="I611" s="241">
        <v>36</v>
      </c>
      <c r="J611" s="249">
        <v>42999</v>
      </c>
      <c r="K611" s="252">
        <f t="shared" si="43"/>
        <v>44074</v>
      </c>
      <c r="L611" s="241"/>
      <c r="M611" s="253" t="str">
        <f t="shared" si="44"/>
        <v>Not Fully Deprec</v>
      </c>
      <c r="N611" s="241"/>
      <c r="O611" s="241"/>
      <c r="P611" s="241"/>
      <c r="Q611" s="241"/>
      <c r="R611" s="241"/>
      <c r="S611" s="241"/>
      <c r="T611" s="241"/>
      <c r="U611" s="241"/>
      <c r="V611" s="241"/>
      <c r="W611" s="241"/>
      <c r="X611" s="241"/>
      <c r="Y611" s="241"/>
      <c r="Z611" s="241"/>
      <c r="AA611" s="241"/>
    </row>
    <row r="612" spans="1:27" hidden="1" outlineLevel="1">
      <c r="A612" s="250">
        <v>603</v>
      </c>
      <c r="B612" s="241">
        <v>1010704</v>
      </c>
      <c r="C612" s="241" t="s">
        <v>387</v>
      </c>
      <c r="D612" s="251">
        <v>468</v>
      </c>
      <c r="E612" s="251">
        <v>-117.14</v>
      </c>
      <c r="F612" s="251">
        <v>350.86</v>
      </c>
      <c r="G612" s="251">
        <f t="shared" si="41"/>
        <v>13</v>
      </c>
      <c r="H612" s="251">
        <f t="shared" si="42"/>
        <v>156</v>
      </c>
      <c r="I612" s="241">
        <v>36</v>
      </c>
      <c r="J612" s="249">
        <v>42999</v>
      </c>
      <c r="K612" s="252">
        <f t="shared" si="43"/>
        <v>44074</v>
      </c>
      <c r="L612" s="241"/>
      <c r="M612" s="253" t="str">
        <f t="shared" si="44"/>
        <v>Not Fully Deprec</v>
      </c>
      <c r="N612" s="241"/>
      <c r="O612" s="241"/>
      <c r="P612" s="241"/>
      <c r="Q612" s="241"/>
      <c r="R612" s="241"/>
      <c r="S612" s="241"/>
      <c r="T612" s="241"/>
      <c r="U612" s="241"/>
      <c r="V612" s="241"/>
      <c r="W612" s="241"/>
      <c r="X612" s="241"/>
      <c r="Y612" s="241"/>
      <c r="Z612" s="241"/>
      <c r="AA612" s="241"/>
    </row>
    <row r="613" spans="1:27" hidden="1" outlineLevel="1">
      <c r="A613" s="250">
        <v>604</v>
      </c>
      <c r="B613" s="241">
        <v>1010705</v>
      </c>
      <c r="C613" s="241" t="s">
        <v>387</v>
      </c>
      <c r="D613" s="251">
        <v>1086.28</v>
      </c>
      <c r="E613" s="251">
        <v>-271.89999999999998</v>
      </c>
      <c r="F613" s="251">
        <v>814.38</v>
      </c>
      <c r="G613" s="251">
        <f t="shared" si="41"/>
        <v>30.174444444444443</v>
      </c>
      <c r="H613" s="251">
        <f t="shared" si="42"/>
        <v>362.09333333333331</v>
      </c>
      <c r="I613" s="241">
        <v>36</v>
      </c>
      <c r="J613" s="249">
        <v>42999</v>
      </c>
      <c r="K613" s="252">
        <f t="shared" si="43"/>
        <v>44074</v>
      </c>
      <c r="L613" s="241"/>
      <c r="M613" s="253" t="str">
        <f t="shared" si="44"/>
        <v>Not Fully Deprec</v>
      </c>
      <c r="N613" s="241"/>
      <c r="O613" s="241"/>
      <c r="P613" s="241"/>
      <c r="Q613" s="241"/>
      <c r="R613" s="241"/>
      <c r="S613" s="241"/>
      <c r="T613" s="241"/>
      <c r="U613" s="241"/>
      <c r="V613" s="241"/>
      <c r="W613" s="241"/>
      <c r="X613" s="241"/>
      <c r="Y613" s="241"/>
      <c r="Z613" s="241"/>
      <c r="AA613" s="241"/>
    </row>
    <row r="614" spans="1:27" hidden="1" outlineLevel="1">
      <c r="A614" s="250">
        <v>605</v>
      </c>
      <c r="B614" s="241">
        <v>1010706</v>
      </c>
      <c r="C614" s="241" t="s">
        <v>387</v>
      </c>
      <c r="D614" s="251">
        <v>925.06</v>
      </c>
      <c r="E614" s="251">
        <v>-231.55</v>
      </c>
      <c r="F614" s="251">
        <v>693.51</v>
      </c>
      <c r="G614" s="251">
        <f t="shared" si="41"/>
        <v>25.696111111111108</v>
      </c>
      <c r="H614" s="251">
        <f t="shared" si="42"/>
        <v>308.3533333333333</v>
      </c>
      <c r="I614" s="241">
        <v>36</v>
      </c>
      <c r="J614" s="249">
        <v>42999</v>
      </c>
      <c r="K614" s="252">
        <f t="shared" si="43"/>
        <v>44074</v>
      </c>
      <c r="L614" s="241"/>
      <c r="M614" s="253" t="str">
        <f t="shared" si="44"/>
        <v>Not Fully Deprec</v>
      </c>
      <c r="N614" s="241"/>
      <c r="O614" s="241"/>
      <c r="P614" s="241"/>
      <c r="Q614" s="241"/>
      <c r="R614" s="241"/>
      <c r="S614" s="241"/>
      <c r="T614" s="241"/>
      <c r="U614" s="241"/>
      <c r="V614" s="241"/>
      <c r="W614" s="241"/>
      <c r="X614" s="241"/>
      <c r="Y614" s="241"/>
      <c r="Z614" s="241"/>
      <c r="AA614" s="241"/>
    </row>
    <row r="615" spans="1:27" hidden="1" outlineLevel="1">
      <c r="A615" s="250">
        <v>606</v>
      </c>
      <c r="B615" s="241">
        <v>1010707</v>
      </c>
      <c r="C615" s="241" t="s">
        <v>387</v>
      </c>
      <c r="D615" s="251">
        <v>6696.81</v>
      </c>
      <c r="E615" s="251">
        <v>-1676.24</v>
      </c>
      <c r="F615" s="251">
        <v>5020.5700000000006</v>
      </c>
      <c r="G615" s="251">
        <f t="shared" si="41"/>
        <v>186.02250000000001</v>
      </c>
      <c r="H615" s="251">
        <f t="shared" si="42"/>
        <v>2232.27</v>
      </c>
      <c r="I615" s="241">
        <v>36</v>
      </c>
      <c r="J615" s="249">
        <v>42999</v>
      </c>
      <c r="K615" s="252">
        <f t="shared" si="43"/>
        <v>44074</v>
      </c>
      <c r="L615" s="241"/>
      <c r="M615" s="253" t="str">
        <f t="shared" si="44"/>
        <v>Not Fully Deprec</v>
      </c>
      <c r="N615" s="241"/>
      <c r="O615" s="241"/>
      <c r="P615" s="241"/>
      <c r="Q615" s="241"/>
      <c r="R615" s="241"/>
      <c r="S615" s="241"/>
      <c r="T615" s="241"/>
      <c r="U615" s="241"/>
      <c r="V615" s="241"/>
      <c r="W615" s="241"/>
      <c r="X615" s="241"/>
      <c r="Y615" s="241"/>
      <c r="Z615" s="241"/>
      <c r="AA615" s="241"/>
    </row>
    <row r="616" spans="1:27" hidden="1" outlineLevel="1">
      <c r="A616" s="250">
        <v>607</v>
      </c>
      <c r="B616" s="241">
        <v>1010708</v>
      </c>
      <c r="C616" s="241" t="s">
        <v>387</v>
      </c>
      <c r="D616" s="251">
        <v>515.28</v>
      </c>
      <c r="E616" s="251">
        <v>-128.97999999999999</v>
      </c>
      <c r="F616" s="251">
        <v>386.29999999999995</v>
      </c>
      <c r="G616" s="251">
        <f t="shared" si="41"/>
        <v>14.313333333333333</v>
      </c>
      <c r="H616" s="251">
        <f t="shared" si="42"/>
        <v>171.76</v>
      </c>
      <c r="I616" s="241">
        <v>36</v>
      </c>
      <c r="J616" s="249">
        <v>42999</v>
      </c>
      <c r="K616" s="252">
        <f t="shared" si="43"/>
        <v>44074</v>
      </c>
      <c r="L616" s="241"/>
      <c r="M616" s="253" t="str">
        <f t="shared" si="44"/>
        <v>Not Fully Deprec</v>
      </c>
      <c r="N616" s="241"/>
      <c r="O616" s="241"/>
      <c r="P616" s="241"/>
      <c r="Q616" s="241"/>
      <c r="R616" s="241"/>
      <c r="S616" s="241"/>
      <c r="T616" s="241"/>
      <c r="U616" s="241"/>
      <c r="V616" s="241"/>
      <c r="W616" s="241"/>
      <c r="X616" s="241"/>
      <c r="Y616" s="241"/>
      <c r="Z616" s="241"/>
      <c r="AA616" s="241"/>
    </row>
    <row r="617" spans="1:27" hidden="1" outlineLevel="1">
      <c r="A617" s="250">
        <v>608</v>
      </c>
      <c r="B617" s="241">
        <v>1010709</v>
      </c>
      <c r="C617" s="241" t="s">
        <v>387</v>
      </c>
      <c r="D617" s="251">
        <v>9257.35</v>
      </c>
      <c r="E617" s="251">
        <v>-2317.16</v>
      </c>
      <c r="F617" s="251">
        <v>6940.1900000000005</v>
      </c>
      <c r="G617" s="251">
        <f t="shared" si="41"/>
        <v>257.14861111111111</v>
      </c>
      <c r="H617" s="251">
        <f t="shared" si="42"/>
        <v>3085.7833333333333</v>
      </c>
      <c r="I617" s="241">
        <v>36</v>
      </c>
      <c r="J617" s="249">
        <v>42999</v>
      </c>
      <c r="K617" s="252">
        <f t="shared" si="43"/>
        <v>44074</v>
      </c>
      <c r="L617" s="241"/>
      <c r="M617" s="253" t="str">
        <f t="shared" si="44"/>
        <v>Not Fully Deprec</v>
      </c>
      <c r="N617" s="241"/>
      <c r="O617" s="241"/>
      <c r="P617" s="241"/>
      <c r="Q617" s="241"/>
      <c r="R617" s="241"/>
      <c r="S617" s="241"/>
      <c r="T617" s="241"/>
      <c r="U617" s="241"/>
      <c r="V617" s="241"/>
      <c r="W617" s="241"/>
      <c r="X617" s="241"/>
      <c r="Y617" s="241"/>
      <c r="Z617" s="241"/>
      <c r="AA617" s="241"/>
    </row>
    <row r="618" spans="1:27" hidden="1" outlineLevel="1">
      <c r="A618" s="250">
        <v>609</v>
      </c>
      <c r="B618" s="241">
        <v>1010711</v>
      </c>
      <c r="C618" s="241" t="s">
        <v>387</v>
      </c>
      <c r="D618" s="251">
        <v>43407.32</v>
      </c>
      <c r="E618" s="251">
        <v>-10865.04</v>
      </c>
      <c r="F618" s="251">
        <v>32542.28</v>
      </c>
      <c r="G618" s="251">
        <f t="shared" si="41"/>
        <v>1205.7588888888888</v>
      </c>
      <c r="H618" s="251">
        <f t="shared" si="42"/>
        <v>14469.106666666667</v>
      </c>
      <c r="I618" s="241">
        <v>36</v>
      </c>
      <c r="J618" s="249">
        <v>42999</v>
      </c>
      <c r="K618" s="252">
        <f t="shared" si="43"/>
        <v>44074</v>
      </c>
      <c r="L618" s="241"/>
      <c r="M618" s="253" t="str">
        <f t="shared" si="44"/>
        <v>Not Fully Deprec</v>
      </c>
      <c r="N618" s="241"/>
      <c r="O618" s="241"/>
      <c r="P618" s="241"/>
      <c r="Q618" s="241"/>
      <c r="R618" s="241"/>
      <c r="S618" s="241"/>
      <c r="T618" s="241"/>
      <c r="U618" s="241"/>
      <c r="V618" s="241"/>
      <c r="W618" s="241"/>
      <c r="X618" s="241"/>
      <c r="Y618" s="241"/>
      <c r="Z618" s="241"/>
      <c r="AA618" s="241"/>
    </row>
    <row r="619" spans="1:27" hidden="1" outlineLevel="1">
      <c r="A619" s="250">
        <v>610</v>
      </c>
      <c r="B619" s="241">
        <v>1010712</v>
      </c>
      <c r="C619" s="241" t="s">
        <v>205</v>
      </c>
      <c r="D619" s="251">
        <v>183.66</v>
      </c>
      <c r="E619" s="251">
        <v>-45.97</v>
      </c>
      <c r="F619" s="251">
        <v>137.69</v>
      </c>
      <c r="G619" s="251">
        <f t="shared" si="41"/>
        <v>5.1016666666666666</v>
      </c>
      <c r="H619" s="251">
        <f t="shared" si="42"/>
        <v>61.22</v>
      </c>
      <c r="I619" s="241">
        <v>36</v>
      </c>
      <c r="J619" s="249">
        <v>42999</v>
      </c>
      <c r="K619" s="252">
        <f t="shared" si="43"/>
        <v>44074</v>
      </c>
      <c r="L619" s="241"/>
      <c r="M619" s="253" t="str">
        <f t="shared" si="44"/>
        <v>Not Fully Deprec</v>
      </c>
      <c r="N619" s="241"/>
      <c r="O619" s="241"/>
      <c r="P619" s="241"/>
      <c r="Q619" s="241"/>
      <c r="R619" s="241"/>
      <c r="S619" s="241"/>
      <c r="T619" s="241"/>
      <c r="U619" s="241"/>
      <c r="V619" s="241"/>
      <c r="W619" s="241"/>
      <c r="X619" s="241"/>
      <c r="Y619" s="241"/>
      <c r="Z619" s="241"/>
      <c r="AA619" s="241"/>
    </row>
    <row r="620" spans="1:27" hidden="1" outlineLevel="1">
      <c r="A620" s="250">
        <v>611</v>
      </c>
      <c r="B620" s="241">
        <v>1010713</v>
      </c>
      <c r="C620" s="241" t="s">
        <v>205</v>
      </c>
      <c r="D620" s="251">
        <v>197.1</v>
      </c>
      <c r="E620" s="251">
        <v>-49.33</v>
      </c>
      <c r="F620" s="251">
        <v>147.76999999999998</v>
      </c>
      <c r="G620" s="251">
        <f t="shared" si="41"/>
        <v>5.4749999999999996</v>
      </c>
      <c r="H620" s="251">
        <f t="shared" si="42"/>
        <v>65.699999999999989</v>
      </c>
      <c r="I620" s="241">
        <v>36</v>
      </c>
      <c r="J620" s="249">
        <v>42999</v>
      </c>
      <c r="K620" s="252">
        <f t="shared" si="43"/>
        <v>44074</v>
      </c>
      <c r="L620" s="241"/>
      <c r="M620" s="253" t="str">
        <f t="shared" si="44"/>
        <v>Not Fully Deprec</v>
      </c>
      <c r="N620" s="241"/>
      <c r="O620" s="241"/>
      <c r="P620" s="241"/>
      <c r="Q620" s="241"/>
      <c r="R620" s="241"/>
      <c r="S620" s="241"/>
      <c r="T620" s="241"/>
      <c r="U620" s="241"/>
      <c r="V620" s="241"/>
      <c r="W620" s="241"/>
      <c r="X620" s="241"/>
      <c r="Y620" s="241"/>
      <c r="Z620" s="241"/>
      <c r="AA620" s="241"/>
    </row>
    <row r="621" spans="1:27" hidden="1" outlineLevel="1">
      <c r="A621" s="250">
        <v>612</v>
      </c>
      <c r="B621" s="241">
        <v>1010714</v>
      </c>
      <c r="C621" s="241" t="s">
        <v>205</v>
      </c>
      <c r="D621" s="251">
        <v>155.5</v>
      </c>
      <c r="E621" s="251">
        <v>-38.93</v>
      </c>
      <c r="F621" s="251">
        <v>116.57</v>
      </c>
      <c r="G621" s="251">
        <f t="shared" si="41"/>
        <v>4.3194444444444446</v>
      </c>
      <c r="H621" s="251">
        <f t="shared" si="42"/>
        <v>51.833333333333336</v>
      </c>
      <c r="I621" s="241">
        <v>36</v>
      </c>
      <c r="J621" s="249">
        <v>42999</v>
      </c>
      <c r="K621" s="252">
        <f t="shared" si="43"/>
        <v>44074</v>
      </c>
      <c r="L621" s="241"/>
      <c r="M621" s="253" t="str">
        <f t="shared" si="44"/>
        <v>Not Fully Deprec</v>
      </c>
      <c r="N621" s="241"/>
      <c r="O621" s="241"/>
      <c r="P621" s="241"/>
      <c r="Q621" s="241"/>
      <c r="R621" s="241"/>
      <c r="S621" s="241"/>
      <c r="T621" s="241"/>
      <c r="U621" s="241"/>
      <c r="V621" s="241"/>
      <c r="W621" s="241"/>
      <c r="X621" s="241"/>
      <c r="Y621" s="241"/>
      <c r="Z621" s="241"/>
      <c r="AA621" s="241"/>
    </row>
    <row r="622" spans="1:27" hidden="1" outlineLevel="1">
      <c r="A622" s="250">
        <v>613</v>
      </c>
      <c r="B622" s="241">
        <v>1010715</v>
      </c>
      <c r="C622" s="241" t="s">
        <v>205</v>
      </c>
      <c r="D622" s="251">
        <v>168.49</v>
      </c>
      <c r="E622" s="251">
        <v>-42.18</v>
      </c>
      <c r="F622" s="251">
        <v>126.31</v>
      </c>
      <c r="G622" s="251">
        <f t="shared" si="41"/>
        <v>4.6802777777777784</v>
      </c>
      <c r="H622" s="251">
        <f t="shared" si="42"/>
        <v>56.163333333333341</v>
      </c>
      <c r="I622" s="241">
        <v>36</v>
      </c>
      <c r="J622" s="249">
        <v>42999</v>
      </c>
      <c r="K622" s="252">
        <f t="shared" si="43"/>
        <v>44074</v>
      </c>
      <c r="L622" s="241"/>
      <c r="M622" s="253" t="str">
        <f t="shared" si="44"/>
        <v>Not Fully Deprec</v>
      </c>
      <c r="N622" s="241"/>
      <c r="O622" s="241"/>
      <c r="P622" s="241"/>
      <c r="Q622" s="241"/>
      <c r="R622" s="241"/>
      <c r="S622" s="241"/>
      <c r="T622" s="241"/>
      <c r="U622" s="241"/>
      <c r="V622" s="241"/>
      <c r="W622" s="241"/>
      <c r="X622" s="241"/>
      <c r="Y622" s="241"/>
      <c r="Z622" s="241"/>
      <c r="AA622" s="241"/>
    </row>
    <row r="623" spans="1:27" hidden="1" outlineLevel="1">
      <c r="A623" s="250">
        <v>614</v>
      </c>
      <c r="B623" s="241">
        <v>1010725</v>
      </c>
      <c r="C623" s="241" t="s">
        <v>205</v>
      </c>
      <c r="D623" s="251">
        <v>21013.77</v>
      </c>
      <c r="E623" s="251">
        <v>-4684.12</v>
      </c>
      <c r="F623" s="251">
        <v>16329.650000000001</v>
      </c>
      <c r="G623" s="251">
        <f t="shared" si="41"/>
        <v>583.71583333333331</v>
      </c>
      <c r="H623" s="251">
        <f t="shared" si="42"/>
        <v>7004.59</v>
      </c>
      <c r="I623" s="241">
        <v>36</v>
      </c>
      <c r="J623" s="249">
        <v>43012</v>
      </c>
      <c r="K623" s="252">
        <f t="shared" si="43"/>
        <v>44104</v>
      </c>
      <c r="L623" s="241"/>
      <c r="M623" s="253" t="str">
        <f t="shared" si="44"/>
        <v>Not Fully Deprec</v>
      </c>
      <c r="N623" s="241"/>
      <c r="O623" s="241"/>
      <c r="P623" s="241"/>
      <c r="Q623" s="241"/>
      <c r="R623" s="241"/>
      <c r="S623" s="241"/>
      <c r="T623" s="241"/>
      <c r="U623" s="241"/>
      <c r="V623" s="241"/>
      <c r="W623" s="241"/>
      <c r="X623" s="241"/>
      <c r="Y623" s="241"/>
      <c r="Z623" s="241"/>
      <c r="AA623" s="241"/>
    </row>
    <row r="624" spans="1:27" hidden="1" outlineLevel="1">
      <c r="A624" s="250">
        <v>615</v>
      </c>
      <c r="B624" s="241">
        <v>1010726</v>
      </c>
      <c r="C624" s="241" t="s">
        <v>205</v>
      </c>
      <c r="D624" s="251">
        <v>59312.77</v>
      </c>
      <c r="E624" s="251">
        <v>-13221.24</v>
      </c>
      <c r="F624" s="251">
        <v>46091.53</v>
      </c>
      <c r="G624" s="251">
        <f t="shared" si="41"/>
        <v>1647.5769444444443</v>
      </c>
      <c r="H624" s="251">
        <f t="shared" si="42"/>
        <v>19770.923333333332</v>
      </c>
      <c r="I624" s="241">
        <v>36</v>
      </c>
      <c r="J624" s="249">
        <v>43012</v>
      </c>
      <c r="K624" s="252">
        <f t="shared" si="43"/>
        <v>44104</v>
      </c>
      <c r="L624" s="241"/>
      <c r="M624" s="253" t="str">
        <f t="shared" si="44"/>
        <v>Not Fully Deprec</v>
      </c>
      <c r="N624" s="241"/>
      <c r="O624" s="241"/>
      <c r="P624" s="241"/>
      <c r="Q624" s="241"/>
      <c r="R624" s="241"/>
      <c r="S624" s="241"/>
      <c r="T624" s="241"/>
      <c r="U624" s="241"/>
      <c r="V624" s="241"/>
      <c r="W624" s="241"/>
      <c r="X624" s="241"/>
      <c r="Y624" s="241"/>
      <c r="Z624" s="241"/>
      <c r="AA624" s="241"/>
    </row>
    <row r="625" spans="1:27" hidden="1" outlineLevel="1">
      <c r="A625" s="250">
        <v>616</v>
      </c>
      <c r="B625" s="241">
        <v>1010727</v>
      </c>
      <c r="C625" s="241" t="s">
        <v>205</v>
      </c>
      <c r="D625" s="251">
        <v>179.35</v>
      </c>
      <c r="E625" s="251">
        <v>-39.979999999999997</v>
      </c>
      <c r="F625" s="251">
        <v>139.37</v>
      </c>
      <c r="G625" s="251">
        <f t="shared" si="41"/>
        <v>4.9819444444444443</v>
      </c>
      <c r="H625" s="251">
        <f t="shared" si="42"/>
        <v>59.783333333333331</v>
      </c>
      <c r="I625" s="241">
        <v>36</v>
      </c>
      <c r="J625" s="249">
        <v>43013</v>
      </c>
      <c r="K625" s="252">
        <f t="shared" si="43"/>
        <v>44104</v>
      </c>
      <c r="L625" s="241"/>
      <c r="M625" s="253" t="str">
        <f t="shared" si="44"/>
        <v>Not Fully Deprec</v>
      </c>
      <c r="N625" s="241"/>
      <c r="O625" s="241"/>
      <c r="P625" s="241"/>
      <c r="Q625" s="241"/>
      <c r="R625" s="241"/>
      <c r="S625" s="241"/>
      <c r="T625" s="241"/>
      <c r="U625" s="241"/>
      <c r="V625" s="241"/>
      <c r="W625" s="241"/>
      <c r="X625" s="241"/>
      <c r="Y625" s="241"/>
      <c r="Z625" s="241"/>
      <c r="AA625" s="241"/>
    </row>
    <row r="626" spans="1:27" hidden="1" outlineLevel="1">
      <c r="A626" s="250">
        <v>617</v>
      </c>
      <c r="B626" s="241">
        <v>1010779</v>
      </c>
      <c r="C626" s="241" t="s">
        <v>387</v>
      </c>
      <c r="D626" s="251">
        <v>16229.58</v>
      </c>
      <c r="E626" s="251">
        <v>-3617.69</v>
      </c>
      <c r="F626" s="251">
        <v>12611.89</v>
      </c>
      <c r="G626" s="251">
        <f t="shared" si="41"/>
        <v>450.82166666666666</v>
      </c>
      <c r="H626" s="251">
        <f t="shared" si="42"/>
        <v>5409.86</v>
      </c>
      <c r="I626" s="241">
        <v>36</v>
      </c>
      <c r="J626" s="249">
        <v>43021</v>
      </c>
      <c r="K626" s="252">
        <f t="shared" si="43"/>
        <v>44104</v>
      </c>
      <c r="L626" s="241"/>
      <c r="M626" s="253" t="str">
        <f t="shared" si="44"/>
        <v>Not Fully Deprec</v>
      </c>
      <c r="N626" s="241"/>
      <c r="O626" s="241"/>
      <c r="P626" s="241"/>
      <c r="Q626" s="241"/>
      <c r="R626" s="241"/>
      <c r="S626" s="241"/>
      <c r="T626" s="241"/>
      <c r="U626" s="241"/>
      <c r="V626" s="241"/>
      <c r="W626" s="241"/>
      <c r="X626" s="241"/>
      <c r="Y626" s="241"/>
      <c r="Z626" s="241"/>
      <c r="AA626" s="241"/>
    </row>
    <row r="627" spans="1:27" hidden="1" outlineLevel="1">
      <c r="A627" s="250">
        <v>618</v>
      </c>
      <c r="B627" s="241">
        <v>1010782</v>
      </c>
      <c r="C627" s="241" t="s">
        <v>205</v>
      </c>
      <c r="D627" s="251">
        <v>10921.27</v>
      </c>
      <c r="E627" s="251">
        <v>-2434.4299999999998</v>
      </c>
      <c r="F627" s="251">
        <v>8486.84</v>
      </c>
      <c r="G627" s="251">
        <f t="shared" si="41"/>
        <v>303.36861111111114</v>
      </c>
      <c r="H627" s="251">
        <f t="shared" si="42"/>
        <v>3640.4233333333336</v>
      </c>
      <c r="I627" s="241">
        <v>36</v>
      </c>
      <c r="J627" s="249">
        <v>43033</v>
      </c>
      <c r="K627" s="252">
        <f t="shared" si="43"/>
        <v>44104</v>
      </c>
      <c r="L627" s="241"/>
      <c r="M627" s="253" t="str">
        <f t="shared" si="44"/>
        <v>Not Fully Deprec</v>
      </c>
      <c r="N627" s="241"/>
      <c r="O627" s="241"/>
      <c r="P627" s="241"/>
      <c r="Q627" s="241"/>
      <c r="R627" s="241"/>
      <c r="S627" s="241"/>
      <c r="T627" s="241"/>
      <c r="U627" s="241"/>
      <c r="V627" s="241"/>
      <c r="W627" s="241"/>
      <c r="X627" s="241"/>
      <c r="Y627" s="241"/>
      <c r="Z627" s="241"/>
      <c r="AA627" s="241"/>
    </row>
    <row r="628" spans="1:27" hidden="1" outlineLevel="1">
      <c r="A628" s="250">
        <v>619</v>
      </c>
      <c r="B628" s="241">
        <v>1010785</v>
      </c>
      <c r="C628" s="241" t="s">
        <v>205</v>
      </c>
      <c r="D628" s="251">
        <v>22443.040000000001</v>
      </c>
      <c r="E628" s="251">
        <v>-4367.34</v>
      </c>
      <c r="F628" s="251">
        <v>18075.7</v>
      </c>
      <c r="G628" s="251">
        <f t="shared" si="41"/>
        <v>623.41777777777781</v>
      </c>
      <c r="H628" s="251">
        <f t="shared" si="42"/>
        <v>7481.0133333333342</v>
      </c>
      <c r="I628" s="241">
        <v>36</v>
      </c>
      <c r="J628" s="249">
        <v>43040</v>
      </c>
      <c r="K628" s="252">
        <f t="shared" si="43"/>
        <v>44135</v>
      </c>
      <c r="L628" s="241"/>
      <c r="M628" s="253" t="str">
        <f t="shared" si="44"/>
        <v>Not Fully Deprec</v>
      </c>
      <c r="N628" s="241"/>
      <c r="O628" s="241"/>
      <c r="P628" s="241"/>
      <c r="Q628" s="241"/>
      <c r="R628" s="241"/>
      <c r="S628" s="241"/>
      <c r="T628" s="241"/>
      <c r="U628" s="241"/>
      <c r="V628" s="241"/>
      <c r="W628" s="241"/>
      <c r="X628" s="241"/>
      <c r="Y628" s="241"/>
      <c r="Z628" s="241"/>
      <c r="AA628" s="241"/>
    </row>
    <row r="629" spans="1:27" hidden="1" outlineLevel="1">
      <c r="A629" s="250">
        <v>620</v>
      </c>
      <c r="B629" s="241">
        <v>1010786</v>
      </c>
      <c r="C629" s="241" t="s">
        <v>205</v>
      </c>
      <c r="D629" s="251">
        <v>241.92</v>
      </c>
      <c r="E629" s="251">
        <v>-47.08</v>
      </c>
      <c r="F629" s="251">
        <v>194.83999999999997</v>
      </c>
      <c r="G629" s="251">
        <f t="shared" si="41"/>
        <v>6.72</v>
      </c>
      <c r="H629" s="251">
        <f t="shared" si="42"/>
        <v>80.64</v>
      </c>
      <c r="I629" s="241">
        <v>36</v>
      </c>
      <c r="J629" s="249">
        <v>43041</v>
      </c>
      <c r="K629" s="252">
        <f t="shared" si="43"/>
        <v>44135</v>
      </c>
      <c r="L629" s="241"/>
      <c r="M629" s="253" t="str">
        <f t="shared" si="44"/>
        <v>Not Fully Deprec</v>
      </c>
      <c r="N629" s="241"/>
      <c r="O629" s="241"/>
      <c r="P629" s="241"/>
      <c r="Q629" s="241"/>
      <c r="R629" s="241"/>
      <c r="S629" s="241"/>
      <c r="T629" s="241"/>
      <c r="U629" s="241"/>
      <c r="V629" s="241"/>
      <c r="W629" s="241"/>
      <c r="X629" s="241"/>
      <c r="Y629" s="241"/>
      <c r="Z629" s="241"/>
      <c r="AA629" s="241"/>
    </row>
    <row r="630" spans="1:27" hidden="1" outlineLevel="1">
      <c r="A630" s="250">
        <v>621</v>
      </c>
      <c r="B630" s="241">
        <v>1010793</v>
      </c>
      <c r="C630" s="241" t="s">
        <v>205</v>
      </c>
      <c r="D630" s="251">
        <v>1092.18</v>
      </c>
      <c r="E630" s="251">
        <v>-212.53</v>
      </c>
      <c r="F630" s="251">
        <v>879.65000000000009</v>
      </c>
      <c r="G630" s="251">
        <f t="shared" si="41"/>
        <v>30.338333333333335</v>
      </c>
      <c r="H630" s="251">
        <f t="shared" si="42"/>
        <v>364.06</v>
      </c>
      <c r="I630" s="241">
        <v>36</v>
      </c>
      <c r="J630" s="249">
        <v>43045</v>
      </c>
      <c r="K630" s="252">
        <f t="shared" si="43"/>
        <v>44135</v>
      </c>
      <c r="L630" s="241"/>
      <c r="M630" s="253" t="str">
        <f t="shared" si="44"/>
        <v>Not Fully Deprec</v>
      </c>
      <c r="N630" s="241"/>
      <c r="O630" s="241"/>
      <c r="P630" s="241"/>
      <c r="Q630" s="241"/>
      <c r="R630" s="241"/>
      <c r="S630" s="241"/>
      <c r="T630" s="241"/>
      <c r="U630" s="241"/>
      <c r="V630" s="241"/>
      <c r="W630" s="241"/>
      <c r="X630" s="241"/>
      <c r="Y630" s="241"/>
      <c r="Z630" s="241"/>
      <c r="AA630" s="241"/>
    </row>
    <row r="631" spans="1:27" hidden="1" outlineLevel="1">
      <c r="A631" s="250">
        <v>622</v>
      </c>
      <c r="B631" s="241">
        <v>1010800</v>
      </c>
      <c r="C631" s="241" t="s">
        <v>387</v>
      </c>
      <c r="D631" s="251">
        <v>48981.39</v>
      </c>
      <c r="E631" s="251">
        <v>-9531.61</v>
      </c>
      <c r="F631" s="251">
        <v>39449.78</v>
      </c>
      <c r="G631" s="251">
        <f t="shared" si="41"/>
        <v>1360.5941666666668</v>
      </c>
      <c r="H631" s="251">
        <f t="shared" si="42"/>
        <v>16327.130000000001</v>
      </c>
      <c r="I631" s="241">
        <v>36</v>
      </c>
      <c r="J631" s="249">
        <v>43047</v>
      </c>
      <c r="K631" s="252">
        <f t="shared" si="43"/>
        <v>44135</v>
      </c>
      <c r="L631" s="241"/>
      <c r="M631" s="253" t="str">
        <f t="shared" si="44"/>
        <v>Not Fully Deprec</v>
      </c>
      <c r="N631" s="241"/>
      <c r="O631" s="241"/>
      <c r="P631" s="241"/>
      <c r="Q631" s="241"/>
      <c r="R631" s="241"/>
      <c r="S631" s="241"/>
      <c r="T631" s="241"/>
      <c r="U631" s="241"/>
      <c r="V631" s="241"/>
      <c r="W631" s="241"/>
      <c r="X631" s="241"/>
      <c r="Y631" s="241"/>
      <c r="Z631" s="241"/>
      <c r="AA631" s="241"/>
    </row>
    <row r="632" spans="1:27" hidden="1" outlineLevel="1">
      <c r="A632" s="250">
        <v>623</v>
      </c>
      <c r="B632" s="241">
        <v>1010801</v>
      </c>
      <c r="C632" s="241" t="s">
        <v>205</v>
      </c>
      <c r="D632" s="251">
        <v>289.93</v>
      </c>
      <c r="E632" s="251">
        <v>-56.42</v>
      </c>
      <c r="F632" s="251">
        <v>233.51</v>
      </c>
      <c r="G632" s="251">
        <f t="shared" si="41"/>
        <v>8.0536111111111115</v>
      </c>
      <c r="H632" s="251">
        <f t="shared" si="42"/>
        <v>96.643333333333345</v>
      </c>
      <c r="I632" s="241">
        <v>36</v>
      </c>
      <c r="J632" s="249">
        <v>43048</v>
      </c>
      <c r="K632" s="252">
        <f t="shared" si="43"/>
        <v>44135</v>
      </c>
      <c r="L632" s="241"/>
      <c r="M632" s="253" t="str">
        <f t="shared" si="44"/>
        <v>Not Fully Deprec</v>
      </c>
      <c r="N632" s="241"/>
      <c r="O632" s="241"/>
      <c r="P632" s="241"/>
      <c r="Q632" s="241"/>
      <c r="R632" s="241"/>
      <c r="S632" s="241"/>
      <c r="T632" s="241"/>
      <c r="U632" s="241"/>
      <c r="V632" s="241"/>
      <c r="W632" s="241"/>
      <c r="X632" s="241"/>
      <c r="Y632" s="241"/>
      <c r="Z632" s="241"/>
      <c r="AA632" s="241"/>
    </row>
    <row r="633" spans="1:27" hidden="1" outlineLevel="1">
      <c r="A633" s="250">
        <v>624</v>
      </c>
      <c r="B633" s="241">
        <v>1010826</v>
      </c>
      <c r="C633" s="241" t="s">
        <v>205</v>
      </c>
      <c r="D633" s="251">
        <v>447.87</v>
      </c>
      <c r="E633" s="251">
        <v>-87.15</v>
      </c>
      <c r="F633" s="251">
        <v>360.72</v>
      </c>
      <c r="G633" s="251">
        <f t="shared" si="41"/>
        <v>12.440833333333334</v>
      </c>
      <c r="H633" s="251">
        <f t="shared" si="42"/>
        <v>149.29000000000002</v>
      </c>
      <c r="I633" s="241">
        <v>36</v>
      </c>
      <c r="J633" s="249">
        <v>43055</v>
      </c>
      <c r="K633" s="252">
        <f t="shared" si="43"/>
        <v>44135</v>
      </c>
      <c r="L633" s="241"/>
      <c r="M633" s="253" t="str">
        <f t="shared" si="44"/>
        <v>Not Fully Deprec</v>
      </c>
      <c r="N633" s="241"/>
      <c r="O633" s="241"/>
      <c r="P633" s="241"/>
      <c r="Q633" s="241"/>
      <c r="R633" s="241"/>
      <c r="S633" s="241"/>
      <c r="T633" s="241"/>
      <c r="U633" s="241"/>
      <c r="V633" s="241"/>
      <c r="W633" s="241"/>
      <c r="X633" s="241"/>
      <c r="Y633" s="241"/>
      <c r="Z633" s="241"/>
      <c r="AA633" s="241"/>
    </row>
    <row r="634" spans="1:27" hidden="1" outlineLevel="1">
      <c r="A634" s="250">
        <v>625</v>
      </c>
      <c r="B634" s="241">
        <v>1010827</v>
      </c>
      <c r="C634" s="241" t="s">
        <v>205</v>
      </c>
      <c r="D634" s="251">
        <v>835.7</v>
      </c>
      <c r="E634" s="251">
        <v>-162.62</v>
      </c>
      <c r="F634" s="251">
        <v>673.08</v>
      </c>
      <c r="G634" s="251">
        <f t="shared" si="41"/>
        <v>23.213888888888889</v>
      </c>
      <c r="H634" s="251">
        <f t="shared" si="42"/>
        <v>278.56666666666666</v>
      </c>
      <c r="I634" s="241">
        <v>36</v>
      </c>
      <c r="J634" s="249">
        <v>43059</v>
      </c>
      <c r="K634" s="252">
        <f t="shared" si="43"/>
        <v>44135</v>
      </c>
      <c r="L634" s="241"/>
      <c r="M634" s="253" t="str">
        <f t="shared" si="44"/>
        <v>Not Fully Deprec</v>
      </c>
      <c r="N634" s="241"/>
      <c r="O634" s="241"/>
      <c r="P634" s="241"/>
      <c r="Q634" s="241"/>
      <c r="R634" s="241"/>
      <c r="S634" s="241"/>
      <c r="T634" s="241"/>
      <c r="U634" s="241"/>
      <c r="V634" s="241"/>
      <c r="W634" s="241"/>
      <c r="X634" s="241"/>
      <c r="Y634" s="241"/>
      <c r="Z634" s="241"/>
      <c r="AA634" s="241"/>
    </row>
    <row r="635" spans="1:27" hidden="1" outlineLevel="1">
      <c r="A635" s="250">
        <v>626</v>
      </c>
      <c r="B635" s="241">
        <v>1010828</v>
      </c>
      <c r="C635" s="241" t="s">
        <v>205</v>
      </c>
      <c r="D635" s="251">
        <v>731.98</v>
      </c>
      <c r="E635" s="251">
        <v>-142.44</v>
      </c>
      <c r="F635" s="251">
        <v>589.54</v>
      </c>
      <c r="G635" s="251">
        <f t="shared" si="41"/>
        <v>20.332777777777778</v>
      </c>
      <c r="H635" s="251">
        <f t="shared" si="42"/>
        <v>243.99333333333334</v>
      </c>
      <c r="I635" s="241">
        <v>36</v>
      </c>
      <c r="J635" s="249">
        <v>43066</v>
      </c>
      <c r="K635" s="252">
        <f t="shared" si="43"/>
        <v>44135</v>
      </c>
      <c r="L635" s="241"/>
      <c r="M635" s="253" t="str">
        <f t="shared" si="44"/>
        <v>Not Fully Deprec</v>
      </c>
      <c r="N635" s="241"/>
      <c r="O635" s="241"/>
      <c r="P635" s="241"/>
      <c r="Q635" s="241"/>
      <c r="R635" s="241"/>
      <c r="S635" s="241"/>
      <c r="T635" s="241"/>
      <c r="U635" s="241"/>
      <c r="V635" s="241"/>
      <c r="W635" s="241"/>
      <c r="X635" s="241"/>
      <c r="Y635" s="241"/>
      <c r="Z635" s="241"/>
      <c r="AA635" s="241"/>
    </row>
    <row r="636" spans="1:27" hidden="1" outlineLevel="1">
      <c r="A636" s="250">
        <v>627</v>
      </c>
      <c r="B636" s="241">
        <v>1010829</v>
      </c>
      <c r="C636" s="241" t="s">
        <v>205</v>
      </c>
      <c r="D636" s="251">
        <v>15915.57</v>
      </c>
      <c r="E636" s="251">
        <v>-3097.12</v>
      </c>
      <c r="F636" s="251">
        <v>12818.45</v>
      </c>
      <c r="G636" s="251">
        <f t="shared" si="41"/>
        <v>442.09916666666663</v>
      </c>
      <c r="H636" s="251">
        <f t="shared" si="42"/>
        <v>5305.19</v>
      </c>
      <c r="I636" s="241">
        <v>36</v>
      </c>
      <c r="J636" s="249">
        <v>43069</v>
      </c>
      <c r="K636" s="252">
        <f t="shared" si="43"/>
        <v>44135</v>
      </c>
      <c r="L636" s="241"/>
      <c r="M636" s="253" t="str">
        <f t="shared" si="44"/>
        <v>Not Fully Deprec</v>
      </c>
      <c r="N636" s="241"/>
      <c r="O636" s="241"/>
      <c r="P636" s="241"/>
      <c r="Q636" s="241"/>
      <c r="R636" s="241"/>
      <c r="S636" s="241"/>
      <c r="T636" s="241"/>
      <c r="U636" s="241"/>
      <c r="V636" s="241"/>
      <c r="W636" s="241"/>
      <c r="X636" s="241"/>
      <c r="Y636" s="241"/>
      <c r="Z636" s="241"/>
      <c r="AA636" s="241"/>
    </row>
    <row r="637" spans="1:27" hidden="1" outlineLevel="1">
      <c r="A637" s="250">
        <v>628</v>
      </c>
      <c r="B637" s="241">
        <v>1010830</v>
      </c>
      <c r="C637" s="241" t="s">
        <v>205</v>
      </c>
      <c r="D637" s="251">
        <v>50.43</v>
      </c>
      <c r="E637" s="251">
        <v>-9.81</v>
      </c>
      <c r="F637" s="251">
        <v>40.619999999999997</v>
      </c>
      <c r="G637" s="251">
        <f t="shared" si="41"/>
        <v>1.4008333333333334</v>
      </c>
      <c r="H637" s="251">
        <f t="shared" si="42"/>
        <v>16.810000000000002</v>
      </c>
      <c r="I637" s="241">
        <v>36</v>
      </c>
      <c r="J637" s="249">
        <v>43068</v>
      </c>
      <c r="K637" s="252">
        <f t="shared" si="43"/>
        <v>44135</v>
      </c>
      <c r="L637" s="241"/>
      <c r="M637" s="253" t="str">
        <f t="shared" si="44"/>
        <v>Not Fully Deprec</v>
      </c>
      <c r="N637" s="241"/>
      <c r="O637" s="241"/>
      <c r="P637" s="241"/>
      <c r="Q637" s="241"/>
      <c r="R637" s="241"/>
      <c r="S637" s="241"/>
      <c r="T637" s="241"/>
      <c r="U637" s="241"/>
      <c r="V637" s="241"/>
      <c r="W637" s="241"/>
      <c r="X637" s="241"/>
      <c r="Y637" s="241"/>
      <c r="Z637" s="241"/>
      <c r="AA637" s="241"/>
    </row>
    <row r="638" spans="1:27" hidden="1" outlineLevel="1">
      <c r="A638" s="250">
        <v>629</v>
      </c>
      <c r="B638" s="241">
        <v>1010838</v>
      </c>
      <c r="C638" s="241" t="s">
        <v>205</v>
      </c>
      <c r="D638" s="251">
        <v>199.81</v>
      </c>
      <c r="E638" s="251">
        <v>-33.409999999999997</v>
      </c>
      <c r="F638" s="251">
        <v>166.4</v>
      </c>
      <c r="G638" s="251">
        <f t="shared" si="41"/>
        <v>5.5502777777777776</v>
      </c>
      <c r="H638" s="251">
        <f t="shared" si="42"/>
        <v>66.603333333333325</v>
      </c>
      <c r="I638" s="241">
        <v>36</v>
      </c>
      <c r="J638" s="249">
        <v>43070</v>
      </c>
      <c r="K638" s="252">
        <f t="shared" si="43"/>
        <v>44165</v>
      </c>
      <c r="L638" s="261">
        <f t="shared" ref="L638:L643" si="45">1/(I638/12)</f>
        <v>0.33333333333333331</v>
      </c>
      <c r="M638" s="253" t="str">
        <f t="shared" si="44"/>
        <v>Not Fully Deprec</v>
      </c>
      <c r="N638" s="255"/>
      <c r="O638" s="241"/>
      <c r="P638" s="241"/>
      <c r="Q638" s="241"/>
      <c r="R638" s="241"/>
      <c r="S638" s="241"/>
      <c r="T638" s="241"/>
      <c r="U638" s="241"/>
      <c r="V638" s="241"/>
      <c r="W638" s="241"/>
      <c r="X638" s="241"/>
      <c r="Y638" s="241"/>
      <c r="Z638" s="241"/>
      <c r="AA638" s="241"/>
    </row>
    <row r="639" spans="1:27" hidden="1" outlineLevel="1">
      <c r="A639" s="250">
        <v>630</v>
      </c>
      <c r="B639" s="241">
        <v>1010859</v>
      </c>
      <c r="C639" s="241" t="s">
        <v>205</v>
      </c>
      <c r="D639" s="251">
        <v>18158.59</v>
      </c>
      <c r="E639" s="251">
        <v>-3036.11</v>
      </c>
      <c r="F639" s="251">
        <v>15122.48</v>
      </c>
      <c r="G639" s="251">
        <f t="shared" si="41"/>
        <v>504.40527777777777</v>
      </c>
      <c r="H639" s="251">
        <f t="shared" si="42"/>
        <v>6052.8633333333328</v>
      </c>
      <c r="I639" s="241">
        <v>36</v>
      </c>
      <c r="J639" s="249">
        <v>43076</v>
      </c>
      <c r="K639" s="252">
        <f t="shared" si="43"/>
        <v>44165</v>
      </c>
      <c r="L639" s="261">
        <f t="shared" si="45"/>
        <v>0.33333333333333331</v>
      </c>
      <c r="M639" s="253" t="str">
        <f t="shared" si="44"/>
        <v>Not Fully Deprec</v>
      </c>
      <c r="N639" s="255"/>
      <c r="O639" s="241"/>
      <c r="P639" s="241"/>
      <c r="Q639" s="241"/>
      <c r="R639" s="241"/>
      <c r="S639" s="241"/>
      <c r="T639" s="241"/>
      <c r="U639" s="241"/>
      <c r="V639" s="241"/>
      <c r="W639" s="241"/>
      <c r="X639" s="241"/>
      <c r="Y639" s="241"/>
      <c r="Z639" s="241"/>
      <c r="AA639" s="241"/>
    </row>
    <row r="640" spans="1:27" hidden="1" outlineLevel="1">
      <c r="A640" s="250">
        <v>631</v>
      </c>
      <c r="B640" s="241">
        <v>1010860</v>
      </c>
      <c r="C640" s="241" t="s">
        <v>205</v>
      </c>
      <c r="D640" s="251">
        <v>1940.65</v>
      </c>
      <c r="E640" s="251">
        <v>-324.47000000000003</v>
      </c>
      <c r="F640" s="251">
        <v>1616.18</v>
      </c>
      <c r="G640" s="251">
        <f t="shared" si="41"/>
        <v>53.906944444444449</v>
      </c>
      <c r="H640" s="251">
        <f t="shared" si="42"/>
        <v>646.88333333333344</v>
      </c>
      <c r="I640" s="241">
        <v>36</v>
      </c>
      <c r="J640" s="249">
        <v>43082</v>
      </c>
      <c r="K640" s="252">
        <f t="shared" si="43"/>
        <v>44165</v>
      </c>
      <c r="L640" s="261">
        <f t="shared" si="45"/>
        <v>0.33333333333333331</v>
      </c>
      <c r="M640" s="253" t="str">
        <f t="shared" si="44"/>
        <v>Not Fully Deprec</v>
      </c>
      <c r="N640" s="255"/>
      <c r="O640" s="241"/>
      <c r="P640" s="241"/>
      <c r="Q640" s="241"/>
      <c r="R640" s="241"/>
      <c r="S640" s="241"/>
      <c r="T640" s="241"/>
      <c r="U640" s="241"/>
      <c r="V640" s="241"/>
      <c r="W640" s="241"/>
      <c r="X640" s="241"/>
      <c r="Y640" s="241"/>
      <c r="Z640" s="241"/>
      <c r="AA640" s="241"/>
    </row>
    <row r="641" spans="1:27" hidden="1" outlineLevel="1">
      <c r="A641" s="250">
        <v>632</v>
      </c>
      <c r="B641" s="241">
        <v>1010861</v>
      </c>
      <c r="C641" s="241" t="s">
        <v>205</v>
      </c>
      <c r="D641" s="251">
        <v>10905.51</v>
      </c>
      <c r="E641" s="251">
        <v>-1823.39</v>
      </c>
      <c r="F641" s="251">
        <v>9082.1200000000008</v>
      </c>
      <c r="G641" s="251">
        <f t="shared" si="41"/>
        <v>302.93083333333334</v>
      </c>
      <c r="H641" s="251">
        <f t="shared" si="42"/>
        <v>3635.17</v>
      </c>
      <c r="I641" s="241">
        <v>36</v>
      </c>
      <c r="J641" s="249">
        <v>43083</v>
      </c>
      <c r="K641" s="252">
        <f t="shared" si="43"/>
        <v>44165</v>
      </c>
      <c r="L641" s="261">
        <f t="shared" si="45"/>
        <v>0.33333333333333331</v>
      </c>
      <c r="M641" s="253" t="str">
        <f t="shared" si="44"/>
        <v>Not Fully Deprec</v>
      </c>
      <c r="N641" s="255"/>
      <c r="O641" s="241"/>
      <c r="P641" s="241"/>
      <c r="Q641" s="241"/>
      <c r="R641" s="241"/>
      <c r="S641" s="241"/>
      <c r="T641" s="241"/>
      <c r="U641" s="241"/>
      <c r="V641" s="241"/>
      <c r="W641" s="241"/>
      <c r="X641" s="241"/>
      <c r="Y641" s="241"/>
      <c r="Z641" s="241"/>
      <c r="AA641" s="241"/>
    </row>
    <row r="642" spans="1:27" hidden="1" outlineLevel="1">
      <c r="A642" s="250">
        <v>633</v>
      </c>
      <c r="B642" s="241">
        <v>1010880</v>
      </c>
      <c r="C642" s="241" t="s">
        <v>387</v>
      </c>
      <c r="D642" s="251">
        <v>5742.36</v>
      </c>
      <c r="E642" s="251">
        <v>-960.12</v>
      </c>
      <c r="F642" s="251">
        <v>4782.24</v>
      </c>
      <c r="G642" s="251">
        <f t="shared" si="41"/>
        <v>159.51</v>
      </c>
      <c r="H642" s="251">
        <f t="shared" si="42"/>
        <v>1914.12</v>
      </c>
      <c r="I642" s="241">
        <v>36</v>
      </c>
      <c r="J642" s="249">
        <v>43089</v>
      </c>
      <c r="K642" s="252">
        <f t="shared" si="43"/>
        <v>44165</v>
      </c>
      <c r="L642" s="261">
        <f t="shared" si="45"/>
        <v>0.33333333333333331</v>
      </c>
      <c r="M642" s="253" t="str">
        <f t="shared" si="44"/>
        <v>Not Fully Deprec</v>
      </c>
      <c r="N642" s="255"/>
      <c r="O642" s="241"/>
      <c r="P642" s="241"/>
      <c r="Q642" s="241"/>
      <c r="R642" s="241"/>
      <c r="S642" s="241"/>
      <c r="T642" s="241"/>
      <c r="U642" s="241"/>
      <c r="V642" s="241"/>
      <c r="W642" s="241"/>
      <c r="X642" s="241"/>
      <c r="Y642" s="241"/>
      <c r="Z642" s="241"/>
      <c r="AA642" s="241"/>
    </row>
    <row r="643" spans="1:27" hidden="1" outlineLevel="1">
      <c r="A643" s="250">
        <v>634</v>
      </c>
      <c r="B643" s="241">
        <v>1010892</v>
      </c>
      <c r="C643" s="241" t="s">
        <v>388</v>
      </c>
      <c r="D643" s="251">
        <v>122326</v>
      </c>
      <c r="E643" s="251">
        <v>-15339.62</v>
      </c>
      <c r="F643" s="251">
        <v>106986.38</v>
      </c>
      <c r="G643" s="251">
        <f t="shared" si="41"/>
        <v>2548.4583333333335</v>
      </c>
      <c r="H643" s="251">
        <f t="shared" si="42"/>
        <v>30581.5</v>
      </c>
      <c r="I643" s="241">
        <v>48</v>
      </c>
      <c r="J643" s="249">
        <v>43070</v>
      </c>
      <c r="K643" s="252">
        <f t="shared" si="43"/>
        <v>44530</v>
      </c>
      <c r="L643" s="261">
        <f t="shared" si="45"/>
        <v>0.25</v>
      </c>
      <c r="M643" s="253" t="str">
        <f t="shared" si="44"/>
        <v>Not Fully Deprec</v>
      </c>
      <c r="N643" s="255"/>
      <c r="O643" s="241"/>
      <c r="P643" s="241"/>
      <c r="Q643" s="241"/>
      <c r="R643" s="241"/>
      <c r="S643" s="241"/>
      <c r="T643" s="241"/>
      <c r="U643" s="241"/>
      <c r="V643" s="241"/>
      <c r="W643" s="241"/>
      <c r="X643" s="241"/>
      <c r="Y643" s="241"/>
      <c r="Z643" s="241"/>
      <c r="AA643" s="241"/>
    </row>
    <row r="644" spans="1:27" hidden="1" outlineLevel="1">
      <c r="A644" s="250">
        <v>635</v>
      </c>
      <c r="B644" s="241">
        <v>1010894</v>
      </c>
      <c r="C644" s="241" t="s">
        <v>205</v>
      </c>
      <c r="D644" s="251">
        <v>367.34</v>
      </c>
      <c r="E644" s="251">
        <v>-61.42</v>
      </c>
      <c r="F644" s="251">
        <v>305.91999999999996</v>
      </c>
      <c r="G644" s="251">
        <f t="shared" si="41"/>
        <v>10.203888888888889</v>
      </c>
      <c r="H644" s="251">
        <f t="shared" si="42"/>
        <v>122.44666666666666</v>
      </c>
      <c r="I644" s="241">
        <v>36</v>
      </c>
      <c r="J644" s="249">
        <v>43100</v>
      </c>
      <c r="K644" s="252">
        <f t="shared" si="43"/>
        <v>44165</v>
      </c>
      <c r="L644" s="261">
        <f>1/(I644/12)</f>
        <v>0.33333333333333331</v>
      </c>
      <c r="M644" s="253" t="str">
        <f t="shared" si="44"/>
        <v>Not Fully Deprec</v>
      </c>
      <c r="N644" s="255"/>
      <c r="O644" s="241"/>
      <c r="P644" s="241"/>
      <c r="Q644" s="241"/>
      <c r="R644" s="241"/>
      <c r="S644" s="241"/>
      <c r="T644" s="241"/>
      <c r="U644" s="241"/>
      <c r="V644" s="241"/>
      <c r="W644" s="241"/>
      <c r="X644" s="241"/>
      <c r="Y644" s="241"/>
      <c r="Z644" s="241"/>
      <c r="AA644" s="241"/>
    </row>
    <row r="645" spans="1:27" hidden="1" outlineLevel="1">
      <c r="A645" s="250">
        <v>636</v>
      </c>
      <c r="B645" s="241">
        <v>1010911</v>
      </c>
      <c r="C645" s="241" t="s">
        <v>205</v>
      </c>
      <c r="D645" s="251">
        <v>8878.84</v>
      </c>
      <c r="E645" s="251">
        <v>-1233.17</v>
      </c>
      <c r="F645" s="251">
        <v>7645.67</v>
      </c>
      <c r="G645" s="251">
        <f t="shared" si="41"/>
        <v>246.63444444444445</v>
      </c>
      <c r="H645" s="251">
        <f t="shared" si="42"/>
        <v>2959.6133333333337</v>
      </c>
      <c r="I645" s="241">
        <v>36</v>
      </c>
      <c r="J645" s="249">
        <v>43104</v>
      </c>
      <c r="K645" s="252">
        <f t="shared" si="43"/>
        <v>44196</v>
      </c>
      <c r="L645" s="241"/>
      <c r="M645" s="253" t="str">
        <f t="shared" si="44"/>
        <v>Not Fully Deprec</v>
      </c>
      <c r="N645" s="241"/>
      <c r="O645" s="241"/>
      <c r="P645" s="241"/>
      <c r="Q645" s="241"/>
      <c r="R645" s="241"/>
      <c r="S645" s="241"/>
      <c r="T645" s="241"/>
      <c r="U645" s="241"/>
      <c r="V645" s="241"/>
      <c r="W645" s="241"/>
      <c r="X645" s="241"/>
      <c r="Y645" s="241"/>
      <c r="Z645" s="241"/>
      <c r="AA645" s="241"/>
    </row>
    <row r="646" spans="1:27" hidden="1" outlineLevel="1">
      <c r="A646" s="250">
        <v>637</v>
      </c>
      <c r="B646" s="241">
        <v>1010912</v>
      </c>
      <c r="C646" s="241" t="s">
        <v>205</v>
      </c>
      <c r="D646" s="251"/>
      <c r="E646" s="251">
        <v>0</v>
      </c>
      <c r="F646" s="251">
        <v>0</v>
      </c>
      <c r="G646" s="251">
        <f t="shared" si="41"/>
        <v>0</v>
      </c>
      <c r="H646" s="251">
        <f t="shared" si="42"/>
        <v>0</v>
      </c>
      <c r="I646" s="241">
        <v>36</v>
      </c>
      <c r="J646" s="249">
        <v>43110</v>
      </c>
      <c r="K646" s="252">
        <f t="shared" si="43"/>
        <v>44196</v>
      </c>
      <c r="L646" s="241"/>
      <c r="M646" s="253" t="str">
        <f t="shared" si="44"/>
        <v>Personal Computers</v>
      </c>
      <c r="N646" s="241"/>
      <c r="O646" s="241"/>
      <c r="P646" s="241"/>
      <c r="Q646" s="241"/>
      <c r="R646" s="241"/>
      <c r="S646" s="241"/>
      <c r="T646" s="241"/>
      <c r="U646" s="241"/>
      <c r="V646" s="241"/>
      <c r="W646" s="241"/>
      <c r="X646" s="241"/>
      <c r="Y646" s="241"/>
      <c r="Z646" s="241"/>
      <c r="AA646" s="241"/>
    </row>
    <row r="647" spans="1:27" hidden="1" outlineLevel="1">
      <c r="A647" s="250">
        <v>638</v>
      </c>
      <c r="B647" s="241">
        <v>1010913</v>
      </c>
      <c r="C647" s="241" t="s">
        <v>205</v>
      </c>
      <c r="D647" s="251">
        <v>30140</v>
      </c>
      <c r="E647" s="251">
        <v>-4186.1099999999997</v>
      </c>
      <c r="F647" s="251">
        <v>25953.89</v>
      </c>
      <c r="G647" s="251">
        <f t="shared" si="41"/>
        <v>837.22222222222217</v>
      </c>
      <c r="H647" s="251">
        <f t="shared" si="42"/>
        <v>10046.666666666666</v>
      </c>
      <c r="I647" s="241">
        <v>36</v>
      </c>
      <c r="J647" s="249">
        <v>43110</v>
      </c>
      <c r="K647" s="252">
        <f t="shared" si="43"/>
        <v>44196</v>
      </c>
      <c r="L647" s="241"/>
      <c r="M647" s="253" t="str">
        <f t="shared" si="44"/>
        <v>Not Fully Deprec</v>
      </c>
      <c r="N647" s="241"/>
      <c r="O647" s="241"/>
      <c r="P647" s="241"/>
      <c r="Q647" s="241"/>
      <c r="R647" s="241"/>
      <c r="S647" s="241"/>
      <c r="T647" s="241"/>
      <c r="U647" s="241"/>
      <c r="V647" s="241"/>
      <c r="W647" s="241"/>
      <c r="X647" s="241"/>
      <c r="Y647" s="241"/>
      <c r="Z647" s="241"/>
      <c r="AA647" s="241"/>
    </row>
    <row r="648" spans="1:27" hidden="1" outlineLevel="1">
      <c r="A648" s="250">
        <v>639</v>
      </c>
      <c r="B648" s="241">
        <v>1010914</v>
      </c>
      <c r="C648" s="241" t="s">
        <v>205</v>
      </c>
      <c r="D648" s="251">
        <v>1683.55</v>
      </c>
      <c r="E648" s="251">
        <v>-233.83</v>
      </c>
      <c r="F648" s="251">
        <v>1449.72</v>
      </c>
      <c r="G648" s="251">
        <f t="shared" si="41"/>
        <v>46.765277777777776</v>
      </c>
      <c r="H648" s="251">
        <f t="shared" si="42"/>
        <v>561.18333333333328</v>
      </c>
      <c r="I648" s="241">
        <v>36</v>
      </c>
      <c r="J648" s="249">
        <v>43111</v>
      </c>
      <c r="K648" s="252">
        <f t="shared" si="43"/>
        <v>44196</v>
      </c>
      <c r="L648" s="241"/>
      <c r="M648" s="253" t="str">
        <f t="shared" si="44"/>
        <v>Not Fully Deprec</v>
      </c>
      <c r="N648" s="241"/>
      <c r="O648" s="241"/>
      <c r="P648" s="241"/>
      <c r="Q648" s="241"/>
      <c r="R648" s="241"/>
      <c r="S648" s="241"/>
      <c r="T648" s="241"/>
      <c r="U648" s="241"/>
      <c r="V648" s="241"/>
      <c r="W648" s="241"/>
      <c r="X648" s="241"/>
      <c r="Y648" s="241"/>
      <c r="Z648" s="241"/>
      <c r="AA648" s="241"/>
    </row>
    <row r="649" spans="1:27" hidden="1" outlineLevel="1">
      <c r="A649" s="250">
        <v>640</v>
      </c>
      <c r="B649" s="241">
        <v>1010920</v>
      </c>
      <c r="C649" s="241" t="s">
        <v>387</v>
      </c>
      <c r="D649" s="251">
        <v>7561.13</v>
      </c>
      <c r="E649" s="251">
        <v>-1050.1600000000001</v>
      </c>
      <c r="F649" s="251">
        <v>6510.97</v>
      </c>
      <c r="G649" s="251">
        <f t="shared" si="41"/>
        <v>210.0313888888889</v>
      </c>
      <c r="H649" s="251">
        <f t="shared" si="42"/>
        <v>2520.376666666667</v>
      </c>
      <c r="I649" s="241">
        <v>36</v>
      </c>
      <c r="J649" s="249">
        <v>43122</v>
      </c>
      <c r="K649" s="252">
        <f t="shared" si="43"/>
        <v>44196</v>
      </c>
      <c r="L649" s="241"/>
      <c r="M649" s="253" t="str">
        <f t="shared" si="44"/>
        <v>Not Fully Deprec</v>
      </c>
      <c r="N649" s="241"/>
      <c r="O649" s="241"/>
      <c r="P649" s="241"/>
      <c r="Q649" s="241"/>
      <c r="R649" s="241"/>
      <c r="S649" s="241"/>
      <c r="T649" s="241"/>
      <c r="U649" s="241"/>
      <c r="V649" s="241"/>
      <c r="W649" s="241"/>
      <c r="X649" s="241"/>
      <c r="Y649" s="241"/>
      <c r="Z649" s="241"/>
      <c r="AA649" s="241"/>
    </row>
    <row r="650" spans="1:27" hidden="1" outlineLevel="1">
      <c r="A650" s="250">
        <v>641</v>
      </c>
      <c r="B650" s="241">
        <v>1010922</v>
      </c>
      <c r="C650" s="241" t="s">
        <v>387</v>
      </c>
      <c r="D650" s="251">
        <v>37980.720000000001</v>
      </c>
      <c r="E650" s="251">
        <v>-5275.1</v>
      </c>
      <c r="F650" s="251">
        <v>32705.620000000003</v>
      </c>
      <c r="G650" s="251">
        <f t="shared" si="41"/>
        <v>1055.02</v>
      </c>
      <c r="H650" s="251">
        <f t="shared" si="42"/>
        <v>12660.24</v>
      </c>
      <c r="I650" s="241">
        <v>36</v>
      </c>
      <c r="J650" s="249">
        <v>43125</v>
      </c>
      <c r="K650" s="252">
        <f t="shared" si="43"/>
        <v>44196</v>
      </c>
      <c r="L650" s="262"/>
      <c r="M650" s="253" t="str">
        <f t="shared" si="44"/>
        <v>Not Fully Deprec</v>
      </c>
      <c r="N650" s="241"/>
      <c r="O650" s="241"/>
      <c r="P650" s="241"/>
      <c r="Q650" s="241"/>
      <c r="R650" s="241"/>
      <c r="S650" s="241"/>
      <c r="T650" s="241"/>
      <c r="U650" s="241"/>
      <c r="V650" s="241"/>
      <c r="W650" s="241"/>
      <c r="X650" s="241"/>
      <c r="Y650" s="241"/>
      <c r="Z650" s="241"/>
      <c r="AA650" s="241"/>
    </row>
    <row r="651" spans="1:27" hidden="1" outlineLevel="1">
      <c r="A651" s="250">
        <v>642</v>
      </c>
      <c r="B651" s="241">
        <v>1010923</v>
      </c>
      <c r="C651" s="241" t="s">
        <v>387</v>
      </c>
      <c r="D651" s="251">
        <v>17680.849999999999</v>
      </c>
      <c r="E651" s="251">
        <v>-2455.67</v>
      </c>
      <c r="F651" s="251">
        <v>15225.179999999998</v>
      </c>
      <c r="G651" s="251">
        <f t="shared" si="41"/>
        <v>491.13472222222219</v>
      </c>
      <c r="H651" s="251">
        <f t="shared" si="42"/>
        <v>5893.6166666666668</v>
      </c>
      <c r="I651" s="241">
        <v>36</v>
      </c>
      <c r="J651" s="249">
        <v>43131</v>
      </c>
      <c r="K651" s="252">
        <f t="shared" si="43"/>
        <v>44196</v>
      </c>
      <c r="L651" s="241"/>
      <c r="M651" s="253" t="str">
        <f t="shared" si="44"/>
        <v>Not Fully Deprec</v>
      </c>
      <c r="N651" s="241"/>
      <c r="O651" s="241"/>
      <c r="P651" s="241"/>
      <c r="Q651" s="241"/>
      <c r="R651" s="241"/>
      <c r="S651" s="241"/>
      <c r="T651" s="241"/>
      <c r="U651" s="241"/>
      <c r="V651" s="241"/>
      <c r="W651" s="241"/>
      <c r="X651" s="241"/>
      <c r="Y651" s="241"/>
      <c r="Z651" s="241"/>
      <c r="AA651" s="241"/>
    </row>
    <row r="652" spans="1:27" hidden="1" outlineLevel="1">
      <c r="A652" s="250">
        <v>643</v>
      </c>
      <c r="B652" s="241">
        <v>1010924</v>
      </c>
      <c r="C652" s="241" t="s">
        <v>387</v>
      </c>
      <c r="D652" s="251"/>
      <c r="E652" s="251">
        <v>-180.42</v>
      </c>
      <c r="F652" s="251">
        <v>-180.42</v>
      </c>
      <c r="G652" s="251">
        <f t="shared" si="41"/>
        <v>0</v>
      </c>
      <c r="H652" s="251">
        <f t="shared" si="42"/>
        <v>0</v>
      </c>
      <c r="I652" s="241">
        <v>36</v>
      </c>
      <c r="J652" s="249">
        <v>43139</v>
      </c>
      <c r="K652" s="252">
        <f t="shared" si="43"/>
        <v>44227</v>
      </c>
      <c r="L652" s="241"/>
      <c r="M652" s="253" t="str">
        <f t="shared" si="44"/>
        <v>Not Fully Deprec</v>
      </c>
      <c r="N652" s="241"/>
      <c r="O652" s="241"/>
      <c r="P652" s="241"/>
      <c r="Q652" s="241"/>
      <c r="R652" s="241"/>
      <c r="S652" s="241"/>
      <c r="T652" s="241"/>
      <c r="U652" s="241"/>
      <c r="V652" s="241"/>
      <c r="W652" s="241"/>
      <c r="X652" s="241"/>
      <c r="Y652" s="241"/>
      <c r="Z652" s="241"/>
      <c r="AA652" s="241"/>
    </row>
    <row r="653" spans="1:27" hidden="1" outlineLevel="1">
      <c r="A653" s="250">
        <v>644</v>
      </c>
      <c r="B653" s="241">
        <v>1010925</v>
      </c>
      <c r="C653" s="241" t="s">
        <v>205</v>
      </c>
      <c r="D653" s="251">
        <v>-1474.52</v>
      </c>
      <c r="E653" s="251">
        <v>163.55000000000001</v>
      </c>
      <c r="F653" s="251">
        <v>-1310.97</v>
      </c>
      <c r="G653" s="251">
        <f t="shared" si="41"/>
        <v>0</v>
      </c>
      <c r="H653" s="251">
        <f t="shared" si="42"/>
        <v>0</v>
      </c>
      <c r="I653" s="241">
        <v>36</v>
      </c>
      <c r="J653" s="249">
        <v>43132</v>
      </c>
      <c r="K653" s="252">
        <f t="shared" si="43"/>
        <v>44227</v>
      </c>
      <c r="L653" s="241"/>
      <c r="M653" s="253" t="str">
        <f t="shared" si="44"/>
        <v>Not Fully Deprec</v>
      </c>
      <c r="N653" s="241"/>
      <c r="O653" s="241"/>
      <c r="P653" s="241"/>
      <c r="Q653" s="241"/>
      <c r="R653" s="241"/>
      <c r="S653" s="241"/>
      <c r="T653" s="241"/>
      <c r="U653" s="241"/>
      <c r="V653" s="241"/>
      <c r="W653" s="241"/>
      <c r="X653" s="241"/>
      <c r="Y653" s="241"/>
      <c r="Z653" s="241"/>
      <c r="AA653" s="241"/>
    </row>
    <row r="654" spans="1:27" hidden="1" outlineLevel="1">
      <c r="A654" s="250">
        <v>645</v>
      </c>
      <c r="B654" s="241">
        <v>1010926</v>
      </c>
      <c r="C654" s="241" t="s">
        <v>205</v>
      </c>
      <c r="D654" s="251">
        <v>857</v>
      </c>
      <c r="E654" s="251">
        <v>-95.06</v>
      </c>
      <c r="F654" s="251">
        <v>761.94</v>
      </c>
      <c r="G654" s="251">
        <f t="shared" si="41"/>
        <v>23.805555555555557</v>
      </c>
      <c r="H654" s="251">
        <f t="shared" si="42"/>
        <v>285.66666666666669</v>
      </c>
      <c r="I654" s="241">
        <v>36</v>
      </c>
      <c r="J654" s="249">
        <v>43138</v>
      </c>
      <c r="K654" s="252">
        <f t="shared" si="43"/>
        <v>44227</v>
      </c>
      <c r="L654" s="241"/>
      <c r="M654" s="253" t="str">
        <f t="shared" si="44"/>
        <v>Not Fully Deprec</v>
      </c>
      <c r="N654" s="241"/>
      <c r="O654" s="241"/>
      <c r="P654" s="241"/>
      <c r="Q654" s="241"/>
      <c r="R654" s="241"/>
      <c r="S654" s="241"/>
      <c r="T654" s="241"/>
      <c r="U654" s="241"/>
      <c r="V654" s="241"/>
      <c r="W654" s="241"/>
      <c r="X654" s="241"/>
      <c r="Y654" s="241"/>
      <c r="Z654" s="241"/>
      <c r="AA654" s="241"/>
    </row>
    <row r="655" spans="1:27" hidden="1" outlineLevel="1">
      <c r="A655" s="250">
        <v>646</v>
      </c>
      <c r="B655" s="241">
        <v>1010943</v>
      </c>
      <c r="C655" s="241" t="s">
        <v>205</v>
      </c>
      <c r="D655" s="251">
        <v>5893.62</v>
      </c>
      <c r="E655" s="251">
        <v>-653.70000000000005</v>
      </c>
      <c r="F655" s="251">
        <v>5239.92</v>
      </c>
      <c r="G655" s="251">
        <f t="shared" si="41"/>
        <v>163.71166666666667</v>
      </c>
      <c r="H655" s="251">
        <f t="shared" si="42"/>
        <v>1964.54</v>
      </c>
      <c r="I655" s="241">
        <v>36</v>
      </c>
      <c r="J655" s="249">
        <v>43146</v>
      </c>
      <c r="K655" s="252">
        <f t="shared" si="43"/>
        <v>44227</v>
      </c>
      <c r="L655" s="241"/>
      <c r="M655" s="253" t="str">
        <f t="shared" si="44"/>
        <v>Not Fully Deprec</v>
      </c>
      <c r="N655" s="241"/>
      <c r="O655" s="241"/>
      <c r="P655" s="241"/>
      <c r="Q655" s="241"/>
      <c r="R655" s="241"/>
      <c r="S655" s="241"/>
      <c r="T655" s="241"/>
      <c r="U655" s="241"/>
      <c r="V655" s="241"/>
      <c r="W655" s="241"/>
      <c r="X655" s="241"/>
      <c r="Y655" s="241"/>
      <c r="Z655" s="241"/>
      <c r="AA655" s="241"/>
    </row>
    <row r="656" spans="1:27" hidden="1" outlineLevel="1">
      <c r="A656" s="250">
        <v>647</v>
      </c>
      <c r="B656" s="241">
        <v>1010946</v>
      </c>
      <c r="C656" s="241" t="s">
        <v>205</v>
      </c>
      <c r="D656" s="251">
        <v>37726.050000000003</v>
      </c>
      <c r="E656" s="251">
        <v>-4184.4799999999996</v>
      </c>
      <c r="F656" s="251">
        <v>33541.570000000007</v>
      </c>
      <c r="G656" s="251">
        <f t="shared" si="41"/>
        <v>1047.9458333333334</v>
      </c>
      <c r="H656" s="251">
        <f t="shared" si="42"/>
        <v>12575.350000000002</v>
      </c>
      <c r="I656" s="241">
        <v>36</v>
      </c>
      <c r="J656" s="249">
        <v>43159</v>
      </c>
      <c r="K656" s="252">
        <f t="shared" si="43"/>
        <v>44227</v>
      </c>
      <c r="L656" s="241"/>
      <c r="M656" s="253" t="str">
        <f t="shared" si="44"/>
        <v>Not Fully Deprec</v>
      </c>
      <c r="N656" s="241"/>
      <c r="O656" s="241"/>
      <c r="P656" s="241"/>
      <c r="Q656" s="241"/>
      <c r="R656" s="241"/>
      <c r="S656" s="241"/>
      <c r="T656" s="241"/>
      <c r="U656" s="241"/>
      <c r="V656" s="241"/>
      <c r="W656" s="241"/>
      <c r="X656" s="241"/>
      <c r="Y656" s="241"/>
      <c r="Z656" s="241"/>
      <c r="AA656" s="241"/>
    </row>
    <row r="657" spans="1:27" hidden="1" outlineLevel="1">
      <c r="A657" s="250">
        <v>648</v>
      </c>
      <c r="B657" s="241">
        <v>1010948</v>
      </c>
      <c r="C657" s="241" t="s">
        <v>205</v>
      </c>
      <c r="D657" s="251">
        <v>122.86</v>
      </c>
      <c r="E657" s="251">
        <v>-10.3</v>
      </c>
      <c r="F657" s="251">
        <v>112.56</v>
      </c>
      <c r="G657" s="251">
        <f t="shared" si="41"/>
        <v>3.4127777777777779</v>
      </c>
      <c r="H657" s="251">
        <f t="shared" si="42"/>
        <v>40.953333333333333</v>
      </c>
      <c r="I657" s="241">
        <v>36</v>
      </c>
      <c r="J657" s="249">
        <v>43160</v>
      </c>
      <c r="K657" s="252">
        <f t="shared" si="43"/>
        <v>44255</v>
      </c>
      <c r="L657" s="241"/>
      <c r="M657" s="253" t="str">
        <f t="shared" si="44"/>
        <v>Not Fully Deprec</v>
      </c>
      <c r="N657" s="241"/>
      <c r="O657" s="241"/>
      <c r="P657" s="241"/>
      <c r="Q657" s="241"/>
      <c r="R657" s="241"/>
      <c r="S657" s="241"/>
      <c r="T657" s="241"/>
      <c r="U657" s="241"/>
      <c r="V657" s="241"/>
      <c r="W657" s="241"/>
      <c r="X657" s="241"/>
      <c r="Y657" s="241"/>
      <c r="Z657" s="241"/>
      <c r="AA657" s="241"/>
    </row>
    <row r="658" spans="1:27" hidden="1" outlineLevel="1">
      <c r="A658" s="250">
        <v>649</v>
      </c>
      <c r="B658" s="241">
        <v>1010978</v>
      </c>
      <c r="C658" s="241" t="s">
        <v>205</v>
      </c>
      <c r="D658" s="251">
        <v>2388.5</v>
      </c>
      <c r="E658" s="251">
        <v>-200.24</v>
      </c>
      <c r="F658" s="251">
        <v>2188.2600000000002</v>
      </c>
      <c r="G658" s="251">
        <f t="shared" si="41"/>
        <v>66.347222222222229</v>
      </c>
      <c r="H658" s="251">
        <f t="shared" si="42"/>
        <v>796.16666666666674</v>
      </c>
      <c r="I658" s="241">
        <v>36</v>
      </c>
      <c r="J658" s="249">
        <v>43166</v>
      </c>
      <c r="K658" s="252">
        <f t="shared" si="43"/>
        <v>44255</v>
      </c>
      <c r="L658" s="241"/>
      <c r="M658" s="253" t="str">
        <f t="shared" si="44"/>
        <v>Not Fully Deprec</v>
      </c>
      <c r="N658" s="241"/>
      <c r="O658" s="241"/>
      <c r="P658" s="241"/>
      <c r="Q658" s="241"/>
      <c r="R658" s="241"/>
      <c r="S658" s="241"/>
      <c r="T658" s="241"/>
      <c r="U658" s="241"/>
      <c r="V658" s="241"/>
      <c r="W658" s="241"/>
      <c r="X658" s="241"/>
      <c r="Y658" s="241"/>
      <c r="Z658" s="241"/>
      <c r="AA658" s="241"/>
    </row>
    <row r="659" spans="1:27" hidden="1" outlineLevel="1">
      <c r="A659" s="250">
        <v>650</v>
      </c>
      <c r="B659" s="241">
        <v>1010981</v>
      </c>
      <c r="C659" s="241" t="s">
        <v>205</v>
      </c>
      <c r="D659" s="251"/>
      <c r="E659" s="251">
        <v>-25.32</v>
      </c>
      <c r="F659" s="251">
        <v>-25.32</v>
      </c>
      <c r="G659" s="251">
        <f t="shared" si="41"/>
        <v>0</v>
      </c>
      <c r="H659" s="251">
        <f t="shared" si="42"/>
        <v>0</v>
      </c>
      <c r="I659" s="241">
        <v>36</v>
      </c>
      <c r="J659" s="249">
        <v>43171</v>
      </c>
      <c r="K659" s="252">
        <f t="shared" si="43"/>
        <v>44255</v>
      </c>
      <c r="L659" s="241"/>
      <c r="M659" s="253" t="str">
        <f t="shared" si="44"/>
        <v>Not Fully Deprec</v>
      </c>
      <c r="N659" s="241"/>
      <c r="O659" s="241"/>
      <c r="P659" s="241"/>
      <c r="Q659" s="241"/>
      <c r="R659" s="241"/>
      <c r="S659" s="241"/>
      <c r="T659" s="241"/>
      <c r="U659" s="241"/>
      <c r="V659" s="241"/>
      <c r="W659" s="241"/>
      <c r="X659" s="241"/>
      <c r="Y659" s="241"/>
      <c r="Z659" s="241"/>
      <c r="AA659" s="241"/>
    </row>
    <row r="660" spans="1:27" hidden="1" outlineLevel="1">
      <c r="A660" s="250">
        <v>651</v>
      </c>
      <c r="B660" s="241">
        <v>1010985</v>
      </c>
      <c r="C660" s="241" t="s">
        <v>205</v>
      </c>
      <c r="D660" s="251">
        <v>24369.51</v>
      </c>
      <c r="E660" s="251">
        <v>-2043.03</v>
      </c>
      <c r="F660" s="251">
        <v>22326.48</v>
      </c>
      <c r="G660" s="251">
        <f t="shared" si="41"/>
        <v>676.93083333333334</v>
      </c>
      <c r="H660" s="251">
        <f t="shared" si="42"/>
        <v>8123.17</v>
      </c>
      <c r="I660" s="241">
        <v>36</v>
      </c>
      <c r="J660" s="249">
        <v>43174</v>
      </c>
      <c r="K660" s="252">
        <f t="shared" si="43"/>
        <v>44255</v>
      </c>
      <c r="L660" s="241"/>
      <c r="M660" s="253" t="str">
        <f t="shared" si="44"/>
        <v>Not Fully Deprec</v>
      </c>
      <c r="N660" s="241"/>
      <c r="O660" s="241"/>
      <c r="P660" s="241"/>
      <c r="Q660" s="241"/>
      <c r="R660" s="241"/>
      <c r="S660" s="241"/>
      <c r="T660" s="241"/>
      <c r="U660" s="241"/>
      <c r="V660" s="241"/>
      <c r="W660" s="241"/>
      <c r="X660" s="241"/>
      <c r="Y660" s="241"/>
      <c r="Z660" s="241"/>
      <c r="AA660" s="241"/>
    </row>
    <row r="661" spans="1:27" hidden="1" outlineLevel="1">
      <c r="A661" s="250">
        <v>652</v>
      </c>
      <c r="B661" s="241">
        <v>1010986</v>
      </c>
      <c r="C661" s="241" t="s">
        <v>205</v>
      </c>
      <c r="D661" s="251">
        <v>40204</v>
      </c>
      <c r="E661" s="251">
        <v>-3370.53</v>
      </c>
      <c r="F661" s="251">
        <v>36833.47</v>
      </c>
      <c r="G661" s="251">
        <f t="shared" si="41"/>
        <v>1116.7777777777778</v>
      </c>
      <c r="H661" s="251">
        <f t="shared" si="42"/>
        <v>13401.333333333334</v>
      </c>
      <c r="I661" s="241">
        <v>36</v>
      </c>
      <c r="J661" s="249">
        <v>43181</v>
      </c>
      <c r="K661" s="252">
        <f t="shared" si="43"/>
        <v>44255</v>
      </c>
      <c r="L661" s="241"/>
      <c r="M661" s="253" t="str">
        <f t="shared" si="44"/>
        <v>Not Fully Deprec</v>
      </c>
      <c r="N661" s="241"/>
      <c r="O661" s="241"/>
      <c r="P661" s="241"/>
      <c r="Q661" s="241"/>
      <c r="R661" s="241"/>
      <c r="S661" s="241"/>
      <c r="T661" s="241"/>
      <c r="U661" s="241"/>
      <c r="V661" s="241"/>
      <c r="W661" s="241"/>
      <c r="X661" s="241"/>
      <c r="Y661" s="241"/>
      <c r="Z661" s="241"/>
      <c r="AA661" s="241"/>
    </row>
    <row r="662" spans="1:27" hidden="1" outlineLevel="1">
      <c r="A662" s="250">
        <v>653</v>
      </c>
      <c r="B662" s="241">
        <v>1010987</v>
      </c>
      <c r="C662" s="241" t="s">
        <v>205</v>
      </c>
      <c r="D662" s="251">
        <v>2176.5700000000002</v>
      </c>
      <c r="E662" s="251">
        <v>-182.47</v>
      </c>
      <c r="F662" s="251">
        <v>1994.1000000000001</v>
      </c>
      <c r="G662" s="251">
        <f t="shared" si="41"/>
        <v>60.460277777777783</v>
      </c>
      <c r="H662" s="251">
        <f t="shared" si="42"/>
        <v>725.52333333333343</v>
      </c>
      <c r="I662" s="241">
        <v>36</v>
      </c>
      <c r="J662" s="249">
        <v>43182</v>
      </c>
      <c r="K662" s="252">
        <f t="shared" si="43"/>
        <v>44255</v>
      </c>
      <c r="L662" s="241"/>
      <c r="M662" s="253" t="str">
        <f t="shared" si="44"/>
        <v>Not Fully Deprec</v>
      </c>
      <c r="N662" s="241"/>
      <c r="O662" s="241"/>
      <c r="P662" s="241"/>
      <c r="Q662" s="241"/>
      <c r="R662" s="241"/>
      <c r="S662" s="241"/>
      <c r="T662" s="241"/>
      <c r="U662" s="241"/>
      <c r="V662" s="241"/>
      <c r="W662" s="241"/>
      <c r="X662" s="241"/>
      <c r="Y662" s="241"/>
      <c r="Z662" s="241"/>
      <c r="AA662" s="241"/>
    </row>
    <row r="663" spans="1:27" hidden="1" outlineLevel="1">
      <c r="A663" s="250">
        <v>654</v>
      </c>
      <c r="B663" s="241">
        <v>1010993</v>
      </c>
      <c r="C663" s="241" t="s">
        <v>389</v>
      </c>
      <c r="D663" s="251"/>
      <c r="E663" s="251">
        <v>-2806.48</v>
      </c>
      <c r="F663" s="251">
        <v>-2806.48</v>
      </c>
      <c r="G663" s="251">
        <f t="shared" si="41"/>
        <v>0</v>
      </c>
      <c r="H663" s="251">
        <f t="shared" si="42"/>
        <v>0</v>
      </c>
      <c r="I663" s="241">
        <v>36</v>
      </c>
      <c r="J663" s="249">
        <v>43190</v>
      </c>
      <c r="K663" s="252">
        <f t="shared" si="43"/>
        <v>44255</v>
      </c>
      <c r="L663" s="241"/>
      <c r="M663" s="253" t="str">
        <f t="shared" si="44"/>
        <v>Not Fully Deprec</v>
      </c>
      <c r="N663" s="241"/>
      <c r="O663" s="241"/>
      <c r="P663" s="241"/>
      <c r="Q663" s="241"/>
      <c r="R663" s="241"/>
      <c r="S663" s="241"/>
      <c r="T663" s="241"/>
      <c r="U663" s="241"/>
      <c r="V663" s="241"/>
      <c r="W663" s="241"/>
      <c r="X663" s="241"/>
      <c r="Y663" s="241"/>
      <c r="Z663" s="241"/>
      <c r="AA663" s="241"/>
    </row>
    <row r="664" spans="1:27" hidden="1" outlineLevel="1">
      <c r="A664" s="250">
        <v>655</v>
      </c>
      <c r="B664" s="241">
        <v>1010996</v>
      </c>
      <c r="C664" s="241" t="s">
        <v>205</v>
      </c>
      <c r="D664" s="251">
        <v>1249.5</v>
      </c>
      <c r="E664" s="251">
        <v>-69.73</v>
      </c>
      <c r="F664" s="251">
        <v>1179.77</v>
      </c>
      <c r="G664" s="251">
        <f t="shared" ref="G664:G674" si="46">IF(F664&gt;0,D664/I664,0)</f>
        <v>34.708333333333336</v>
      </c>
      <c r="H664" s="251">
        <f t="shared" ref="H664:H679" si="47">IF(F664&gt;0,IF(YEAR(K664)="2018",ROUND(($P$8-K664)/30,0)*G664,G664*12),0)</f>
        <v>416.5</v>
      </c>
      <c r="I664" s="241">
        <v>36</v>
      </c>
      <c r="J664" s="249">
        <v>43192</v>
      </c>
      <c r="K664" s="252">
        <f t="shared" ref="K664:K727" si="48">EOMONTH(J664,(I664-1))</f>
        <v>44286</v>
      </c>
      <c r="L664" s="241"/>
      <c r="M664" s="253" t="str">
        <f t="shared" si="44"/>
        <v>Not Fully Deprec</v>
      </c>
      <c r="N664" s="241"/>
      <c r="O664" s="241"/>
      <c r="P664" s="241"/>
      <c r="Q664" s="241"/>
      <c r="R664" s="241"/>
      <c r="S664" s="241"/>
      <c r="T664" s="241"/>
      <c r="U664" s="241"/>
      <c r="V664" s="241"/>
      <c r="W664" s="241"/>
      <c r="X664" s="241"/>
      <c r="Y664" s="241"/>
      <c r="Z664" s="241"/>
      <c r="AA664" s="241"/>
    </row>
    <row r="665" spans="1:27" hidden="1" outlineLevel="1">
      <c r="A665" s="250">
        <v>656</v>
      </c>
      <c r="B665" s="241">
        <v>1010997</v>
      </c>
      <c r="C665" s="241" t="s">
        <v>205</v>
      </c>
      <c r="D665" s="251">
        <v>1095</v>
      </c>
      <c r="E665" s="251">
        <v>-61.11</v>
      </c>
      <c r="F665" s="251">
        <v>1033.8900000000001</v>
      </c>
      <c r="G665" s="251">
        <f t="shared" si="46"/>
        <v>30.416666666666668</v>
      </c>
      <c r="H665" s="251">
        <f t="shared" si="47"/>
        <v>365</v>
      </c>
      <c r="I665" s="241">
        <v>36</v>
      </c>
      <c r="J665" s="249">
        <v>43194</v>
      </c>
      <c r="K665" s="252">
        <f t="shared" si="48"/>
        <v>44286</v>
      </c>
      <c r="L665" s="241"/>
      <c r="M665" s="253" t="str">
        <f t="shared" ref="M665:M679" si="49">+IF(F665=0,"Personal Computers","Not Fully Deprec")</f>
        <v>Not Fully Deprec</v>
      </c>
      <c r="N665" s="241"/>
      <c r="O665" s="241"/>
      <c r="P665" s="241"/>
      <c r="Q665" s="241"/>
      <c r="R665" s="241"/>
      <c r="S665" s="241"/>
      <c r="T665" s="241"/>
      <c r="U665" s="241"/>
      <c r="V665" s="241"/>
      <c r="W665" s="241"/>
      <c r="X665" s="241"/>
      <c r="Y665" s="241"/>
      <c r="Z665" s="241"/>
      <c r="AA665" s="241"/>
    </row>
    <row r="666" spans="1:27" hidden="1" outlineLevel="1">
      <c r="A666" s="250">
        <v>657</v>
      </c>
      <c r="B666" s="241">
        <v>1010998</v>
      </c>
      <c r="C666" s="241" t="s">
        <v>205</v>
      </c>
      <c r="D666" s="251">
        <v>100427.97</v>
      </c>
      <c r="E666" s="251">
        <v>-5604.81</v>
      </c>
      <c r="F666" s="251">
        <v>94823.16</v>
      </c>
      <c r="G666" s="251">
        <f t="shared" si="46"/>
        <v>2789.6658333333335</v>
      </c>
      <c r="H666" s="251">
        <f t="shared" si="47"/>
        <v>33475.990000000005</v>
      </c>
      <c r="I666" s="241">
        <v>36</v>
      </c>
      <c r="J666" s="249">
        <v>43194</v>
      </c>
      <c r="K666" s="252">
        <f t="shared" si="48"/>
        <v>44286</v>
      </c>
      <c r="L666" s="241"/>
      <c r="M666" s="253" t="str">
        <f t="shared" si="49"/>
        <v>Not Fully Deprec</v>
      </c>
      <c r="N666" s="241"/>
      <c r="O666" s="241"/>
      <c r="P666" s="241"/>
      <c r="Q666" s="241"/>
      <c r="R666" s="241"/>
      <c r="S666" s="241"/>
      <c r="T666" s="241"/>
      <c r="U666" s="241"/>
      <c r="V666" s="241"/>
      <c r="W666" s="241"/>
      <c r="X666" s="241"/>
      <c r="Y666" s="241"/>
      <c r="Z666" s="241"/>
      <c r="AA666" s="241"/>
    </row>
    <row r="667" spans="1:27" hidden="1" outlineLevel="1">
      <c r="A667" s="250">
        <v>658</v>
      </c>
      <c r="B667" s="241">
        <v>1011021</v>
      </c>
      <c r="C667" s="241" t="s">
        <v>205</v>
      </c>
      <c r="D667" s="251">
        <v>23540.45</v>
      </c>
      <c r="E667" s="251">
        <v>-1313.77</v>
      </c>
      <c r="F667" s="251">
        <v>22226.68</v>
      </c>
      <c r="G667" s="251">
        <f t="shared" si="46"/>
        <v>653.90138888888896</v>
      </c>
      <c r="H667" s="251">
        <f t="shared" si="47"/>
        <v>7846.8166666666675</v>
      </c>
      <c r="I667" s="241">
        <v>36</v>
      </c>
      <c r="J667" s="249">
        <v>43196</v>
      </c>
      <c r="K667" s="252">
        <f t="shared" si="48"/>
        <v>44286</v>
      </c>
      <c r="L667" s="241"/>
      <c r="M667" s="253" t="str">
        <f t="shared" si="49"/>
        <v>Not Fully Deprec</v>
      </c>
      <c r="N667" s="241"/>
      <c r="O667" s="241"/>
      <c r="P667" s="241"/>
      <c r="Q667" s="241"/>
      <c r="R667" s="241"/>
      <c r="S667" s="241"/>
      <c r="T667" s="241"/>
      <c r="U667" s="241"/>
      <c r="V667" s="241"/>
      <c r="W667" s="241"/>
      <c r="X667" s="241"/>
      <c r="Y667" s="241"/>
      <c r="Z667" s="241"/>
      <c r="AA667" s="241"/>
    </row>
    <row r="668" spans="1:27" hidden="1" outlineLevel="1">
      <c r="A668" s="250">
        <v>659</v>
      </c>
      <c r="B668" s="241">
        <v>1011022</v>
      </c>
      <c r="C668" s="241" t="s">
        <v>205</v>
      </c>
      <c r="D668" s="251">
        <v>10480.85</v>
      </c>
      <c r="E668" s="251">
        <v>-584.92999999999995</v>
      </c>
      <c r="F668" s="251">
        <v>9895.92</v>
      </c>
      <c r="G668" s="251">
        <f t="shared" si="46"/>
        <v>291.13472222222225</v>
      </c>
      <c r="H668" s="251">
        <f t="shared" si="47"/>
        <v>3493.6166666666668</v>
      </c>
      <c r="I668" s="241">
        <v>36</v>
      </c>
      <c r="J668" s="249">
        <v>43200</v>
      </c>
      <c r="K668" s="252">
        <f t="shared" si="48"/>
        <v>44286</v>
      </c>
      <c r="L668" s="241"/>
      <c r="M668" s="253" t="str">
        <f t="shared" si="49"/>
        <v>Not Fully Deprec</v>
      </c>
      <c r="N668" s="241"/>
      <c r="O668" s="241"/>
      <c r="P668" s="241"/>
      <c r="Q668" s="241"/>
      <c r="R668" s="241"/>
      <c r="S668" s="241"/>
      <c r="T668" s="241"/>
      <c r="U668" s="241"/>
      <c r="V668" s="241"/>
      <c r="W668" s="241"/>
      <c r="X668" s="241"/>
      <c r="Y668" s="241"/>
      <c r="Z668" s="241"/>
      <c r="AA668" s="241"/>
    </row>
    <row r="669" spans="1:27" hidden="1" outlineLevel="1">
      <c r="A669" s="250">
        <v>660</v>
      </c>
      <c r="B669" s="241">
        <v>1011023</v>
      </c>
      <c r="C669" s="241" t="s">
        <v>205</v>
      </c>
      <c r="D669" s="251">
        <v>337.16</v>
      </c>
      <c r="E669" s="251">
        <v>-18.82</v>
      </c>
      <c r="F669" s="251">
        <v>318.34000000000003</v>
      </c>
      <c r="G669" s="251">
        <f t="shared" si="46"/>
        <v>9.3655555555555559</v>
      </c>
      <c r="H669" s="251">
        <f t="shared" si="47"/>
        <v>112.38666666666667</v>
      </c>
      <c r="I669" s="241">
        <v>36</v>
      </c>
      <c r="J669" s="249">
        <v>43201</v>
      </c>
      <c r="K669" s="252">
        <f t="shared" si="48"/>
        <v>44286</v>
      </c>
      <c r="L669" s="241"/>
      <c r="M669" s="253" t="str">
        <f t="shared" si="49"/>
        <v>Not Fully Deprec</v>
      </c>
      <c r="N669" s="241"/>
      <c r="O669" s="241"/>
      <c r="P669" s="241"/>
      <c r="Q669" s="241"/>
      <c r="R669" s="241"/>
      <c r="S669" s="241"/>
      <c r="T669" s="241"/>
      <c r="U669" s="241"/>
      <c r="V669" s="241"/>
      <c r="W669" s="241"/>
      <c r="X669" s="241"/>
      <c r="Y669" s="241"/>
      <c r="Z669" s="241"/>
      <c r="AA669" s="241"/>
    </row>
    <row r="670" spans="1:27" hidden="1" outlineLevel="1">
      <c r="A670" s="250">
        <v>661</v>
      </c>
      <c r="B670" s="241">
        <v>1011024</v>
      </c>
      <c r="C670" s="241" t="s">
        <v>205</v>
      </c>
      <c r="D670" s="251">
        <v>3253.26</v>
      </c>
      <c r="E670" s="251">
        <v>-181.56</v>
      </c>
      <c r="F670" s="251">
        <v>3071.7000000000003</v>
      </c>
      <c r="G670" s="251">
        <f>IF(F670&gt;0,D670/I670,0)</f>
        <v>90.368333333333339</v>
      </c>
      <c r="H670" s="251">
        <f t="shared" si="47"/>
        <v>1084.42</v>
      </c>
      <c r="I670" s="241">
        <v>36</v>
      </c>
      <c r="J670" s="249">
        <v>43202</v>
      </c>
      <c r="K670" s="252">
        <f t="shared" si="48"/>
        <v>44286</v>
      </c>
      <c r="L670" s="241"/>
      <c r="M670" s="253" t="str">
        <f t="shared" si="49"/>
        <v>Not Fully Deprec</v>
      </c>
      <c r="N670" s="241"/>
      <c r="O670" s="241"/>
      <c r="P670" s="241"/>
      <c r="Q670" s="241"/>
      <c r="R670" s="241"/>
      <c r="S670" s="241"/>
      <c r="T670" s="241"/>
      <c r="U670" s="241"/>
      <c r="V670" s="241"/>
      <c r="W670" s="241"/>
      <c r="X670" s="241"/>
      <c r="Y670" s="241"/>
      <c r="Z670" s="241"/>
      <c r="AA670" s="241"/>
    </row>
    <row r="671" spans="1:27" hidden="1" outlineLevel="1">
      <c r="A671" s="250">
        <v>662</v>
      </c>
      <c r="B671" s="241">
        <v>1011029</v>
      </c>
      <c r="C671" s="241" t="s">
        <v>205</v>
      </c>
      <c r="D671" s="251">
        <v>115.51</v>
      </c>
      <c r="E671" s="251">
        <v>-6.45</v>
      </c>
      <c r="F671" s="251">
        <v>109.06</v>
      </c>
      <c r="G671" s="251">
        <f t="shared" si="46"/>
        <v>3.2086111111111113</v>
      </c>
      <c r="H671" s="251">
        <f t="shared" si="47"/>
        <v>38.503333333333337</v>
      </c>
      <c r="I671" s="241">
        <v>36</v>
      </c>
      <c r="J671" s="249">
        <v>43206</v>
      </c>
      <c r="K671" s="252">
        <f t="shared" si="48"/>
        <v>44286</v>
      </c>
      <c r="L671" s="241"/>
      <c r="M671" s="253" t="str">
        <f t="shared" si="49"/>
        <v>Not Fully Deprec</v>
      </c>
      <c r="N671" s="241"/>
      <c r="O671" s="241"/>
      <c r="P671" s="241"/>
      <c r="Q671" s="241"/>
      <c r="R671" s="241"/>
      <c r="S671" s="241"/>
      <c r="T671" s="241"/>
      <c r="U671" s="241"/>
      <c r="V671" s="241"/>
      <c r="W671" s="241"/>
      <c r="X671" s="241"/>
      <c r="Y671" s="241"/>
      <c r="Z671" s="241"/>
      <c r="AA671" s="241"/>
    </row>
    <row r="672" spans="1:27" hidden="1" outlineLevel="1">
      <c r="A672" s="250">
        <v>663</v>
      </c>
      <c r="B672" s="241">
        <v>1011030</v>
      </c>
      <c r="C672" s="241" t="s">
        <v>205</v>
      </c>
      <c r="D672" s="251">
        <v>5805</v>
      </c>
      <c r="E672" s="251">
        <v>-323.97000000000003</v>
      </c>
      <c r="F672" s="251">
        <v>5481.03</v>
      </c>
      <c r="G672" s="251">
        <f t="shared" si="46"/>
        <v>161.25</v>
      </c>
      <c r="H672" s="251">
        <f t="shared" si="47"/>
        <v>1935</v>
      </c>
      <c r="I672" s="241">
        <v>36</v>
      </c>
      <c r="J672" s="249">
        <v>43213</v>
      </c>
      <c r="K672" s="252">
        <f t="shared" si="48"/>
        <v>44286</v>
      </c>
      <c r="L672" s="241"/>
      <c r="M672" s="253" t="str">
        <f t="shared" si="49"/>
        <v>Not Fully Deprec</v>
      </c>
      <c r="N672" s="241"/>
      <c r="O672" s="241"/>
      <c r="P672" s="241"/>
      <c r="Q672" s="241"/>
      <c r="R672" s="241"/>
      <c r="S672" s="241"/>
      <c r="T672" s="241"/>
      <c r="U672" s="241"/>
      <c r="V672" s="241"/>
      <c r="W672" s="241"/>
      <c r="X672" s="241"/>
      <c r="Y672" s="241"/>
      <c r="Z672" s="241"/>
      <c r="AA672" s="241"/>
    </row>
    <row r="673" spans="1:27" hidden="1" outlineLevel="1">
      <c r="A673" s="250">
        <v>664</v>
      </c>
      <c r="B673" s="241">
        <v>1011040</v>
      </c>
      <c r="C673" s="241" t="s">
        <v>205</v>
      </c>
      <c r="D673" s="251">
        <v>11334.83</v>
      </c>
      <c r="E673" s="251">
        <v>-632.59</v>
      </c>
      <c r="F673" s="251">
        <v>10702.24</v>
      </c>
      <c r="G673" s="251">
        <f t="shared" si="46"/>
        <v>314.85638888888889</v>
      </c>
      <c r="H673" s="251">
        <f t="shared" si="47"/>
        <v>3778.2766666666666</v>
      </c>
      <c r="I673" s="241">
        <v>36</v>
      </c>
      <c r="J673" s="249">
        <v>43220</v>
      </c>
      <c r="K673" s="252">
        <f t="shared" si="48"/>
        <v>44286</v>
      </c>
      <c r="L673" s="241"/>
      <c r="M673" s="253" t="str">
        <f t="shared" si="49"/>
        <v>Not Fully Deprec</v>
      </c>
      <c r="N673" s="241"/>
      <c r="O673" s="241"/>
      <c r="P673" s="241"/>
      <c r="Q673" s="241"/>
      <c r="R673" s="241"/>
      <c r="S673" s="241"/>
      <c r="T673" s="241"/>
      <c r="U673" s="241"/>
      <c r="V673" s="241"/>
      <c r="W673" s="241"/>
      <c r="X673" s="241"/>
      <c r="Y673" s="241"/>
      <c r="Z673" s="241"/>
      <c r="AA673" s="241"/>
    </row>
    <row r="674" spans="1:27" hidden="1" outlineLevel="1">
      <c r="A674" s="250">
        <v>665</v>
      </c>
      <c r="B674" s="241">
        <v>1011041</v>
      </c>
      <c r="C674" s="241" t="s">
        <v>205</v>
      </c>
      <c r="D674" s="251">
        <v>260.70999999999998</v>
      </c>
      <c r="E674" s="251">
        <v>-7.29</v>
      </c>
      <c r="F674" s="251">
        <v>253.42</v>
      </c>
      <c r="G674" s="251">
        <f t="shared" si="46"/>
        <v>7.2419444444444441</v>
      </c>
      <c r="H674" s="251">
        <f t="shared" si="47"/>
        <v>86.903333333333336</v>
      </c>
      <c r="I674" s="241">
        <v>36</v>
      </c>
      <c r="J674" s="249">
        <v>43221</v>
      </c>
      <c r="K674" s="252">
        <f t="shared" si="48"/>
        <v>44316</v>
      </c>
      <c r="L674" s="241"/>
      <c r="M674" s="253" t="str">
        <f t="shared" si="49"/>
        <v>Not Fully Deprec</v>
      </c>
      <c r="N674" s="241"/>
      <c r="O674" s="241"/>
      <c r="P674" s="241"/>
      <c r="Q674" s="241"/>
      <c r="R674" s="241"/>
      <c r="S674" s="241"/>
      <c r="T674" s="241"/>
      <c r="U674" s="241"/>
      <c r="V674" s="241"/>
      <c r="W674" s="241"/>
      <c r="X674" s="241"/>
      <c r="Y674" s="241"/>
      <c r="Z674" s="241"/>
      <c r="AA674" s="241"/>
    </row>
    <row r="675" spans="1:27" hidden="1" outlineLevel="1">
      <c r="A675" s="250">
        <v>666</v>
      </c>
      <c r="B675" s="241">
        <v>1011068</v>
      </c>
      <c r="C675" s="241" t="s">
        <v>205</v>
      </c>
      <c r="D675" s="263">
        <v>1210.29</v>
      </c>
      <c r="E675" s="263">
        <v>-33.85</v>
      </c>
      <c r="F675" s="263">
        <v>1176.44</v>
      </c>
      <c r="G675" s="263">
        <f>IF(F675&gt;0,D675/I675,0)</f>
        <v>33.619166666666665</v>
      </c>
      <c r="H675" s="251">
        <f t="shared" si="47"/>
        <v>403.42999999999995</v>
      </c>
      <c r="I675" s="241">
        <v>36</v>
      </c>
      <c r="J675" s="249">
        <v>43230</v>
      </c>
      <c r="K675" s="252">
        <f t="shared" si="48"/>
        <v>44316</v>
      </c>
      <c r="L675" s="241"/>
      <c r="M675" s="253" t="str">
        <f t="shared" si="49"/>
        <v>Not Fully Deprec</v>
      </c>
      <c r="N675" s="241"/>
      <c r="O675" s="241"/>
      <c r="P675" s="241"/>
      <c r="Q675" s="241"/>
      <c r="R675" s="241"/>
      <c r="S675" s="241"/>
      <c r="T675" s="241"/>
      <c r="U675" s="241"/>
      <c r="V675" s="241"/>
      <c r="W675" s="241"/>
      <c r="X675" s="241"/>
      <c r="Y675" s="241"/>
      <c r="Z675" s="241"/>
      <c r="AA675" s="241"/>
    </row>
    <row r="676" spans="1:27" hidden="1" outlineLevel="1">
      <c r="A676" s="250">
        <v>667</v>
      </c>
      <c r="B676" s="241">
        <v>1011092</v>
      </c>
      <c r="C676" s="241" t="s">
        <v>205</v>
      </c>
      <c r="D676" s="263">
        <v>36895.089999999997</v>
      </c>
      <c r="E676" s="263">
        <v>-1031.8800000000001</v>
      </c>
      <c r="F676" s="263">
        <v>35863.21</v>
      </c>
      <c r="G676" s="263">
        <f t="shared" ref="G676:G679" si="50">IF(F676&gt;0,D676/I676,0)</f>
        <v>1024.8636111111109</v>
      </c>
      <c r="H676" s="251">
        <f t="shared" si="47"/>
        <v>12298.363333333331</v>
      </c>
      <c r="I676" s="241">
        <v>36</v>
      </c>
      <c r="J676" s="249">
        <v>43237</v>
      </c>
      <c r="K676" s="252">
        <f t="shared" si="48"/>
        <v>44316</v>
      </c>
      <c r="L676" s="241"/>
      <c r="M676" s="253" t="str">
        <f t="shared" si="49"/>
        <v>Not Fully Deprec</v>
      </c>
      <c r="N676" s="241"/>
      <c r="O676" s="241"/>
      <c r="P676" s="241"/>
      <c r="Q676" s="241"/>
      <c r="R676" s="241"/>
      <c r="S676" s="241"/>
      <c r="T676" s="241"/>
      <c r="U676" s="241"/>
      <c r="V676" s="241"/>
      <c r="W676" s="241"/>
      <c r="X676" s="241"/>
      <c r="Y676" s="241"/>
      <c r="Z676" s="241"/>
      <c r="AA676" s="241"/>
    </row>
    <row r="677" spans="1:27" hidden="1" outlineLevel="1">
      <c r="A677" s="250">
        <v>668</v>
      </c>
      <c r="B677" s="241">
        <v>1011104</v>
      </c>
      <c r="C677" s="241" t="s">
        <v>205</v>
      </c>
      <c r="D677" s="263">
        <v>1829.88</v>
      </c>
      <c r="E677" s="263">
        <v>-51.18</v>
      </c>
      <c r="F677" s="263">
        <v>1778.7</v>
      </c>
      <c r="G677" s="263">
        <f t="shared" si="50"/>
        <v>50.830000000000005</v>
      </c>
      <c r="H677" s="251">
        <f t="shared" si="47"/>
        <v>609.96</v>
      </c>
      <c r="I677" s="241">
        <v>36</v>
      </c>
      <c r="J677" s="249">
        <v>43251</v>
      </c>
      <c r="K677" s="252">
        <f t="shared" si="48"/>
        <v>44316</v>
      </c>
      <c r="L677" s="241"/>
      <c r="M677" s="253" t="str">
        <f t="shared" si="49"/>
        <v>Not Fully Deprec</v>
      </c>
      <c r="N677" s="241"/>
      <c r="O677" s="241"/>
      <c r="P677" s="241"/>
      <c r="Q677" s="241"/>
      <c r="R677" s="241"/>
      <c r="S677" s="241"/>
      <c r="T677" s="241"/>
      <c r="U677" s="241"/>
      <c r="V677" s="241"/>
      <c r="W677" s="241"/>
      <c r="X677" s="241"/>
      <c r="Y677" s="241"/>
      <c r="Z677" s="241"/>
      <c r="AA677" s="241"/>
    </row>
    <row r="678" spans="1:27" hidden="1" outlineLevel="1">
      <c r="A678" s="250">
        <v>669</v>
      </c>
      <c r="B678" s="241">
        <v>1011105</v>
      </c>
      <c r="C678" s="241" t="s">
        <v>205</v>
      </c>
      <c r="D678" s="263">
        <v>68921.48</v>
      </c>
      <c r="E678" s="263">
        <v>-1927.6</v>
      </c>
      <c r="F678" s="263">
        <v>66993.87999999999</v>
      </c>
      <c r="G678" s="263">
        <f>IF(F678&gt;0,D678/I678,0)</f>
        <v>1914.4855555555555</v>
      </c>
      <c r="H678" s="251">
        <f>IF(F678&gt;0,IF(YEAR(K678)="2018",ROUND(($P$8-K678)/30,0)*G678,G678*12),0)</f>
        <v>22973.826666666668</v>
      </c>
      <c r="I678" s="241">
        <v>36</v>
      </c>
      <c r="J678" s="249">
        <v>43250</v>
      </c>
      <c r="K678" s="252">
        <f t="shared" si="48"/>
        <v>44316</v>
      </c>
      <c r="L678" s="241"/>
      <c r="M678" s="253" t="str">
        <f t="shared" si="49"/>
        <v>Not Fully Deprec</v>
      </c>
      <c r="N678" s="241"/>
      <c r="O678" s="241"/>
      <c r="P678" s="241"/>
      <c r="Q678" s="241"/>
      <c r="R678" s="241"/>
      <c r="S678" s="241"/>
      <c r="T678" s="241"/>
      <c r="U678" s="241"/>
      <c r="V678" s="241"/>
      <c r="W678" s="241"/>
      <c r="X678" s="241"/>
      <c r="Y678" s="241"/>
      <c r="Z678" s="241"/>
      <c r="AA678" s="241"/>
    </row>
    <row r="679" spans="1:27" hidden="1" outlineLevel="1">
      <c r="A679" s="250">
        <v>670</v>
      </c>
      <c r="B679" s="241">
        <v>2001010</v>
      </c>
      <c r="C679" s="241" t="s">
        <v>199</v>
      </c>
      <c r="D679" s="254">
        <v>2922.09</v>
      </c>
      <c r="E679" s="254">
        <v>-2922.09</v>
      </c>
      <c r="F679" s="254">
        <v>0</v>
      </c>
      <c r="G679" s="254">
        <f t="shared" si="50"/>
        <v>0</v>
      </c>
      <c r="H679" s="254">
        <f t="shared" si="47"/>
        <v>0</v>
      </c>
      <c r="I679" s="241">
        <v>36</v>
      </c>
      <c r="J679" s="249">
        <v>39439</v>
      </c>
      <c r="K679" s="252">
        <f>EOMONTH(J679,(I679-1))</f>
        <v>40512</v>
      </c>
      <c r="L679" s="241"/>
      <c r="M679" s="253" t="str">
        <f t="shared" si="49"/>
        <v>Personal Computers</v>
      </c>
      <c r="N679" s="241"/>
      <c r="O679" s="241"/>
      <c r="P679" s="241"/>
      <c r="Q679" s="241"/>
      <c r="R679" s="241"/>
      <c r="S679" s="241"/>
      <c r="T679" s="241"/>
      <c r="U679" s="241"/>
      <c r="V679" s="241"/>
      <c r="W679" s="241"/>
      <c r="X679" s="241"/>
      <c r="Y679" s="241"/>
      <c r="Z679" s="241"/>
      <c r="AA679" s="241"/>
    </row>
    <row r="680" spans="1:27" collapsed="1">
      <c r="A680" s="250">
        <v>671</v>
      </c>
      <c r="B680" s="241"/>
      <c r="C680" s="256" t="s">
        <v>201</v>
      </c>
      <c r="D680" s="251">
        <f>SUM(D24:D679)</f>
        <v>5087396.129999998</v>
      </c>
      <c r="E680" s="251">
        <f t="shared" ref="E680:G680" si="51">SUM(E24:E679)</f>
        <v>-3415055.3500000029</v>
      </c>
      <c r="F680" s="251">
        <f t="shared" si="51"/>
        <v>1672340.7799999996</v>
      </c>
      <c r="G680" s="251">
        <f t="shared" si="51"/>
        <v>83419.14999999998</v>
      </c>
      <c r="H680" s="251">
        <f>SUM(H24:H679)</f>
        <v>1001029.8000000005</v>
      </c>
      <c r="I680" s="241"/>
      <c r="J680" s="241"/>
      <c r="K680" s="252"/>
      <c r="L680" s="241"/>
      <c r="M680" s="241"/>
      <c r="N680" s="241"/>
      <c r="O680" s="241"/>
      <c r="P680" s="241"/>
      <c r="Q680" s="241"/>
      <c r="R680" s="241"/>
      <c r="S680" s="241"/>
      <c r="T680" s="241"/>
      <c r="U680" s="241"/>
      <c r="V680" s="241"/>
      <c r="W680" s="241"/>
      <c r="X680" s="241"/>
      <c r="Y680" s="241"/>
      <c r="Z680" s="241"/>
      <c r="AA680" s="241"/>
    </row>
    <row r="681" spans="1:27">
      <c r="A681" s="250">
        <v>672</v>
      </c>
      <c r="B681" s="241"/>
      <c r="C681" s="259" t="s">
        <v>202</v>
      </c>
      <c r="D681" s="264">
        <v>2.4024591205729643E-2</v>
      </c>
      <c r="E681" s="264">
        <v>2.4024591205729643E-2</v>
      </c>
      <c r="F681" s="264">
        <v>2.4024591205729643E-2</v>
      </c>
      <c r="G681" s="264">
        <v>2.4024591205729643E-2</v>
      </c>
      <c r="H681" s="264">
        <v>2.4024591205729643E-2</v>
      </c>
      <c r="I681" s="258"/>
      <c r="J681" s="241"/>
      <c r="K681" s="252"/>
      <c r="L681" s="241"/>
      <c r="M681" s="241"/>
      <c r="N681" s="241"/>
      <c r="O681" s="241"/>
      <c r="P681" s="241"/>
      <c r="Q681" s="241"/>
      <c r="R681" s="241"/>
      <c r="S681" s="241"/>
      <c r="T681" s="241"/>
      <c r="U681" s="241"/>
      <c r="V681" s="241"/>
      <c r="W681" s="241"/>
      <c r="X681" s="241"/>
      <c r="Y681" s="241"/>
      <c r="Z681" s="241"/>
      <c r="AA681" s="241"/>
    </row>
    <row r="682" spans="1:27">
      <c r="A682" s="250">
        <v>673</v>
      </c>
      <c r="B682" s="241"/>
      <c r="C682" s="259" t="s">
        <v>203</v>
      </c>
      <c r="D682" s="251">
        <f>D680*D681</f>
        <v>122222.61232486097</v>
      </c>
      <c r="E682" s="251">
        <f>E680*E681</f>
        <v>-82045.308728690041</v>
      </c>
      <c r="F682" s="251">
        <f>F680*F681</f>
        <v>40177.303596171041</v>
      </c>
      <c r="G682" s="251">
        <f t="shared" ref="G682" si="52">G680*G681</f>
        <v>2004.1109774794415</v>
      </c>
      <c r="H682" s="251">
        <f>H680*H681</f>
        <v>24049.331729753314</v>
      </c>
      <c r="I682" s="258"/>
      <c r="J682" s="241"/>
      <c r="K682" s="252"/>
      <c r="L682" s="241"/>
      <c r="M682" s="241"/>
      <c r="N682" s="241"/>
      <c r="O682" s="241"/>
      <c r="P682" s="241"/>
      <c r="Q682" s="241"/>
      <c r="R682" s="241"/>
      <c r="S682" s="241"/>
      <c r="T682" s="241"/>
      <c r="U682" s="241"/>
      <c r="V682" s="241"/>
      <c r="W682" s="241"/>
      <c r="X682" s="241"/>
      <c r="Y682" s="241"/>
      <c r="Z682" s="241"/>
      <c r="AA682" s="241"/>
    </row>
    <row r="683" spans="1:27">
      <c r="A683" s="250">
        <v>674</v>
      </c>
      <c r="B683" s="241"/>
      <c r="C683" s="259"/>
      <c r="D683" s="246"/>
      <c r="E683" s="246"/>
      <c r="F683" s="246"/>
      <c r="G683" s="246"/>
      <c r="H683" s="246"/>
      <c r="I683" s="258"/>
      <c r="J683" s="241"/>
      <c r="K683" s="252"/>
      <c r="L683" s="241"/>
      <c r="M683" s="241"/>
      <c r="N683" s="241"/>
      <c r="O683" s="241"/>
      <c r="P683" s="241"/>
      <c r="Q683" s="241"/>
      <c r="R683" s="241"/>
      <c r="S683" s="241"/>
      <c r="T683" s="241"/>
      <c r="U683" s="241"/>
      <c r="V683" s="241"/>
      <c r="W683" s="241"/>
      <c r="X683" s="241"/>
      <c r="Y683" s="241"/>
      <c r="Z683" s="241"/>
      <c r="AA683" s="241"/>
    </row>
    <row r="684" spans="1:27">
      <c r="A684" s="250">
        <v>675</v>
      </c>
      <c r="B684" s="243" t="s">
        <v>390</v>
      </c>
      <c r="C684" s="244"/>
      <c r="D684" s="245"/>
      <c r="E684" s="246"/>
      <c r="F684" s="246"/>
      <c r="G684" s="246"/>
      <c r="H684" s="247"/>
      <c r="I684" s="241"/>
      <c r="J684" s="241"/>
      <c r="K684" s="252"/>
      <c r="L684" s="241"/>
      <c r="M684" s="241"/>
      <c r="N684" s="241"/>
      <c r="O684" s="241"/>
      <c r="P684" s="241"/>
      <c r="Q684" s="241"/>
      <c r="R684" s="241"/>
      <c r="S684" s="241"/>
      <c r="T684" s="241"/>
      <c r="U684" s="241"/>
      <c r="V684" s="241"/>
      <c r="W684" s="241"/>
      <c r="X684" s="241"/>
      <c r="Y684" s="241"/>
      <c r="Z684" s="241"/>
      <c r="AA684" s="241"/>
    </row>
    <row r="685" spans="1:27" hidden="1" outlineLevel="1">
      <c r="A685" s="250">
        <v>676</v>
      </c>
      <c r="B685" s="241">
        <v>103048</v>
      </c>
      <c r="C685" s="241" t="s">
        <v>198</v>
      </c>
      <c r="D685" s="251">
        <v>738810.23</v>
      </c>
      <c r="E685" s="251">
        <v>-738810.23</v>
      </c>
      <c r="F685" s="251">
        <f t="shared" ref="F685:F748" si="53">D685+E685</f>
        <v>0</v>
      </c>
      <c r="G685" s="251">
        <f>IF(F685&gt;0,D685/I685,0)</f>
        <v>0</v>
      </c>
      <c r="H685" s="251">
        <f>IF(F685&gt;0,IF(YEAR(K685)="2018",ROUND(($P$8-K685)/30,0)*G685,G685*12),0)</f>
        <v>0</v>
      </c>
      <c r="I685" s="241">
        <v>96</v>
      </c>
      <c r="J685" s="249">
        <v>35611</v>
      </c>
      <c r="K685" s="252">
        <f t="shared" si="48"/>
        <v>38503</v>
      </c>
      <c r="L685" s="241"/>
      <c r="M685" s="253" t="str">
        <f>+IF(F685=0,"Other Allocated Computer System Costs","Not Fully Deprec")</f>
        <v>Other Allocated Computer System Costs</v>
      </c>
      <c r="N685" s="241"/>
      <c r="O685" s="241"/>
      <c r="P685" s="241"/>
      <c r="Q685" s="241"/>
      <c r="R685" s="241"/>
      <c r="S685" s="241"/>
      <c r="T685" s="241"/>
      <c r="U685" s="241"/>
      <c r="V685" s="241"/>
      <c r="W685" s="241"/>
      <c r="X685" s="241"/>
      <c r="Y685" s="241"/>
      <c r="Z685" s="241"/>
      <c r="AA685" s="241"/>
    </row>
    <row r="686" spans="1:27" hidden="1" outlineLevel="1">
      <c r="A686" s="250">
        <v>677</v>
      </c>
      <c r="B686" s="241">
        <v>103049</v>
      </c>
      <c r="C686" s="241" t="s">
        <v>198</v>
      </c>
      <c r="D686" s="251">
        <v>2265</v>
      </c>
      <c r="E686" s="251">
        <v>-2265</v>
      </c>
      <c r="F686" s="251">
        <f t="shared" si="53"/>
        <v>0</v>
      </c>
      <c r="G686" s="251">
        <f t="shared" ref="G686:G749" si="54">IF(F686&gt;0,D686/I686,0)</f>
        <v>0</v>
      </c>
      <c r="H686" s="251">
        <f t="shared" ref="H686:H749" si="55">IF(F686&gt;0,IF(YEAR(K686)="2018",ROUND(($P$8-K686)/30,0)*G686,G686*12),0)</f>
        <v>0</v>
      </c>
      <c r="I686" s="241">
        <v>96</v>
      </c>
      <c r="J686" s="249">
        <v>35976</v>
      </c>
      <c r="K686" s="252">
        <f t="shared" si="48"/>
        <v>38868</v>
      </c>
      <c r="L686" s="241"/>
      <c r="M686" s="253" t="str">
        <f t="shared" ref="M686:M749" si="56">+IF(F686=0,"Other Allocated Computer System Costs","Not Fully Deprec")</f>
        <v>Other Allocated Computer System Costs</v>
      </c>
      <c r="N686" s="241"/>
      <c r="O686" s="241"/>
      <c r="P686" s="241"/>
      <c r="Q686" s="241"/>
      <c r="R686" s="241"/>
      <c r="S686" s="241"/>
      <c r="T686" s="241"/>
      <c r="U686" s="241"/>
      <c r="V686" s="241"/>
      <c r="W686" s="241"/>
      <c r="X686" s="241"/>
      <c r="Y686" s="241"/>
      <c r="Z686" s="241"/>
      <c r="AA686" s="241"/>
    </row>
    <row r="687" spans="1:27" hidden="1" outlineLevel="1">
      <c r="A687" s="250">
        <v>678</v>
      </c>
      <c r="B687" s="241">
        <v>103050</v>
      </c>
      <c r="C687" s="241" t="s">
        <v>198</v>
      </c>
      <c r="D687" s="251">
        <v>26617.7</v>
      </c>
      <c r="E687" s="251">
        <v>-26617.7</v>
      </c>
      <c r="F687" s="251">
        <f t="shared" si="53"/>
        <v>0</v>
      </c>
      <c r="G687" s="251">
        <f t="shared" si="54"/>
        <v>0</v>
      </c>
      <c r="H687" s="251">
        <f t="shared" si="55"/>
        <v>0</v>
      </c>
      <c r="I687" s="241">
        <v>96</v>
      </c>
      <c r="J687" s="249">
        <v>36341</v>
      </c>
      <c r="K687" s="252">
        <f t="shared" si="48"/>
        <v>39233</v>
      </c>
      <c r="L687" s="241"/>
      <c r="M687" s="253" t="str">
        <f t="shared" si="56"/>
        <v>Other Allocated Computer System Costs</v>
      </c>
      <c r="N687" s="241"/>
      <c r="O687" s="241"/>
      <c r="P687" s="241"/>
      <c r="Q687" s="241"/>
      <c r="R687" s="241"/>
      <c r="S687" s="241"/>
      <c r="T687" s="241"/>
      <c r="U687" s="241"/>
      <c r="V687" s="241"/>
      <c r="W687" s="241"/>
      <c r="X687" s="241"/>
      <c r="Y687" s="241"/>
      <c r="Z687" s="241"/>
      <c r="AA687" s="241"/>
    </row>
    <row r="688" spans="1:27" hidden="1" outlineLevel="1">
      <c r="A688" s="250">
        <v>679</v>
      </c>
      <c r="B688" s="241">
        <v>103051</v>
      </c>
      <c r="C688" s="241" t="s">
        <v>198</v>
      </c>
      <c r="D688" s="251">
        <v>3600</v>
      </c>
      <c r="E688" s="251">
        <v>-3600</v>
      </c>
      <c r="F688" s="251">
        <f t="shared" si="53"/>
        <v>0</v>
      </c>
      <c r="G688" s="251">
        <f t="shared" si="54"/>
        <v>0</v>
      </c>
      <c r="H688" s="251">
        <f t="shared" si="55"/>
        <v>0</v>
      </c>
      <c r="I688" s="241">
        <v>96</v>
      </c>
      <c r="J688" s="249">
        <v>36707</v>
      </c>
      <c r="K688" s="252">
        <f t="shared" si="48"/>
        <v>39599</v>
      </c>
      <c r="L688" s="241"/>
      <c r="M688" s="253" t="str">
        <f t="shared" si="56"/>
        <v>Other Allocated Computer System Costs</v>
      </c>
      <c r="N688" s="241"/>
      <c r="O688" s="241"/>
      <c r="P688" s="241"/>
      <c r="Q688" s="241"/>
      <c r="R688" s="241"/>
      <c r="S688" s="241"/>
      <c r="T688" s="241"/>
      <c r="U688" s="241"/>
      <c r="V688" s="241"/>
      <c r="W688" s="241"/>
      <c r="X688" s="241"/>
      <c r="Y688" s="241"/>
      <c r="Z688" s="241"/>
      <c r="AA688" s="241"/>
    </row>
    <row r="689" spans="1:27" hidden="1" outlineLevel="1">
      <c r="A689" s="250">
        <v>680</v>
      </c>
      <c r="B689" s="241">
        <v>103052</v>
      </c>
      <c r="C689" s="241" t="s">
        <v>198</v>
      </c>
      <c r="D689" s="251">
        <v>45542.34</v>
      </c>
      <c r="E689" s="251">
        <v>-45542.34</v>
      </c>
      <c r="F689" s="251">
        <f t="shared" si="53"/>
        <v>0</v>
      </c>
      <c r="G689" s="251">
        <f t="shared" si="54"/>
        <v>0</v>
      </c>
      <c r="H689" s="251">
        <f t="shared" si="55"/>
        <v>0</v>
      </c>
      <c r="I689" s="241">
        <v>96</v>
      </c>
      <c r="J689" s="249">
        <v>37072</v>
      </c>
      <c r="K689" s="252">
        <f t="shared" si="48"/>
        <v>39964</v>
      </c>
      <c r="L689" s="241"/>
      <c r="M689" s="253" t="str">
        <f t="shared" si="56"/>
        <v>Other Allocated Computer System Costs</v>
      </c>
      <c r="N689" s="241"/>
      <c r="O689" s="241"/>
      <c r="P689" s="241"/>
      <c r="Q689" s="241"/>
      <c r="R689" s="241"/>
      <c r="S689" s="241"/>
      <c r="T689" s="241"/>
      <c r="U689" s="241"/>
      <c r="V689" s="241"/>
      <c r="W689" s="241"/>
      <c r="X689" s="241"/>
      <c r="Y689" s="241"/>
      <c r="Z689" s="241"/>
      <c r="AA689" s="241"/>
    </row>
    <row r="690" spans="1:27" hidden="1" outlineLevel="1">
      <c r="A690" s="250">
        <v>681</v>
      </c>
      <c r="B690" s="241">
        <v>103053</v>
      </c>
      <c r="C690" s="241" t="s">
        <v>198</v>
      </c>
      <c r="D690" s="251">
        <v>5912.31</v>
      </c>
      <c r="E690" s="251">
        <v>-5912.31</v>
      </c>
      <c r="F690" s="251">
        <f t="shared" si="53"/>
        <v>0</v>
      </c>
      <c r="G690" s="251">
        <f t="shared" si="54"/>
        <v>0</v>
      </c>
      <c r="H690" s="251">
        <f t="shared" si="55"/>
        <v>0</v>
      </c>
      <c r="I690" s="241">
        <v>96</v>
      </c>
      <c r="J690" s="249">
        <v>37437</v>
      </c>
      <c r="K690" s="252">
        <f t="shared" si="48"/>
        <v>40329</v>
      </c>
      <c r="L690" s="241"/>
      <c r="M690" s="253" t="str">
        <f t="shared" si="56"/>
        <v>Other Allocated Computer System Costs</v>
      </c>
      <c r="N690" s="241"/>
      <c r="O690" s="241"/>
      <c r="P690" s="241"/>
      <c r="Q690" s="241"/>
      <c r="R690" s="241"/>
      <c r="S690" s="241"/>
      <c r="T690" s="241"/>
      <c r="U690" s="241"/>
      <c r="V690" s="241"/>
      <c r="W690" s="241"/>
      <c r="X690" s="241"/>
      <c r="Y690" s="241"/>
      <c r="Z690" s="241"/>
      <c r="AA690" s="241"/>
    </row>
    <row r="691" spans="1:27" hidden="1" outlineLevel="1">
      <c r="A691" s="250">
        <v>682</v>
      </c>
      <c r="B691" s="241">
        <v>103054</v>
      </c>
      <c r="C691" s="241" t="s">
        <v>198</v>
      </c>
      <c r="D691" s="251">
        <v>14240</v>
      </c>
      <c r="E691" s="251">
        <v>-14240</v>
      </c>
      <c r="F691" s="251">
        <f t="shared" si="53"/>
        <v>0</v>
      </c>
      <c r="G691" s="251">
        <f t="shared" si="54"/>
        <v>0</v>
      </c>
      <c r="H691" s="251">
        <f t="shared" si="55"/>
        <v>0</v>
      </c>
      <c r="I691" s="241">
        <v>96</v>
      </c>
      <c r="J691" s="249">
        <v>37802</v>
      </c>
      <c r="K691" s="252">
        <f t="shared" si="48"/>
        <v>40694</v>
      </c>
      <c r="L691" s="241"/>
      <c r="M691" s="253" t="str">
        <f t="shared" si="56"/>
        <v>Other Allocated Computer System Costs</v>
      </c>
      <c r="N691" s="241"/>
      <c r="O691" s="241"/>
      <c r="P691" s="241"/>
      <c r="Q691" s="241"/>
      <c r="R691" s="241"/>
      <c r="S691" s="241"/>
      <c r="T691" s="241"/>
      <c r="U691" s="241"/>
      <c r="V691" s="241"/>
      <c r="W691" s="241"/>
      <c r="X691" s="241"/>
      <c r="Y691" s="241"/>
      <c r="Z691" s="241"/>
      <c r="AA691" s="241"/>
    </row>
    <row r="692" spans="1:27" hidden="1" outlineLevel="1">
      <c r="A692" s="250">
        <v>683</v>
      </c>
      <c r="B692" s="241">
        <v>150154</v>
      </c>
      <c r="C692" s="241" t="s">
        <v>391</v>
      </c>
      <c r="D692" s="251">
        <v>-441500</v>
      </c>
      <c r="E692" s="251">
        <v>441500</v>
      </c>
      <c r="F692" s="251">
        <f t="shared" si="53"/>
        <v>0</v>
      </c>
      <c r="G692" s="251">
        <f t="shared" si="54"/>
        <v>0</v>
      </c>
      <c r="H692" s="251">
        <f t="shared" si="55"/>
        <v>0</v>
      </c>
      <c r="I692" s="241">
        <v>96</v>
      </c>
      <c r="J692" s="249">
        <v>39110</v>
      </c>
      <c r="K692" s="252">
        <f t="shared" si="48"/>
        <v>42004</v>
      </c>
      <c r="L692" s="241"/>
      <c r="M692" s="253" t="str">
        <f t="shared" si="56"/>
        <v>Other Allocated Computer System Costs</v>
      </c>
      <c r="N692" s="241"/>
      <c r="O692" s="241"/>
      <c r="P692" s="241"/>
      <c r="Q692" s="241"/>
      <c r="R692" s="241"/>
      <c r="S692" s="241"/>
      <c r="T692" s="241"/>
      <c r="U692" s="241"/>
      <c r="V692" s="241"/>
      <c r="W692" s="241"/>
      <c r="X692" s="241"/>
      <c r="Y692" s="241"/>
      <c r="Z692" s="241"/>
      <c r="AA692" s="241"/>
    </row>
    <row r="693" spans="1:27" hidden="1" outlineLevel="1">
      <c r="A693" s="250">
        <v>684</v>
      </c>
      <c r="B693" s="241">
        <v>150155</v>
      </c>
      <c r="C693" s="241" t="s">
        <v>392</v>
      </c>
      <c r="D693" s="251">
        <v>-441500</v>
      </c>
      <c r="E693" s="251">
        <v>441500</v>
      </c>
      <c r="F693" s="251">
        <f t="shared" si="53"/>
        <v>0</v>
      </c>
      <c r="G693" s="251">
        <f t="shared" si="54"/>
        <v>0</v>
      </c>
      <c r="H693" s="251">
        <f t="shared" si="55"/>
        <v>0</v>
      </c>
      <c r="I693" s="241">
        <v>96</v>
      </c>
      <c r="J693" s="249">
        <v>39317</v>
      </c>
      <c r="K693" s="252">
        <f t="shared" si="48"/>
        <v>42216</v>
      </c>
      <c r="L693" s="241"/>
      <c r="M693" s="253" t="str">
        <f t="shared" si="56"/>
        <v>Other Allocated Computer System Costs</v>
      </c>
      <c r="N693" s="241"/>
      <c r="O693" s="241"/>
      <c r="P693" s="241"/>
      <c r="Q693" s="241"/>
      <c r="R693" s="241"/>
      <c r="S693" s="241"/>
      <c r="T693" s="241"/>
      <c r="U693" s="241"/>
      <c r="V693" s="241"/>
      <c r="W693" s="241"/>
      <c r="X693" s="241"/>
      <c r="Y693" s="241"/>
      <c r="Z693" s="241"/>
      <c r="AA693" s="241"/>
    </row>
    <row r="694" spans="1:27" hidden="1" outlineLevel="1">
      <c r="A694" s="250">
        <v>685</v>
      </c>
      <c r="B694" s="241">
        <v>150156</v>
      </c>
      <c r="C694" s="241" t="s">
        <v>392</v>
      </c>
      <c r="D694" s="251">
        <v>-39428.31</v>
      </c>
      <c r="E694" s="251">
        <v>39428.31</v>
      </c>
      <c r="F694" s="251">
        <f t="shared" si="53"/>
        <v>0</v>
      </c>
      <c r="G694" s="251">
        <f t="shared" si="54"/>
        <v>0</v>
      </c>
      <c r="H694" s="251">
        <f t="shared" si="55"/>
        <v>0</v>
      </c>
      <c r="I694" s="241">
        <v>96</v>
      </c>
      <c r="J694" s="249">
        <v>39317</v>
      </c>
      <c r="K694" s="252">
        <f t="shared" si="48"/>
        <v>42216</v>
      </c>
      <c r="L694" s="241"/>
      <c r="M694" s="253" t="str">
        <f t="shared" si="56"/>
        <v>Other Allocated Computer System Costs</v>
      </c>
      <c r="N694" s="241"/>
      <c r="O694" s="241"/>
      <c r="P694" s="241"/>
      <c r="Q694" s="241"/>
      <c r="R694" s="241"/>
      <c r="S694" s="241"/>
      <c r="T694" s="241"/>
      <c r="U694" s="241"/>
      <c r="V694" s="241"/>
      <c r="W694" s="241"/>
      <c r="X694" s="241"/>
      <c r="Y694" s="241"/>
      <c r="Z694" s="241"/>
      <c r="AA694" s="241"/>
    </row>
    <row r="695" spans="1:27" hidden="1" outlineLevel="1">
      <c r="A695" s="250">
        <v>686</v>
      </c>
      <c r="B695" s="241">
        <v>150157</v>
      </c>
      <c r="C695" s="241" t="s">
        <v>392</v>
      </c>
      <c r="D695" s="251">
        <v>-27793.78</v>
      </c>
      <c r="E695" s="251">
        <v>27793.78</v>
      </c>
      <c r="F695" s="251">
        <f t="shared" si="53"/>
        <v>0</v>
      </c>
      <c r="G695" s="251">
        <f t="shared" si="54"/>
        <v>0</v>
      </c>
      <c r="H695" s="251">
        <f t="shared" si="55"/>
        <v>0</v>
      </c>
      <c r="I695" s="241">
        <v>96</v>
      </c>
      <c r="J695" s="249">
        <v>39317</v>
      </c>
      <c r="K695" s="252">
        <f t="shared" si="48"/>
        <v>42216</v>
      </c>
      <c r="L695" s="241"/>
      <c r="M695" s="253" t="str">
        <f t="shared" si="56"/>
        <v>Other Allocated Computer System Costs</v>
      </c>
      <c r="N695" s="241"/>
      <c r="O695" s="241"/>
      <c r="P695" s="241"/>
      <c r="Q695" s="241"/>
      <c r="R695" s="241"/>
      <c r="S695" s="241"/>
      <c r="T695" s="241"/>
      <c r="U695" s="241"/>
      <c r="V695" s="241"/>
      <c r="W695" s="241"/>
      <c r="X695" s="241"/>
      <c r="Y695" s="241"/>
      <c r="Z695" s="241"/>
      <c r="AA695" s="241"/>
    </row>
    <row r="696" spans="1:27" hidden="1" outlineLevel="1">
      <c r="A696" s="250">
        <v>687</v>
      </c>
      <c r="B696" s="241">
        <v>150158</v>
      </c>
      <c r="C696" s="241" t="s">
        <v>392</v>
      </c>
      <c r="D696" s="251">
        <v>-27625</v>
      </c>
      <c r="E696" s="251">
        <v>27625</v>
      </c>
      <c r="F696" s="251">
        <f t="shared" si="53"/>
        <v>0</v>
      </c>
      <c r="G696" s="251">
        <f t="shared" si="54"/>
        <v>0</v>
      </c>
      <c r="H696" s="251">
        <f t="shared" si="55"/>
        <v>0</v>
      </c>
      <c r="I696" s="241">
        <v>96</v>
      </c>
      <c r="J696" s="249">
        <v>39317</v>
      </c>
      <c r="K696" s="252">
        <f t="shared" si="48"/>
        <v>42216</v>
      </c>
      <c r="L696" s="241"/>
      <c r="M696" s="253" t="str">
        <f t="shared" si="56"/>
        <v>Other Allocated Computer System Costs</v>
      </c>
      <c r="N696" s="241"/>
      <c r="O696" s="241"/>
      <c r="P696" s="241"/>
      <c r="Q696" s="241"/>
      <c r="R696" s="241"/>
      <c r="S696" s="241"/>
      <c r="T696" s="241"/>
      <c r="U696" s="241"/>
      <c r="V696" s="241"/>
      <c r="W696" s="241"/>
      <c r="X696" s="241"/>
      <c r="Y696" s="241"/>
      <c r="Z696" s="241"/>
      <c r="AA696" s="241"/>
    </row>
    <row r="697" spans="1:27" hidden="1" outlineLevel="1">
      <c r="A697" s="250">
        <v>688</v>
      </c>
      <c r="B697" s="241">
        <v>150159</v>
      </c>
      <c r="C697" s="241" t="s">
        <v>393</v>
      </c>
      <c r="D697" s="251">
        <v>27625</v>
      </c>
      <c r="E697" s="251">
        <v>-27625</v>
      </c>
      <c r="F697" s="251">
        <f t="shared" si="53"/>
        <v>0</v>
      </c>
      <c r="G697" s="251">
        <f t="shared" si="54"/>
        <v>0</v>
      </c>
      <c r="H697" s="251">
        <f t="shared" si="55"/>
        <v>0</v>
      </c>
      <c r="I697" s="241">
        <v>96</v>
      </c>
      <c r="J697" s="249">
        <v>39317</v>
      </c>
      <c r="K697" s="252">
        <f t="shared" si="48"/>
        <v>42216</v>
      </c>
      <c r="L697" s="241"/>
      <c r="M697" s="253" t="str">
        <f t="shared" si="56"/>
        <v>Other Allocated Computer System Costs</v>
      </c>
      <c r="N697" s="241"/>
      <c r="O697" s="241"/>
      <c r="P697" s="241"/>
      <c r="Q697" s="241"/>
      <c r="R697" s="241"/>
      <c r="S697" s="241"/>
      <c r="T697" s="241"/>
      <c r="U697" s="241"/>
      <c r="V697" s="241"/>
      <c r="W697" s="241"/>
      <c r="X697" s="241"/>
      <c r="Y697" s="241"/>
      <c r="Z697" s="241"/>
      <c r="AA697" s="241"/>
    </row>
    <row r="698" spans="1:27" hidden="1" outlineLevel="1">
      <c r="A698" s="250">
        <v>689</v>
      </c>
      <c r="B698" s="241">
        <v>150160</v>
      </c>
      <c r="C698" s="241" t="s">
        <v>394</v>
      </c>
      <c r="D698" s="251">
        <v>441079.27</v>
      </c>
      <c r="E698" s="251">
        <v>-441079.27</v>
      </c>
      <c r="F698" s="251">
        <f t="shared" si="53"/>
        <v>0</v>
      </c>
      <c r="G698" s="251">
        <f t="shared" si="54"/>
        <v>0</v>
      </c>
      <c r="H698" s="251">
        <f t="shared" si="55"/>
        <v>0</v>
      </c>
      <c r="I698" s="241">
        <v>96</v>
      </c>
      <c r="J698" s="249">
        <v>39110</v>
      </c>
      <c r="K698" s="252">
        <f t="shared" si="48"/>
        <v>42004</v>
      </c>
      <c r="L698" s="241"/>
      <c r="M698" s="253" t="str">
        <f t="shared" si="56"/>
        <v>Other Allocated Computer System Costs</v>
      </c>
      <c r="N698" s="241"/>
      <c r="O698" s="241"/>
      <c r="P698" s="241"/>
      <c r="Q698" s="241"/>
      <c r="R698" s="241"/>
      <c r="S698" s="241"/>
      <c r="T698" s="241"/>
      <c r="U698" s="241"/>
      <c r="V698" s="241"/>
      <c r="W698" s="241"/>
      <c r="X698" s="241"/>
      <c r="Y698" s="241"/>
      <c r="Z698" s="241"/>
      <c r="AA698" s="241"/>
    </row>
    <row r="699" spans="1:27" hidden="1" outlineLevel="1">
      <c r="A699" s="250">
        <v>690</v>
      </c>
      <c r="B699" s="241">
        <v>1000084</v>
      </c>
      <c r="C699" s="241" t="s">
        <v>395</v>
      </c>
      <c r="D699" s="251">
        <v>150.91999999999999</v>
      </c>
      <c r="E699" s="251">
        <v>-150.91999999999999</v>
      </c>
      <c r="F699" s="251">
        <f t="shared" si="53"/>
        <v>0</v>
      </c>
      <c r="G699" s="251">
        <f t="shared" si="54"/>
        <v>0</v>
      </c>
      <c r="H699" s="251">
        <f t="shared" si="55"/>
        <v>0</v>
      </c>
      <c r="I699" s="241">
        <v>96</v>
      </c>
      <c r="J699" s="249">
        <v>39513</v>
      </c>
      <c r="K699" s="252">
        <f t="shared" si="48"/>
        <v>42429</v>
      </c>
      <c r="L699" s="241"/>
      <c r="M699" s="253" t="str">
        <f t="shared" si="56"/>
        <v>Other Allocated Computer System Costs</v>
      </c>
      <c r="N699" s="241"/>
      <c r="O699" s="241"/>
      <c r="P699" s="241"/>
      <c r="Q699" s="241"/>
      <c r="R699" s="241"/>
      <c r="S699" s="241"/>
      <c r="T699" s="241"/>
      <c r="U699" s="241"/>
      <c r="V699" s="241"/>
      <c r="W699" s="241"/>
      <c r="X699" s="241"/>
      <c r="Y699" s="241"/>
      <c r="Z699" s="241"/>
      <c r="AA699" s="241"/>
    </row>
    <row r="700" spans="1:27" hidden="1" outlineLevel="1">
      <c r="A700" s="250">
        <v>691</v>
      </c>
      <c r="B700" s="241">
        <v>1000085</v>
      </c>
      <c r="C700" s="241" t="s">
        <v>395</v>
      </c>
      <c r="D700" s="251">
        <v>288.62</v>
      </c>
      <c r="E700" s="251">
        <v>-288.62</v>
      </c>
      <c r="F700" s="251">
        <f t="shared" si="53"/>
        <v>0</v>
      </c>
      <c r="G700" s="251">
        <f t="shared" si="54"/>
        <v>0</v>
      </c>
      <c r="H700" s="251">
        <f t="shared" si="55"/>
        <v>0</v>
      </c>
      <c r="I700" s="241">
        <v>96</v>
      </c>
      <c r="J700" s="249">
        <v>39528</v>
      </c>
      <c r="K700" s="252">
        <f t="shared" si="48"/>
        <v>42429</v>
      </c>
      <c r="L700" s="241"/>
      <c r="M700" s="253" t="str">
        <f t="shared" si="56"/>
        <v>Other Allocated Computer System Costs</v>
      </c>
      <c r="N700" s="241"/>
      <c r="O700" s="241"/>
      <c r="P700" s="241"/>
      <c r="Q700" s="241"/>
      <c r="R700" s="241"/>
      <c r="S700" s="241"/>
      <c r="T700" s="241"/>
      <c r="U700" s="241"/>
      <c r="V700" s="241"/>
      <c r="W700" s="241"/>
      <c r="X700" s="241"/>
      <c r="Y700" s="241"/>
      <c r="Z700" s="241"/>
      <c r="AA700" s="241"/>
    </row>
    <row r="701" spans="1:27" hidden="1" outlineLevel="1">
      <c r="A701" s="250">
        <v>692</v>
      </c>
      <c r="B701" s="241">
        <v>1000089</v>
      </c>
      <c r="C701" s="241" t="s">
        <v>395</v>
      </c>
      <c r="D701" s="251">
        <v>81.34</v>
      </c>
      <c r="E701" s="251">
        <v>-81.34</v>
      </c>
      <c r="F701" s="251">
        <f t="shared" si="53"/>
        <v>0</v>
      </c>
      <c r="G701" s="251">
        <f t="shared" si="54"/>
        <v>0</v>
      </c>
      <c r="H701" s="251">
        <f t="shared" si="55"/>
        <v>0</v>
      </c>
      <c r="I701" s="241">
        <v>96</v>
      </c>
      <c r="J701" s="249">
        <v>39513</v>
      </c>
      <c r="K701" s="252">
        <f t="shared" si="48"/>
        <v>42429</v>
      </c>
      <c r="L701" s="241"/>
      <c r="M701" s="253" t="str">
        <f t="shared" si="56"/>
        <v>Other Allocated Computer System Costs</v>
      </c>
      <c r="N701" s="241"/>
      <c r="O701" s="241"/>
      <c r="P701" s="241"/>
      <c r="Q701" s="241"/>
      <c r="R701" s="241"/>
      <c r="S701" s="241"/>
      <c r="T701" s="241"/>
      <c r="U701" s="241"/>
      <c r="V701" s="241"/>
      <c r="W701" s="241"/>
      <c r="X701" s="241"/>
      <c r="Y701" s="241"/>
      <c r="Z701" s="241"/>
      <c r="AA701" s="241"/>
    </row>
    <row r="702" spans="1:27" hidden="1" outlineLevel="1">
      <c r="A702" s="250">
        <v>693</v>
      </c>
      <c r="B702" s="241">
        <v>1000513</v>
      </c>
      <c r="C702" s="241" t="s">
        <v>396</v>
      </c>
      <c r="D702" s="251">
        <v>15066608.039999999</v>
      </c>
      <c r="E702" s="251">
        <v>-15066608.039999999</v>
      </c>
      <c r="F702" s="251">
        <f t="shared" si="53"/>
        <v>0</v>
      </c>
      <c r="G702" s="251">
        <f t="shared" si="54"/>
        <v>0</v>
      </c>
      <c r="H702" s="251">
        <f t="shared" si="55"/>
        <v>0</v>
      </c>
      <c r="I702" s="241">
        <v>96</v>
      </c>
      <c r="J702" s="249">
        <v>39419</v>
      </c>
      <c r="K702" s="252">
        <f t="shared" si="48"/>
        <v>42338</v>
      </c>
      <c r="L702" s="241"/>
      <c r="M702" s="253" t="str">
        <f t="shared" si="56"/>
        <v>Other Allocated Computer System Costs</v>
      </c>
      <c r="N702" s="241"/>
      <c r="O702" s="241"/>
      <c r="P702" s="241"/>
      <c r="Q702" s="241"/>
      <c r="R702" s="241"/>
      <c r="S702" s="241"/>
      <c r="T702" s="241"/>
      <c r="U702" s="241"/>
      <c r="V702" s="241"/>
      <c r="W702" s="241"/>
      <c r="X702" s="241"/>
      <c r="Y702" s="241"/>
      <c r="Z702" s="241"/>
      <c r="AA702" s="241"/>
    </row>
    <row r="703" spans="1:27" hidden="1" outlineLevel="1">
      <c r="A703" s="250">
        <v>694</v>
      </c>
      <c r="B703" s="241">
        <v>1000775</v>
      </c>
      <c r="C703" s="241" t="s">
        <v>199</v>
      </c>
      <c r="D703" s="251">
        <v>584.39</v>
      </c>
      <c r="E703" s="251">
        <v>-584.39</v>
      </c>
      <c r="F703" s="251">
        <f t="shared" si="53"/>
        <v>0</v>
      </c>
      <c r="G703" s="251">
        <f t="shared" si="54"/>
        <v>0</v>
      </c>
      <c r="H703" s="251">
        <f t="shared" si="55"/>
        <v>0</v>
      </c>
      <c r="I703" s="241">
        <v>96</v>
      </c>
      <c r="J703" s="249">
        <v>39542</v>
      </c>
      <c r="K703" s="252">
        <f t="shared" si="48"/>
        <v>42460</v>
      </c>
      <c r="L703" s="241"/>
      <c r="M703" s="253" t="str">
        <f t="shared" si="56"/>
        <v>Other Allocated Computer System Costs</v>
      </c>
      <c r="N703" s="241"/>
      <c r="O703" s="241"/>
      <c r="P703" s="241"/>
      <c r="Q703" s="241"/>
      <c r="R703" s="241"/>
      <c r="S703" s="241"/>
      <c r="T703" s="241"/>
      <c r="U703" s="241"/>
      <c r="V703" s="241"/>
      <c r="W703" s="241"/>
      <c r="X703" s="241"/>
      <c r="Y703" s="241"/>
      <c r="Z703" s="241"/>
      <c r="AA703" s="241"/>
    </row>
    <row r="704" spans="1:27" hidden="1" outlineLevel="1">
      <c r="A704" s="250">
        <v>695</v>
      </c>
      <c r="B704" s="241">
        <v>1000776</v>
      </c>
      <c r="C704" s="241" t="s">
        <v>207</v>
      </c>
      <c r="D704" s="251">
        <v>1691.67</v>
      </c>
      <c r="E704" s="251">
        <v>-1691.67</v>
      </c>
      <c r="F704" s="251">
        <f t="shared" si="53"/>
        <v>0</v>
      </c>
      <c r="G704" s="251">
        <f t="shared" si="54"/>
        <v>0</v>
      </c>
      <c r="H704" s="251">
        <f t="shared" si="55"/>
        <v>0</v>
      </c>
      <c r="I704" s="241">
        <v>96</v>
      </c>
      <c r="J704" s="249">
        <v>39542</v>
      </c>
      <c r="K704" s="252">
        <f t="shared" si="48"/>
        <v>42460</v>
      </c>
      <c r="L704" s="241"/>
      <c r="M704" s="253" t="str">
        <f t="shared" si="56"/>
        <v>Other Allocated Computer System Costs</v>
      </c>
      <c r="N704" s="241"/>
      <c r="O704" s="241"/>
      <c r="P704" s="241"/>
      <c r="Q704" s="241"/>
      <c r="R704" s="241"/>
      <c r="S704" s="241"/>
      <c r="T704" s="241"/>
      <c r="U704" s="241"/>
      <c r="V704" s="241"/>
      <c r="W704" s="241"/>
      <c r="X704" s="241"/>
      <c r="Y704" s="241"/>
      <c r="Z704" s="241"/>
      <c r="AA704" s="241"/>
    </row>
    <row r="705" spans="1:27" hidden="1" outlineLevel="1">
      <c r="A705" s="250">
        <v>696</v>
      </c>
      <c r="B705" s="241">
        <v>1000779</v>
      </c>
      <c r="C705" s="241" t="s">
        <v>199</v>
      </c>
      <c r="D705" s="251">
        <v>1982.9</v>
      </c>
      <c r="E705" s="251">
        <v>-1982.9</v>
      </c>
      <c r="F705" s="251">
        <f t="shared" si="53"/>
        <v>0</v>
      </c>
      <c r="G705" s="251">
        <f t="shared" si="54"/>
        <v>0</v>
      </c>
      <c r="H705" s="251">
        <f t="shared" si="55"/>
        <v>0</v>
      </c>
      <c r="I705" s="241">
        <v>96</v>
      </c>
      <c r="J705" s="249">
        <v>39553</v>
      </c>
      <c r="K705" s="252">
        <f t="shared" si="48"/>
        <v>42460</v>
      </c>
      <c r="L705" s="241"/>
      <c r="M705" s="253" t="str">
        <f t="shared" si="56"/>
        <v>Other Allocated Computer System Costs</v>
      </c>
      <c r="N705" s="241"/>
      <c r="O705" s="241"/>
      <c r="P705" s="241"/>
      <c r="Q705" s="241"/>
      <c r="R705" s="241"/>
      <c r="S705" s="241"/>
      <c r="T705" s="241"/>
      <c r="U705" s="241"/>
      <c r="V705" s="241"/>
      <c r="W705" s="241"/>
      <c r="X705" s="241"/>
      <c r="Y705" s="241"/>
      <c r="Z705" s="241"/>
      <c r="AA705" s="241"/>
    </row>
    <row r="706" spans="1:27" hidden="1" outlineLevel="1">
      <c r="A706" s="250">
        <v>697</v>
      </c>
      <c r="B706" s="241">
        <v>1000781</v>
      </c>
      <c r="C706" s="241" t="s">
        <v>199</v>
      </c>
      <c r="D706" s="251">
        <v>9838.4500000000007</v>
      </c>
      <c r="E706" s="251">
        <v>-9838.4500000000007</v>
      </c>
      <c r="F706" s="251">
        <f t="shared" si="53"/>
        <v>0</v>
      </c>
      <c r="G706" s="251">
        <f t="shared" si="54"/>
        <v>0</v>
      </c>
      <c r="H706" s="251">
        <f t="shared" si="55"/>
        <v>0</v>
      </c>
      <c r="I706" s="241">
        <v>96</v>
      </c>
      <c r="J706" s="249">
        <v>39546</v>
      </c>
      <c r="K706" s="252">
        <f t="shared" si="48"/>
        <v>42460</v>
      </c>
      <c r="L706" s="241"/>
      <c r="M706" s="253" t="str">
        <f t="shared" si="56"/>
        <v>Other Allocated Computer System Costs</v>
      </c>
      <c r="N706" s="241"/>
      <c r="O706" s="241"/>
      <c r="P706" s="241"/>
      <c r="Q706" s="241"/>
      <c r="R706" s="241"/>
      <c r="S706" s="241"/>
      <c r="T706" s="241"/>
      <c r="U706" s="241"/>
      <c r="V706" s="241"/>
      <c r="W706" s="241"/>
      <c r="X706" s="241"/>
      <c r="Y706" s="241"/>
      <c r="Z706" s="241"/>
      <c r="AA706" s="241"/>
    </row>
    <row r="707" spans="1:27" hidden="1" outlineLevel="1">
      <c r="A707" s="250">
        <v>698</v>
      </c>
      <c r="B707" s="241">
        <v>1000985</v>
      </c>
      <c r="C707" s="241" t="s">
        <v>199</v>
      </c>
      <c r="D707" s="251">
        <v>81.52</v>
      </c>
      <c r="E707" s="251">
        <v>-81.52</v>
      </c>
      <c r="F707" s="251">
        <f t="shared" si="53"/>
        <v>0</v>
      </c>
      <c r="G707" s="251">
        <f t="shared" si="54"/>
        <v>0</v>
      </c>
      <c r="H707" s="251">
        <f t="shared" si="55"/>
        <v>0</v>
      </c>
      <c r="I707" s="241">
        <v>96</v>
      </c>
      <c r="J707" s="249">
        <v>39560</v>
      </c>
      <c r="K707" s="252">
        <f t="shared" si="48"/>
        <v>42460</v>
      </c>
      <c r="L707" s="241"/>
      <c r="M707" s="253" t="str">
        <f t="shared" si="56"/>
        <v>Other Allocated Computer System Costs</v>
      </c>
      <c r="N707" s="241"/>
      <c r="O707" s="241"/>
      <c r="P707" s="241"/>
      <c r="Q707" s="241"/>
      <c r="R707" s="241"/>
      <c r="S707" s="241"/>
      <c r="T707" s="241"/>
      <c r="U707" s="241"/>
      <c r="V707" s="241"/>
      <c r="W707" s="241"/>
      <c r="X707" s="241"/>
      <c r="Y707" s="241"/>
      <c r="Z707" s="241"/>
      <c r="AA707" s="241"/>
    </row>
    <row r="708" spans="1:27" hidden="1" outlineLevel="1">
      <c r="A708" s="250">
        <v>699</v>
      </c>
      <c r="B708" s="241">
        <v>1001583</v>
      </c>
      <c r="C708" s="241" t="s">
        <v>199</v>
      </c>
      <c r="D708" s="251">
        <v>315.33999999999997</v>
      </c>
      <c r="E708" s="251">
        <v>-315.33999999999997</v>
      </c>
      <c r="F708" s="251">
        <f t="shared" si="53"/>
        <v>0</v>
      </c>
      <c r="G708" s="251">
        <f t="shared" si="54"/>
        <v>0</v>
      </c>
      <c r="H708" s="251">
        <f t="shared" si="55"/>
        <v>0</v>
      </c>
      <c r="I708" s="241">
        <v>96</v>
      </c>
      <c r="J708" s="249">
        <v>39589</v>
      </c>
      <c r="K708" s="252">
        <f t="shared" si="48"/>
        <v>42490</v>
      </c>
      <c r="L708" s="241"/>
      <c r="M708" s="253" t="str">
        <f t="shared" si="56"/>
        <v>Other Allocated Computer System Costs</v>
      </c>
      <c r="N708" s="241"/>
      <c r="O708" s="241"/>
      <c r="P708" s="241"/>
      <c r="Q708" s="241"/>
      <c r="R708" s="241"/>
      <c r="S708" s="241"/>
      <c r="T708" s="241"/>
      <c r="U708" s="241"/>
      <c r="V708" s="241"/>
      <c r="W708" s="241"/>
      <c r="X708" s="241"/>
      <c r="Y708" s="241"/>
      <c r="Z708" s="241"/>
      <c r="AA708" s="241"/>
    </row>
    <row r="709" spans="1:27" hidden="1" outlineLevel="1">
      <c r="A709" s="250">
        <v>700</v>
      </c>
      <c r="B709" s="241">
        <v>1001584</v>
      </c>
      <c r="C709" s="241" t="s">
        <v>199</v>
      </c>
      <c r="D709" s="251">
        <v>140.97</v>
      </c>
      <c r="E709" s="251">
        <v>-140.97</v>
      </c>
      <c r="F709" s="251">
        <f t="shared" si="53"/>
        <v>0</v>
      </c>
      <c r="G709" s="251">
        <f t="shared" si="54"/>
        <v>0</v>
      </c>
      <c r="H709" s="251">
        <f t="shared" si="55"/>
        <v>0</v>
      </c>
      <c r="I709" s="241">
        <v>96</v>
      </c>
      <c r="J709" s="249">
        <v>39589</v>
      </c>
      <c r="K709" s="252">
        <f t="shared" si="48"/>
        <v>42490</v>
      </c>
      <c r="L709" s="241"/>
      <c r="M709" s="253" t="str">
        <f t="shared" si="56"/>
        <v>Other Allocated Computer System Costs</v>
      </c>
      <c r="N709" s="241"/>
      <c r="O709" s="241"/>
      <c r="P709" s="241"/>
      <c r="Q709" s="241"/>
      <c r="R709" s="241"/>
      <c r="S709" s="241"/>
      <c r="T709" s="241"/>
      <c r="U709" s="241"/>
      <c r="V709" s="241"/>
      <c r="W709" s="241"/>
      <c r="X709" s="241"/>
      <c r="Y709" s="241"/>
      <c r="Z709" s="241"/>
      <c r="AA709" s="241"/>
    </row>
    <row r="710" spans="1:27" hidden="1" outlineLevel="1">
      <c r="A710" s="250">
        <v>701</v>
      </c>
      <c r="B710" s="241">
        <v>1001585</v>
      </c>
      <c r="C710" s="241" t="s">
        <v>199</v>
      </c>
      <c r="D710" s="251">
        <v>315.33999999999997</v>
      </c>
      <c r="E710" s="251">
        <v>-315.33999999999997</v>
      </c>
      <c r="F710" s="251">
        <f t="shared" si="53"/>
        <v>0</v>
      </c>
      <c r="G710" s="251">
        <f t="shared" si="54"/>
        <v>0</v>
      </c>
      <c r="H710" s="251">
        <f t="shared" si="55"/>
        <v>0</v>
      </c>
      <c r="I710" s="241">
        <v>96</v>
      </c>
      <c r="J710" s="249">
        <v>39589</v>
      </c>
      <c r="K710" s="252">
        <f t="shared" si="48"/>
        <v>42490</v>
      </c>
      <c r="L710" s="241"/>
      <c r="M710" s="253" t="str">
        <f t="shared" si="56"/>
        <v>Other Allocated Computer System Costs</v>
      </c>
      <c r="N710" s="241"/>
      <c r="O710" s="241"/>
      <c r="P710" s="241"/>
      <c r="Q710" s="241"/>
      <c r="R710" s="241"/>
      <c r="S710" s="241"/>
      <c r="T710" s="241"/>
      <c r="U710" s="241"/>
      <c r="V710" s="241"/>
      <c r="W710" s="241"/>
      <c r="X710" s="241"/>
      <c r="Y710" s="241"/>
      <c r="Z710" s="241"/>
      <c r="AA710" s="241"/>
    </row>
    <row r="711" spans="1:27" hidden="1" outlineLevel="1">
      <c r="A711" s="250">
        <v>702</v>
      </c>
      <c r="B711" s="241">
        <v>1001590</v>
      </c>
      <c r="C711" s="241" t="s">
        <v>199</v>
      </c>
      <c r="D711" s="251">
        <v>46.58</v>
      </c>
      <c r="E711" s="251">
        <v>-46.58</v>
      </c>
      <c r="F711" s="251">
        <f t="shared" si="53"/>
        <v>0</v>
      </c>
      <c r="G711" s="251">
        <f t="shared" si="54"/>
        <v>0</v>
      </c>
      <c r="H711" s="251">
        <f t="shared" si="55"/>
        <v>0</v>
      </c>
      <c r="I711" s="241">
        <v>96</v>
      </c>
      <c r="J711" s="249">
        <v>39589</v>
      </c>
      <c r="K711" s="252">
        <f t="shared" si="48"/>
        <v>42490</v>
      </c>
      <c r="L711" s="241"/>
      <c r="M711" s="253" t="str">
        <f t="shared" si="56"/>
        <v>Other Allocated Computer System Costs</v>
      </c>
      <c r="N711" s="241"/>
      <c r="O711" s="241"/>
      <c r="P711" s="241"/>
      <c r="Q711" s="241"/>
      <c r="R711" s="241"/>
      <c r="S711" s="241"/>
      <c r="T711" s="241"/>
      <c r="U711" s="241"/>
      <c r="V711" s="241"/>
      <c r="W711" s="241"/>
      <c r="X711" s="241"/>
      <c r="Y711" s="241"/>
      <c r="Z711" s="241"/>
      <c r="AA711" s="241"/>
    </row>
    <row r="712" spans="1:27" hidden="1" outlineLevel="1">
      <c r="A712" s="250">
        <v>703</v>
      </c>
      <c r="B712" s="241">
        <v>1001735</v>
      </c>
      <c r="C712" s="241" t="s">
        <v>199</v>
      </c>
      <c r="D712" s="251">
        <v>594.36</v>
      </c>
      <c r="E712" s="251">
        <v>-594.36</v>
      </c>
      <c r="F712" s="251">
        <f t="shared" si="53"/>
        <v>0</v>
      </c>
      <c r="G712" s="251">
        <f t="shared" si="54"/>
        <v>0</v>
      </c>
      <c r="H712" s="251">
        <f t="shared" si="55"/>
        <v>0</v>
      </c>
      <c r="I712" s="241">
        <v>96</v>
      </c>
      <c r="J712" s="249">
        <v>39598</v>
      </c>
      <c r="K712" s="252">
        <f t="shared" si="48"/>
        <v>42490</v>
      </c>
      <c r="L712" s="241"/>
      <c r="M712" s="253" t="str">
        <f t="shared" si="56"/>
        <v>Other Allocated Computer System Costs</v>
      </c>
      <c r="N712" s="241"/>
      <c r="O712" s="241"/>
      <c r="P712" s="241"/>
      <c r="Q712" s="241"/>
      <c r="R712" s="241"/>
      <c r="S712" s="241"/>
      <c r="T712" s="241"/>
      <c r="U712" s="241"/>
      <c r="V712" s="241"/>
      <c r="W712" s="241"/>
      <c r="X712" s="241"/>
      <c r="Y712" s="241"/>
      <c r="Z712" s="241"/>
      <c r="AA712" s="241"/>
    </row>
    <row r="713" spans="1:27" hidden="1" outlineLevel="1">
      <c r="A713" s="250">
        <v>704</v>
      </c>
      <c r="B713" s="241">
        <v>1001736</v>
      </c>
      <c r="C713" s="241" t="s">
        <v>199</v>
      </c>
      <c r="D713" s="251">
        <v>592.46</v>
      </c>
      <c r="E713" s="251">
        <v>-592.46</v>
      </c>
      <c r="F713" s="251">
        <f t="shared" si="53"/>
        <v>0</v>
      </c>
      <c r="G713" s="251">
        <f t="shared" si="54"/>
        <v>0</v>
      </c>
      <c r="H713" s="251">
        <f t="shared" si="55"/>
        <v>0</v>
      </c>
      <c r="I713" s="241">
        <v>96</v>
      </c>
      <c r="J713" s="249">
        <v>39598</v>
      </c>
      <c r="K713" s="252">
        <f t="shared" si="48"/>
        <v>42490</v>
      </c>
      <c r="L713" s="241"/>
      <c r="M713" s="253" t="str">
        <f t="shared" si="56"/>
        <v>Other Allocated Computer System Costs</v>
      </c>
      <c r="N713" s="241"/>
      <c r="O713" s="241"/>
      <c r="P713" s="241"/>
      <c r="Q713" s="241"/>
      <c r="R713" s="241"/>
      <c r="S713" s="241"/>
      <c r="T713" s="241"/>
      <c r="U713" s="241"/>
      <c r="V713" s="241"/>
      <c r="W713" s="241"/>
      <c r="X713" s="241"/>
      <c r="Y713" s="241"/>
      <c r="Z713" s="241"/>
      <c r="AA713" s="241"/>
    </row>
    <row r="714" spans="1:27" hidden="1" outlineLevel="1">
      <c r="A714" s="250">
        <v>705</v>
      </c>
      <c r="B714" s="241">
        <v>1001738</v>
      </c>
      <c r="C714" s="241" t="s">
        <v>199</v>
      </c>
      <c r="D714" s="251">
        <v>1173.02</v>
      </c>
      <c r="E714" s="251">
        <v>-1173.02</v>
      </c>
      <c r="F714" s="251">
        <f t="shared" si="53"/>
        <v>0</v>
      </c>
      <c r="G714" s="251">
        <f t="shared" si="54"/>
        <v>0</v>
      </c>
      <c r="H714" s="251">
        <f t="shared" si="55"/>
        <v>0</v>
      </c>
      <c r="I714" s="241">
        <v>96</v>
      </c>
      <c r="J714" s="249">
        <v>39598</v>
      </c>
      <c r="K714" s="252">
        <f t="shared" si="48"/>
        <v>42490</v>
      </c>
      <c r="L714" s="241"/>
      <c r="M714" s="253" t="str">
        <f t="shared" si="56"/>
        <v>Other Allocated Computer System Costs</v>
      </c>
      <c r="N714" s="241"/>
      <c r="O714" s="241"/>
      <c r="P714" s="241"/>
      <c r="Q714" s="241"/>
      <c r="R714" s="241"/>
      <c r="S714" s="241"/>
      <c r="T714" s="241"/>
      <c r="U714" s="241"/>
      <c r="V714" s="241"/>
      <c r="W714" s="241"/>
      <c r="X714" s="241"/>
      <c r="Y714" s="241"/>
      <c r="Z714" s="241"/>
      <c r="AA714" s="241"/>
    </row>
    <row r="715" spans="1:27" hidden="1" outlineLevel="1">
      <c r="A715" s="250">
        <v>706</v>
      </c>
      <c r="B715" s="241">
        <v>1002043</v>
      </c>
      <c r="C715" s="241" t="s">
        <v>199</v>
      </c>
      <c r="D715" s="251">
        <v>1219.27</v>
      </c>
      <c r="E715" s="251">
        <v>-1219.27</v>
      </c>
      <c r="F715" s="251">
        <f t="shared" si="53"/>
        <v>0</v>
      </c>
      <c r="G715" s="251">
        <f t="shared" si="54"/>
        <v>0</v>
      </c>
      <c r="H715" s="251">
        <f t="shared" si="55"/>
        <v>0</v>
      </c>
      <c r="I715" s="241">
        <v>96</v>
      </c>
      <c r="J715" s="249">
        <v>39609</v>
      </c>
      <c r="K715" s="252">
        <f t="shared" si="48"/>
        <v>42521</v>
      </c>
      <c r="L715" s="241"/>
      <c r="M715" s="253" t="str">
        <f t="shared" si="56"/>
        <v>Other Allocated Computer System Costs</v>
      </c>
      <c r="N715" s="241"/>
      <c r="O715" s="241"/>
      <c r="P715" s="241"/>
      <c r="Q715" s="241"/>
      <c r="R715" s="241"/>
      <c r="S715" s="241"/>
      <c r="T715" s="241"/>
      <c r="U715" s="241"/>
      <c r="V715" s="241"/>
      <c r="W715" s="241"/>
      <c r="X715" s="241"/>
      <c r="Y715" s="241"/>
      <c r="Z715" s="241"/>
      <c r="AA715" s="241"/>
    </row>
    <row r="716" spans="1:27" hidden="1" outlineLevel="1">
      <c r="A716" s="250">
        <v>707</v>
      </c>
      <c r="B716" s="241">
        <v>1002165</v>
      </c>
      <c r="C716" s="241" t="s">
        <v>397</v>
      </c>
      <c r="D716" s="251">
        <v>1200</v>
      </c>
      <c r="E716" s="251">
        <v>-1200</v>
      </c>
      <c r="F716" s="251">
        <f t="shared" si="53"/>
        <v>0</v>
      </c>
      <c r="G716" s="251">
        <f t="shared" si="54"/>
        <v>0</v>
      </c>
      <c r="H716" s="251">
        <f t="shared" si="55"/>
        <v>0</v>
      </c>
      <c r="I716" s="241">
        <v>96</v>
      </c>
      <c r="J716" s="249">
        <v>39612</v>
      </c>
      <c r="K716" s="252">
        <f t="shared" si="48"/>
        <v>42521</v>
      </c>
      <c r="L716" s="241"/>
      <c r="M716" s="253" t="str">
        <f t="shared" si="56"/>
        <v>Other Allocated Computer System Costs</v>
      </c>
      <c r="N716" s="241"/>
      <c r="O716" s="241"/>
      <c r="P716" s="241"/>
      <c r="Q716" s="241"/>
      <c r="R716" s="241"/>
      <c r="S716" s="241"/>
      <c r="T716" s="241"/>
      <c r="U716" s="241"/>
      <c r="V716" s="241"/>
      <c r="W716" s="241"/>
      <c r="X716" s="241"/>
      <c r="Y716" s="241"/>
      <c r="Z716" s="241"/>
      <c r="AA716" s="241"/>
    </row>
    <row r="717" spans="1:27" hidden="1" outlineLevel="1">
      <c r="A717" s="250">
        <v>708</v>
      </c>
      <c r="B717" s="241">
        <v>1002240</v>
      </c>
      <c r="C717" s="241" t="s">
        <v>398</v>
      </c>
      <c r="D717" s="251">
        <v>1582.78</v>
      </c>
      <c r="E717" s="251">
        <v>-1582.78</v>
      </c>
      <c r="F717" s="251">
        <f t="shared" si="53"/>
        <v>0</v>
      </c>
      <c r="G717" s="251">
        <f t="shared" si="54"/>
        <v>0</v>
      </c>
      <c r="H717" s="251">
        <f t="shared" si="55"/>
        <v>0</v>
      </c>
      <c r="I717" s="241">
        <v>96</v>
      </c>
      <c r="J717" s="249">
        <v>39623</v>
      </c>
      <c r="K717" s="252">
        <f t="shared" si="48"/>
        <v>42521</v>
      </c>
      <c r="L717" s="241"/>
      <c r="M717" s="253" t="str">
        <f t="shared" si="56"/>
        <v>Other Allocated Computer System Costs</v>
      </c>
      <c r="N717" s="241"/>
      <c r="O717" s="241"/>
      <c r="P717" s="241"/>
      <c r="Q717" s="241"/>
      <c r="R717" s="241"/>
      <c r="S717" s="241"/>
      <c r="T717" s="241"/>
      <c r="U717" s="241"/>
      <c r="V717" s="241"/>
      <c r="W717" s="241"/>
      <c r="X717" s="241"/>
      <c r="Y717" s="241"/>
      <c r="Z717" s="241"/>
      <c r="AA717" s="241"/>
    </row>
    <row r="718" spans="1:27" hidden="1" outlineLevel="1">
      <c r="A718" s="250">
        <v>709</v>
      </c>
      <c r="B718" s="241">
        <v>1002314</v>
      </c>
      <c r="C718" s="241" t="s">
        <v>399</v>
      </c>
      <c r="D718" s="251">
        <v>7359.56</v>
      </c>
      <c r="E718" s="251">
        <v>-7359.56</v>
      </c>
      <c r="F718" s="251">
        <f t="shared" si="53"/>
        <v>0</v>
      </c>
      <c r="G718" s="251">
        <f t="shared" si="54"/>
        <v>0</v>
      </c>
      <c r="H718" s="251">
        <f t="shared" si="55"/>
        <v>0</v>
      </c>
      <c r="I718" s="241">
        <v>96</v>
      </c>
      <c r="J718" s="249">
        <v>39608</v>
      </c>
      <c r="K718" s="252">
        <f t="shared" si="48"/>
        <v>42521</v>
      </c>
      <c r="L718" s="241"/>
      <c r="M718" s="253" t="str">
        <f t="shared" si="56"/>
        <v>Other Allocated Computer System Costs</v>
      </c>
      <c r="N718" s="241"/>
      <c r="O718" s="241"/>
      <c r="P718" s="241"/>
      <c r="Q718" s="241"/>
      <c r="R718" s="241"/>
      <c r="S718" s="241"/>
      <c r="T718" s="241"/>
      <c r="U718" s="241"/>
      <c r="V718" s="241"/>
      <c r="W718" s="241"/>
      <c r="X718" s="241"/>
      <c r="Y718" s="241"/>
      <c r="Z718" s="241"/>
      <c r="AA718" s="241"/>
    </row>
    <row r="719" spans="1:27" hidden="1" outlineLevel="1">
      <c r="A719" s="250">
        <v>710</v>
      </c>
      <c r="B719" s="241">
        <v>1002633</v>
      </c>
      <c r="C719" s="241" t="s">
        <v>400</v>
      </c>
      <c r="D719" s="251">
        <v>595.67999999999995</v>
      </c>
      <c r="E719" s="251">
        <v>-595.67999999999995</v>
      </c>
      <c r="F719" s="251">
        <f t="shared" si="53"/>
        <v>0</v>
      </c>
      <c r="G719" s="251">
        <f t="shared" si="54"/>
        <v>0</v>
      </c>
      <c r="H719" s="251">
        <f t="shared" si="55"/>
        <v>0</v>
      </c>
      <c r="I719" s="241">
        <v>96</v>
      </c>
      <c r="J719" s="249">
        <v>39637</v>
      </c>
      <c r="K719" s="252">
        <f t="shared" si="48"/>
        <v>42551</v>
      </c>
      <c r="L719" s="241"/>
      <c r="M719" s="253" t="str">
        <f t="shared" si="56"/>
        <v>Other Allocated Computer System Costs</v>
      </c>
      <c r="N719" s="241"/>
      <c r="O719" s="241"/>
      <c r="P719" s="241"/>
      <c r="Q719" s="241"/>
      <c r="R719" s="241"/>
      <c r="S719" s="241"/>
      <c r="T719" s="241"/>
      <c r="U719" s="241"/>
      <c r="V719" s="241"/>
      <c r="W719" s="241"/>
      <c r="X719" s="241"/>
      <c r="Y719" s="241"/>
      <c r="Z719" s="241"/>
      <c r="AA719" s="241"/>
    </row>
    <row r="720" spans="1:27" hidden="1" outlineLevel="1">
      <c r="A720" s="250">
        <v>711</v>
      </c>
      <c r="B720" s="241">
        <v>1002921</v>
      </c>
      <c r="C720" s="241" t="s">
        <v>397</v>
      </c>
      <c r="D720" s="251">
        <v>1465.97</v>
      </c>
      <c r="E720" s="251">
        <v>-1465.97</v>
      </c>
      <c r="F720" s="251">
        <f t="shared" si="53"/>
        <v>0</v>
      </c>
      <c r="G720" s="251">
        <f t="shared" si="54"/>
        <v>0</v>
      </c>
      <c r="H720" s="251">
        <f t="shared" si="55"/>
        <v>0</v>
      </c>
      <c r="I720" s="241">
        <v>96</v>
      </c>
      <c r="J720" s="249">
        <v>39655</v>
      </c>
      <c r="K720" s="252">
        <f t="shared" si="48"/>
        <v>42551</v>
      </c>
      <c r="L720" s="241"/>
      <c r="M720" s="253" t="str">
        <f t="shared" si="56"/>
        <v>Other Allocated Computer System Costs</v>
      </c>
      <c r="N720" s="241"/>
      <c r="O720" s="241"/>
      <c r="P720" s="241"/>
      <c r="Q720" s="241"/>
      <c r="R720" s="241"/>
      <c r="S720" s="241"/>
      <c r="T720" s="241"/>
      <c r="U720" s="241"/>
      <c r="V720" s="241"/>
      <c r="W720" s="241"/>
      <c r="X720" s="241"/>
      <c r="Y720" s="241"/>
      <c r="Z720" s="241"/>
      <c r="AA720" s="241"/>
    </row>
    <row r="721" spans="1:27" hidden="1" outlineLevel="1">
      <c r="A721" s="250">
        <v>712</v>
      </c>
      <c r="B721" s="241">
        <v>1002981</v>
      </c>
      <c r="C721" s="241" t="s">
        <v>199</v>
      </c>
      <c r="D721" s="251">
        <v>843.12</v>
      </c>
      <c r="E721" s="251">
        <v>-843.12</v>
      </c>
      <c r="F721" s="251">
        <f t="shared" si="53"/>
        <v>0</v>
      </c>
      <c r="G721" s="251">
        <f t="shared" si="54"/>
        <v>0</v>
      </c>
      <c r="H721" s="251">
        <f t="shared" si="55"/>
        <v>0</v>
      </c>
      <c r="I721" s="241">
        <v>96</v>
      </c>
      <c r="J721" s="249">
        <v>39657</v>
      </c>
      <c r="K721" s="252">
        <f t="shared" si="48"/>
        <v>42551</v>
      </c>
      <c r="L721" s="241"/>
      <c r="M721" s="253" t="str">
        <f t="shared" si="56"/>
        <v>Other Allocated Computer System Costs</v>
      </c>
      <c r="N721" s="241"/>
      <c r="O721" s="241"/>
      <c r="P721" s="241"/>
      <c r="Q721" s="241"/>
      <c r="R721" s="241"/>
      <c r="S721" s="241"/>
      <c r="T721" s="241"/>
      <c r="U721" s="241"/>
      <c r="V721" s="241"/>
      <c r="W721" s="241"/>
      <c r="X721" s="241"/>
      <c r="Y721" s="241"/>
      <c r="Z721" s="241"/>
      <c r="AA721" s="241"/>
    </row>
    <row r="722" spans="1:27" hidden="1" outlineLevel="1">
      <c r="A722" s="250">
        <v>713</v>
      </c>
      <c r="B722" s="241">
        <v>1002982</v>
      </c>
      <c r="C722" s="241" t="s">
        <v>199</v>
      </c>
      <c r="D722" s="251">
        <v>843.12</v>
      </c>
      <c r="E722" s="251">
        <v>-843.12</v>
      </c>
      <c r="F722" s="251">
        <f t="shared" si="53"/>
        <v>0</v>
      </c>
      <c r="G722" s="251">
        <f t="shared" si="54"/>
        <v>0</v>
      </c>
      <c r="H722" s="251">
        <f t="shared" si="55"/>
        <v>0</v>
      </c>
      <c r="I722" s="241">
        <v>96</v>
      </c>
      <c r="J722" s="249">
        <v>39657</v>
      </c>
      <c r="K722" s="252">
        <f t="shared" si="48"/>
        <v>42551</v>
      </c>
      <c r="L722" s="241"/>
      <c r="M722" s="253" t="str">
        <f t="shared" si="56"/>
        <v>Other Allocated Computer System Costs</v>
      </c>
      <c r="N722" s="241"/>
      <c r="O722" s="241"/>
      <c r="P722" s="241"/>
      <c r="Q722" s="241"/>
      <c r="R722" s="241"/>
      <c r="S722" s="241"/>
      <c r="T722" s="241"/>
      <c r="U722" s="241"/>
      <c r="V722" s="241"/>
      <c r="W722" s="241"/>
      <c r="X722" s="241"/>
      <c r="Y722" s="241"/>
      <c r="Z722" s="241"/>
      <c r="AA722" s="241"/>
    </row>
    <row r="723" spans="1:27" hidden="1" outlineLevel="1">
      <c r="A723" s="250">
        <v>714</v>
      </c>
      <c r="B723" s="241">
        <v>1002984</v>
      </c>
      <c r="C723" s="241" t="s">
        <v>199</v>
      </c>
      <c r="D723" s="251">
        <v>1465.98</v>
      </c>
      <c r="E723" s="251">
        <v>-1465.98</v>
      </c>
      <c r="F723" s="251">
        <f t="shared" si="53"/>
        <v>0</v>
      </c>
      <c r="G723" s="251">
        <f t="shared" si="54"/>
        <v>0</v>
      </c>
      <c r="H723" s="251">
        <f t="shared" si="55"/>
        <v>0</v>
      </c>
      <c r="I723" s="241">
        <v>96</v>
      </c>
      <c r="J723" s="249">
        <v>39657</v>
      </c>
      <c r="K723" s="252">
        <f t="shared" si="48"/>
        <v>42551</v>
      </c>
      <c r="L723" s="241"/>
      <c r="M723" s="253" t="str">
        <f t="shared" si="56"/>
        <v>Other Allocated Computer System Costs</v>
      </c>
      <c r="N723" s="241"/>
      <c r="O723" s="241"/>
      <c r="P723" s="241"/>
      <c r="Q723" s="241"/>
      <c r="R723" s="241"/>
      <c r="S723" s="241"/>
      <c r="T723" s="241"/>
      <c r="U723" s="241"/>
      <c r="V723" s="241"/>
      <c r="W723" s="241"/>
      <c r="X723" s="241"/>
      <c r="Y723" s="241"/>
      <c r="Z723" s="241"/>
      <c r="AA723" s="241"/>
    </row>
    <row r="724" spans="1:27" hidden="1" outlineLevel="1">
      <c r="A724" s="250">
        <v>715</v>
      </c>
      <c r="B724" s="241">
        <v>1002985</v>
      </c>
      <c r="C724" s="241" t="s">
        <v>199</v>
      </c>
      <c r="D724" s="251">
        <v>641.79999999999995</v>
      </c>
      <c r="E724" s="251">
        <v>-641.79999999999995</v>
      </c>
      <c r="F724" s="251">
        <f t="shared" si="53"/>
        <v>0</v>
      </c>
      <c r="G724" s="251">
        <f t="shared" si="54"/>
        <v>0</v>
      </c>
      <c r="H724" s="251">
        <f t="shared" si="55"/>
        <v>0</v>
      </c>
      <c r="I724" s="241">
        <v>96</v>
      </c>
      <c r="J724" s="249">
        <v>39657</v>
      </c>
      <c r="K724" s="252">
        <f t="shared" si="48"/>
        <v>42551</v>
      </c>
      <c r="L724" s="241"/>
      <c r="M724" s="253" t="str">
        <f t="shared" si="56"/>
        <v>Other Allocated Computer System Costs</v>
      </c>
      <c r="N724" s="241"/>
      <c r="O724" s="241"/>
      <c r="P724" s="241"/>
      <c r="Q724" s="241"/>
      <c r="R724" s="241"/>
      <c r="S724" s="241"/>
      <c r="T724" s="241"/>
      <c r="U724" s="241"/>
      <c r="V724" s="241"/>
      <c r="W724" s="241"/>
      <c r="X724" s="241"/>
      <c r="Y724" s="241"/>
      <c r="Z724" s="241"/>
      <c r="AA724" s="241"/>
    </row>
    <row r="725" spans="1:27" hidden="1" outlineLevel="1">
      <c r="A725" s="250">
        <v>716</v>
      </c>
      <c r="B725" s="241">
        <v>1002986</v>
      </c>
      <c r="C725" s="241" t="s">
        <v>199</v>
      </c>
      <c r="D725" s="251">
        <v>1450.49</v>
      </c>
      <c r="E725" s="251">
        <v>-1450.49</v>
      </c>
      <c r="F725" s="251">
        <f t="shared" si="53"/>
        <v>0</v>
      </c>
      <c r="G725" s="251">
        <f t="shared" si="54"/>
        <v>0</v>
      </c>
      <c r="H725" s="251">
        <f t="shared" si="55"/>
        <v>0</v>
      </c>
      <c r="I725" s="241">
        <v>96</v>
      </c>
      <c r="J725" s="249">
        <v>39657</v>
      </c>
      <c r="K725" s="252">
        <f t="shared" si="48"/>
        <v>42551</v>
      </c>
      <c r="L725" s="241"/>
      <c r="M725" s="253" t="str">
        <f t="shared" si="56"/>
        <v>Other Allocated Computer System Costs</v>
      </c>
      <c r="N725" s="241"/>
      <c r="O725" s="241"/>
      <c r="P725" s="241"/>
      <c r="Q725" s="241"/>
      <c r="R725" s="241"/>
      <c r="S725" s="241"/>
      <c r="T725" s="241"/>
      <c r="U725" s="241"/>
      <c r="V725" s="241"/>
      <c r="W725" s="241"/>
      <c r="X725" s="241"/>
      <c r="Y725" s="241"/>
      <c r="Z725" s="241"/>
      <c r="AA725" s="241"/>
    </row>
    <row r="726" spans="1:27" hidden="1" outlineLevel="1">
      <c r="A726" s="250">
        <v>717</v>
      </c>
      <c r="B726" s="241">
        <v>1003550</v>
      </c>
      <c r="C726" s="241" t="s">
        <v>199</v>
      </c>
      <c r="D726" s="251">
        <v>1402.63</v>
      </c>
      <c r="E726" s="251">
        <v>-1402.63</v>
      </c>
      <c r="F726" s="251">
        <f t="shared" si="53"/>
        <v>0</v>
      </c>
      <c r="G726" s="251">
        <f t="shared" si="54"/>
        <v>0</v>
      </c>
      <c r="H726" s="251">
        <f t="shared" si="55"/>
        <v>0</v>
      </c>
      <c r="I726" s="241">
        <v>96</v>
      </c>
      <c r="J726" s="249">
        <v>39699</v>
      </c>
      <c r="K726" s="252">
        <f t="shared" si="48"/>
        <v>42613</v>
      </c>
      <c r="L726" s="241"/>
      <c r="M726" s="253" t="str">
        <f t="shared" si="56"/>
        <v>Other Allocated Computer System Costs</v>
      </c>
      <c r="N726" s="241"/>
      <c r="O726" s="241"/>
      <c r="P726" s="241"/>
      <c r="Q726" s="241"/>
      <c r="R726" s="241"/>
      <c r="S726" s="241"/>
      <c r="T726" s="241"/>
      <c r="U726" s="241"/>
      <c r="V726" s="241"/>
      <c r="W726" s="241"/>
      <c r="X726" s="241"/>
      <c r="Y726" s="241"/>
      <c r="Z726" s="241"/>
      <c r="AA726" s="241"/>
    </row>
    <row r="727" spans="1:27" hidden="1" outlineLevel="1">
      <c r="A727" s="250">
        <v>718</v>
      </c>
      <c r="B727" s="241">
        <v>1003551</v>
      </c>
      <c r="C727" s="241" t="s">
        <v>199</v>
      </c>
      <c r="D727" s="251">
        <v>1402.63</v>
      </c>
      <c r="E727" s="251">
        <v>-1402.63</v>
      </c>
      <c r="F727" s="251">
        <f t="shared" si="53"/>
        <v>0</v>
      </c>
      <c r="G727" s="251">
        <f t="shared" si="54"/>
        <v>0</v>
      </c>
      <c r="H727" s="251">
        <f t="shared" si="55"/>
        <v>0</v>
      </c>
      <c r="I727" s="241">
        <v>96</v>
      </c>
      <c r="J727" s="249">
        <v>39713</v>
      </c>
      <c r="K727" s="252">
        <f t="shared" si="48"/>
        <v>42613</v>
      </c>
      <c r="L727" s="241"/>
      <c r="M727" s="253" t="str">
        <f t="shared" si="56"/>
        <v>Other Allocated Computer System Costs</v>
      </c>
      <c r="N727" s="241"/>
      <c r="O727" s="241"/>
      <c r="P727" s="241"/>
      <c r="Q727" s="241"/>
      <c r="R727" s="241"/>
      <c r="S727" s="241"/>
      <c r="T727" s="241"/>
      <c r="U727" s="241"/>
      <c r="V727" s="241"/>
      <c r="W727" s="241"/>
      <c r="X727" s="241"/>
      <c r="Y727" s="241"/>
      <c r="Z727" s="241"/>
      <c r="AA727" s="241"/>
    </row>
    <row r="728" spans="1:27" hidden="1" outlineLevel="1">
      <c r="A728" s="250">
        <v>719</v>
      </c>
      <c r="B728" s="241">
        <v>1003552</v>
      </c>
      <c r="C728" s="241" t="s">
        <v>199</v>
      </c>
      <c r="D728" s="251">
        <v>1633.8</v>
      </c>
      <c r="E728" s="251">
        <v>-1633.8</v>
      </c>
      <c r="F728" s="251">
        <f t="shared" si="53"/>
        <v>0</v>
      </c>
      <c r="G728" s="251">
        <f t="shared" si="54"/>
        <v>0</v>
      </c>
      <c r="H728" s="251">
        <f t="shared" si="55"/>
        <v>0</v>
      </c>
      <c r="I728" s="241">
        <v>96</v>
      </c>
      <c r="J728" s="249">
        <v>39713</v>
      </c>
      <c r="K728" s="252">
        <f t="shared" ref="K728:K793" si="57">EOMONTH(J728,(I728-1))</f>
        <v>42613</v>
      </c>
      <c r="L728" s="241"/>
      <c r="M728" s="253" t="str">
        <f t="shared" si="56"/>
        <v>Other Allocated Computer System Costs</v>
      </c>
      <c r="N728" s="241"/>
      <c r="O728" s="241"/>
      <c r="P728" s="241"/>
      <c r="Q728" s="241"/>
      <c r="R728" s="241"/>
      <c r="S728" s="241"/>
      <c r="T728" s="241"/>
      <c r="U728" s="241"/>
      <c r="V728" s="241"/>
      <c r="W728" s="241"/>
      <c r="X728" s="241"/>
      <c r="Y728" s="241"/>
      <c r="Z728" s="241"/>
      <c r="AA728" s="241"/>
    </row>
    <row r="729" spans="1:27" hidden="1" outlineLevel="1">
      <c r="A729" s="250">
        <v>720</v>
      </c>
      <c r="B729" s="241">
        <v>1003553</v>
      </c>
      <c r="C729" s="241" t="s">
        <v>207</v>
      </c>
      <c r="D729" s="251">
        <v>3385</v>
      </c>
      <c r="E729" s="251">
        <v>-3385</v>
      </c>
      <c r="F729" s="251">
        <f t="shared" si="53"/>
        <v>0</v>
      </c>
      <c r="G729" s="251">
        <f t="shared" si="54"/>
        <v>0</v>
      </c>
      <c r="H729" s="251">
        <f t="shared" si="55"/>
        <v>0</v>
      </c>
      <c r="I729" s="241">
        <v>96</v>
      </c>
      <c r="J729" s="249">
        <v>39721</v>
      </c>
      <c r="K729" s="252">
        <f t="shared" si="57"/>
        <v>42613</v>
      </c>
      <c r="L729" s="241"/>
      <c r="M729" s="253" t="str">
        <f t="shared" si="56"/>
        <v>Other Allocated Computer System Costs</v>
      </c>
      <c r="N729" s="241"/>
      <c r="O729" s="241"/>
      <c r="P729" s="241"/>
      <c r="Q729" s="241"/>
      <c r="R729" s="241"/>
      <c r="S729" s="241"/>
      <c r="T729" s="241"/>
      <c r="U729" s="241"/>
      <c r="V729" s="241"/>
      <c r="W729" s="241"/>
      <c r="X729" s="241"/>
      <c r="Y729" s="241"/>
      <c r="Z729" s="241"/>
      <c r="AA729" s="241"/>
    </row>
    <row r="730" spans="1:27" hidden="1" outlineLevel="1">
      <c r="A730" s="250">
        <v>721</v>
      </c>
      <c r="B730" s="241">
        <v>1003555</v>
      </c>
      <c r="C730" s="241" t="s">
        <v>199</v>
      </c>
      <c r="D730" s="251">
        <v>2216.1</v>
      </c>
      <c r="E730" s="251">
        <v>-2216.1</v>
      </c>
      <c r="F730" s="251">
        <f t="shared" si="53"/>
        <v>0</v>
      </c>
      <c r="G730" s="251">
        <f t="shared" si="54"/>
        <v>0</v>
      </c>
      <c r="H730" s="251">
        <f t="shared" si="55"/>
        <v>0</v>
      </c>
      <c r="I730" s="241">
        <v>96</v>
      </c>
      <c r="J730" s="249">
        <v>39713</v>
      </c>
      <c r="K730" s="252">
        <f t="shared" si="57"/>
        <v>42613</v>
      </c>
      <c r="L730" s="241"/>
      <c r="M730" s="253" t="str">
        <f t="shared" si="56"/>
        <v>Other Allocated Computer System Costs</v>
      </c>
      <c r="N730" s="241"/>
      <c r="O730" s="241"/>
      <c r="P730" s="241"/>
      <c r="Q730" s="241"/>
      <c r="R730" s="241"/>
      <c r="S730" s="241"/>
      <c r="T730" s="241"/>
      <c r="U730" s="241"/>
      <c r="V730" s="241"/>
      <c r="W730" s="241"/>
      <c r="X730" s="241"/>
      <c r="Y730" s="241"/>
      <c r="Z730" s="241"/>
      <c r="AA730" s="241"/>
    </row>
    <row r="731" spans="1:27" hidden="1" outlineLevel="1">
      <c r="A731" s="250">
        <v>722</v>
      </c>
      <c r="B731" s="241">
        <v>1003556</v>
      </c>
      <c r="C731" s="241" t="s">
        <v>199</v>
      </c>
      <c r="D731" s="251">
        <v>2216.1</v>
      </c>
      <c r="E731" s="251">
        <v>-2216.1</v>
      </c>
      <c r="F731" s="251">
        <f t="shared" si="53"/>
        <v>0</v>
      </c>
      <c r="G731" s="251">
        <f t="shared" si="54"/>
        <v>0</v>
      </c>
      <c r="H731" s="251">
        <f t="shared" si="55"/>
        <v>0</v>
      </c>
      <c r="I731" s="241">
        <v>96</v>
      </c>
      <c r="J731" s="249">
        <v>39713</v>
      </c>
      <c r="K731" s="252">
        <f t="shared" si="57"/>
        <v>42613</v>
      </c>
      <c r="L731" s="241"/>
      <c r="M731" s="253" t="str">
        <f t="shared" si="56"/>
        <v>Other Allocated Computer System Costs</v>
      </c>
      <c r="N731" s="241"/>
      <c r="O731" s="241"/>
      <c r="P731" s="241"/>
      <c r="Q731" s="241"/>
      <c r="R731" s="241"/>
      <c r="S731" s="241"/>
      <c r="T731" s="241"/>
      <c r="U731" s="241"/>
      <c r="V731" s="241"/>
      <c r="W731" s="241"/>
      <c r="X731" s="241"/>
      <c r="Y731" s="241"/>
      <c r="Z731" s="241"/>
      <c r="AA731" s="241"/>
    </row>
    <row r="732" spans="1:27" hidden="1" outlineLevel="1">
      <c r="A732" s="250">
        <v>723</v>
      </c>
      <c r="B732" s="241">
        <v>1003579</v>
      </c>
      <c r="C732" s="241" t="s">
        <v>401</v>
      </c>
      <c r="D732" s="251">
        <v>2370.48</v>
      </c>
      <c r="E732" s="251">
        <v>-2370.48</v>
      </c>
      <c r="F732" s="251">
        <f t="shared" si="53"/>
        <v>0</v>
      </c>
      <c r="G732" s="251">
        <f t="shared" si="54"/>
        <v>0</v>
      </c>
      <c r="H732" s="251">
        <f t="shared" si="55"/>
        <v>0</v>
      </c>
      <c r="I732" s="241">
        <v>96</v>
      </c>
      <c r="J732" s="249">
        <v>39745</v>
      </c>
      <c r="K732" s="252">
        <f t="shared" si="57"/>
        <v>42643</v>
      </c>
      <c r="L732" s="241"/>
      <c r="M732" s="253" t="str">
        <f t="shared" si="56"/>
        <v>Other Allocated Computer System Costs</v>
      </c>
      <c r="N732" s="241"/>
      <c r="O732" s="241"/>
      <c r="P732" s="241"/>
      <c r="Q732" s="241"/>
      <c r="R732" s="241"/>
      <c r="S732" s="241"/>
      <c r="T732" s="241"/>
      <c r="U732" s="241"/>
      <c r="V732" s="241"/>
      <c r="W732" s="241"/>
      <c r="X732" s="241"/>
      <c r="Y732" s="241"/>
      <c r="Z732" s="241"/>
      <c r="AA732" s="241"/>
    </row>
    <row r="733" spans="1:27" hidden="1" outlineLevel="1">
      <c r="A733" s="250">
        <v>724</v>
      </c>
      <c r="B733" s="241">
        <v>1003617</v>
      </c>
      <c r="C733" s="241" t="s">
        <v>199</v>
      </c>
      <c r="D733" s="251">
        <v>1557.44</v>
      </c>
      <c r="E733" s="251">
        <v>-1557.44</v>
      </c>
      <c r="F733" s="251">
        <f t="shared" si="53"/>
        <v>0</v>
      </c>
      <c r="G733" s="251">
        <f t="shared" si="54"/>
        <v>0</v>
      </c>
      <c r="H733" s="251">
        <f t="shared" si="55"/>
        <v>0</v>
      </c>
      <c r="I733" s="241">
        <v>96</v>
      </c>
      <c r="J733" s="249">
        <v>39741</v>
      </c>
      <c r="K733" s="252">
        <f t="shared" si="57"/>
        <v>42643</v>
      </c>
      <c r="L733" s="241"/>
      <c r="M733" s="253" t="str">
        <f t="shared" si="56"/>
        <v>Other Allocated Computer System Costs</v>
      </c>
      <c r="N733" s="241"/>
      <c r="O733" s="241"/>
      <c r="P733" s="241"/>
      <c r="Q733" s="241"/>
      <c r="R733" s="241"/>
      <c r="S733" s="241"/>
      <c r="T733" s="241"/>
      <c r="U733" s="241"/>
      <c r="V733" s="241"/>
      <c r="W733" s="241"/>
      <c r="X733" s="241"/>
      <c r="Y733" s="241"/>
      <c r="Z733" s="241"/>
      <c r="AA733" s="241"/>
    </row>
    <row r="734" spans="1:27" hidden="1" outlineLevel="1">
      <c r="A734" s="250">
        <v>725</v>
      </c>
      <c r="B734" s="241">
        <v>1003618</v>
      </c>
      <c r="C734" s="241" t="s">
        <v>402</v>
      </c>
      <c r="D734" s="251">
        <v>1143.92</v>
      </c>
      <c r="E734" s="251">
        <v>-1143.92</v>
      </c>
      <c r="F734" s="251">
        <f t="shared" si="53"/>
        <v>0</v>
      </c>
      <c r="G734" s="251">
        <f t="shared" si="54"/>
        <v>0</v>
      </c>
      <c r="H734" s="251">
        <f t="shared" si="55"/>
        <v>0</v>
      </c>
      <c r="I734" s="241">
        <v>96</v>
      </c>
      <c r="J734" s="249">
        <v>39741</v>
      </c>
      <c r="K734" s="252">
        <f t="shared" si="57"/>
        <v>42643</v>
      </c>
      <c r="L734" s="241"/>
      <c r="M734" s="253" t="str">
        <f t="shared" si="56"/>
        <v>Other Allocated Computer System Costs</v>
      </c>
      <c r="N734" s="241"/>
      <c r="O734" s="241"/>
      <c r="P734" s="241"/>
      <c r="Q734" s="241"/>
      <c r="R734" s="241"/>
      <c r="S734" s="241"/>
      <c r="T734" s="241"/>
      <c r="U734" s="241"/>
      <c r="V734" s="241"/>
      <c r="W734" s="241"/>
      <c r="X734" s="241"/>
      <c r="Y734" s="241"/>
      <c r="Z734" s="241"/>
      <c r="AA734" s="241"/>
    </row>
    <row r="735" spans="1:27" hidden="1" outlineLevel="1">
      <c r="A735" s="250">
        <v>726</v>
      </c>
      <c r="B735" s="241">
        <v>1003619</v>
      </c>
      <c r="C735" s="241" t="s">
        <v>402</v>
      </c>
      <c r="D735" s="251">
        <v>1402.63</v>
      </c>
      <c r="E735" s="251">
        <v>-1402.63</v>
      </c>
      <c r="F735" s="251">
        <f t="shared" si="53"/>
        <v>0</v>
      </c>
      <c r="G735" s="251">
        <f t="shared" si="54"/>
        <v>0</v>
      </c>
      <c r="H735" s="251">
        <f t="shared" si="55"/>
        <v>0</v>
      </c>
      <c r="I735" s="241">
        <v>96</v>
      </c>
      <c r="J735" s="249">
        <v>39741</v>
      </c>
      <c r="K735" s="252">
        <f t="shared" si="57"/>
        <v>42643</v>
      </c>
      <c r="L735" s="241"/>
      <c r="M735" s="253" t="str">
        <f t="shared" si="56"/>
        <v>Other Allocated Computer System Costs</v>
      </c>
      <c r="N735" s="241"/>
      <c r="O735" s="241"/>
      <c r="P735" s="241"/>
      <c r="Q735" s="241"/>
      <c r="R735" s="241"/>
      <c r="S735" s="241"/>
      <c r="T735" s="241"/>
      <c r="U735" s="241"/>
      <c r="V735" s="241"/>
      <c r="W735" s="241"/>
      <c r="X735" s="241"/>
      <c r="Y735" s="241"/>
      <c r="Z735" s="241"/>
      <c r="AA735" s="241"/>
    </row>
    <row r="736" spans="1:27" hidden="1" outlineLevel="1">
      <c r="A736" s="250">
        <v>727</v>
      </c>
      <c r="B736" s="241">
        <v>1003620</v>
      </c>
      <c r="C736" s="241" t="s">
        <v>402</v>
      </c>
      <c r="D736" s="251">
        <v>1402.63</v>
      </c>
      <c r="E736" s="251">
        <v>-1402.63</v>
      </c>
      <c r="F736" s="251">
        <f t="shared" si="53"/>
        <v>0</v>
      </c>
      <c r="G736" s="251">
        <f t="shared" si="54"/>
        <v>0</v>
      </c>
      <c r="H736" s="251">
        <f t="shared" si="55"/>
        <v>0</v>
      </c>
      <c r="I736" s="241">
        <v>96</v>
      </c>
      <c r="J736" s="249">
        <v>39741</v>
      </c>
      <c r="K736" s="252">
        <f t="shared" si="57"/>
        <v>42643</v>
      </c>
      <c r="L736" s="241"/>
      <c r="M736" s="253" t="str">
        <f t="shared" si="56"/>
        <v>Other Allocated Computer System Costs</v>
      </c>
      <c r="N736" s="241"/>
      <c r="O736" s="241"/>
      <c r="P736" s="241"/>
      <c r="Q736" s="241"/>
      <c r="R736" s="241"/>
      <c r="S736" s="241"/>
      <c r="T736" s="241"/>
      <c r="U736" s="241"/>
      <c r="V736" s="241"/>
      <c r="W736" s="241"/>
      <c r="X736" s="241"/>
      <c r="Y736" s="241"/>
      <c r="Z736" s="241"/>
      <c r="AA736" s="241"/>
    </row>
    <row r="737" spans="1:27" hidden="1" outlineLevel="1">
      <c r="A737" s="250">
        <v>728</v>
      </c>
      <c r="B737" s="241">
        <v>1003621</v>
      </c>
      <c r="C737" s="241" t="s">
        <v>402</v>
      </c>
      <c r="D737" s="251">
        <v>1402.63</v>
      </c>
      <c r="E737" s="251">
        <v>-1402.63</v>
      </c>
      <c r="F737" s="251">
        <f t="shared" si="53"/>
        <v>0</v>
      </c>
      <c r="G737" s="251">
        <f t="shared" si="54"/>
        <v>0</v>
      </c>
      <c r="H737" s="251">
        <f t="shared" si="55"/>
        <v>0</v>
      </c>
      <c r="I737" s="241">
        <v>96</v>
      </c>
      <c r="J737" s="249">
        <v>39741</v>
      </c>
      <c r="K737" s="252">
        <f t="shared" si="57"/>
        <v>42643</v>
      </c>
      <c r="L737" s="241"/>
      <c r="M737" s="253" t="str">
        <f t="shared" si="56"/>
        <v>Other Allocated Computer System Costs</v>
      </c>
      <c r="N737" s="241"/>
      <c r="O737" s="241"/>
      <c r="P737" s="241"/>
      <c r="Q737" s="241"/>
      <c r="R737" s="241"/>
      <c r="S737" s="241"/>
      <c r="T737" s="241"/>
      <c r="U737" s="241"/>
      <c r="V737" s="241"/>
      <c r="W737" s="241"/>
      <c r="X737" s="241"/>
      <c r="Y737" s="241"/>
      <c r="Z737" s="241"/>
      <c r="AA737" s="241"/>
    </row>
    <row r="738" spans="1:27" hidden="1" outlineLevel="1">
      <c r="A738" s="250">
        <v>729</v>
      </c>
      <c r="B738" s="241">
        <v>1003859</v>
      </c>
      <c r="C738" s="241" t="s">
        <v>402</v>
      </c>
      <c r="D738" s="251">
        <v>408</v>
      </c>
      <c r="E738" s="251">
        <v>-408</v>
      </c>
      <c r="F738" s="251">
        <f t="shared" si="53"/>
        <v>0</v>
      </c>
      <c r="G738" s="251">
        <f t="shared" si="54"/>
        <v>0</v>
      </c>
      <c r="H738" s="251">
        <f t="shared" si="55"/>
        <v>0</v>
      </c>
      <c r="I738" s="241">
        <v>96</v>
      </c>
      <c r="J738" s="249">
        <v>39785</v>
      </c>
      <c r="K738" s="252">
        <f t="shared" si="57"/>
        <v>42704</v>
      </c>
      <c r="L738" s="241"/>
      <c r="M738" s="253" t="str">
        <f t="shared" si="56"/>
        <v>Other Allocated Computer System Costs</v>
      </c>
      <c r="N738" s="241"/>
      <c r="O738" s="241"/>
      <c r="P738" s="241"/>
      <c r="Q738" s="241"/>
      <c r="R738" s="241"/>
      <c r="S738" s="241"/>
      <c r="T738" s="241"/>
      <c r="U738" s="241"/>
      <c r="V738" s="241"/>
      <c r="W738" s="241"/>
      <c r="X738" s="241"/>
      <c r="Y738" s="241"/>
      <c r="Z738" s="241"/>
      <c r="AA738" s="241"/>
    </row>
    <row r="739" spans="1:27" hidden="1" outlineLevel="1">
      <c r="A739" s="250">
        <v>730</v>
      </c>
      <c r="B739" s="241">
        <v>1003903</v>
      </c>
      <c r="C739" s="241" t="s">
        <v>199</v>
      </c>
      <c r="D739" s="251">
        <v>1610.36</v>
      </c>
      <c r="E739" s="251">
        <v>-1610.36</v>
      </c>
      <c r="F739" s="251">
        <f t="shared" si="53"/>
        <v>0</v>
      </c>
      <c r="G739" s="251">
        <f t="shared" si="54"/>
        <v>0</v>
      </c>
      <c r="H739" s="251">
        <f t="shared" si="55"/>
        <v>0</v>
      </c>
      <c r="I739" s="241">
        <v>96</v>
      </c>
      <c r="J739" s="249">
        <v>39811</v>
      </c>
      <c r="K739" s="252">
        <f t="shared" si="57"/>
        <v>42704</v>
      </c>
      <c r="L739" s="241"/>
      <c r="M739" s="253" t="str">
        <f t="shared" si="56"/>
        <v>Other Allocated Computer System Costs</v>
      </c>
      <c r="N739" s="241"/>
      <c r="O739" s="241"/>
      <c r="P739" s="241"/>
      <c r="Q739" s="241"/>
      <c r="R739" s="241"/>
      <c r="S739" s="241"/>
      <c r="T739" s="241"/>
      <c r="U739" s="241"/>
      <c r="V739" s="241"/>
      <c r="W739" s="241"/>
      <c r="X739" s="241"/>
      <c r="Y739" s="241"/>
      <c r="Z739" s="241"/>
      <c r="AA739" s="241"/>
    </row>
    <row r="740" spans="1:27" hidden="1" outlineLevel="1">
      <c r="A740" s="250">
        <v>731</v>
      </c>
      <c r="B740" s="241">
        <v>1004104</v>
      </c>
      <c r="C740" s="241" t="s">
        <v>199</v>
      </c>
      <c r="D740" s="251">
        <v>2559.48</v>
      </c>
      <c r="E740" s="251">
        <v>-2559.48</v>
      </c>
      <c r="F740" s="251">
        <f t="shared" si="53"/>
        <v>0</v>
      </c>
      <c r="G740" s="251">
        <f t="shared" si="54"/>
        <v>0</v>
      </c>
      <c r="H740" s="251">
        <f t="shared" si="55"/>
        <v>0</v>
      </c>
      <c r="I740" s="241">
        <v>96</v>
      </c>
      <c r="J740" s="249">
        <v>39841</v>
      </c>
      <c r="K740" s="252">
        <f t="shared" si="57"/>
        <v>42735</v>
      </c>
      <c r="L740" s="241"/>
      <c r="M740" s="253" t="str">
        <f t="shared" si="56"/>
        <v>Other Allocated Computer System Costs</v>
      </c>
      <c r="N740" s="241"/>
      <c r="O740" s="241"/>
      <c r="P740" s="241"/>
      <c r="Q740" s="241"/>
      <c r="R740" s="241"/>
      <c r="S740" s="241"/>
      <c r="T740" s="241"/>
      <c r="U740" s="241"/>
      <c r="V740" s="241"/>
      <c r="W740" s="241"/>
      <c r="X740" s="241"/>
      <c r="Y740" s="241"/>
      <c r="Z740" s="241"/>
      <c r="AA740" s="241"/>
    </row>
    <row r="741" spans="1:27" hidden="1" outlineLevel="1">
      <c r="A741" s="250">
        <v>732</v>
      </c>
      <c r="B741" s="241">
        <v>1004191</v>
      </c>
      <c r="C741" s="241" t="s">
        <v>403</v>
      </c>
      <c r="D741" s="251">
        <v>1817.94</v>
      </c>
      <c r="E741" s="251">
        <v>-1817.94</v>
      </c>
      <c r="F741" s="251">
        <f t="shared" si="53"/>
        <v>0</v>
      </c>
      <c r="G741" s="251">
        <f t="shared" si="54"/>
        <v>0</v>
      </c>
      <c r="H741" s="251">
        <f t="shared" si="55"/>
        <v>0</v>
      </c>
      <c r="I741" s="241">
        <v>96</v>
      </c>
      <c r="J741" s="249">
        <v>39930</v>
      </c>
      <c r="K741" s="252">
        <f t="shared" si="57"/>
        <v>42825</v>
      </c>
      <c r="L741" s="241"/>
      <c r="M741" s="253" t="str">
        <f t="shared" si="56"/>
        <v>Other Allocated Computer System Costs</v>
      </c>
      <c r="N741" s="241"/>
      <c r="O741" s="241"/>
      <c r="P741" s="241"/>
      <c r="Q741" s="241"/>
      <c r="R741" s="241"/>
      <c r="S741" s="241"/>
      <c r="T741" s="241"/>
      <c r="U741" s="241"/>
      <c r="V741" s="241"/>
      <c r="W741" s="241"/>
      <c r="X741" s="241"/>
      <c r="Y741" s="241"/>
      <c r="Z741" s="241"/>
      <c r="AA741" s="241"/>
    </row>
    <row r="742" spans="1:27" hidden="1" outlineLevel="1">
      <c r="A742" s="250">
        <v>733</v>
      </c>
      <c r="B742" s="241">
        <v>1004207</v>
      </c>
      <c r="C742" s="241" t="s">
        <v>404</v>
      </c>
      <c r="D742" s="251">
        <v>2034.72</v>
      </c>
      <c r="E742" s="251">
        <v>-2034.72</v>
      </c>
      <c r="F742" s="251">
        <f t="shared" si="53"/>
        <v>0</v>
      </c>
      <c r="G742" s="251">
        <f t="shared" si="54"/>
        <v>0</v>
      </c>
      <c r="H742" s="251">
        <f t="shared" si="55"/>
        <v>0</v>
      </c>
      <c r="I742" s="241">
        <v>96</v>
      </c>
      <c r="J742" s="249">
        <v>39946</v>
      </c>
      <c r="K742" s="252">
        <f t="shared" si="57"/>
        <v>42855</v>
      </c>
      <c r="L742" s="241"/>
      <c r="M742" s="253" t="str">
        <f t="shared" si="56"/>
        <v>Other Allocated Computer System Costs</v>
      </c>
      <c r="N742" s="241"/>
      <c r="O742" s="241"/>
      <c r="P742" s="241"/>
      <c r="Q742" s="241"/>
      <c r="R742" s="241"/>
      <c r="S742" s="241"/>
      <c r="T742" s="241"/>
      <c r="U742" s="241"/>
      <c r="V742" s="241"/>
      <c r="W742" s="241"/>
      <c r="X742" s="241"/>
      <c r="Y742" s="241"/>
      <c r="Z742" s="241"/>
      <c r="AA742" s="241"/>
    </row>
    <row r="743" spans="1:27" hidden="1" outlineLevel="1">
      <c r="A743" s="250">
        <v>734</v>
      </c>
      <c r="B743" s="241">
        <v>1004365</v>
      </c>
      <c r="C743" s="241" t="s">
        <v>402</v>
      </c>
      <c r="D743" s="251">
        <v>2107.5</v>
      </c>
      <c r="E743" s="251">
        <v>-2107.5</v>
      </c>
      <c r="F743" s="251">
        <f t="shared" si="53"/>
        <v>0</v>
      </c>
      <c r="G743" s="251">
        <f t="shared" si="54"/>
        <v>0</v>
      </c>
      <c r="H743" s="251">
        <f t="shared" si="55"/>
        <v>0</v>
      </c>
      <c r="I743" s="241">
        <v>96</v>
      </c>
      <c r="J743" s="249">
        <v>40046</v>
      </c>
      <c r="K743" s="252">
        <f t="shared" si="57"/>
        <v>42947</v>
      </c>
      <c r="L743" s="241"/>
      <c r="M743" s="253" t="str">
        <f t="shared" si="56"/>
        <v>Other Allocated Computer System Costs</v>
      </c>
      <c r="N743" s="241"/>
      <c r="O743" s="241"/>
      <c r="P743" s="241"/>
      <c r="Q743" s="241"/>
      <c r="R743" s="241"/>
      <c r="S743" s="241"/>
      <c r="T743" s="241"/>
      <c r="U743" s="241"/>
      <c r="V743" s="241"/>
      <c r="W743" s="241"/>
      <c r="X743" s="241"/>
      <c r="Y743" s="241"/>
      <c r="Z743" s="241"/>
      <c r="AA743" s="241"/>
    </row>
    <row r="744" spans="1:27" hidden="1" outlineLevel="1">
      <c r="A744" s="250">
        <v>735</v>
      </c>
      <c r="B744" s="241">
        <v>1005082</v>
      </c>
      <c r="C744" s="241" t="s">
        <v>405</v>
      </c>
      <c r="D744" s="251">
        <v>90526.21</v>
      </c>
      <c r="E744" s="251">
        <v>-87701.14</v>
      </c>
      <c r="F744" s="251">
        <f t="shared" si="53"/>
        <v>2825.070000000007</v>
      </c>
      <c r="G744" s="251">
        <f t="shared" si="54"/>
        <v>942.98135416666673</v>
      </c>
      <c r="H744" s="251">
        <f t="shared" si="55"/>
        <v>11315.776250000001</v>
      </c>
      <c r="I744" s="241">
        <v>96</v>
      </c>
      <c r="J744" s="249">
        <v>40422</v>
      </c>
      <c r="K744" s="252">
        <f t="shared" si="57"/>
        <v>43343</v>
      </c>
      <c r="L744" s="241"/>
      <c r="M744" s="253" t="str">
        <f t="shared" si="56"/>
        <v>Not Fully Deprec</v>
      </c>
      <c r="N744" s="241"/>
      <c r="O744" s="241"/>
      <c r="P744" s="241"/>
      <c r="Q744" s="241"/>
      <c r="R744" s="241"/>
      <c r="S744" s="241"/>
      <c r="T744" s="241"/>
      <c r="U744" s="241"/>
      <c r="V744" s="241"/>
      <c r="W744" s="241"/>
      <c r="X744" s="241"/>
      <c r="Y744" s="241"/>
      <c r="Z744" s="241"/>
      <c r="AA744" s="241"/>
    </row>
    <row r="745" spans="1:27" hidden="1" outlineLevel="1">
      <c r="A745" s="250">
        <v>736</v>
      </c>
      <c r="B745" s="241">
        <v>1005922</v>
      </c>
      <c r="C745" s="241" t="s">
        <v>406</v>
      </c>
      <c r="D745" s="251">
        <v>3295</v>
      </c>
      <c r="E745" s="251">
        <v>-2607.98</v>
      </c>
      <c r="F745" s="251">
        <f t="shared" si="53"/>
        <v>687.02</v>
      </c>
      <c r="G745" s="251">
        <f t="shared" si="54"/>
        <v>34.322916666666664</v>
      </c>
      <c r="H745" s="251">
        <f t="shared" si="55"/>
        <v>411.875</v>
      </c>
      <c r="I745" s="241">
        <v>96</v>
      </c>
      <c r="J745" s="249">
        <v>40940</v>
      </c>
      <c r="K745" s="252">
        <f t="shared" si="57"/>
        <v>43861</v>
      </c>
      <c r="L745" s="241"/>
      <c r="M745" s="253" t="str">
        <f t="shared" si="56"/>
        <v>Not Fully Deprec</v>
      </c>
      <c r="N745" s="241"/>
      <c r="O745" s="241"/>
      <c r="P745" s="241"/>
      <c r="Q745" s="241"/>
      <c r="R745" s="241"/>
      <c r="S745" s="241"/>
      <c r="T745" s="241"/>
      <c r="U745" s="241"/>
      <c r="V745" s="241"/>
      <c r="W745" s="241"/>
      <c r="X745" s="241"/>
      <c r="Y745" s="241"/>
      <c r="Z745" s="241"/>
      <c r="AA745" s="241"/>
    </row>
    <row r="746" spans="1:27" hidden="1" outlineLevel="1">
      <c r="A746" s="250">
        <v>737</v>
      </c>
      <c r="B746" s="241">
        <v>1005932</v>
      </c>
      <c r="C746" s="241" t="s">
        <v>407</v>
      </c>
      <c r="D746" s="251">
        <v>16495.73</v>
      </c>
      <c r="E746" s="251">
        <v>-13056.3</v>
      </c>
      <c r="F746" s="251">
        <f t="shared" si="53"/>
        <v>3439.4300000000003</v>
      </c>
      <c r="G746" s="251">
        <f t="shared" si="54"/>
        <v>171.83052083333334</v>
      </c>
      <c r="H746" s="251">
        <f t="shared" si="55"/>
        <v>2061.9662499999999</v>
      </c>
      <c r="I746" s="241">
        <v>96</v>
      </c>
      <c r="J746" s="249">
        <v>40947</v>
      </c>
      <c r="K746" s="252">
        <f t="shared" si="57"/>
        <v>43861</v>
      </c>
      <c r="L746" s="241"/>
      <c r="M746" s="253" t="str">
        <f t="shared" si="56"/>
        <v>Not Fully Deprec</v>
      </c>
      <c r="N746" s="241"/>
      <c r="O746" s="241"/>
      <c r="P746" s="241"/>
      <c r="Q746" s="241"/>
      <c r="R746" s="241"/>
      <c r="S746" s="241"/>
      <c r="T746" s="241"/>
      <c r="U746" s="241"/>
      <c r="V746" s="241"/>
      <c r="W746" s="241"/>
      <c r="X746" s="241"/>
      <c r="Y746" s="241"/>
      <c r="Z746" s="241"/>
      <c r="AA746" s="241"/>
    </row>
    <row r="747" spans="1:27" hidden="1" outlineLevel="1">
      <c r="A747" s="250">
        <v>738</v>
      </c>
      <c r="B747" s="241">
        <v>1006470</v>
      </c>
      <c r="C747" s="241" t="s">
        <v>402</v>
      </c>
      <c r="D747" s="251">
        <v>880</v>
      </c>
      <c r="E747" s="251">
        <v>-595.83000000000004</v>
      </c>
      <c r="F747" s="251">
        <f t="shared" si="53"/>
        <v>284.16999999999996</v>
      </c>
      <c r="G747" s="251">
        <f t="shared" si="54"/>
        <v>9.1666666666666661</v>
      </c>
      <c r="H747" s="251">
        <f t="shared" si="55"/>
        <v>110</v>
      </c>
      <c r="I747" s="241">
        <v>96</v>
      </c>
      <c r="J747" s="249">
        <v>41283</v>
      </c>
      <c r="K747" s="252">
        <f t="shared" si="57"/>
        <v>44196</v>
      </c>
      <c r="L747" s="241"/>
      <c r="M747" s="253" t="str">
        <f t="shared" si="56"/>
        <v>Not Fully Deprec</v>
      </c>
      <c r="N747" s="241"/>
      <c r="O747" s="241"/>
      <c r="P747" s="241"/>
      <c r="Q747" s="241"/>
      <c r="R747" s="241"/>
      <c r="S747" s="241"/>
      <c r="T747" s="241"/>
      <c r="U747" s="241"/>
      <c r="V747" s="241"/>
      <c r="W747" s="241"/>
      <c r="X747" s="241"/>
      <c r="Y747" s="241"/>
      <c r="Z747" s="241"/>
      <c r="AA747" s="241"/>
    </row>
    <row r="748" spans="1:27" hidden="1" outlineLevel="1">
      <c r="A748" s="250">
        <v>739</v>
      </c>
      <c r="B748" s="241">
        <v>1007267</v>
      </c>
      <c r="C748" s="241" t="s">
        <v>408</v>
      </c>
      <c r="D748" s="251">
        <v>898789.82</v>
      </c>
      <c r="E748" s="251">
        <v>-898789.82</v>
      </c>
      <c r="F748" s="251">
        <f t="shared" si="53"/>
        <v>0</v>
      </c>
      <c r="G748" s="251">
        <f t="shared" si="54"/>
        <v>0</v>
      </c>
      <c r="H748" s="251">
        <f t="shared" si="55"/>
        <v>0</v>
      </c>
      <c r="I748" s="241">
        <v>48</v>
      </c>
      <c r="J748" s="249">
        <v>41470</v>
      </c>
      <c r="K748" s="252">
        <f t="shared" si="57"/>
        <v>42916</v>
      </c>
      <c r="L748" s="241"/>
      <c r="M748" s="253" t="str">
        <f t="shared" si="56"/>
        <v>Other Allocated Computer System Costs</v>
      </c>
      <c r="N748" s="241"/>
      <c r="O748" s="241"/>
      <c r="P748" s="241"/>
      <c r="Q748" s="241"/>
      <c r="R748" s="241"/>
      <c r="S748" s="241"/>
      <c r="T748" s="241"/>
      <c r="U748" s="241"/>
      <c r="V748" s="241"/>
      <c r="W748" s="241"/>
      <c r="X748" s="241"/>
      <c r="Y748" s="241"/>
      <c r="Z748" s="241"/>
      <c r="AA748" s="241"/>
    </row>
    <row r="749" spans="1:27" hidden="1" outlineLevel="1">
      <c r="A749" s="250">
        <v>740</v>
      </c>
      <c r="B749" s="241">
        <v>1008084</v>
      </c>
      <c r="C749" s="241" t="s">
        <v>409</v>
      </c>
      <c r="D749" s="251">
        <v>4392</v>
      </c>
      <c r="E749" s="251">
        <v>-2059.25</v>
      </c>
      <c r="F749" s="251">
        <f t="shared" ref="F749:F785" si="58">D749+E749</f>
        <v>2332.75</v>
      </c>
      <c r="G749" s="251">
        <f t="shared" si="54"/>
        <v>45.75</v>
      </c>
      <c r="H749" s="251">
        <f t="shared" si="55"/>
        <v>549</v>
      </c>
      <c r="I749" s="241">
        <v>96</v>
      </c>
      <c r="J749" s="249">
        <v>41912</v>
      </c>
      <c r="K749" s="252">
        <f t="shared" si="57"/>
        <v>44804</v>
      </c>
      <c r="L749" s="241"/>
      <c r="M749" s="253" t="str">
        <f t="shared" si="56"/>
        <v>Not Fully Deprec</v>
      </c>
      <c r="N749" s="241"/>
      <c r="O749" s="241"/>
      <c r="P749" s="241"/>
      <c r="Q749" s="241"/>
      <c r="R749" s="241"/>
      <c r="S749" s="241"/>
      <c r="T749" s="241"/>
      <c r="U749" s="241"/>
      <c r="V749" s="241"/>
      <c r="W749" s="241"/>
      <c r="X749" s="241"/>
      <c r="Y749" s="241"/>
      <c r="Z749" s="241"/>
      <c r="AA749" s="241"/>
    </row>
    <row r="750" spans="1:27" hidden="1" outlineLevel="1">
      <c r="A750" s="250">
        <v>741</v>
      </c>
      <c r="B750" s="241">
        <v>1008712</v>
      </c>
      <c r="C750" s="241" t="s">
        <v>352</v>
      </c>
      <c r="D750" s="251">
        <v>16308.47</v>
      </c>
      <c r="E750" s="251">
        <v>-6791.94</v>
      </c>
      <c r="F750" s="251">
        <f t="shared" si="58"/>
        <v>9516.5299999999988</v>
      </c>
      <c r="G750" s="251">
        <f t="shared" ref="G750:G785" si="59">IF(F750&gt;0,D750/I750,0)</f>
        <v>169.87989583333334</v>
      </c>
      <c r="H750" s="251">
        <f t="shared" ref="H750:H785" si="60">IF(F750&gt;0,IF(YEAR(K750)="2018",ROUND(($P$8-K750)/30,0)*G750,G750*12),0)</f>
        <v>2038.5587500000001</v>
      </c>
      <c r="I750" s="241">
        <v>96</v>
      </c>
      <c r="J750" s="249">
        <v>42053</v>
      </c>
      <c r="K750" s="252">
        <f t="shared" si="57"/>
        <v>44957</v>
      </c>
      <c r="L750" s="241"/>
      <c r="M750" s="253" t="str">
        <f t="shared" ref="M750:M786" si="61">+IF(F750=0,"Other Allocated Computer System Costs","Not Fully Deprec")</f>
        <v>Not Fully Deprec</v>
      </c>
      <c r="N750" s="241"/>
      <c r="O750" s="241"/>
      <c r="P750" s="241"/>
      <c r="Q750" s="241"/>
      <c r="R750" s="241"/>
      <c r="S750" s="241"/>
      <c r="T750" s="241"/>
      <c r="U750" s="241"/>
      <c r="V750" s="241"/>
      <c r="W750" s="241"/>
      <c r="X750" s="241"/>
      <c r="Y750" s="241"/>
      <c r="Z750" s="241"/>
      <c r="AA750" s="241"/>
    </row>
    <row r="751" spans="1:27" hidden="1" outlineLevel="1">
      <c r="A751" s="250">
        <v>742</v>
      </c>
      <c r="B751" s="241">
        <v>1008744</v>
      </c>
      <c r="C751" s="241" t="s">
        <v>199</v>
      </c>
      <c r="D751" s="251">
        <v>6783.56</v>
      </c>
      <c r="E751" s="251">
        <v>-2760.08</v>
      </c>
      <c r="F751" s="251">
        <f t="shared" si="58"/>
        <v>4023.4800000000005</v>
      </c>
      <c r="G751" s="251">
        <f t="shared" si="59"/>
        <v>70.662083333333342</v>
      </c>
      <c r="H751" s="251">
        <f t="shared" si="60"/>
        <v>847.94500000000016</v>
      </c>
      <c r="I751" s="241">
        <v>96</v>
      </c>
      <c r="J751" s="249">
        <v>42081</v>
      </c>
      <c r="K751" s="252">
        <f t="shared" si="57"/>
        <v>44985</v>
      </c>
      <c r="L751" s="241"/>
      <c r="M751" s="253" t="str">
        <f t="shared" si="61"/>
        <v>Not Fully Deprec</v>
      </c>
      <c r="N751" s="241"/>
      <c r="O751" s="241"/>
      <c r="P751" s="241"/>
      <c r="Q751" s="241"/>
      <c r="R751" s="241"/>
      <c r="S751" s="241"/>
      <c r="T751" s="241"/>
      <c r="U751" s="241"/>
      <c r="V751" s="241"/>
      <c r="W751" s="241"/>
      <c r="X751" s="241"/>
      <c r="Y751" s="241"/>
      <c r="Z751" s="241"/>
      <c r="AA751" s="241"/>
    </row>
    <row r="752" spans="1:27" hidden="1" outlineLevel="1">
      <c r="A752" s="250">
        <v>743</v>
      </c>
      <c r="B752" s="241">
        <v>1010058</v>
      </c>
      <c r="C752" s="241" t="s">
        <v>402</v>
      </c>
      <c r="D752" s="251">
        <v>488.91</v>
      </c>
      <c r="E752" s="251">
        <v>-101.94</v>
      </c>
      <c r="F752" s="251">
        <f t="shared" si="58"/>
        <v>386.97</v>
      </c>
      <c r="G752" s="251">
        <f t="shared" si="59"/>
        <v>5.0928125</v>
      </c>
      <c r="H752" s="251">
        <f t="shared" si="60"/>
        <v>61.113749999999996</v>
      </c>
      <c r="I752" s="241">
        <v>96</v>
      </c>
      <c r="J752" s="249">
        <v>42654</v>
      </c>
      <c r="K752" s="252">
        <f t="shared" si="57"/>
        <v>45565</v>
      </c>
      <c r="L752" s="241"/>
      <c r="M752" s="253" t="str">
        <f t="shared" si="61"/>
        <v>Not Fully Deprec</v>
      </c>
      <c r="N752" s="241"/>
      <c r="O752" s="241"/>
      <c r="P752" s="241"/>
      <c r="Q752" s="241"/>
      <c r="R752" s="241"/>
      <c r="S752" s="241"/>
      <c r="T752" s="241"/>
      <c r="U752" s="241"/>
      <c r="V752" s="241"/>
      <c r="W752" s="241"/>
      <c r="X752" s="241"/>
      <c r="Y752" s="241"/>
      <c r="Z752" s="241"/>
      <c r="AA752" s="241"/>
    </row>
    <row r="753" spans="1:27" hidden="1" outlineLevel="1">
      <c r="A753" s="250">
        <v>744</v>
      </c>
      <c r="B753" s="241">
        <v>1010213</v>
      </c>
      <c r="C753" s="241" t="s">
        <v>402</v>
      </c>
      <c r="D753" s="251">
        <v>545.44000000000005</v>
      </c>
      <c r="E753" s="251">
        <v>-90.8</v>
      </c>
      <c r="F753" s="251">
        <f t="shared" si="58"/>
        <v>454.64000000000004</v>
      </c>
      <c r="G753" s="251">
        <f t="shared" si="59"/>
        <v>5.6816666666666675</v>
      </c>
      <c r="H753" s="251">
        <f t="shared" si="60"/>
        <v>68.180000000000007</v>
      </c>
      <c r="I753" s="241">
        <v>96</v>
      </c>
      <c r="J753" s="249">
        <v>42775</v>
      </c>
      <c r="K753" s="252">
        <f t="shared" si="57"/>
        <v>45688</v>
      </c>
      <c r="L753" s="241"/>
      <c r="M753" s="253" t="str">
        <f t="shared" si="61"/>
        <v>Not Fully Deprec</v>
      </c>
      <c r="N753" s="241"/>
      <c r="O753" s="241"/>
      <c r="P753" s="241"/>
      <c r="Q753" s="241"/>
      <c r="R753" s="241"/>
      <c r="S753" s="241"/>
      <c r="T753" s="241"/>
      <c r="U753" s="241"/>
      <c r="V753" s="241"/>
      <c r="W753" s="241"/>
      <c r="X753" s="241"/>
      <c r="Y753" s="241"/>
      <c r="Z753" s="241"/>
      <c r="AA753" s="241"/>
    </row>
    <row r="754" spans="1:27" hidden="1" outlineLevel="1">
      <c r="A754" s="250">
        <v>745</v>
      </c>
      <c r="B754" s="241">
        <v>1010252</v>
      </c>
      <c r="C754" s="241" t="s">
        <v>402</v>
      </c>
      <c r="D754" s="251">
        <v>1042.75</v>
      </c>
      <c r="E754" s="251">
        <v>-163.59</v>
      </c>
      <c r="F754" s="251">
        <f t="shared" si="58"/>
        <v>879.16</v>
      </c>
      <c r="G754" s="251">
        <f t="shared" si="59"/>
        <v>10.861979166666666</v>
      </c>
      <c r="H754" s="251">
        <f t="shared" si="60"/>
        <v>130.34375</v>
      </c>
      <c r="I754" s="241">
        <v>96</v>
      </c>
      <c r="J754" s="249">
        <v>42803</v>
      </c>
      <c r="K754" s="252">
        <f t="shared" si="57"/>
        <v>45716</v>
      </c>
      <c r="L754" s="241"/>
      <c r="M754" s="253" t="str">
        <f t="shared" si="61"/>
        <v>Not Fully Deprec</v>
      </c>
      <c r="N754" s="241"/>
      <c r="O754" s="241"/>
      <c r="P754" s="241"/>
      <c r="Q754" s="241"/>
      <c r="R754" s="241"/>
      <c r="S754" s="241"/>
      <c r="T754" s="241"/>
      <c r="U754" s="241"/>
      <c r="V754" s="241"/>
      <c r="W754" s="241"/>
      <c r="X754" s="241"/>
      <c r="Y754" s="241"/>
      <c r="Z754" s="241"/>
      <c r="AA754" s="241"/>
    </row>
    <row r="755" spans="1:27" hidden="1" outlineLevel="1">
      <c r="A755" s="250">
        <v>746</v>
      </c>
      <c r="B755" s="241">
        <v>1010253</v>
      </c>
      <c r="C755" s="241" t="s">
        <v>402</v>
      </c>
      <c r="D755" s="251">
        <v>109.75</v>
      </c>
      <c r="E755" s="251">
        <v>-17.22</v>
      </c>
      <c r="F755" s="251">
        <f t="shared" si="58"/>
        <v>92.53</v>
      </c>
      <c r="G755" s="251">
        <f t="shared" si="59"/>
        <v>1.1432291666666667</v>
      </c>
      <c r="H755" s="251">
        <f t="shared" si="60"/>
        <v>13.71875</v>
      </c>
      <c r="I755" s="241">
        <v>96</v>
      </c>
      <c r="J755" s="249">
        <v>42803</v>
      </c>
      <c r="K755" s="252">
        <f t="shared" si="57"/>
        <v>45716</v>
      </c>
      <c r="L755" s="241"/>
      <c r="M755" s="253" t="str">
        <f t="shared" si="61"/>
        <v>Not Fully Deprec</v>
      </c>
      <c r="N755" s="241"/>
      <c r="O755" s="241"/>
      <c r="P755" s="241"/>
      <c r="Q755" s="241"/>
      <c r="R755" s="241"/>
      <c r="S755" s="241"/>
      <c r="T755" s="241"/>
      <c r="U755" s="241"/>
      <c r="V755" s="241"/>
      <c r="W755" s="241"/>
      <c r="X755" s="241"/>
      <c r="Y755" s="241"/>
      <c r="Z755" s="241"/>
      <c r="AA755" s="241"/>
    </row>
    <row r="756" spans="1:27" hidden="1" outlineLevel="1">
      <c r="A756" s="250">
        <v>747</v>
      </c>
      <c r="B756" s="241">
        <v>1010466</v>
      </c>
      <c r="C756" s="241" t="s">
        <v>402</v>
      </c>
      <c r="D756" s="251">
        <v>19.95</v>
      </c>
      <c r="E756" s="251">
        <v>-2.92</v>
      </c>
      <c r="F756" s="251">
        <f t="shared" si="58"/>
        <v>17.03</v>
      </c>
      <c r="G756" s="251">
        <f t="shared" si="59"/>
        <v>0.20781249999999998</v>
      </c>
      <c r="H756" s="251">
        <f t="shared" si="60"/>
        <v>2.4937499999999999</v>
      </c>
      <c r="I756" s="241">
        <v>96</v>
      </c>
      <c r="J756" s="249">
        <v>42832</v>
      </c>
      <c r="K756" s="252">
        <f t="shared" si="57"/>
        <v>45747</v>
      </c>
      <c r="L756" s="241"/>
      <c r="M756" s="253" t="str">
        <f t="shared" si="61"/>
        <v>Not Fully Deprec</v>
      </c>
      <c r="N756" s="241"/>
      <c r="O756" s="241"/>
      <c r="P756" s="241"/>
      <c r="Q756" s="241"/>
      <c r="R756" s="241"/>
      <c r="S756" s="241"/>
      <c r="T756" s="241"/>
      <c r="U756" s="241"/>
      <c r="V756" s="241"/>
      <c r="W756" s="241"/>
      <c r="X756" s="241"/>
      <c r="Y756" s="241"/>
      <c r="Z756" s="241"/>
      <c r="AA756" s="241"/>
    </row>
    <row r="757" spans="1:27" hidden="1" outlineLevel="1">
      <c r="A757" s="250">
        <v>748</v>
      </c>
      <c r="B757" s="241">
        <v>1010881</v>
      </c>
      <c r="C757" s="241" t="s">
        <v>402</v>
      </c>
      <c r="D757" s="251">
        <v>528.6</v>
      </c>
      <c r="E757" s="251">
        <v>-33.15</v>
      </c>
      <c r="F757" s="251">
        <f t="shared" si="58"/>
        <v>495.45000000000005</v>
      </c>
      <c r="G757" s="251">
        <f t="shared" si="59"/>
        <v>5.5062500000000005</v>
      </c>
      <c r="H757" s="251">
        <f t="shared" si="60"/>
        <v>66.075000000000003</v>
      </c>
      <c r="I757" s="241">
        <v>96</v>
      </c>
      <c r="J757" s="249">
        <v>43082</v>
      </c>
      <c r="K757" s="252">
        <f t="shared" si="57"/>
        <v>45991</v>
      </c>
      <c r="L757" s="241"/>
      <c r="M757" s="253" t="str">
        <f t="shared" si="61"/>
        <v>Not Fully Deprec</v>
      </c>
      <c r="N757" s="241"/>
      <c r="O757" s="241"/>
      <c r="P757" s="241"/>
      <c r="Q757" s="241"/>
      <c r="R757" s="241"/>
      <c r="S757" s="241"/>
      <c r="T757" s="241"/>
      <c r="U757" s="241"/>
      <c r="V757" s="241"/>
      <c r="W757" s="241"/>
      <c r="X757" s="241"/>
      <c r="Y757" s="241"/>
      <c r="Z757" s="241"/>
      <c r="AA757" s="241"/>
    </row>
    <row r="758" spans="1:27" hidden="1" outlineLevel="1">
      <c r="A758" s="250">
        <v>749</v>
      </c>
      <c r="B758" s="241">
        <v>1010927</v>
      </c>
      <c r="C758" s="241" t="s">
        <v>402</v>
      </c>
      <c r="D758" s="251">
        <v>1093.3599999999999</v>
      </c>
      <c r="E758" s="251">
        <v>-56.95</v>
      </c>
      <c r="F758" s="251">
        <f t="shared" si="58"/>
        <v>1036.4099999999999</v>
      </c>
      <c r="G758" s="251">
        <f t="shared" si="59"/>
        <v>11.389166666666666</v>
      </c>
      <c r="H758" s="251">
        <f t="shared" si="60"/>
        <v>136.66999999999999</v>
      </c>
      <c r="I758" s="241">
        <v>96</v>
      </c>
      <c r="J758" s="249">
        <v>43111</v>
      </c>
      <c r="K758" s="252">
        <f t="shared" si="57"/>
        <v>46022</v>
      </c>
      <c r="L758" s="241"/>
      <c r="M758" s="253" t="str">
        <f t="shared" si="61"/>
        <v>Not Fully Deprec</v>
      </c>
      <c r="N758" s="241"/>
      <c r="O758" s="241"/>
      <c r="P758" s="241"/>
      <c r="Q758" s="241"/>
      <c r="R758" s="241"/>
      <c r="S758" s="241"/>
      <c r="T758" s="241"/>
      <c r="U758" s="241"/>
      <c r="V758" s="241"/>
      <c r="W758" s="241"/>
      <c r="X758" s="241"/>
      <c r="Y758" s="241"/>
      <c r="Z758" s="241"/>
      <c r="AA758" s="241"/>
    </row>
    <row r="759" spans="1:27" hidden="1" outlineLevel="1">
      <c r="A759" s="250">
        <v>750</v>
      </c>
      <c r="B759" s="241">
        <v>1010928</v>
      </c>
      <c r="C759" s="241" t="s">
        <v>402</v>
      </c>
      <c r="D759" s="251">
        <v>62.69</v>
      </c>
      <c r="E759" s="251">
        <v>-2.61</v>
      </c>
      <c r="F759" s="251">
        <f t="shared" si="58"/>
        <v>60.08</v>
      </c>
      <c r="G759" s="251">
        <f t="shared" si="59"/>
        <v>0.65302083333333327</v>
      </c>
      <c r="H759" s="251">
        <f t="shared" si="60"/>
        <v>7.8362499999999997</v>
      </c>
      <c r="I759" s="241">
        <v>96</v>
      </c>
      <c r="J759" s="249">
        <v>43138</v>
      </c>
      <c r="K759" s="252">
        <f t="shared" si="57"/>
        <v>46053</v>
      </c>
      <c r="L759" s="241"/>
      <c r="M759" s="253" t="str">
        <f t="shared" si="61"/>
        <v>Not Fully Deprec</v>
      </c>
      <c r="N759" s="241"/>
      <c r="O759" s="241"/>
      <c r="P759" s="241"/>
      <c r="Q759" s="241"/>
      <c r="R759" s="241"/>
      <c r="S759" s="241"/>
      <c r="T759" s="241"/>
      <c r="U759" s="241"/>
      <c r="V759" s="241"/>
      <c r="W759" s="241"/>
      <c r="X759" s="241"/>
      <c r="Y759" s="241"/>
      <c r="Z759" s="241"/>
      <c r="AA759" s="241"/>
    </row>
    <row r="760" spans="1:27" hidden="1" outlineLevel="1">
      <c r="A760" s="250">
        <v>751</v>
      </c>
      <c r="B760" s="241">
        <v>1011051</v>
      </c>
      <c r="C760" s="241" t="s">
        <v>402</v>
      </c>
      <c r="D760" s="251">
        <v>219</v>
      </c>
      <c r="E760" s="251">
        <v>-4.58</v>
      </c>
      <c r="F760" s="251">
        <f t="shared" si="58"/>
        <v>214.42</v>
      </c>
      <c r="G760" s="251">
        <f t="shared" si="59"/>
        <v>2.28125</v>
      </c>
      <c r="H760" s="251">
        <f t="shared" si="60"/>
        <v>27.375</v>
      </c>
      <c r="I760" s="241">
        <v>96</v>
      </c>
      <c r="J760" s="249">
        <v>43220</v>
      </c>
      <c r="K760" s="252">
        <f t="shared" si="57"/>
        <v>46112</v>
      </c>
      <c r="L760" s="241"/>
      <c r="M760" s="253" t="str">
        <f t="shared" si="61"/>
        <v>Not Fully Deprec</v>
      </c>
      <c r="N760" s="241"/>
      <c r="O760" s="241"/>
      <c r="P760" s="241"/>
      <c r="Q760" s="241"/>
      <c r="R760" s="241"/>
      <c r="S760" s="241"/>
      <c r="T760" s="241"/>
      <c r="U760" s="241"/>
      <c r="V760" s="241"/>
      <c r="W760" s="241"/>
      <c r="X760" s="241"/>
      <c r="Y760" s="241"/>
      <c r="Z760" s="241"/>
      <c r="AA760" s="241"/>
    </row>
    <row r="761" spans="1:27" hidden="1" outlineLevel="1">
      <c r="A761" s="250">
        <v>752</v>
      </c>
      <c r="B761" s="241">
        <v>1011067</v>
      </c>
      <c r="C761" s="241" t="s">
        <v>402</v>
      </c>
      <c r="D761" s="251">
        <v>55.15</v>
      </c>
      <c r="E761" s="251">
        <v>-0.57999999999999996</v>
      </c>
      <c r="F761" s="251">
        <f t="shared" si="58"/>
        <v>54.57</v>
      </c>
      <c r="G761" s="251">
        <f t="shared" si="59"/>
        <v>0.57447916666666665</v>
      </c>
      <c r="H761" s="251">
        <f t="shared" si="60"/>
        <v>6.8937499999999998</v>
      </c>
      <c r="I761" s="241">
        <v>96</v>
      </c>
      <c r="J761" s="249">
        <v>43230</v>
      </c>
      <c r="K761" s="252">
        <f t="shared" si="57"/>
        <v>46142</v>
      </c>
      <c r="L761" s="241"/>
      <c r="M761" s="253" t="str">
        <f t="shared" si="61"/>
        <v>Not Fully Deprec</v>
      </c>
      <c r="N761" s="241"/>
      <c r="O761" s="241"/>
      <c r="P761" s="241"/>
      <c r="Q761" s="241"/>
      <c r="R761" s="241"/>
      <c r="S761" s="241"/>
      <c r="T761" s="241"/>
      <c r="U761" s="241"/>
      <c r="V761" s="241"/>
      <c r="W761" s="241"/>
      <c r="X761" s="241"/>
      <c r="Y761" s="241"/>
      <c r="Z761" s="241"/>
      <c r="AA761" s="241"/>
    </row>
    <row r="762" spans="1:27" hidden="1" outlineLevel="1">
      <c r="A762" s="250">
        <v>753</v>
      </c>
      <c r="B762" s="241">
        <v>2002038</v>
      </c>
      <c r="C762" s="241" t="s">
        <v>402</v>
      </c>
      <c r="D762" s="251">
        <v>149720.15</v>
      </c>
      <c r="E762" s="251">
        <v>-149720.15</v>
      </c>
      <c r="F762" s="251">
        <f t="shared" si="58"/>
        <v>0</v>
      </c>
      <c r="G762" s="251">
        <f t="shared" si="59"/>
        <v>0</v>
      </c>
      <c r="H762" s="251">
        <f t="shared" si="60"/>
        <v>0</v>
      </c>
      <c r="I762" s="241">
        <v>96</v>
      </c>
      <c r="J762" s="249">
        <v>39454</v>
      </c>
      <c r="K762" s="252">
        <f t="shared" si="57"/>
        <v>42369</v>
      </c>
      <c r="L762" s="241"/>
      <c r="M762" s="253" t="str">
        <f t="shared" si="61"/>
        <v>Other Allocated Computer System Costs</v>
      </c>
      <c r="N762" s="241"/>
      <c r="O762" s="241"/>
      <c r="P762" s="241"/>
      <c r="Q762" s="241"/>
      <c r="R762" s="241"/>
      <c r="S762" s="241"/>
      <c r="T762" s="241"/>
      <c r="U762" s="241"/>
      <c r="V762" s="241"/>
      <c r="W762" s="241"/>
      <c r="X762" s="241"/>
      <c r="Y762" s="241"/>
      <c r="Z762" s="241"/>
      <c r="AA762" s="241"/>
    </row>
    <row r="763" spans="1:27" hidden="1" outlineLevel="1">
      <c r="A763" s="250">
        <v>754</v>
      </c>
      <c r="B763" s="241">
        <v>2002039</v>
      </c>
      <c r="C763" s="241" t="s">
        <v>402</v>
      </c>
      <c r="D763" s="251">
        <v>313.93</v>
      </c>
      <c r="E763" s="251">
        <v>-313.93</v>
      </c>
      <c r="F763" s="251">
        <f t="shared" si="58"/>
        <v>0</v>
      </c>
      <c r="G763" s="251">
        <f t="shared" si="59"/>
        <v>0</v>
      </c>
      <c r="H763" s="251">
        <f t="shared" si="60"/>
        <v>0</v>
      </c>
      <c r="I763" s="241">
        <v>96</v>
      </c>
      <c r="J763" s="249">
        <v>39454</v>
      </c>
      <c r="K763" s="252">
        <f t="shared" si="57"/>
        <v>42369</v>
      </c>
      <c r="L763" s="241"/>
      <c r="M763" s="253" t="str">
        <f t="shared" si="61"/>
        <v>Other Allocated Computer System Costs</v>
      </c>
      <c r="N763" s="241"/>
      <c r="O763" s="241"/>
      <c r="P763" s="241"/>
      <c r="Q763" s="241"/>
      <c r="R763" s="241"/>
      <c r="S763" s="241"/>
      <c r="T763" s="241"/>
      <c r="U763" s="241"/>
      <c r="V763" s="241"/>
      <c r="W763" s="241"/>
      <c r="X763" s="241"/>
      <c r="Y763" s="241"/>
      <c r="Z763" s="241"/>
      <c r="AA763" s="241"/>
    </row>
    <row r="764" spans="1:27" hidden="1" outlineLevel="1">
      <c r="A764" s="250">
        <v>755</v>
      </c>
      <c r="B764" s="241">
        <v>2002041</v>
      </c>
      <c r="C764" s="241" t="s">
        <v>402</v>
      </c>
      <c r="D764" s="251">
        <v>361.11</v>
      </c>
      <c r="E764" s="251">
        <v>-361.11</v>
      </c>
      <c r="F764" s="251">
        <f t="shared" si="58"/>
        <v>0</v>
      </c>
      <c r="G764" s="251">
        <f t="shared" si="59"/>
        <v>0</v>
      </c>
      <c r="H764" s="251">
        <f t="shared" si="60"/>
        <v>0</v>
      </c>
      <c r="I764" s="241">
        <v>96</v>
      </c>
      <c r="J764" s="249">
        <v>39454</v>
      </c>
      <c r="K764" s="252">
        <f t="shared" si="57"/>
        <v>42369</v>
      </c>
      <c r="L764" s="241"/>
      <c r="M764" s="253" t="str">
        <f t="shared" si="61"/>
        <v>Other Allocated Computer System Costs</v>
      </c>
      <c r="N764" s="241"/>
      <c r="O764" s="241"/>
      <c r="P764" s="241"/>
      <c r="Q764" s="241"/>
      <c r="R764" s="241"/>
      <c r="S764" s="241"/>
      <c r="T764" s="241"/>
      <c r="U764" s="241"/>
      <c r="V764" s="241"/>
      <c r="W764" s="241"/>
      <c r="X764" s="241"/>
      <c r="Y764" s="241"/>
      <c r="Z764" s="241"/>
      <c r="AA764" s="241"/>
    </row>
    <row r="765" spans="1:27" hidden="1" outlineLevel="1">
      <c r="A765" s="250">
        <v>756</v>
      </c>
      <c r="B765" s="241">
        <v>2002051</v>
      </c>
      <c r="C765" s="241" t="s">
        <v>402</v>
      </c>
      <c r="D765" s="251">
        <v>-149720.15</v>
      </c>
      <c r="E765" s="251">
        <v>149720.15</v>
      </c>
      <c r="F765" s="251">
        <f t="shared" si="58"/>
        <v>0</v>
      </c>
      <c r="G765" s="251">
        <f t="shared" si="59"/>
        <v>0</v>
      </c>
      <c r="H765" s="251">
        <f t="shared" si="60"/>
        <v>0</v>
      </c>
      <c r="I765" s="241">
        <v>96</v>
      </c>
      <c r="J765" s="249">
        <v>39454</v>
      </c>
      <c r="K765" s="252">
        <f t="shared" si="57"/>
        <v>42369</v>
      </c>
      <c r="L765" s="241"/>
      <c r="M765" s="253" t="str">
        <f t="shared" si="61"/>
        <v>Other Allocated Computer System Costs</v>
      </c>
      <c r="N765" s="241"/>
      <c r="O765" s="241"/>
      <c r="P765" s="241"/>
      <c r="Q765" s="241"/>
      <c r="R765" s="241"/>
      <c r="S765" s="241"/>
      <c r="T765" s="241"/>
      <c r="U765" s="241"/>
      <c r="V765" s="241"/>
      <c r="W765" s="241"/>
      <c r="X765" s="241"/>
      <c r="Y765" s="241"/>
      <c r="Z765" s="241"/>
      <c r="AA765" s="241"/>
    </row>
    <row r="766" spans="1:27" hidden="1" outlineLevel="1">
      <c r="A766" s="250">
        <v>757</v>
      </c>
      <c r="B766" s="241">
        <v>2002490</v>
      </c>
      <c r="C766" s="241" t="s">
        <v>402</v>
      </c>
      <c r="D766" s="251">
        <v>87.41</v>
      </c>
      <c r="E766" s="251">
        <v>-87.41</v>
      </c>
      <c r="F766" s="251">
        <f t="shared" si="58"/>
        <v>0</v>
      </c>
      <c r="G766" s="251">
        <f t="shared" si="59"/>
        <v>0</v>
      </c>
      <c r="H766" s="251">
        <f t="shared" si="60"/>
        <v>0</v>
      </c>
      <c r="I766" s="241">
        <v>96</v>
      </c>
      <c r="J766" s="249">
        <v>39490</v>
      </c>
      <c r="K766" s="252">
        <f t="shared" si="57"/>
        <v>42400</v>
      </c>
      <c r="L766" s="241"/>
      <c r="M766" s="253" t="str">
        <f t="shared" si="61"/>
        <v>Other Allocated Computer System Costs</v>
      </c>
      <c r="N766" s="241"/>
      <c r="O766" s="241"/>
      <c r="P766" s="241"/>
      <c r="Q766" s="241"/>
      <c r="R766" s="241"/>
      <c r="S766" s="241"/>
      <c r="T766" s="241"/>
      <c r="U766" s="241"/>
      <c r="V766" s="241"/>
      <c r="W766" s="241"/>
      <c r="X766" s="241"/>
      <c r="Y766" s="241"/>
      <c r="Z766" s="241"/>
      <c r="AA766" s="241"/>
    </row>
    <row r="767" spans="1:27" hidden="1" outlineLevel="1">
      <c r="A767" s="250">
        <v>758</v>
      </c>
      <c r="B767" s="241">
        <v>2002493</v>
      </c>
      <c r="C767" s="241" t="s">
        <v>402</v>
      </c>
      <c r="D767" s="251">
        <v>8380</v>
      </c>
      <c r="E767" s="251">
        <v>-8380</v>
      </c>
      <c r="F767" s="251">
        <f t="shared" si="58"/>
        <v>0</v>
      </c>
      <c r="G767" s="251">
        <f t="shared" si="59"/>
        <v>0</v>
      </c>
      <c r="H767" s="251">
        <f t="shared" si="60"/>
        <v>0</v>
      </c>
      <c r="I767" s="241">
        <v>96</v>
      </c>
      <c r="J767" s="249">
        <v>39490</v>
      </c>
      <c r="K767" s="252">
        <f t="shared" si="57"/>
        <v>42400</v>
      </c>
      <c r="L767" s="241"/>
      <c r="M767" s="253" t="str">
        <f t="shared" si="61"/>
        <v>Other Allocated Computer System Costs</v>
      </c>
      <c r="N767" s="241"/>
      <c r="O767" s="241"/>
      <c r="P767" s="241"/>
      <c r="Q767" s="241"/>
      <c r="R767" s="241"/>
      <c r="S767" s="241"/>
      <c r="T767" s="241"/>
      <c r="U767" s="241"/>
      <c r="V767" s="241"/>
      <c r="W767" s="241"/>
      <c r="X767" s="241"/>
      <c r="Y767" s="241"/>
      <c r="Z767" s="241"/>
      <c r="AA767" s="241"/>
    </row>
    <row r="768" spans="1:27" hidden="1" outlineLevel="1">
      <c r="A768" s="250">
        <v>759</v>
      </c>
      <c r="B768" s="241">
        <v>2002494</v>
      </c>
      <c r="C768" s="241" t="s">
        <v>402</v>
      </c>
      <c r="D768" s="251">
        <v>15518.02</v>
      </c>
      <c r="E768" s="251">
        <v>-15518.02</v>
      </c>
      <c r="F768" s="251">
        <f t="shared" si="58"/>
        <v>0</v>
      </c>
      <c r="G768" s="251">
        <f t="shared" si="59"/>
        <v>0</v>
      </c>
      <c r="H768" s="251">
        <f t="shared" si="60"/>
        <v>0</v>
      </c>
      <c r="I768" s="241">
        <v>96</v>
      </c>
      <c r="J768" s="249">
        <v>39490</v>
      </c>
      <c r="K768" s="252">
        <f t="shared" si="57"/>
        <v>42400</v>
      </c>
      <c r="L768" s="241"/>
      <c r="M768" s="253" t="str">
        <f t="shared" si="61"/>
        <v>Other Allocated Computer System Costs</v>
      </c>
      <c r="N768" s="241"/>
      <c r="O768" s="241"/>
      <c r="P768" s="241"/>
      <c r="Q768" s="241"/>
      <c r="R768" s="241"/>
      <c r="S768" s="241"/>
      <c r="T768" s="241"/>
      <c r="U768" s="241"/>
      <c r="V768" s="241"/>
      <c r="W768" s="241"/>
      <c r="X768" s="241"/>
      <c r="Y768" s="241"/>
      <c r="Z768" s="241"/>
      <c r="AA768" s="241"/>
    </row>
    <row r="769" spans="1:27" hidden="1" outlineLevel="1">
      <c r="A769" s="250">
        <v>760</v>
      </c>
      <c r="B769" s="241">
        <v>2002496</v>
      </c>
      <c r="C769" s="241" t="s">
        <v>402</v>
      </c>
      <c r="D769" s="251">
        <v>280.17</v>
      </c>
      <c r="E769" s="251">
        <v>-280.17</v>
      </c>
      <c r="F769" s="251">
        <f t="shared" si="58"/>
        <v>0</v>
      </c>
      <c r="G769" s="251">
        <f t="shared" si="59"/>
        <v>0</v>
      </c>
      <c r="H769" s="251">
        <f t="shared" si="60"/>
        <v>0</v>
      </c>
      <c r="I769" s="241">
        <v>96</v>
      </c>
      <c r="J769" s="249">
        <v>39490</v>
      </c>
      <c r="K769" s="252">
        <f t="shared" si="57"/>
        <v>42400</v>
      </c>
      <c r="L769" s="241"/>
      <c r="M769" s="253" t="str">
        <f t="shared" si="61"/>
        <v>Other Allocated Computer System Costs</v>
      </c>
      <c r="N769" s="241"/>
      <c r="O769" s="241"/>
      <c r="P769" s="241"/>
      <c r="Q769" s="241"/>
      <c r="R769" s="241"/>
      <c r="S769" s="241"/>
      <c r="T769" s="241"/>
      <c r="U769" s="241"/>
      <c r="V769" s="241"/>
      <c r="W769" s="241"/>
      <c r="X769" s="241"/>
      <c r="Y769" s="241"/>
      <c r="Z769" s="241"/>
      <c r="AA769" s="241"/>
    </row>
    <row r="770" spans="1:27" hidden="1" outlineLevel="1">
      <c r="A770" s="250">
        <v>761</v>
      </c>
      <c r="B770" s="241">
        <v>2002497</v>
      </c>
      <c r="C770" s="241" t="s">
        <v>402</v>
      </c>
      <c r="D770" s="251">
        <v>250.4</v>
      </c>
      <c r="E770" s="251">
        <v>-250.4</v>
      </c>
      <c r="F770" s="251">
        <f t="shared" si="58"/>
        <v>0</v>
      </c>
      <c r="G770" s="251">
        <f t="shared" si="59"/>
        <v>0</v>
      </c>
      <c r="H770" s="251">
        <f t="shared" si="60"/>
        <v>0</v>
      </c>
      <c r="I770" s="241">
        <v>96</v>
      </c>
      <c r="J770" s="249">
        <v>39490</v>
      </c>
      <c r="K770" s="252">
        <f t="shared" si="57"/>
        <v>42400</v>
      </c>
      <c r="L770" s="241"/>
      <c r="M770" s="253" t="str">
        <f t="shared" si="61"/>
        <v>Other Allocated Computer System Costs</v>
      </c>
      <c r="N770" s="241"/>
      <c r="O770" s="241"/>
      <c r="P770" s="241"/>
      <c r="Q770" s="241"/>
      <c r="R770" s="241"/>
      <c r="S770" s="241"/>
      <c r="T770" s="241"/>
      <c r="U770" s="241"/>
      <c r="V770" s="241"/>
      <c r="W770" s="241"/>
      <c r="X770" s="241"/>
      <c r="Y770" s="241"/>
      <c r="Z770" s="241"/>
      <c r="AA770" s="241"/>
    </row>
    <row r="771" spans="1:27" hidden="1" outlineLevel="1">
      <c r="A771" s="250">
        <v>762</v>
      </c>
      <c r="B771" s="241">
        <v>2002498</v>
      </c>
      <c r="C771" s="241" t="s">
        <v>402</v>
      </c>
      <c r="D771" s="251">
        <v>1175.29</v>
      </c>
      <c r="E771" s="251">
        <v>-1175.29</v>
      </c>
      <c r="F771" s="251">
        <f t="shared" si="58"/>
        <v>0</v>
      </c>
      <c r="G771" s="251">
        <f t="shared" si="59"/>
        <v>0</v>
      </c>
      <c r="H771" s="251">
        <f t="shared" si="60"/>
        <v>0</v>
      </c>
      <c r="I771" s="241">
        <v>96</v>
      </c>
      <c r="J771" s="249">
        <v>39490</v>
      </c>
      <c r="K771" s="252">
        <f t="shared" si="57"/>
        <v>42400</v>
      </c>
      <c r="L771" s="241"/>
      <c r="M771" s="253" t="str">
        <f t="shared" si="61"/>
        <v>Other Allocated Computer System Costs</v>
      </c>
      <c r="N771" s="241"/>
      <c r="O771" s="241"/>
      <c r="P771" s="241"/>
      <c r="Q771" s="241"/>
      <c r="R771" s="241"/>
      <c r="S771" s="241"/>
      <c r="T771" s="241"/>
      <c r="U771" s="241"/>
      <c r="V771" s="241"/>
      <c r="W771" s="241"/>
      <c r="X771" s="241"/>
      <c r="Y771" s="241"/>
      <c r="Z771" s="241"/>
      <c r="AA771" s="241"/>
    </row>
    <row r="772" spans="1:27" hidden="1" outlineLevel="1">
      <c r="A772" s="250">
        <v>763</v>
      </c>
      <c r="B772" s="241">
        <v>2003520</v>
      </c>
      <c r="C772" s="241" t="s">
        <v>410</v>
      </c>
      <c r="D772" s="251">
        <v>7757308.5499999998</v>
      </c>
      <c r="E772" s="251">
        <v>-7757308.5499999998</v>
      </c>
      <c r="F772" s="251">
        <f t="shared" si="58"/>
        <v>0</v>
      </c>
      <c r="G772" s="251">
        <f t="shared" si="59"/>
        <v>0</v>
      </c>
      <c r="H772" s="251">
        <f t="shared" si="60"/>
        <v>0</v>
      </c>
      <c r="I772" s="241">
        <v>96</v>
      </c>
      <c r="J772" s="249">
        <v>39605</v>
      </c>
      <c r="K772" s="252">
        <f t="shared" si="57"/>
        <v>42521</v>
      </c>
      <c r="L772" s="241"/>
      <c r="M772" s="253" t="str">
        <f t="shared" si="61"/>
        <v>Other Allocated Computer System Costs</v>
      </c>
      <c r="N772" s="241"/>
      <c r="O772" s="241"/>
      <c r="P772" s="241"/>
      <c r="Q772" s="241"/>
      <c r="R772" s="241"/>
      <c r="S772" s="241"/>
      <c r="T772" s="241"/>
      <c r="U772" s="241"/>
      <c r="V772" s="241"/>
      <c r="W772" s="241"/>
      <c r="X772" s="241"/>
      <c r="Y772" s="241"/>
      <c r="Z772" s="241"/>
      <c r="AA772" s="241"/>
    </row>
    <row r="773" spans="1:27" hidden="1" outlineLevel="1">
      <c r="A773" s="250">
        <v>764</v>
      </c>
      <c r="B773" s="241">
        <v>5000569</v>
      </c>
      <c r="C773" s="241" t="s">
        <v>411</v>
      </c>
      <c r="D773" s="251">
        <v>732002.66</v>
      </c>
      <c r="E773" s="251">
        <v>-350981.07</v>
      </c>
      <c r="F773" s="251">
        <f t="shared" si="58"/>
        <v>381021.59</v>
      </c>
      <c r="G773" s="251">
        <f t="shared" si="59"/>
        <v>7625.027708333334</v>
      </c>
      <c r="H773" s="251">
        <f t="shared" si="60"/>
        <v>91500.332500000004</v>
      </c>
      <c r="I773" s="241">
        <v>96</v>
      </c>
      <c r="J773" s="249">
        <v>41855</v>
      </c>
      <c r="K773" s="252">
        <f t="shared" si="57"/>
        <v>44773</v>
      </c>
      <c r="L773" s="241"/>
      <c r="M773" s="253" t="str">
        <f t="shared" si="61"/>
        <v>Not Fully Deprec</v>
      </c>
      <c r="N773" s="241"/>
      <c r="O773" s="241"/>
      <c r="P773" s="241"/>
      <c r="Q773" s="241"/>
      <c r="R773" s="241"/>
      <c r="S773" s="241"/>
      <c r="T773" s="241"/>
      <c r="U773" s="241"/>
      <c r="V773" s="241"/>
      <c r="W773" s="241"/>
      <c r="X773" s="241"/>
      <c r="Y773" s="241"/>
      <c r="Z773" s="241"/>
      <c r="AA773" s="241"/>
    </row>
    <row r="774" spans="1:27" hidden="1" outlineLevel="1">
      <c r="A774" s="250">
        <v>765</v>
      </c>
      <c r="B774" s="241">
        <v>5000570</v>
      </c>
      <c r="C774" s="241" t="s">
        <v>411</v>
      </c>
      <c r="D774" s="251">
        <v>312941.28999999998</v>
      </c>
      <c r="E774" s="251">
        <v>-192489.26</v>
      </c>
      <c r="F774" s="251">
        <f t="shared" si="58"/>
        <v>120452.02999999997</v>
      </c>
      <c r="G774" s="251">
        <f t="shared" si="59"/>
        <v>3259.8051041666663</v>
      </c>
      <c r="H774" s="251">
        <f t="shared" si="60"/>
        <v>39117.661249999997</v>
      </c>
      <c r="I774" s="241">
        <v>96</v>
      </c>
      <c r="J774" s="249">
        <v>41456</v>
      </c>
      <c r="K774" s="252">
        <f t="shared" si="57"/>
        <v>44377</v>
      </c>
      <c r="L774" s="241"/>
      <c r="M774" s="253" t="str">
        <f t="shared" si="61"/>
        <v>Not Fully Deprec</v>
      </c>
      <c r="N774" s="241"/>
      <c r="O774" s="241"/>
      <c r="P774" s="241"/>
      <c r="Q774" s="241"/>
      <c r="R774" s="241"/>
      <c r="S774" s="241"/>
      <c r="T774" s="241"/>
      <c r="U774" s="241"/>
      <c r="V774" s="241"/>
      <c r="W774" s="241"/>
      <c r="X774" s="241"/>
      <c r="Y774" s="241"/>
      <c r="Z774" s="241"/>
      <c r="AA774" s="241"/>
    </row>
    <row r="775" spans="1:27" hidden="1" outlineLevel="1">
      <c r="A775" s="250">
        <v>766</v>
      </c>
      <c r="B775" s="241">
        <v>5000701</v>
      </c>
      <c r="C775" s="241" t="s">
        <v>412</v>
      </c>
      <c r="D775" s="251">
        <v>20938</v>
      </c>
      <c r="E775" s="251">
        <v>-7199.83</v>
      </c>
      <c r="F775" s="251">
        <f t="shared" si="58"/>
        <v>13738.17</v>
      </c>
      <c r="G775" s="251">
        <f t="shared" si="59"/>
        <v>218.10416666666666</v>
      </c>
      <c r="H775" s="251">
        <f t="shared" si="60"/>
        <v>2617.25</v>
      </c>
      <c r="I775" s="241">
        <v>96</v>
      </c>
      <c r="J775" s="249">
        <v>42277</v>
      </c>
      <c r="K775" s="252">
        <f t="shared" si="57"/>
        <v>45169</v>
      </c>
      <c r="L775" s="241"/>
      <c r="M775" s="253" t="str">
        <f t="shared" si="61"/>
        <v>Not Fully Deprec</v>
      </c>
      <c r="N775" s="241"/>
      <c r="O775" s="241"/>
      <c r="P775" s="241"/>
      <c r="Q775" s="241"/>
      <c r="R775" s="241"/>
      <c r="S775" s="241"/>
      <c r="T775" s="241"/>
      <c r="U775" s="241"/>
      <c r="V775" s="241"/>
      <c r="W775" s="241"/>
      <c r="X775" s="241"/>
      <c r="Y775" s="241"/>
      <c r="Z775" s="241"/>
      <c r="AA775" s="241"/>
    </row>
    <row r="776" spans="1:27" hidden="1" outlineLevel="1">
      <c r="A776" s="250">
        <v>767</v>
      </c>
      <c r="B776" s="241">
        <v>5000816</v>
      </c>
      <c r="C776" s="241" t="s">
        <v>413</v>
      </c>
      <c r="D776" s="251">
        <v>44406.51</v>
      </c>
      <c r="E776" s="251">
        <v>-12504.5</v>
      </c>
      <c r="F776" s="251">
        <f t="shared" si="58"/>
        <v>31902.010000000002</v>
      </c>
      <c r="G776" s="251">
        <f t="shared" si="59"/>
        <v>462.5678125</v>
      </c>
      <c r="H776" s="251">
        <f t="shared" si="60"/>
        <v>5550.8137500000003</v>
      </c>
      <c r="I776" s="241">
        <v>96</v>
      </c>
      <c r="J776" s="249">
        <v>42460</v>
      </c>
      <c r="K776" s="252">
        <f t="shared" si="57"/>
        <v>45351</v>
      </c>
      <c r="L776" s="241"/>
      <c r="M776" s="253" t="str">
        <f t="shared" si="61"/>
        <v>Not Fully Deprec</v>
      </c>
      <c r="N776" s="241"/>
      <c r="O776" s="241"/>
      <c r="P776" s="241"/>
      <c r="Q776" s="241"/>
      <c r="R776" s="241"/>
      <c r="S776" s="241"/>
      <c r="T776" s="241"/>
      <c r="U776" s="241"/>
      <c r="V776" s="241"/>
      <c r="W776" s="241"/>
      <c r="X776" s="241"/>
      <c r="Y776" s="241"/>
      <c r="Z776" s="241"/>
      <c r="AA776" s="241"/>
    </row>
    <row r="777" spans="1:27" hidden="1" outlineLevel="1">
      <c r="A777" s="250">
        <v>768</v>
      </c>
      <c r="B777" s="241">
        <v>5001048</v>
      </c>
      <c r="C777" s="241" t="s">
        <v>414</v>
      </c>
      <c r="D777" s="251">
        <v>525848.68999999994</v>
      </c>
      <c r="E777" s="251">
        <v>-54775.9</v>
      </c>
      <c r="F777" s="251">
        <f t="shared" si="58"/>
        <v>471072.78999999992</v>
      </c>
      <c r="G777" s="251">
        <f t="shared" si="59"/>
        <v>5477.5905208333324</v>
      </c>
      <c r="H777" s="251">
        <f t="shared" si="60"/>
        <v>65731.086249999993</v>
      </c>
      <c r="I777" s="241">
        <v>96</v>
      </c>
      <c r="J777" s="249">
        <v>42767</v>
      </c>
      <c r="K777" s="252">
        <f t="shared" si="57"/>
        <v>45688</v>
      </c>
      <c r="L777" s="241"/>
      <c r="M777" s="253" t="str">
        <f t="shared" si="61"/>
        <v>Not Fully Deprec</v>
      </c>
      <c r="N777" s="241"/>
      <c r="O777" s="241"/>
      <c r="P777" s="241"/>
      <c r="Q777" s="241"/>
      <c r="R777" s="241"/>
      <c r="S777" s="241"/>
      <c r="T777" s="241"/>
      <c r="U777" s="241"/>
      <c r="V777" s="241"/>
      <c r="W777" s="241"/>
      <c r="X777" s="241"/>
      <c r="Y777" s="241"/>
      <c r="Z777" s="241"/>
      <c r="AA777" s="241"/>
    </row>
    <row r="778" spans="1:27" hidden="1" outlineLevel="1">
      <c r="A778" s="250">
        <v>769</v>
      </c>
      <c r="B778" s="241">
        <v>5001049</v>
      </c>
      <c r="C778" s="241" t="s">
        <v>415</v>
      </c>
      <c r="D778" s="251">
        <v>18150.54</v>
      </c>
      <c r="E778" s="251">
        <v>-1890.7</v>
      </c>
      <c r="F778" s="251">
        <f t="shared" si="58"/>
        <v>16259.84</v>
      </c>
      <c r="G778" s="251">
        <f t="shared" si="59"/>
        <v>189.06812500000001</v>
      </c>
      <c r="H778" s="251">
        <f t="shared" si="60"/>
        <v>2268.8175000000001</v>
      </c>
      <c r="I778" s="241">
        <v>96</v>
      </c>
      <c r="J778" s="249">
        <v>42795</v>
      </c>
      <c r="K778" s="252">
        <f t="shared" si="57"/>
        <v>45716</v>
      </c>
      <c r="L778" s="241"/>
      <c r="M778" s="253" t="str">
        <f t="shared" si="61"/>
        <v>Not Fully Deprec</v>
      </c>
      <c r="N778" s="241"/>
      <c r="O778" s="241"/>
      <c r="P778" s="241"/>
      <c r="Q778" s="241"/>
      <c r="R778" s="241"/>
      <c r="S778" s="241"/>
      <c r="T778" s="241"/>
      <c r="U778" s="241"/>
      <c r="V778" s="241"/>
      <c r="W778" s="241"/>
      <c r="X778" s="241"/>
      <c r="Y778" s="241"/>
      <c r="Z778" s="241"/>
      <c r="AA778" s="241"/>
    </row>
    <row r="779" spans="1:27" hidden="1" outlineLevel="1">
      <c r="A779" s="250">
        <v>770</v>
      </c>
      <c r="B779" s="241">
        <v>5001127</v>
      </c>
      <c r="C779" s="241" t="s">
        <v>416</v>
      </c>
      <c r="D779" s="251">
        <v>51342.17</v>
      </c>
      <c r="E779" s="251">
        <v>-1604.43</v>
      </c>
      <c r="F779" s="251">
        <f t="shared" si="58"/>
        <v>49737.74</v>
      </c>
      <c r="G779" s="251">
        <f t="shared" si="59"/>
        <v>534.81427083333335</v>
      </c>
      <c r="H779" s="251">
        <f t="shared" si="60"/>
        <v>6417.7712499999998</v>
      </c>
      <c r="I779" s="241">
        <v>96</v>
      </c>
      <c r="J779" s="249">
        <v>42522</v>
      </c>
      <c r="K779" s="252">
        <f t="shared" si="57"/>
        <v>45443</v>
      </c>
      <c r="L779" s="241"/>
      <c r="M779" s="253" t="str">
        <f t="shared" si="61"/>
        <v>Not Fully Deprec</v>
      </c>
      <c r="N779" s="241"/>
      <c r="O779" s="241"/>
      <c r="P779" s="241"/>
      <c r="Q779" s="241"/>
      <c r="R779" s="241"/>
      <c r="S779" s="241"/>
      <c r="T779" s="241"/>
      <c r="U779" s="241"/>
      <c r="V779" s="241"/>
      <c r="W779" s="241"/>
      <c r="X779" s="241"/>
      <c r="Y779" s="241"/>
      <c r="Z779" s="241"/>
      <c r="AA779" s="241"/>
    </row>
    <row r="780" spans="1:27" hidden="1" outlineLevel="1">
      <c r="A780" s="250">
        <v>771</v>
      </c>
      <c r="B780" s="241">
        <v>5001128</v>
      </c>
      <c r="C780" s="241" t="s">
        <v>417</v>
      </c>
      <c r="D780" s="251">
        <v>62109.49</v>
      </c>
      <c r="E780" s="251">
        <v>-1865.91</v>
      </c>
      <c r="F780" s="251">
        <f t="shared" si="58"/>
        <v>60243.579999999994</v>
      </c>
      <c r="G780" s="251">
        <f t="shared" si="59"/>
        <v>646.97385416666668</v>
      </c>
      <c r="H780" s="251">
        <f t="shared" si="60"/>
        <v>7763.6862500000007</v>
      </c>
      <c r="I780" s="241">
        <v>96</v>
      </c>
      <c r="J780" s="249">
        <v>42674</v>
      </c>
      <c r="K780" s="252">
        <f t="shared" si="57"/>
        <v>45565</v>
      </c>
      <c r="L780" s="241"/>
      <c r="M780" s="253" t="str">
        <f t="shared" si="61"/>
        <v>Not Fully Deprec</v>
      </c>
      <c r="N780" s="241"/>
      <c r="O780" s="241"/>
      <c r="P780" s="241"/>
      <c r="Q780" s="241"/>
      <c r="R780" s="241"/>
      <c r="S780" s="241"/>
      <c r="T780" s="241"/>
      <c r="U780" s="241"/>
      <c r="V780" s="241"/>
      <c r="W780" s="241"/>
      <c r="X780" s="241"/>
      <c r="Y780" s="241"/>
      <c r="Z780" s="241"/>
      <c r="AA780" s="241"/>
    </row>
    <row r="781" spans="1:27" hidden="1" outlineLevel="1">
      <c r="A781" s="250">
        <v>772</v>
      </c>
      <c r="B781" s="241">
        <v>5001129</v>
      </c>
      <c r="C781" s="241" t="s">
        <v>417</v>
      </c>
      <c r="D781" s="251">
        <v>48243.01</v>
      </c>
      <c r="E781" s="251">
        <v>-1507.59</v>
      </c>
      <c r="F781" s="251">
        <f t="shared" si="58"/>
        <v>46735.420000000006</v>
      </c>
      <c r="G781" s="251">
        <f t="shared" si="59"/>
        <v>502.53135416666669</v>
      </c>
      <c r="H781" s="251">
        <f t="shared" si="60"/>
        <v>6030.3762500000003</v>
      </c>
      <c r="I781" s="241">
        <v>96</v>
      </c>
      <c r="J781" s="249">
        <v>42674</v>
      </c>
      <c r="K781" s="252">
        <f t="shared" si="57"/>
        <v>45565</v>
      </c>
      <c r="L781" s="241"/>
      <c r="M781" s="253" t="str">
        <f t="shared" si="61"/>
        <v>Not Fully Deprec</v>
      </c>
      <c r="N781" s="241"/>
      <c r="O781" s="241"/>
      <c r="P781" s="241"/>
      <c r="Q781" s="241"/>
      <c r="R781" s="241"/>
      <c r="S781" s="241"/>
      <c r="T781" s="241"/>
      <c r="U781" s="241"/>
      <c r="V781" s="241"/>
      <c r="W781" s="241"/>
      <c r="X781" s="241"/>
      <c r="Y781" s="241"/>
      <c r="Z781" s="241"/>
      <c r="AA781" s="241"/>
    </row>
    <row r="782" spans="1:27" hidden="1" outlineLevel="1">
      <c r="A782" s="250">
        <v>773</v>
      </c>
      <c r="B782" s="241">
        <v>5001130</v>
      </c>
      <c r="C782" s="241" t="s">
        <v>418</v>
      </c>
      <c r="D782" s="251">
        <v>45868.62</v>
      </c>
      <c r="E782" s="251">
        <v>-1433.4</v>
      </c>
      <c r="F782" s="251">
        <f t="shared" si="58"/>
        <v>44435.22</v>
      </c>
      <c r="G782" s="251">
        <f t="shared" si="59"/>
        <v>477.79812500000003</v>
      </c>
      <c r="H782" s="251">
        <f t="shared" si="60"/>
        <v>5733.5775000000003</v>
      </c>
      <c r="I782" s="241">
        <v>96</v>
      </c>
      <c r="J782" s="249">
        <v>42501</v>
      </c>
      <c r="K782" s="252">
        <f t="shared" si="57"/>
        <v>45412</v>
      </c>
      <c r="L782" s="241"/>
      <c r="M782" s="253" t="str">
        <f t="shared" si="61"/>
        <v>Not Fully Deprec</v>
      </c>
      <c r="N782" s="241"/>
      <c r="O782" s="241"/>
      <c r="P782" s="241"/>
      <c r="Q782" s="241"/>
      <c r="R782" s="241"/>
      <c r="S782" s="241"/>
      <c r="T782" s="241"/>
      <c r="U782" s="241"/>
      <c r="V782" s="241"/>
      <c r="W782" s="241"/>
      <c r="X782" s="241"/>
      <c r="Y782" s="241"/>
      <c r="Z782" s="241"/>
      <c r="AA782" s="241"/>
    </row>
    <row r="783" spans="1:27" hidden="1" outlineLevel="1">
      <c r="A783" s="250">
        <v>774</v>
      </c>
      <c r="B783" s="241">
        <v>5001131</v>
      </c>
      <c r="C783" s="241" t="s">
        <v>419</v>
      </c>
      <c r="D783" s="251">
        <v>1465000</v>
      </c>
      <c r="E783" s="251">
        <v>-60935.24</v>
      </c>
      <c r="F783" s="251">
        <f t="shared" si="58"/>
        <v>1404064.76</v>
      </c>
      <c r="G783" s="251">
        <f t="shared" si="59"/>
        <v>15260.416666666666</v>
      </c>
      <c r="H783" s="251">
        <f t="shared" si="60"/>
        <v>183125</v>
      </c>
      <c r="I783" s="241">
        <v>96</v>
      </c>
      <c r="J783" s="249">
        <v>43154</v>
      </c>
      <c r="K783" s="252">
        <f t="shared" si="57"/>
        <v>46053</v>
      </c>
      <c r="L783" s="241"/>
      <c r="M783" s="253" t="str">
        <f t="shared" si="61"/>
        <v>Not Fully Deprec</v>
      </c>
      <c r="N783" s="241"/>
      <c r="O783" s="241"/>
      <c r="P783" s="241"/>
      <c r="Q783" s="241"/>
      <c r="R783" s="241"/>
      <c r="S783" s="241"/>
      <c r="T783" s="241"/>
      <c r="U783" s="241"/>
      <c r="V783" s="241"/>
      <c r="W783" s="241"/>
      <c r="X783" s="241"/>
      <c r="Y783" s="241"/>
      <c r="Z783" s="241"/>
      <c r="AA783" s="241"/>
    </row>
    <row r="784" spans="1:27" hidden="1" outlineLevel="1">
      <c r="A784" s="250">
        <v>775</v>
      </c>
      <c r="B784" s="241" t="s">
        <v>420</v>
      </c>
      <c r="C784" s="241" t="s">
        <v>421</v>
      </c>
      <c r="D784" s="251">
        <v>175000</v>
      </c>
      <c r="E784" s="251">
        <v>0</v>
      </c>
      <c r="F784" s="251">
        <f t="shared" si="58"/>
        <v>175000</v>
      </c>
      <c r="G784" s="251">
        <f t="shared" si="59"/>
        <v>1822.9166666666667</v>
      </c>
      <c r="H784" s="251">
        <f t="shared" si="60"/>
        <v>21875</v>
      </c>
      <c r="I784" s="241">
        <v>96</v>
      </c>
      <c r="J784" s="249">
        <v>43343</v>
      </c>
      <c r="K784" s="252">
        <f t="shared" si="57"/>
        <v>46234</v>
      </c>
      <c r="L784" s="241"/>
      <c r="M784" s="253" t="str">
        <f t="shared" si="61"/>
        <v>Not Fully Deprec</v>
      </c>
      <c r="N784" s="241"/>
      <c r="O784" s="241"/>
      <c r="P784" s="241"/>
      <c r="Q784" s="241"/>
      <c r="R784" s="241"/>
      <c r="S784" s="241"/>
      <c r="T784" s="241"/>
      <c r="U784" s="241"/>
      <c r="V784" s="241"/>
      <c r="W784" s="241"/>
      <c r="X784" s="241"/>
      <c r="Y784" s="241"/>
      <c r="Z784" s="241"/>
      <c r="AA784" s="241"/>
    </row>
    <row r="785" spans="1:27" hidden="1" outlineLevel="1">
      <c r="A785" s="250">
        <v>776</v>
      </c>
      <c r="B785" s="241" t="s">
        <v>422</v>
      </c>
      <c r="C785" s="241" t="s">
        <v>423</v>
      </c>
      <c r="D785" s="251">
        <v>1069923.0499999998</v>
      </c>
      <c r="E785" s="251">
        <v>0</v>
      </c>
      <c r="F785" s="251">
        <f t="shared" si="58"/>
        <v>1069923.0499999998</v>
      </c>
      <c r="G785" s="251">
        <f t="shared" si="59"/>
        <v>11145.031770833331</v>
      </c>
      <c r="H785" s="251">
        <f t="shared" si="60"/>
        <v>133740.38124999998</v>
      </c>
      <c r="I785" s="241">
        <v>96</v>
      </c>
      <c r="J785" s="249">
        <v>43404</v>
      </c>
      <c r="K785" s="252">
        <f t="shared" si="57"/>
        <v>46295</v>
      </c>
      <c r="L785" s="241"/>
      <c r="M785" s="253" t="str">
        <f t="shared" si="61"/>
        <v>Not Fully Deprec</v>
      </c>
      <c r="N785" s="241"/>
      <c r="O785" s="241"/>
      <c r="P785" s="241"/>
      <c r="Q785" s="241"/>
      <c r="R785" s="241"/>
      <c r="S785" s="241"/>
      <c r="T785" s="241"/>
      <c r="U785" s="241"/>
      <c r="V785" s="241"/>
      <c r="W785" s="241"/>
      <c r="X785" s="241"/>
      <c r="Y785" s="241"/>
      <c r="Z785" s="241"/>
      <c r="AA785" s="241"/>
    </row>
    <row r="786" spans="1:27" hidden="1" outlineLevel="1">
      <c r="A786" s="250">
        <v>777</v>
      </c>
      <c r="B786" s="241" t="s">
        <v>424</v>
      </c>
      <c r="C786" s="241" t="s">
        <v>425</v>
      </c>
      <c r="D786" s="254">
        <v>1606584.49</v>
      </c>
      <c r="E786" s="254">
        <v>0</v>
      </c>
      <c r="F786" s="254">
        <f>D786+E786</f>
        <v>1606584.49</v>
      </c>
      <c r="G786" s="254">
        <f>IF(F786&gt;0,D786/I786,0)</f>
        <v>33470.510208333333</v>
      </c>
      <c r="H786" s="254">
        <f>IF(F786&gt;0,IF(YEAR(K786)="2018",ROUND(($P$8-K786)/30,0)*G786,G786*12),0)</f>
        <v>401646.1225</v>
      </c>
      <c r="I786" s="241">
        <v>48</v>
      </c>
      <c r="J786" s="249">
        <v>43373</v>
      </c>
      <c r="K786" s="252">
        <f t="shared" si="57"/>
        <v>44804</v>
      </c>
      <c r="L786" s="241"/>
      <c r="M786" s="253" t="str">
        <f t="shared" si="61"/>
        <v>Not Fully Deprec</v>
      </c>
      <c r="N786" s="241"/>
      <c r="O786" s="241"/>
      <c r="P786" s="241"/>
      <c r="Q786" s="241"/>
      <c r="R786" s="241"/>
      <c r="S786" s="241"/>
      <c r="T786" s="241"/>
      <c r="U786" s="241"/>
      <c r="V786" s="241"/>
      <c r="W786" s="241"/>
      <c r="X786" s="241"/>
      <c r="Y786" s="241"/>
      <c r="Z786" s="241"/>
      <c r="AA786" s="241"/>
    </row>
    <row r="787" spans="1:27" collapsed="1">
      <c r="A787" s="250">
        <v>778</v>
      </c>
      <c r="B787" s="241"/>
      <c r="C787" s="256" t="s">
        <v>201</v>
      </c>
      <c r="D787" s="251">
        <f>SUM(D685:D786)</f>
        <v>30466742.230000004</v>
      </c>
      <c r="E787" s="251">
        <f t="shared" ref="E787:H787" si="62">SUM(E685:E786)</f>
        <v>-24948771.829999998</v>
      </c>
      <c r="F787" s="251">
        <f t="shared" si="62"/>
        <v>5517970.4000000004</v>
      </c>
      <c r="G787" s="251">
        <f t="shared" si="62"/>
        <v>82581.141458333324</v>
      </c>
      <c r="H787" s="251">
        <f t="shared" si="62"/>
        <v>990973.69750000001</v>
      </c>
      <c r="I787" s="241"/>
      <c r="J787" s="241"/>
      <c r="K787" s="252"/>
      <c r="L787" s="241"/>
      <c r="M787" s="241"/>
      <c r="N787" s="241"/>
      <c r="O787" s="241"/>
      <c r="P787" s="241"/>
      <c r="Q787" s="241"/>
      <c r="R787" s="241"/>
      <c r="S787" s="241"/>
      <c r="T787" s="241"/>
      <c r="U787" s="241"/>
      <c r="V787" s="241"/>
      <c r="W787" s="241"/>
      <c r="X787" s="241"/>
      <c r="Y787" s="241"/>
      <c r="Z787" s="241"/>
      <c r="AA787" s="241"/>
    </row>
    <row r="788" spans="1:27">
      <c r="A788" s="250">
        <v>779</v>
      </c>
      <c r="B788" s="241"/>
      <c r="C788" s="259" t="s">
        <v>202</v>
      </c>
      <c r="D788" s="265">
        <v>2.4024591205729643E-2</v>
      </c>
      <c r="E788" s="265">
        <v>2.4024591205729643E-2</v>
      </c>
      <c r="F788" s="265">
        <v>2.4024591205729643E-2</v>
      </c>
      <c r="G788" s="265">
        <v>2.4024591205729643E-2</v>
      </c>
      <c r="H788" s="265">
        <v>2.4024591205729643E-2</v>
      </c>
      <c r="I788" s="258"/>
      <c r="J788" s="241"/>
      <c r="K788" s="252"/>
      <c r="L788" s="241"/>
      <c r="M788" s="241"/>
      <c r="N788" s="241"/>
      <c r="O788" s="241"/>
      <c r="P788" s="241"/>
      <c r="Q788" s="241"/>
      <c r="R788" s="241"/>
      <c r="S788" s="241"/>
      <c r="T788" s="241"/>
      <c r="U788" s="241"/>
      <c r="V788" s="241"/>
      <c r="W788" s="241"/>
      <c r="X788" s="241"/>
      <c r="Y788" s="241"/>
      <c r="Z788" s="241"/>
      <c r="AA788" s="241"/>
    </row>
    <row r="789" spans="1:27">
      <c r="A789" s="250">
        <v>780</v>
      </c>
      <c r="B789" s="241"/>
      <c r="C789" s="259" t="s">
        <v>203</v>
      </c>
      <c r="D789" s="251">
        <f>D787*D788</f>
        <v>731951.02744609001</v>
      </c>
      <c r="E789" s="251">
        <f>E787*E788</f>
        <v>-599384.04430077341</v>
      </c>
      <c r="F789" s="251">
        <f>F787*F788</f>
        <v>132566.98314531648</v>
      </c>
      <c r="G789" s="251">
        <f>G787*G788</f>
        <v>1983.9781648389903</v>
      </c>
      <c r="H789" s="251">
        <f>H787*H788</f>
        <v>23807.737978067889</v>
      </c>
      <c r="I789" s="258"/>
      <c r="J789" s="241"/>
      <c r="K789" s="252"/>
      <c r="L789" s="241"/>
      <c r="M789" s="241"/>
      <c r="N789" s="241"/>
      <c r="O789" s="241"/>
      <c r="P789" s="241"/>
      <c r="Q789" s="241"/>
      <c r="R789" s="241"/>
      <c r="S789" s="241"/>
      <c r="T789" s="241"/>
      <c r="U789" s="241"/>
      <c r="V789" s="241"/>
      <c r="W789" s="241"/>
      <c r="X789" s="241"/>
      <c r="Y789" s="241"/>
      <c r="Z789" s="241"/>
      <c r="AA789" s="241"/>
    </row>
    <row r="790" spans="1:27">
      <c r="A790" s="250">
        <v>781</v>
      </c>
      <c r="B790" s="241"/>
      <c r="C790" s="241"/>
      <c r="D790" s="246"/>
      <c r="E790" s="246"/>
      <c r="F790" s="246"/>
      <c r="G790" s="246"/>
      <c r="H790" s="247"/>
      <c r="I790" s="241"/>
      <c r="J790" s="241"/>
      <c r="K790" s="252"/>
      <c r="L790" s="241"/>
      <c r="M790" s="241"/>
      <c r="N790" s="241"/>
      <c r="O790" s="241"/>
      <c r="P790" s="241"/>
      <c r="Q790" s="241"/>
      <c r="R790" s="241"/>
      <c r="S790" s="241"/>
      <c r="T790" s="241"/>
      <c r="U790" s="241"/>
      <c r="V790" s="241"/>
      <c r="W790" s="241"/>
      <c r="X790" s="241"/>
      <c r="Y790" s="241"/>
      <c r="Z790" s="241"/>
      <c r="AA790" s="241"/>
    </row>
    <row r="791" spans="1:27">
      <c r="A791" s="250">
        <v>782</v>
      </c>
      <c r="B791" s="243" t="s">
        <v>426</v>
      </c>
      <c r="C791" s="244"/>
      <c r="D791" s="246"/>
      <c r="E791" s="246"/>
      <c r="F791" s="246"/>
      <c r="G791" s="246"/>
      <c r="H791" s="247"/>
      <c r="I791" s="241"/>
      <c r="J791" s="241"/>
      <c r="K791" s="252"/>
      <c r="L791" s="241"/>
      <c r="M791" s="241"/>
      <c r="N791" s="241"/>
      <c r="O791" s="241"/>
      <c r="P791" s="241"/>
      <c r="Q791" s="241"/>
      <c r="R791" s="241"/>
      <c r="S791" s="241"/>
      <c r="T791" s="241"/>
      <c r="U791" s="241"/>
      <c r="V791" s="241"/>
      <c r="W791" s="241"/>
      <c r="X791" s="241"/>
      <c r="Y791" s="241"/>
      <c r="Z791" s="241"/>
      <c r="AA791" s="241"/>
    </row>
    <row r="792" spans="1:27" hidden="1" outlineLevel="1">
      <c r="A792" s="250">
        <v>783</v>
      </c>
      <c r="B792" s="241">
        <v>103056</v>
      </c>
      <c r="C792" s="241" t="s">
        <v>427</v>
      </c>
      <c r="D792" s="251">
        <v>115738.15</v>
      </c>
      <c r="E792" s="251">
        <v>-115738.15</v>
      </c>
      <c r="F792" s="251">
        <f t="shared" ref="F792:F823" si="63">D792+E792</f>
        <v>0</v>
      </c>
      <c r="G792" s="251">
        <f t="shared" ref="G792:G823" si="64">IF(F792&gt;0,D792/I792,0)</f>
        <v>0</v>
      </c>
      <c r="H792" s="251">
        <f>IF(F792&gt;0,IF(YEAR(K792)="2018",ROUND(($P$8-K792)/30,0)*G792,G792*12),0)</f>
        <v>0</v>
      </c>
      <c r="I792" s="241">
        <v>36</v>
      </c>
      <c r="J792" s="249">
        <v>37437</v>
      </c>
      <c r="K792" s="252">
        <f t="shared" si="57"/>
        <v>38503</v>
      </c>
      <c r="L792" s="241"/>
      <c r="M792" s="253" t="str">
        <f>+IF(F792=0,"Other Allocated Micro System Costs","Not Fully Deprec")</f>
        <v>Other Allocated Micro System Costs</v>
      </c>
      <c r="N792" s="241"/>
      <c r="O792" s="241"/>
      <c r="P792" s="241"/>
      <c r="Q792" s="241"/>
      <c r="R792" s="241"/>
      <c r="S792" s="241"/>
      <c r="T792" s="241"/>
      <c r="U792" s="241"/>
      <c r="V792" s="241"/>
      <c r="W792" s="241"/>
      <c r="X792" s="241"/>
      <c r="Y792" s="241"/>
      <c r="Z792" s="241"/>
      <c r="AA792" s="241"/>
    </row>
    <row r="793" spans="1:27" hidden="1" outlineLevel="1">
      <c r="A793" s="250">
        <v>784</v>
      </c>
      <c r="B793" s="241">
        <v>103057</v>
      </c>
      <c r="C793" s="241" t="s">
        <v>427</v>
      </c>
      <c r="D793" s="251">
        <v>8312.1</v>
      </c>
      <c r="E793" s="251">
        <v>-8312.1</v>
      </c>
      <c r="F793" s="251">
        <f t="shared" si="63"/>
        <v>0</v>
      </c>
      <c r="G793" s="251">
        <f t="shared" si="64"/>
        <v>0</v>
      </c>
      <c r="H793" s="251">
        <f t="shared" ref="H793:H823" si="65">IF(F793&gt;0,IF(YEAR(K793)="2018",ROUND(($P$8-K793)/30,0)*G793,G793*12),0)</f>
        <v>0</v>
      </c>
      <c r="I793" s="241">
        <v>36</v>
      </c>
      <c r="J793" s="249">
        <v>37802</v>
      </c>
      <c r="K793" s="252">
        <f t="shared" si="57"/>
        <v>38868</v>
      </c>
      <c r="L793" s="241"/>
      <c r="M793" s="253" t="str">
        <f t="shared" ref="M793:M823" si="66">+IF(F793=0,"Other Allocated Micro System Costs","Not Fully Deprec")</f>
        <v>Other Allocated Micro System Costs</v>
      </c>
      <c r="N793" s="241"/>
      <c r="O793" s="241"/>
      <c r="P793" s="241"/>
      <c r="Q793" s="241"/>
      <c r="R793" s="241"/>
      <c r="S793" s="241"/>
      <c r="T793" s="241"/>
      <c r="U793" s="241"/>
      <c r="V793" s="241"/>
      <c r="W793" s="241"/>
      <c r="X793" s="241"/>
      <c r="Y793" s="241"/>
      <c r="Z793" s="241"/>
      <c r="AA793" s="241"/>
    </row>
    <row r="794" spans="1:27" hidden="1" outlineLevel="1">
      <c r="A794" s="250">
        <v>785</v>
      </c>
      <c r="B794" s="241">
        <v>103058</v>
      </c>
      <c r="C794" s="241" t="s">
        <v>427</v>
      </c>
      <c r="D794" s="251">
        <v>5069.38</v>
      </c>
      <c r="E794" s="251">
        <v>-5069.38</v>
      </c>
      <c r="F794" s="251">
        <f t="shared" si="63"/>
        <v>0</v>
      </c>
      <c r="G794" s="251">
        <f t="shared" si="64"/>
        <v>0</v>
      </c>
      <c r="H794" s="251">
        <f t="shared" si="65"/>
        <v>0</v>
      </c>
      <c r="I794" s="241">
        <v>36</v>
      </c>
      <c r="J794" s="249">
        <v>38168</v>
      </c>
      <c r="K794" s="252">
        <f t="shared" ref="K794:K823" si="67">EOMONTH(J794,(I794-1))</f>
        <v>39233</v>
      </c>
      <c r="L794" s="241"/>
      <c r="M794" s="253" t="str">
        <f t="shared" si="66"/>
        <v>Other Allocated Micro System Costs</v>
      </c>
      <c r="N794" s="241"/>
      <c r="O794" s="241"/>
      <c r="P794" s="241"/>
      <c r="Q794" s="241"/>
      <c r="R794" s="241"/>
      <c r="S794" s="241"/>
      <c r="T794" s="241"/>
      <c r="U794" s="241"/>
      <c r="V794" s="241"/>
      <c r="W794" s="241"/>
      <c r="X794" s="241"/>
      <c r="Y794" s="241"/>
      <c r="Z794" s="241"/>
      <c r="AA794" s="241"/>
    </row>
    <row r="795" spans="1:27" hidden="1" outlineLevel="1">
      <c r="A795" s="250">
        <v>786</v>
      </c>
      <c r="B795" s="241">
        <v>103059</v>
      </c>
      <c r="C795" s="241" t="s">
        <v>427</v>
      </c>
      <c r="D795" s="251">
        <v>30905.93</v>
      </c>
      <c r="E795" s="251">
        <v>-30905.93</v>
      </c>
      <c r="F795" s="251">
        <f t="shared" si="63"/>
        <v>0</v>
      </c>
      <c r="G795" s="251">
        <f>IF(F795&gt;0,D795/I795,0)</f>
        <v>0</v>
      </c>
      <c r="H795" s="251">
        <f t="shared" si="65"/>
        <v>0</v>
      </c>
      <c r="I795" s="241">
        <v>36</v>
      </c>
      <c r="J795" s="249">
        <v>38533</v>
      </c>
      <c r="K795" s="252">
        <f t="shared" si="67"/>
        <v>39599</v>
      </c>
      <c r="L795" s="241"/>
      <c r="M795" s="253" t="str">
        <f t="shared" si="66"/>
        <v>Other Allocated Micro System Costs</v>
      </c>
      <c r="N795" s="241"/>
      <c r="O795" s="241"/>
      <c r="P795" s="241"/>
      <c r="Q795" s="241"/>
      <c r="R795" s="241"/>
      <c r="S795" s="241"/>
      <c r="T795" s="241"/>
      <c r="U795" s="241"/>
      <c r="V795" s="241"/>
      <c r="W795" s="241"/>
      <c r="X795" s="241"/>
      <c r="Y795" s="241"/>
      <c r="Z795" s="241"/>
      <c r="AA795" s="241"/>
    </row>
    <row r="796" spans="1:27" hidden="1" outlineLevel="1">
      <c r="A796" s="250">
        <v>787</v>
      </c>
      <c r="B796" s="241">
        <v>103060</v>
      </c>
      <c r="C796" s="241" t="s">
        <v>427</v>
      </c>
      <c r="D796" s="251">
        <v>20309.55</v>
      </c>
      <c r="E796" s="251">
        <v>-20309.55</v>
      </c>
      <c r="F796" s="251">
        <f t="shared" si="63"/>
        <v>0</v>
      </c>
      <c r="G796" s="251">
        <f t="shared" si="64"/>
        <v>0</v>
      </c>
      <c r="H796" s="251">
        <f t="shared" si="65"/>
        <v>0</v>
      </c>
      <c r="I796" s="241">
        <v>36</v>
      </c>
      <c r="J796" s="249">
        <v>38898</v>
      </c>
      <c r="K796" s="252">
        <f t="shared" si="67"/>
        <v>39964</v>
      </c>
      <c r="L796" s="241"/>
      <c r="M796" s="253" t="str">
        <f t="shared" si="66"/>
        <v>Other Allocated Micro System Costs</v>
      </c>
      <c r="N796" s="241"/>
      <c r="O796" s="241"/>
      <c r="P796" s="241"/>
      <c r="Q796" s="241"/>
      <c r="R796" s="241"/>
      <c r="S796" s="241"/>
      <c r="T796" s="241"/>
      <c r="U796" s="241"/>
      <c r="V796" s="241"/>
      <c r="W796" s="241"/>
      <c r="X796" s="241"/>
      <c r="Y796" s="241"/>
      <c r="Z796" s="241"/>
      <c r="AA796" s="241"/>
    </row>
    <row r="797" spans="1:27" hidden="1" outlineLevel="1">
      <c r="A797" s="250">
        <v>788</v>
      </c>
      <c r="B797" s="241">
        <v>150161</v>
      </c>
      <c r="C797" s="241" t="s">
        <v>428</v>
      </c>
      <c r="D797" s="251">
        <v>29.79</v>
      </c>
      <c r="E797" s="251">
        <v>-29.79</v>
      </c>
      <c r="F797" s="251">
        <f t="shared" si="63"/>
        <v>0</v>
      </c>
      <c r="G797" s="251">
        <f t="shared" si="64"/>
        <v>0</v>
      </c>
      <c r="H797" s="251">
        <f t="shared" si="65"/>
        <v>0</v>
      </c>
      <c r="I797" s="241">
        <v>36</v>
      </c>
      <c r="J797" s="249">
        <v>39169</v>
      </c>
      <c r="K797" s="252">
        <f t="shared" si="67"/>
        <v>40237</v>
      </c>
      <c r="L797" s="241"/>
      <c r="M797" s="253" t="str">
        <f t="shared" si="66"/>
        <v>Other Allocated Micro System Costs</v>
      </c>
      <c r="N797" s="241"/>
      <c r="O797" s="241"/>
      <c r="P797" s="241"/>
      <c r="Q797" s="241"/>
      <c r="R797" s="241"/>
      <c r="S797" s="241"/>
      <c r="T797" s="241"/>
      <c r="U797" s="241"/>
      <c r="V797" s="241"/>
      <c r="W797" s="241"/>
      <c r="X797" s="241"/>
      <c r="Y797" s="241"/>
      <c r="Z797" s="241"/>
      <c r="AA797" s="241"/>
    </row>
    <row r="798" spans="1:27" hidden="1" outlineLevel="1">
      <c r="A798" s="250">
        <v>789</v>
      </c>
      <c r="B798" s="241">
        <v>150162</v>
      </c>
      <c r="C798" s="241" t="s">
        <v>429</v>
      </c>
      <c r="D798" s="251">
        <v>29.9</v>
      </c>
      <c r="E798" s="251">
        <v>-29.9</v>
      </c>
      <c r="F798" s="251">
        <f t="shared" si="63"/>
        <v>0</v>
      </c>
      <c r="G798" s="251">
        <f t="shared" si="64"/>
        <v>0</v>
      </c>
      <c r="H798" s="251">
        <f t="shared" si="65"/>
        <v>0</v>
      </c>
      <c r="I798" s="241">
        <v>36</v>
      </c>
      <c r="J798" s="249">
        <v>39169</v>
      </c>
      <c r="K798" s="252">
        <f t="shared" si="67"/>
        <v>40237</v>
      </c>
      <c r="L798" s="241"/>
      <c r="M798" s="253" t="str">
        <f t="shared" si="66"/>
        <v>Other Allocated Micro System Costs</v>
      </c>
      <c r="N798" s="241"/>
      <c r="O798" s="241"/>
      <c r="P798" s="241"/>
      <c r="Q798" s="241"/>
      <c r="R798" s="241"/>
      <c r="S798" s="241"/>
      <c r="T798" s="241"/>
      <c r="U798" s="241"/>
      <c r="V798" s="241"/>
      <c r="W798" s="241"/>
      <c r="X798" s="241"/>
      <c r="Y798" s="241"/>
      <c r="Z798" s="241"/>
      <c r="AA798" s="241"/>
    </row>
    <row r="799" spans="1:27" hidden="1" outlineLevel="1">
      <c r="A799" s="250">
        <v>790</v>
      </c>
      <c r="B799" s="241">
        <v>150163</v>
      </c>
      <c r="C799" s="241" t="s">
        <v>430</v>
      </c>
      <c r="D799" s="251">
        <v>211.17</v>
      </c>
      <c r="E799" s="251">
        <v>-211.17</v>
      </c>
      <c r="F799" s="251">
        <f t="shared" si="63"/>
        <v>0</v>
      </c>
      <c r="G799" s="251">
        <f t="shared" si="64"/>
        <v>0</v>
      </c>
      <c r="H799" s="251">
        <f t="shared" si="65"/>
        <v>0</v>
      </c>
      <c r="I799" s="241">
        <v>36</v>
      </c>
      <c r="J799" s="249">
        <v>39414</v>
      </c>
      <c r="K799" s="252">
        <f t="shared" si="67"/>
        <v>40482</v>
      </c>
      <c r="L799" s="241"/>
      <c r="M799" s="253" t="str">
        <f t="shared" si="66"/>
        <v>Other Allocated Micro System Costs</v>
      </c>
      <c r="N799" s="241"/>
      <c r="O799" s="241"/>
      <c r="P799" s="241"/>
      <c r="Q799" s="241"/>
      <c r="R799" s="241"/>
      <c r="S799" s="241"/>
      <c r="T799" s="241"/>
      <c r="U799" s="241"/>
      <c r="V799" s="241"/>
      <c r="W799" s="241"/>
      <c r="X799" s="241"/>
      <c r="Y799" s="241"/>
      <c r="Z799" s="241"/>
      <c r="AA799" s="241"/>
    </row>
    <row r="800" spans="1:27" hidden="1" outlineLevel="1">
      <c r="A800" s="250">
        <v>791</v>
      </c>
      <c r="B800" s="241">
        <v>150164</v>
      </c>
      <c r="C800" s="241" t="s">
        <v>431</v>
      </c>
      <c r="D800" s="251">
        <v>214.71</v>
      </c>
      <c r="E800" s="251">
        <v>-214.71</v>
      </c>
      <c r="F800" s="251">
        <f t="shared" si="63"/>
        <v>0</v>
      </c>
      <c r="G800" s="251">
        <f t="shared" si="64"/>
        <v>0</v>
      </c>
      <c r="H800" s="251">
        <f t="shared" si="65"/>
        <v>0</v>
      </c>
      <c r="I800" s="241">
        <v>36</v>
      </c>
      <c r="J800" s="249">
        <v>39261</v>
      </c>
      <c r="K800" s="252">
        <f t="shared" si="67"/>
        <v>40329</v>
      </c>
      <c r="L800" s="241"/>
      <c r="M800" s="253" t="str">
        <f t="shared" si="66"/>
        <v>Other Allocated Micro System Costs</v>
      </c>
      <c r="N800" s="241"/>
      <c r="O800" s="241"/>
      <c r="P800" s="241"/>
      <c r="Q800" s="241"/>
      <c r="R800" s="241"/>
      <c r="S800" s="241"/>
      <c r="T800" s="241"/>
      <c r="U800" s="241"/>
      <c r="V800" s="241"/>
      <c r="W800" s="241"/>
      <c r="X800" s="241"/>
      <c r="Y800" s="241"/>
      <c r="Z800" s="241"/>
      <c r="AA800" s="241"/>
    </row>
    <row r="801" spans="1:27" hidden="1" outlineLevel="1">
      <c r="A801" s="250">
        <v>792</v>
      </c>
      <c r="B801" s="241">
        <v>150165</v>
      </c>
      <c r="C801" s="241" t="s">
        <v>432</v>
      </c>
      <c r="D801" s="251">
        <v>234.63</v>
      </c>
      <c r="E801" s="251">
        <v>-234.63</v>
      </c>
      <c r="F801" s="251">
        <f t="shared" si="63"/>
        <v>0</v>
      </c>
      <c r="G801" s="251">
        <f t="shared" si="64"/>
        <v>0</v>
      </c>
      <c r="H801" s="251">
        <f t="shared" si="65"/>
        <v>0</v>
      </c>
      <c r="I801" s="241">
        <v>36</v>
      </c>
      <c r="J801" s="249">
        <v>39414</v>
      </c>
      <c r="K801" s="252">
        <f t="shared" si="67"/>
        <v>40482</v>
      </c>
      <c r="L801" s="241"/>
      <c r="M801" s="253" t="str">
        <f t="shared" si="66"/>
        <v>Other Allocated Micro System Costs</v>
      </c>
      <c r="N801" s="241"/>
      <c r="O801" s="241"/>
      <c r="P801" s="241"/>
      <c r="Q801" s="241"/>
      <c r="R801" s="241"/>
      <c r="S801" s="241"/>
      <c r="T801" s="241"/>
      <c r="U801" s="241"/>
      <c r="V801" s="241"/>
      <c r="W801" s="241"/>
      <c r="X801" s="241"/>
      <c r="Y801" s="241"/>
      <c r="Z801" s="241"/>
      <c r="AA801" s="241"/>
    </row>
    <row r="802" spans="1:27" hidden="1" outlineLevel="1">
      <c r="A802" s="250">
        <v>793</v>
      </c>
      <c r="B802" s="241">
        <v>150166</v>
      </c>
      <c r="C802" s="241" t="s">
        <v>433</v>
      </c>
      <c r="D802" s="251">
        <v>319.02</v>
      </c>
      <c r="E802" s="251">
        <v>-319.02</v>
      </c>
      <c r="F802" s="251">
        <f t="shared" si="63"/>
        <v>0</v>
      </c>
      <c r="G802" s="251">
        <f t="shared" si="64"/>
        <v>0</v>
      </c>
      <c r="H802" s="251">
        <f t="shared" si="65"/>
        <v>0</v>
      </c>
      <c r="I802" s="241">
        <v>36</v>
      </c>
      <c r="J802" s="249">
        <v>39350</v>
      </c>
      <c r="K802" s="252">
        <f t="shared" si="67"/>
        <v>40421</v>
      </c>
      <c r="L802" s="241"/>
      <c r="M802" s="253" t="str">
        <f t="shared" si="66"/>
        <v>Other Allocated Micro System Costs</v>
      </c>
      <c r="N802" s="241"/>
      <c r="O802" s="241"/>
      <c r="P802" s="241"/>
      <c r="Q802" s="241"/>
      <c r="R802" s="241"/>
      <c r="S802" s="241"/>
      <c r="T802" s="241"/>
      <c r="U802" s="241"/>
      <c r="V802" s="241"/>
      <c r="W802" s="241"/>
      <c r="X802" s="241"/>
      <c r="Y802" s="241"/>
      <c r="Z802" s="241"/>
      <c r="AA802" s="241"/>
    </row>
    <row r="803" spans="1:27" hidden="1" outlineLevel="1">
      <c r="A803" s="250">
        <v>794</v>
      </c>
      <c r="B803" s="241">
        <v>150167</v>
      </c>
      <c r="C803" s="241" t="s">
        <v>434</v>
      </c>
      <c r="D803" s="251">
        <v>374.24</v>
      </c>
      <c r="E803" s="251">
        <v>-374.24</v>
      </c>
      <c r="F803" s="251">
        <f t="shared" si="63"/>
        <v>0</v>
      </c>
      <c r="G803" s="251">
        <f t="shared" si="64"/>
        <v>0</v>
      </c>
      <c r="H803" s="251">
        <f t="shared" si="65"/>
        <v>0</v>
      </c>
      <c r="I803" s="241">
        <v>36</v>
      </c>
      <c r="J803" s="249">
        <v>39141</v>
      </c>
      <c r="K803" s="252">
        <f t="shared" si="67"/>
        <v>40209</v>
      </c>
      <c r="L803" s="241"/>
      <c r="M803" s="253" t="str">
        <f t="shared" si="66"/>
        <v>Other Allocated Micro System Costs</v>
      </c>
      <c r="N803" s="241"/>
      <c r="O803" s="241"/>
      <c r="P803" s="241"/>
      <c r="Q803" s="241"/>
      <c r="R803" s="241"/>
      <c r="S803" s="241"/>
      <c r="T803" s="241"/>
      <c r="U803" s="241"/>
      <c r="V803" s="241"/>
      <c r="W803" s="241"/>
      <c r="X803" s="241"/>
      <c r="Y803" s="241"/>
      <c r="Z803" s="241"/>
      <c r="AA803" s="241"/>
    </row>
    <row r="804" spans="1:27" hidden="1" outlineLevel="1">
      <c r="A804" s="250">
        <v>795</v>
      </c>
      <c r="B804" s="241">
        <v>150168</v>
      </c>
      <c r="C804" s="241" t="s">
        <v>435</v>
      </c>
      <c r="D804" s="251">
        <v>397.33</v>
      </c>
      <c r="E804" s="251">
        <v>-397.33</v>
      </c>
      <c r="F804" s="251">
        <f t="shared" si="63"/>
        <v>0</v>
      </c>
      <c r="G804" s="251">
        <f t="shared" si="64"/>
        <v>0</v>
      </c>
      <c r="H804" s="251">
        <f t="shared" si="65"/>
        <v>0</v>
      </c>
      <c r="I804" s="241">
        <v>36</v>
      </c>
      <c r="J804" s="249">
        <v>39230</v>
      </c>
      <c r="K804" s="252">
        <f t="shared" si="67"/>
        <v>40298</v>
      </c>
      <c r="L804" s="241"/>
      <c r="M804" s="253" t="str">
        <f t="shared" si="66"/>
        <v>Other Allocated Micro System Costs</v>
      </c>
      <c r="N804" s="241"/>
      <c r="O804" s="241"/>
      <c r="P804" s="241"/>
      <c r="Q804" s="241"/>
      <c r="R804" s="241"/>
      <c r="S804" s="241"/>
      <c r="T804" s="241"/>
      <c r="U804" s="241"/>
      <c r="V804" s="241"/>
      <c r="W804" s="241"/>
      <c r="X804" s="241"/>
      <c r="Y804" s="241"/>
      <c r="Z804" s="241"/>
      <c r="AA804" s="241"/>
    </row>
    <row r="805" spans="1:27" hidden="1" outlineLevel="1">
      <c r="A805" s="250">
        <v>796</v>
      </c>
      <c r="B805" s="241">
        <v>150169</v>
      </c>
      <c r="C805" s="241" t="s">
        <v>436</v>
      </c>
      <c r="D805" s="251">
        <v>502.88</v>
      </c>
      <c r="E805" s="251">
        <v>-502.88</v>
      </c>
      <c r="F805" s="251">
        <f t="shared" si="63"/>
        <v>0</v>
      </c>
      <c r="G805" s="251">
        <f t="shared" si="64"/>
        <v>0</v>
      </c>
      <c r="H805" s="251">
        <f t="shared" si="65"/>
        <v>0</v>
      </c>
      <c r="I805" s="241">
        <v>36</v>
      </c>
      <c r="J805" s="249">
        <v>39230</v>
      </c>
      <c r="K805" s="252">
        <f t="shared" si="67"/>
        <v>40298</v>
      </c>
      <c r="L805" s="241"/>
      <c r="M805" s="253" t="str">
        <f t="shared" si="66"/>
        <v>Other Allocated Micro System Costs</v>
      </c>
      <c r="N805" s="241"/>
      <c r="O805" s="241"/>
      <c r="P805" s="241"/>
      <c r="Q805" s="241"/>
      <c r="R805" s="241"/>
      <c r="S805" s="241"/>
      <c r="T805" s="241"/>
      <c r="U805" s="241"/>
      <c r="V805" s="241"/>
      <c r="W805" s="241"/>
      <c r="X805" s="241"/>
      <c r="Y805" s="241"/>
      <c r="Z805" s="241"/>
      <c r="AA805" s="241"/>
    </row>
    <row r="806" spans="1:27" hidden="1" outlineLevel="1">
      <c r="A806" s="250">
        <v>797</v>
      </c>
      <c r="B806" s="241">
        <v>150170</v>
      </c>
      <c r="C806" s="241" t="s">
        <v>437</v>
      </c>
      <c r="D806" s="251">
        <v>502.88</v>
      </c>
      <c r="E806" s="251">
        <v>-502.88</v>
      </c>
      <c r="F806" s="251">
        <f t="shared" si="63"/>
        <v>0</v>
      </c>
      <c r="G806" s="251">
        <f t="shared" si="64"/>
        <v>0</v>
      </c>
      <c r="H806" s="251">
        <f t="shared" si="65"/>
        <v>0</v>
      </c>
      <c r="I806" s="241">
        <v>36</v>
      </c>
      <c r="J806" s="249">
        <v>39261</v>
      </c>
      <c r="K806" s="252">
        <f t="shared" si="67"/>
        <v>40329</v>
      </c>
      <c r="L806" s="241"/>
      <c r="M806" s="253" t="str">
        <f t="shared" si="66"/>
        <v>Other Allocated Micro System Costs</v>
      </c>
      <c r="N806" s="241"/>
      <c r="O806" s="241"/>
      <c r="P806" s="241"/>
      <c r="Q806" s="241"/>
      <c r="R806" s="241"/>
      <c r="S806" s="241"/>
      <c r="T806" s="241"/>
      <c r="U806" s="241"/>
      <c r="V806" s="241"/>
      <c r="W806" s="241"/>
      <c r="X806" s="241"/>
      <c r="Y806" s="241"/>
      <c r="Z806" s="241"/>
      <c r="AA806" s="241"/>
    </row>
    <row r="807" spans="1:27" hidden="1" outlineLevel="1">
      <c r="A807" s="250">
        <v>798</v>
      </c>
      <c r="B807" s="241">
        <v>150171</v>
      </c>
      <c r="C807" s="241" t="s">
        <v>433</v>
      </c>
      <c r="D807" s="251">
        <v>590.6</v>
      </c>
      <c r="E807" s="251">
        <v>-590.6</v>
      </c>
      <c r="F807" s="251">
        <f t="shared" si="63"/>
        <v>0</v>
      </c>
      <c r="G807" s="251">
        <f t="shared" si="64"/>
        <v>0</v>
      </c>
      <c r="H807" s="251">
        <f t="shared" si="65"/>
        <v>0</v>
      </c>
      <c r="I807" s="241">
        <v>36</v>
      </c>
      <c r="J807" s="249">
        <v>39350</v>
      </c>
      <c r="K807" s="252">
        <f t="shared" si="67"/>
        <v>40421</v>
      </c>
      <c r="L807" s="241"/>
      <c r="M807" s="253" t="str">
        <f t="shared" si="66"/>
        <v>Other Allocated Micro System Costs</v>
      </c>
      <c r="N807" s="241"/>
      <c r="O807" s="241"/>
      <c r="P807" s="241"/>
      <c r="Q807" s="241"/>
      <c r="R807" s="241"/>
      <c r="S807" s="241"/>
      <c r="T807" s="241"/>
      <c r="U807" s="241"/>
      <c r="V807" s="241"/>
      <c r="W807" s="241"/>
      <c r="X807" s="241"/>
      <c r="Y807" s="241"/>
      <c r="Z807" s="241"/>
      <c r="AA807" s="241"/>
    </row>
    <row r="808" spans="1:27" hidden="1" outlineLevel="1">
      <c r="A808" s="250">
        <v>799</v>
      </c>
      <c r="B808" s="241">
        <v>150172</v>
      </c>
      <c r="C808" s="241" t="s">
        <v>430</v>
      </c>
      <c r="D808" s="251">
        <v>612.88</v>
      </c>
      <c r="E808" s="251">
        <v>-612.88</v>
      </c>
      <c r="F808" s="251">
        <f t="shared" si="63"/>
        <v>0</v>
      </c>
      <c r="G808" s="251">
        <f t="shared" si="64"/>
        <v>0</v>
      </c>
      <c r="H808" s="251">
        <f t="shared" si="65"/>
        <v>0</v>
      </c>
      <c r="I808" s="241">
        <v>36</v>
      </c>
      <c r="J808" s="249">
        <v>39414</v>
      </c>
      <c r="K808" s="252">
        <f t="shared" si="67"/>
        <v>40482</v>
      </c>
      <c r="L808" s="241"/>
      <c r="M808" s="253" t="str">
        <f t="shared" si="66"/>
        <v>Other Allocated Micro System Costs</v>
      </c>
      <c r="N808" s="241"/>
      <c r="O808" s="241"/>
      <c r="P808" s="241"/>
      <c r="Q808" s="241"/>
      <c r="R808" s="241"/>
      <c r="S808" s="241"/>
      <c r="T808" s="241"/>
      <c r="U808" s="241"/>
      <c r="V808" s="241"/>
      <c r="W808" s="241"/>
      <c r="X808" s="241"/>
      <c r="Y808" s="241"/>
      <c r="Z808" s="241"/>
      <c r="AA808" s="241"/>
    </row>
    <row r="809" spans="1:27" hidden="1" outlineLevel="1">
      <c r="A809" s="250">
        <v>800</v>
      </c>
      <c r="B809" s="241">
        <v>150173</v>
      </c>
      <c r="C809" s="241" t="s">
        <v>438</v>
      </c>
      <c r="D809" s="251">
        <v>769</v>
      </c>
      <c r="E809" s="251">
        <v>-769</v>
      </c>
      <c r="F809" s="251">
        <f t="shared" si="63"/>
        <v>0</v>
      </c>
      <c r="G809" s="251">
        <f t="shared" si="64"/>
        <v>0</v>
      </c>
      <c r="H809" s="251">
        <f t="shared" si="65"/>
        <v>0</v>
      </c>
      <c r="I809" s="241">
        <v>36</v>
      </c>
      <c r="J809" s="249">
        <v>39350</v>
      </c>
      <c r="K809" s="252">
        <f t="shared" si="67"/>
        <v>40421</v>
      </c>
      <c r="L809" s="241"/>
      <c r="M809" s="253" t="str">
        <f t="shared" si="66"/>
        <v>Other Allocated Micro System Costs</v>
      </c>
      <c r="N809" s="241"/>
      <c r="O809" s="241"/>
      <c r="P809" s="241"/>
      <c r="Q809" s="241"/>
      <c r="R809" s="241"/>
      <c r="S809" s="241"/>
      <c r="T809" s="241"/>
      <c r="U809" s="241"/>
      <c r="V809" s="241"/>
      <c r="W809" s="241"/>
      <c r="X809" s="241"/>
      <c r="Y809" s="241"/>
      <c r="Z809" s="241"/>
      <c r="AA809" s="241"/>
    </row>
    <row r="810" spans="1:27" hidden="1" outlineLevel="1">
      <c r="A810" s="250">
        <v>801</v>
      </c>
      <c r="B810" s="241">
        <v>150174</v>
      </c>
      <c r="C810" s="241" t="s">
        <v>432</v>
      </c>
      <c r="D810" s="251">
        <v>790</v>
      </c>
      <c r="E810" s="251">
        <v>-790</v>
      </c>
      <c r="F810" s="251">
        <f t="shared" si="63"/>
        <v>0</v>
      </c>
      <c r="G810" s="251">
        <f t="shared" si="64"/>
        <v>0</v>
      </c>
      <c r="H810" s="251">
        <f t="shared" si="65"/>
        <v>0</v>
      </c>
      <c r="I810" s="241">
        <v>36</v>
      </c>
      <c r="J810" s="249">
        <v>39414</v>
      </c>
      <c r="K810" s="252">
        <f t="shared" si="67"/>
        <v>40482</v>
      </c>
      <c r="L810" s="241"/>
      <c r="M810" s="253" t="str">
        <f t="shared" si="66"/>
        <v>Other Allocated Micro System Costs</v>
      </c>
      <c r="N810" s="241"/>
      <c r="O810" s="241"/>
      <c r="P810" s="241"/>
      <c r="Q810" s="241"/>
      <c r="R810" s="241"/>
      <c r="S810" s="241"/>
      <c r="T810" s="241"/>
      <c r="U810" s="241"/>
      <c r="V810" s="241"/>
      <c r="W810" s="241"/>
      <c r="X810" s="241"/>
      <c r="Y810" s="241"/>
      <c r="Z810" s="241"/>
      <c r="AA810" s="241"/>
    </row>
    <row r="811" spans="1:27" hidden="1" outlineLevel="1">
      <c r="A811" s="250">
        <v>802</v>
      </c>
      <c r="B811" s="241">
        <v>150175</v>
      </c>
      <c r="C811" s="241" t="s">
        <v>439</v>
      </c>
      <c r="D811" s="251">
        <v>1005.81</v>
      </c>
      <c r="E811" s="251">
        <v>-1005.81</v>
      </c>
      <c r="F811" s="251">
        <f t="shared" si="63"/>
        <v>0</v>
      </c>
      <c r="G811" s="251">
        <f t="shared" si="64"/>
        <v>0</v>
      </c>
      <c r="H811" s="251">
        <f t="shared" si="65"/>
        <v>0</v>
      </c>
      <c r="I811" s="241">
        <v>36</v>
      </c>
      <c r="J811" s="249">
        <v>39200</v>
      </c>
      <c r="K811" s="252">
        <f t="shared" si="67"/>
        <v>40268</v>
      </c>
      <c r="L811" s="241"/>
      <c r="M811" s="253" t="str">
        <f t="shared" si="66"/>
        <v>Other Allocated Micro System Costs</v>
      </c>
      <c r="N811" s="241"/>
      <c r="O811" s="241"/>
      <c r="P811" s="241"/>
      <c r="Q811" s="241"/>
      <c r="R811" s="241"/>
      <c r="S811" s="241"/>
      <c r="T811" s="241"/>
      <c r="U811" s="241"/>
      <c r="V811" s="241"/>
      <c r="W811" s="241"/>
      <c r="X811" s="241"/>
      <c r="Y811" s="241"/>
      <c r="Z811" s="241"/>
      <c r="AA811" s="241"/>
    </row>
    <row r="812" spans="1:27" hidden="1" outlineLevel="1">
      <c r="A812" s="250">
        <v>803</v>
      </c>
      <c r="B812" s="241">
        <v>150176</v>
      </c>
      <c r="C812" s="241" t="s">
        <v>440</v>
      </c>
      <c r="D812" s="251">
        <v>1329.98</v>
      </c>
      <c r="E812" s="251">
        <v>-1329.98</v>
      </c>
      <c r="F812" s="251">
        <f t="shared" si="63"/>
        <v>0</v>
      </c>
      <c r="G812" s="251">
        <f t="shared" si="64"/>
        <v>0</v>
      </c>
      <c r="H812" s="251">
        <f t="shared" si="65"/>
        <v>0</v>
      </c>
      <c r="I812" s="241">
        <v>36</v>
      </c>
      <c r="J812" s="249">
        <v>39141</v>
      </c>
      <c r="K812" s="252">
        <f t="shared" si="67"/>
        <v>40209</v>
      </c>
      <c r="L812" s="241"/>
      <c r="M812" s="253" t="str">
        <f t="shared" si="66"/>
        <v>Other Allocated Micro System Costs</v>
      </c>
      <c r="N812" s="241"/>
      <c r="O812" s="241"/>
      <c r="P812" s="241"/>
      <c r="Q812" s="241"/>
      <c r="R812" s="241"/>
      <c r="S812" s="241"/>
      <c r="T812" s="241"/>
      <c r="U812" s="241"/>
      <c r="V812" s="241"/>
      <c r="W812" s="241"/>
      <c r="X812" s="241"/>
      <c r="Y812" s="241"/>
      <c r="Z812" s="241"/>
      <c r="AA812" s="241"/>
    </row>
    <row r="813" spans="1:27" hidden="1" outlineLevel="1">
      <c r="A813" s="250">
        <v>804</v>
      </c>
      <c r="B813" s="241">
        <v>150177</v>
      </c>
      <c r="C813" s="241" t="s">
        <v>434</v>
      </c>
      <c r="D813" s="251">
        <v>1671.37</v>
      </c>
      <c r="E813" s="251">
        <v>-1671.37</v>
      </c>
      <c r="F813" s="251">
        <f t="shared" si="63"/>
        <v>0</v>
      </c>
      <c r="G813" s="251">
        <f t="shared" si="64"/>
        <v>0</v>
      </c>
      <c r="H813" s="251">
        <f t="shared" si="65"/>
        <v>0</v>
      </c>
      <c r="I813" s="241">
        <v>36</v>
      </c>
      <c r="J813" s="249">
        <v>39141</v>
      </c>
      <c r="K813" s="252">
        <f t="shared" si="67"/>
        <v>40209</v>
      </c>
      <c r="L813" s="241"/>
      <c r="M813" s="253" t="str">
        <f t="shared" si="66"/>
        <v>Other Allocated Micro System Costs</v>
      </c>
      <c r="N813" s="241"/>
      <c r="O813" s="241"/>
      <c r="P813" s="241"/>
      <c r="Q813" s="241"/>
      <c r="R813" s="241"/>
      <c r="S813" s="241"/>
      <c r="T813" s="241"/>
      <c r="U813" s="241"/>
      <c r="V813" s="241"/>
      <c r="W813" s="241"/>
      <c r="X813" s="241"/>
      <c r="Y813" s="241"/>
      <c r="Z813" s="241"/>
      <c r="AA813" s="241"/>
    </row>
    <row r="814" spans="1:27" hidden="1" outlineLevel="1">
      <c r="A814" s="250">
        <v>805</v>
      </c>
      <c r="B814" s="241">
        <v>150178</v>
      </c>
      <c r="C814" s="241" t="s">
        <v>441</v>
      </c>
      <c r="D814" s="251">
        <v>1685.6</v>
      </c>
      <c r="E814" s="251">
        <v>-1685.6</v>
      </c>
      <c r="F814" s="251">
        <f t="shared" si="63"/>
        <v>0</v>
      </c>
      <c r="G814" s="251">
        <f t="shared" si="64"/>
        <v>0</v>
      </c>
      <c r="H814" s="251">
        <f t="shared" si="65"/>
        <v>0</v>
      </c>
      <c r="I814" s="241">
        <v>36</v>
      </c>
      <c r="J814" s="249">
        <v>39414</v>
      </c>
      <c r="K814" s="252">
        <f t="shared" si="67"/>
        <v>40482</v>
      </c>
      <c r="L814" s="241"/>
      <c r="M814" s="253" t="str">
        <f t="shared" si="66"/>
        <v>Other Allocated Micro System Costs</v>
      </c>
      <c r="N814" s="241"/>
      <c r="O814" s="241"/>
      <c r="P814" s="241"/>
      <c r="Q814" s="241"/>
      <c r="R814" s="241"/>
      <c r="S814" s="241"/>
      <c r="T814" s="241"/>
      <c r="U814" s="241"/>
      <c r="V814" s="241"/>
      <c r="W814" s="241"/>
      <c r="X814" s="241"/>
      <c r="Y814" s="241"/>
      <c r="Z814" s="241"/>
      <c r="AA814" s="241"/>
    </row>
    <row r="815" spans="1:27" hidden="1" outlineLevel="1">
      <c r="A815" s="250">
        <v>806</v>
      </c>
      <c r="B815" s="241">
        <v>150179</v>
      </c>
      <c r="C815" s="241" t="s">
        <v>434</v>
      </c>
      <c r="D815" s="251">
        <v>4048.15</v>
      </c>
      <c r="E815" s="251">
        <v>-4048.15</v>
      </c>
      <c r="F815" s="251">
        <f t="shared" si="63"/>
        <v>0</v>
      </c>
      <c r="G815" s="251">
        <f t="shared" si="64"/>
        <v>0</v>
      </c>
      <c r="H815" s="251">
        <f t="shared" si="65"/>
        <v>0</v>
      </c>
      <c r="I815" s="241">
        <v>36</v>
      </c>
      <c r="J815" s="249">
        <v>39141</v>
      </c>
      <c r="K815" s="252">
        <f t="shared" si="67"/>
        <v>40209</v>
      </c>
      <c r="L815" s="241"/>
      <c r="M815" s="253" t="str">
        <f t="shared" si="66"/>
        <v>Other Allocated Micro System Costs</v>
      </c>
      <c r="N815" s="241"/>
      <c r="O815" s="241"/>
      <c r="P815" s="241"/>
      <c r="Q815" s="241"/>
      <c r="R815" s="241"/>
      <c r="S815" s="241"/>
      <c r="T815" s="241"/>
      <c r="U815" s="241"/>
      <c r="V815" s="241"/>
      <c r="W815" s="241"/>
      <c r="X815" s="241"/>
      <c r="Y815" s="241"/>
      <c r="Z815" s="241"/>
      <c r="AA815" s="241"/>
    </row>
    <row r="816" spans="1:27" hidden="1" outlineLevel="1">
      <c r="A816" s="250">
        <v>807</v>
      </c>
      <c r="B816" s="241">
        <v>150180</v>
      </c>
      <c r="C816" s="241" t="s">
        <v>442</v>
      </c>
      <c r="D816" s="251">
        <v>19203.009999999998</v>
      </c>
      <c r="E816" s="251">
        <v>-19203.009999999998</v>
      </c>
      <c r="F816" s="251">
        <f t="shared" si="63"/>
        <v>0</v>
      </c>
      <c r="G816" s="251">
        <f t="shared" si="64"/>
        <v>0</v>
      </c>
      <c r="H816" s="251">
        <f t="shared" si="65"/>
        <v>0</v>
      </c>
      <c r="I816" s="241">
        <v>36</v>
      </c>
      <c r="J816" s="249">
        <v>39169</v>
      </c>
      <c r="K816" s="252">
        <f t="shared" si="67"/>
        <v>40237</v>
      </c>
      <c r="L816" s="241"/>
      <c r="M816" s="253" t="str">
        <f t="shared" si="66"/>
        <v>Other Allocated Micro System Costs</v>
      </c>
      <c r="N816" s="241"/>
      <c r="O816" s="241"/>
      <c r="P816" s="241"/>
      <c r="Q816" s="241"/>
      <c r="R816" s="241"/>
      <c r="S816" s="241"/>
      <c r="T816" s="241"/>
      <c r="U816" s="241"/>
      <c r="V816" s="241"/>
      <c r="W816" s="241"/>
      <c r="X816" s="241"/>
      <c r="Y816" s="241"/>
      <c r="Z816" s="241"/>
      <c r="AA816" s="241"/>
    </row>
    <row r="817" spans="1:27" hidden="1" outlineLevel="1">
      <c r="A817" s="250">
        <v>808</v>
      </c>
      <c r="B817" s="241">
        <v>150181</v>
      </c>
      <c r="C817" s="241" t="s">
        <v>430</v>
      </c>
      <c r="D817" s="251">
        <v>125024.21</v>
      </c>
      <c r="E817" s="251">
        <v>-125024.21</v>
      </c>
      <c r="F817" s="251">
        <f t="shared" si="63"/>
        <v>0</v>
      </c>
      <c r="G817" s="251">
        <f t="shared" si="64"/>
        <v>0</v>
      </c>
      <c r="H817" s="251">
        <f t="shared" si="65"/>
        <v>0</v>
      </c>
      <c r="I817" s="241">
        <v>36</v>
      </c>
      <c r="J817" s="249">
        <v>39414</v>
      </c>
      <c r="K817" s="252">
        <f t="shared" si="67"/>
        <v>40482</v>
      </c>
      <c r="L817" s="241"/>
      <c r="M817" s="253" t="str">
        <f t="shared" si="66"/>
        <v>Other Allocated Micro System Costs</v>
      </c>
      <c r="N817" s="241"/>
      <c r="O817" s="241"/>
      <c r="P817" s="241"/>
      <c r="Q817" s="241"/>
      <c r="R817" s="241"/>
      <c r="S817" s="241"/>
      <c r="T817" s="241"/>
      <c r="U817" s="241"/>
      <c r="V817" s="241"/>
      <c r="W817" s="241"/>
      <c r="X817" s="241"/>
      <c r="Y817" s="241"/>
      <c r="Z817" s="241"/>
      <c r="AA817" s="241"/>
    </row>
    <row r="818" spans="1:27" hidden="1" outlineLevel="1">
      <c r="A818" s="250">
        <v>809</v>
      </c>
      <c r="B818" s="241">
        <v>150182</v>
      </c>
      <c r="C818" s="241" t="s">
        <v>442</v>
      </c>
      <c r="D818" s="251">
        <v>159077.56</v>
      </c>
      <c r="E818" s="251">
        <v>-159077.56</v>
      </c>
      <c r="F818" s="251">
        <f t="shared" si="63"/>
        <v>0</v>
      </c>
      <c r="G818" s="251">
        <f t="shared" si="64"/>
        <v>0</v>
      </c>
      <c r="H818" s="251">
        <f t="shared" si="65"/>
        <v>0</v>
      </c>
      <c r="I818" s="241">
        <v>36</v>
      </c>
      <c r="J818" s="249">
        <v>39169</v>
      </c>
      <c r="K818" s="252">
        <f t="shared" si="67"/>
        <v>40237</v>
      </c>
      <c r="L818" s="241"/>
      <c r="M818" s="253" t="str">
        <f t="shared" si="66"/>
        <v>Other Allocated Micro System Costs</v>
      </c>
      <c r="N818" s="241"/>
      <c r="O818" s="241"/>
      <c r="P818" s="241"/>
      <c r="Q818" s="241"/>
      <c r="R818" s="241"/>
      <c r="S818" s="241"/>
      <c r="T818" s="241"/>
      <c r="U818" s="241"/>
      <c r="V818" s="241"/>
      <c r="W818" s="241"/>
      <c r="X818" s="241"/>
      <c r="Y818" s="241"/>
      <c r="Z818" s="241"/>
      <c r="AA818" s="241"/>
    </row>
    <row r="819" spans="1:27" hidden="1" outlineLevel="1">
      <c r="A819" s="250">
        <v>810</v>
      </c>
      <c r="B819" s="241">
        <v>2000118</v>
      </c>
      <c r="C819" s="241" t="s">
        <v>443</v>
      </c>
      <c r="D819" s="251">
        <v>44192.04</v>
      </c>
      <c r="E819" s="251">
        <v>-44192.04</v>
      </c>
      <c r="F819" s="251">
        <f t="shared" si="63"/>
        <v>0</v>
      </c>
      <c r="G819" s="251">
        <f t="shared" si="64"/>
        <v>0</v>
      </c>
      <c r="H819" s="251">
        <f t="shared" si="65"/>
        <v>0</v>
      </c>
      <c r="I819" s="241">
        <v>36</v>
      </c>
      <c r="J819" s="249">
        <v>39454</v>
      </c>
      <c r="K819" s="252">
        <f t="shared" si="67"/>
        <v>40543</v>
      </c>
      <c r="L819" s="241"/>
      <c r="M819" s="253" t="str">
        <f t="shared" si="66"/>
        <v>Other Allocated Micro System Costs</v>
      </c>
      <c r="N819" s="241"/>
      <c r="O819" s="241"/>
      <c r="P819" s="241"/>
      <c r="Q819" s="241"/>
      <c r="R819" s="241"/>
      <c r="S819" s="241"/>
      <c r="T819" s="241"/>
      <c r="U819" s="241"/>
      <c r="V819" s="241"/>
      <c r="W819" s="241"/>
      <c r="X819" s="241"/>
      <c r="Y819" s="241"/>
      <c r="Z819" s="241"/>
      <c r="AA819" s="241"/>
    </row>
    <row r="820" spans="1:27" hidden="1" outlineLevel="1">
      <c r="A820" s="250">
        <v>811</v>
      </c>
      <c r="B820" s="241">
        <v>2002037</v>
      </c>
      <c r="C820" s="241" t="s">
        <v>444</v>
      </c>
      <c r="D820" s="251">
        <v>44192.04</v>
      </c>
      <c r="E820" s="251">
        <v>-44192.04</v>
      </c>
      <c r="F820" s="251">
        <f t="shared" si="63"/>
        <v>0</v>
      </c>
      <c r="G820" s="251">
        <f t="shared" si="64"/>
        <v>0</v>
      </c>
      <c r="H820" s="251">
        <f t="shared" si="65"/>
        <v>0</v>
      </c>
      <c r="I820" s="241">
        <v>36</v>
      </c>
      <c r="J820" s="249">
        <v>39454</v>
      </c>
      <c r="K820" s="252">
        <f t="shared" si="67"/>
        <v>40543</v>
      </c>
      <c r="L820" s="241"/>
      <c r="M820" s="253" t="str">
        <f t="shared" si="66"/>
        <v>Other Allocated Micro System Costs</v>
      </c>
      <c r="N820" s="241"/>
      <c r="O820" s="241"/>
      <c r="P820" s="241"/>
      <c r="Q820" s="241"/>
      <c r="R820" s="241"/>
      <c r="S820" s="241"/>
      <c r="T820" s="241"/>
      <c r="U820" s="241"/>
      <c r="V820" s="241"/>
      <c r="W820" s="241"/>
      <c r="X820" s="241"/>
      <c r="Y820" s="241"/>
      <c r="Z820" s="241"/>
      <c r="AA820" s="241"/>
    </row>
    <row r="821" spans="1:27" hidden="1" outlineLevel="1">
      <c r="A821" s="250">
        <v>812</v>
      </c>
      <c r="B821" s="241">
        <v>2002052</v>
      </c>
      <c r="C821" s="241" t="s">
        <v>444</v>
      </c>
      <c r="D821" s="251">
        <v>-41430.03</v>
      </c>
      <c r="E821" s="251">
        <v>41430.03</v>
      </c>
      <c r="F821" s="251">
        <f t="shared" si="63"/>
        <v>0</v>
      </c>
      <c r="G821" s="251">
        <f t="shared" si="64"/>
        <v>0</v>
      </c>
      <c r="H821" s="251">
        <f t="shared" si="65"/>
        <v>0</v>
      </c>
      <c r="I821" s="241">
        <v>36</v>
      </c>
      <c r="J821" s="249">
        <v>39454</v>
      </c>
      <c r="K821" s="252">
        <f t="shared" si="67"/>
        <v>40543</v>
      </c>
      <c r="L821" s="241"/>
      <c r="M821" s="253" t="str">
        <f t="shared" si="66"/>
        <v>Other Allocated Micro System Costs</v>
      </c>
      <c r="N821" s="241"/>
      <c r="O821" s="241"/>
      <c r="P821" s="241"/>
      <c r="Q821" s="241"/>
      <c r="R821" s="241"/>
      <c r="S821" s="241"/>
      <c r="T821" s="241"/>
      <c r="U821" s="241"/>
      <c r="V821" s="241"/>
      <c r="W821" s="241"/>
      <c r="X821" s="241"/>
      <c r="Y821" s="241"/>
      <c r="Z821" s="241"/>
      <c r="AA821" s="241"/>
    </row>
    <row r="822" spans="1:27" hidden="1" outlineLevel="1">
      <c r="A822" s="250">
        <v>813</v>
      </c>
      <c r="B822" s="241">
        <v>2002642</v>
      </c>
      <c r="C822" s="241" t="s">
        <v>444</v>
      </c>
      <c r="D822" s="251">
        <v>210.88</v>
      </c>
      <c r="E822" s="251">
        <v>-210.88</v>
      </c>
      <c r="F822" s="251">
        <f t="shared" si="63"/>
        <v>0</v>
      </c>
      <c r="G822" s="251">
        <f t="shared" si="64"/>
        <v>0</v>
      </c>
      <c r="H822" s="251">
        <f t="shared" si="65"/>
        <v>0</v>
      </c>
      <c r="I822" s="241">
        <v>36</v>
      </c>
      <c r="J822" s="249">
        <v>39462</v>
      </c>
      <c r="K822" s="252">
        <f t="shared" si="67"/>
        <v>40543</v>
      </c>
      <c r="L822" s="241"/>
      <c r="M822" s="253" t="str">
        <f t="shared" si="66"/>
        <v>Other Allocated Micro System Costs</v>
      </c>
      <c r="N822" s="241"/>
      <c r="O822" s="241"/>
      <c r="P822" s="241"/>
      <c r="Q822" s="241"/>
      <c r="R822" s="241"/>
      <c r="S822" s="241"/>
      <c r="T822" s="241"/>
      <c r="U822" s="241"/>
      <c r="V822" s="241"/>
      <c r="W822" s="241"/>
      <c r="X822" s="241"/>
      <c r="Y822" s="241"/>
      <c r="Z822" s="241"/>
      <c r="AA822" s="241"/>
    </row>
    <row r="823" spans="1:27" hidden="1" outlineLevel="1">
      <c r="A823" s="250">
        <v>814</v>
      </c>
      <c r="B823" s="241">
        <v>2002651</v>
      </c>
      <c r="C823" s="241" t="s">
        <v>444</v>
      </c>
      <c r="D823" s="254">
        <v>16200.92</v>
      </c>
      <c r="E823" s="254">
        <v>-16200.92</v>
      </c>
      <c r="F823" s="254">
        <f t="shared" si="63"/>
        <v>0</v>
      </c>
      <c r="G823" s="254">
        <f t="shared" si="64"/>
        <v>0</v>
      </c>
      <c r="H823" s="254">
        <f t="shared" si="65"/>
        <v>0</v>
      </c>
      <c r="I823" s="241">
        <v>36</v>
      </c>
      <c r="J823" s="249">
        <v>39463</v>
      </c>
      <c r="K823" s="252">
        <f t="shared" si="67"/>
        <v>40543</v>
      </c>
      <c r="L823" s="241"/>
      <c r="M823" s="253" t="str">
        <f t="shared" si="66"/>
        <v>Other Allocated Micro System Costs</v>
      </c>
      <c r="N823" s="241"/>
      <c r="O823" s="241"/>
      <c r="P823" s="241"/>
      <c r="Q823" s="241"/>
      <c r="R823" s="241"/>
      <c r="S823" s="241"/>
      <c r="T823" s="241"/>
      <c r="U823" s="241"/>
      <c r="V823" s="241"/>
      <c r="W823" s="241"/>
      <c r="X823" s="241"/>
      <c r="Y823" s="241"/>
      <c r="Z823" s="241"/>
      <c r="AA823" s="241"/>
    </row>
    <row r="824" spans="1:27" collapsed="1">
      <c r="A824" s="250">
        <v>815</v>
      </c>
      <c r="B824" s="241"/>
      <c r="C824" s="256" t="s">
        <v>201</v>
      </c>
      <c r="D824" s="251">
        <f>SUM(D792:D823)</f>
        <v>562325.68000000005</v>
      </c>
      <c r="E824" s="251">
        <f>SUM(E792:E823)</f>
        <v>-562325.68000000005</v>
      </c>
      <c r="F824" s="251">
        <f t="shared" ref="F824" si="68">SUM(F792:F823)</f>
        <v>0</v>
      </c>
      <c r="G824" s="251">
        <f>SUM(G792:G823)</f>
        <v>0</v>
      </c>
      <c r="H824" s="251">
        <f>SUM(H792:H823)</f>
        <v>0</v>
      </c>
      <c r="I824" s="241"/>
      <c r="J824" s="241"/>
      <c r="K824" s="252"/>
      <c r="L824" s="241"/>
      <c r="M824" s="241"/>
      <c r="N824" s="241"/>
      <c r="O824" s="241"/>
      <c r="P824" s="241"/>
      <c r="Q824" s="241"/>
      <c r="R824" s="241"/>
      <c r="S824" s="241"/>
      <c r="T824" s="241"/>
      <c r="U824" s="241"/>
      <c r="V824" s="241"/>
      <c r="W824" s="241"/>
      <c r="X824" s="241"/>
      <c r="Y824" s="241"/>
      <c r="Z824" s="241"/>
      <c r="AA824" s="241"/>
    </row>
    <row r="825" spans="1:27">
      <c r="A825" s="250">
        <v>816</v>
      </c>
      <c r="B825" s="241"/>
      <c r="C825" s="259" t="s">
        <v>202</v>
      </c>
      <c r="D825" s="265">
        <v>2.4024591205729643E-2</v>
      </c>
      <c r="E825" s="265">
        <v>2.4024591205729643E-2</v>
      </c>
      <c r="F825" s="265">
        <v>2.4024591205729643E-2</v>
      </c>
      <c r="G825" s="265">
        <v>2.4024591205729643E-2</v>
      </c>
      <c r="H825" s="265">
        <v>2.4024591205729643E-2</v>
      </c>
      <c r="I825" s="258"/>
      <c r="J825" s="241"/>
      <c r="K825" s="252"/>
      <c r="L825" s="241"/>
      <c r="M825" s="241"/>
      <c r="N825" s="241"/>
      <c r="O825" s="241"/>
      <c r="P825" s="241"/>
      <c r="Q825" s="241"/>
      <c r="R825" s="241"/>
      <c r="S825" s="241"/>
      <c r="T825" s="241"/>
      <c r="U825" s="241"/>
      <c r="V825" s="241"/>
      <c r="W825" s="241"/>
      <c r="X825" s="241"/>
      <c r="Y825" s="241"/>
      <c r="Z825" s="241"/>
      <c r="AA825" s="241"/>
    </row>
    <row r="826" spans="1:27">
      <c r="A826" s="250">
        <v>817</v>
      </c>
      <c r="B826" s="241"/>
      <c r="C826" s="259" t="s">
        <v>203</v>
      </c>
      <c r="D826" s="263">
        <f>D824*D825</f>
        <v>13509.644586483942</v>
      </c>
      <c r="E826" s="263">
        <f>E824*E825</f>
        <v>-13509.644586483942</v>
      </c>
      <c r="F826" s="263">
        <f>F824*F825</f>
        <v>0</v>
      </c>
      <c r="G826" s="263">
        <f t="shared" ref="G826" si="69">G824*G825</f>
        <v>0</v>
      </c>
      <c r="H826" s="263">
        <f>H824*H825</f>
        <v>0</v>
      </c>
      <c r="I826" s="266"/>
      <c r="J826" s="241"/>
      <c r="K826" s="252"/>
      <c r="L826" s="241"/>
      <c r="M826" s="241"/>
      <c r="N826" s="241"/>
      <c r="O826" s="241"/>
      <c r="P826" s="241"/>
      <c r="Q826" s="241"/>
      <c r="R826" s="241"/>
      <c r="S826" s="241"/>
      <c r="T826" s="241"/>
      <c r="U826" s="241"/>
      <c r="V826" s="241"/>
      <c r="W826" s="241"/>
      <c r="X826" s="241"/>
      <c r="Y826" s="241"/>
      <c r="Z826" s="241"/>
      <c r="AA826" s="241"/>
    </row>
    <row r="827" spans="1:27">
      <c r="A827" s="250">
        <v>818</v>
      </c>
      <c r="B827" s="241"/>
      <c r="C827" s="241"/>
      <c r="D827" s="246"/>
      <c r="E827" s="246"/>
      <c r="F827" s="246"/>
      <c r="G827" s="246"/>
      <c r="H827" s="247"/>
      <c r="I827" s="241"/>
      <c r="J827" s="241"/>
      <c r="K827" s="252"/>
      <c r="L827" s="241"/>
      <c r="M827" s="241"/>
      <c r="N827" s="241"/>
      <c r="O827" s="241"/>
      <c r="P827" s="241"/>
      <c r="Q827" s="241"/>
      <c r="R827" s="241"/>
      <c r="S827" s="241"/>
      <c r="T827" s="241"/>
      <c r="U827" s="241"/>
      <c r="V827" s="241"/>
      <c r="W827" s="241"/>
      <c r="X827" s="241"/>
      <c r="Y827" s="241"/>
      <c r="Z827" s="241"/>
      <c r="AA827" s="241"/>
    </row>
    <row r="828" spans="1:27">
      <c r="A828" s="250">
        <v>819</v>
      </c>
      <c r="B828" s="243" t="s">
        <v>445</v>
      </c>
      <c r="C828" s="241"/>
      <c r="D828" s="246"/>
      <c r="E828" s="246"/>
      <c r="F828" s="246"/>
      <c r="G828" s="246"/>
      <c r="H828" s="247"/>
      <c r="I828" s="241"/>
      <c r="J828" s="249"/>
      <c r="K828" s="252"/>
      <c r="L828" s="241"/>
      <c r="M828" s="241"/>
      <c r="N828" s="241"/>
      <c r="O828" s="241"/>
      <c r="P828" s="241"/>
      <c r="Q828" s="241"/>
      <c r="R828" s="241"/>
      <c r="S828" s="241"/>
      <c r="T828" s="241"/>
      <c r="U828" s="241"/>
      <c r="V828" s="241"/>
      <c r="W828" s="241"/>
      <c r="X828" s="241"/>
      <c r="Y828" s="241"/>
      <c r="Z828" s="241"/>
      <c r="AA828" s="241"/>
    </row>
    <row r="829" spans="1:27" hidden="1" outlineLevel="1">
      <c r="A829" s="250">
        <v>820</v>
      </c>
      <c r="B829" s="241">
        <v>102439</v>
      </c>
      <c r="C829" s="241" t="s">
        <v>446</v>
      </c>
      <c r="D829" s="251">
        <v>15307.04</v>
      </c>
      <c r="E829" s="251">
        <v>-15307.04</v>
      </c>
      <c r="F829" s="251">
        <f t="shared" ref="F829:F842" si="70">D829+E829</f>
        <v>0</v>
      </c>
      <c r="G829" s="251">
        <f>IF(F829&gt;0,D829/I829,0)</f>
        <v>0</v>
      </c>
      <c r="H829" s="251">
        <f>IF(F829&gt;0,IF(YEAR(K829)="2018",ROUND(($P$8-K829)/30,0)*G829,G829*12),0)</f>
        <v>0</v>
      </c>
      <c r="I829" s="241">
        <v>36</v>
      </c>
      <c r="J829" s="249">
        <v>38272</v>
      </c>
      <c r="K829" s="252">
        <f t="shared" ref="K829:K842" si="71">EOMONTH(J829,(I829-1))</f>
        <v>39355</v>
      </c>
      <c r="L829" s="241"/>
      <c r="M829" s="253" t="str">
        <f>+IF(F829=0,"Personal Computers","Not Fully Deprec")</f>
        <v>Personal Computers</v>
      </c>
      <c r="N829" s="241"/>
      <c r="O829" s="241"/>
      <c r="P829" s="241"/>
      <c r="Q829" s="241"/>
      <c r="R829" s="241"/>
      <c r="S829" s="241"/>
      <c r="T829" s="241"/>
      <c r="U829" s="241"/>
      <c r="V829" s="241"/>
      <c r="W829" s="241"/>
      <c r="X829" s="241"/>
      <c r="Y829" s="241"/>
      <c r="Z829" s="241"/>
      <c r="AA829" s="241"/>
    </row>
    <row r="830" spans="1:27" hidden="1" outlineLevel="1">
      <c r="A830" s="250">
        <v>821</v>
      </c>
      <c r="B830" s="241">
        <v>163069</v>
      </c>
      <c r="C830" s="241" t="s">
        <v>447</v>
      </c>
      <c r="D830" s="251">
        <v>28.73</v>
      </c>
      <c r="E830" s="251">
        <v>-28.73</v>
      </c>
      <c r="F830" s="251">
        <f t="shared" si="70"/>
        <v>0</v>
      </c>
      <c r="G830" s="251">
        <f t="shared" ref="G830:G842" si="72">IF(F830&gt;0,D830/I830,0)</f>
        <v>0</v>
      </c>
      <c r="H830" s="251">
        <f t="shared" ref="H830:H842" si="73">IF(F830&gt;0,IF(YEAR(K830)="2018",ROUND(($P$8-K830)/30,0)*G830,G830*12),0)</f>
        <v>0</v>
      </c>
      <c r="I830" s="241">
        <v>36</v>
      </c>
      <c r="J830" s="249">
        <v>39261</v>
      </c>
      <c r="K830" s="252">
        <f t="shared" si="71"/>
        <v>40329</v>
      </c>
      <c r="L830" s="241"/>
      <c r="M830" s="253" t="str">
        <f t="shared" ref="M830:M841" si="74">+IF(F830=0,"Personal Computers","Not Fully Deprec")</f>
        <v>Personal Computers</v>
      </c>
      <c r="N830" s="241"/>
      <c r="O830" s="241"/>
      <c r="P830" s="241"/>
      <c r="Q830" s="241"/>
      <c r="R830" s="241"/>
      <c r="S830" s="241"/>
      <c r="T830" s="241"/>
      <c r="U830" s="241"/>
      <c r="V830" s="241"/>
      <c r="W830" s="241"/>
      <c r="X830" s="241"/>
      <c r="Y830" s="241"/>
      <c r="Z830" s="241"/>
      <c r="AA830" s="241"/>
    </row>
    <row r="831" spans="1:27" hidden="1" outlineLevel="1">
      <c r="A831" s="250">
        <v>822</v>
      </c>
      <c r="B831" s="241">
        <v>163070</v>
      </c>
      <c r="C831" s="241" t="s">
        <v>448</v>
      </c>
      <c r="D831" s="251">
        <v>86.58</v>
      </c>
      <c r="E831" s="251">
        <v>-86.58</v>
      </c>
      <c r="F831" s="251">
        <f t="shared" si="70"/>
        <v>0</v>
      </c>
      <c r="G831" s="251">
        <f t="shared" si="72"/>
        <v>0</v>
      </c>
      <c r="H831" s="251">
        <f t="shared" si="73"/>
        <v>0</v>
      </c>
      <c r="I831" s="241">
        <v>36</v>
      </c>
      <c r="J831" s="249">
        <v>39141</v>
      </c>
      <c r="K831" s="252">
        <f t="shared" si="71"/>
        <v>40209</v>
      </c>
      <c r="L831" s="241"/>
      <c r="M831" s="253" t="str">
        <f t="shared" si="74"/>
        <v>Personal Computers</v>
      </c>
      <c r="N831" s="241"/>
      <c r="O831" s="241"/>
      <c r="P831" s="241"/>
      <c r="Q831" s="241"/>
      <c r="R831" s="241"/>
      <c r="S831" s="241"/>
      <c r="T831" s="241"/>
      <c r="U831" s="241"/>
      <c r="V831" s="241"/>
      <c r="W831" s="241"/>
      <c r="X831" s="241"/>
      <c r="Y831" s="241"/>
      <c r="Z831" s="241"/>
      <c r="AA831" s="241"/>
    </row>
    <row r="832" spans="1:27" hidden="1" outlineLevel="1">
      <c r="A832" s="250">
        <v>823</v>
      </c>
      <c r="B832" s="241">
        <v>163071</v>
      </c>
      <c r="C832" s="241" t="s">
        <v>448</v>
      </c>
      <c r="D832" s="251">
        <v>95.7</v>
      </c>
      <c r="E832" s="251">
        <v>-95.7</v>
      </c>
      <c r="F832" s="251">
        <f t="shared" si="70"/>
        <v>0</v>
      </c>
      <c r="G832" s="251">
        <f t="shared" si="72"/>
        <v>0</v>
      </c>
      <c r="H832" s="251">
        <f t="shared" si="73"/>
        <v>0</v>
      </c>
      <c r="I832" s="241">
        <v>36</v>
      </c>
      <c r="J832" s="249">
        <v>39141</v>
      </c>
      <c r="K832" s="252">
        <f t="shared" si="71"/>
        <v>40209</v>
      </c>
      <c r="L832" s="241"/>
      <c r="M832" s="253" t="str">
        <f t="shared" si="74"/>
        <v>Personal Computers</v>
      </c>
      <c r="N832" s="241"/>
      <c r="O832" s="241"/>
      <c r="P832" s="241"/>
      <c r="Q832" s="241"/>
      <c r="R832" s="241"/>
      <c r="S832" s="241"/>
      <c r="T832" s="241"/>
      <c r="U832" s="241"/>
      <c r="V832" s="241"/>
      <c r="W832" s="241"/>
      <c r="X832" s="241"/>
      <c r="Y832" s="241"/>
      <c r="Z832" s="241"/>
      <c r="AA832" s="241"/>
    </row>
    <row r="833" spans="1:27" hidden="1" outlineLevel="1">
      <c r="A833" s="250">
        <v>824</v>
      </c>
      <c r="B833" s="241">
        <v>163072</v>
      </c>
      <c r="C833" s="241" t="s">
        <v>449</v>
      </c>
      <c r="D833" s="251">
        <v>120.37</v>
      </c>
      <c r="E833" s="251">
        <v>-120.37</v>
      </c>
      <c r="F833" s="251">
        <f t="shared" si="70"/>
        <v>0</v>
      </c>
      <c r="G833" s="251">
        <f t="shared" si="72"/>
        <v>0</v>
      </c>
      <c r="H833" s="251">
        <f t="shared" si="73"/>
        <v>0</v>
      </c>
      <c r="I833" s="241">
        <v>36</v>
      </c>
      <c r="J833" s="249">
        <v>39414</v>
      </c>
      <c r="K833" s="252">
        <f t="shared" si="71"/>
        <v>40482</v>
      </c>
      <c r="L833" s="241"/>
      <c r="M833" s="253" t="str">
        <f t="shared" si="74"/>
        <v>Personal Computers</v>
      </c>
      <c r="N833" s="241"/>
      <c r="O833" s="241"/>
      <c r="P833" s="241"/>
      <c r="Q833" s="241"/>
      <c r="R833" s="241"/>
      <c r="S833" s="241"/>
      <c r="T833" s="241"/>
      <c r="U833" s="241"/>
      <c r="V833" s="241"/>
      <c r="W833" s="241"/>
      <c r="X833" s="241"/>
      <c r="Y833" s="241"/>
      <c r="Z833" s="241"/>
      <c r="AA833" s="241"/>
    </row>
    <row r="834" spans="1:27" hidden="1" outlineLevel="1">
      <c r="A834" s="250">
        <v>825</v>
      </c>
      <c r="B834" s="241">
        <v>163073</v>
      </c>
      <c r="C834" s="241" t="s">
        <v>447</v>
      </c>
      <c r="D834" s="251">
        <v>128.93</v>
      </c>
      <c r="E834" s="251">
        <v>-128.93</v>
      </c>
      <c r="F834" s="251">
        <f t="shared" si="70"/>
        <v>0</v>
      </c>
      <c r="G834" s="251">
        <f t="shared" si="72"/>
        <v>0</v>
      </c>
      <c r="H834" s="251">
        <f t="shared" si="73"/>
        <v>0</v>
      </c>
      <c r="I834" s="241">
        <v>36</v>
      </c>
      <c r="J834" s="249">
        <v>39261</v>
      </c>
      <c r="K834" s="252">
        <f t="shared" si="71"/>
        <v>40329</v>
      </c>
      <c r="L834" s="241"/>
      <c r="M834" s="253" t="str">
        <f t="shared" si="74"/>
        <v>Personal Computers</v>
      </c>
      <c r="N834" s="241"/>
      <c r="O834" s="241"/>
      <c r="P834" s="241"/>
      <c r="Q834" s="241"/>
      <c r="R834" s="241"/>
      <c r="S834" s="241"/>
      <c r="T834" s="241"/>
      <c r="U834" s="241"/>
      <c r="V834" s="241"/>
      <c r="W834" s="241"/>
      <c r="X834" s="241"/>
      <c r="Y834" s="241"/>
      <c r="Z834" s="241"/>
      <c r="AA834" s="241"/>
    </row>
    <row r="835" spans="1:27" hidden="1" outlineLevel="1">
      <c r="A835" s="250">
        <v>826</v>
      </c>
      <c r="B835" s="241">
        <v>163074</v>
      </c>
      <c r="C835" s="241" t="s">
        <v>449</v>
      </c>
      <c r="D835" s="251">
        <v>482.25</v>
      </c>
      <c r="E835" s="251">
        <v>-482.25</v>
      </c>
      <c r="F835" s="251">
        <f t="shared" si="70"/>
        <v>0</v>
      </c>
      <c r="G835" s="251">
        <f t="shared" si="72"/>
        <v>0</v>
      </c>
      <c r="H835" s="251">
        <f t="shared" si="73"/>
        <v>0</v>
      </c>
      <c r="I835" s="241">
        <v>36</v>
      </c>
      <c r="J835" s="249">
        <v>39414</v>
      </c>
      <c r="K835" s="252">
        <f t="shared" si="71"/>
        <v>40482</v>
      </c>
      <c r="L835" s="241"/>
      <c r="M835" s="253" t="str">
        <f t="shared" si="74"/>
        <v>Personal Computers</v>
      </c>
      <c r="N835" s="241"/>
      <c r="O835" s="241"/>
      <c r="P835" s="241"/>
      <c r="Q835" s="241"/>
      <c r="R835" s="241"/>
      <c r="S835" s="241"/>
      <c r="T835" s="241"/>
      <c r="U835" s="241"/>
      <c r="V835" s="241"/>
      <c r="W835" s="241"/>
      <c r="X835" s="241"/>
      <c r="Y835" s="241"/>
      <c r="Z835" s="241"/>
      <c r="AA835" s="241"/>
    </row>
    <row r="836" spans="1:27" hidden="1" outlineLevel="1">
      <c r="A836" s="250">
        <v>827</v>
      </c>
      <c r="B836" s="241">
        <v>163075</v>
      </c>
      <c r="C836" s="241" t="s">
        <v>450</v>
      </c>
      <c r="D836" s="251">
        <v>786.32</v>
      </c>
      <c r="E836" s="251">
        <v>-786.32</v>
      </c>
      <c r="F836" s="251">
        <f t="shared" si="70"/>
        <v>0</v>
      </c>
      <c r="G836" s="251">
        <f t="shared" si="72"/>
        <v>0</v>
      </c>
      <c r="H836" s="251">
        <f t="shared" si="73"/>
        <v>0</v>
      </c>
      <c r="I836" s="241">
        <v>36</v>
      </c>
      <c r="J836" s="249">
        <v>39141</v>
      </c>
      <c r="K836" s="252">
        <f t="shared" si="71"/>
        <v>40209</v>
      </c>
      <c r="L836" s="241"/>
      <c r="M836" s="253" t="str">
        <f t="shared" si="74"/>
        <v>Personal Computers</v>
      </c>
      <c r="N836" s="241"/>
      <c r="O836" s="241"/>
      <c r="P836" s="241"/>
      <c r="Q836" s="241"/>
      <c r="R836" s="241"/>
      <c r="S836" s="241"/>
      <c r="T836" s="241"/>
      <c r="U836" s="241"/>
      <c r="V836" s="241"/>
      <c r="W836" s="241"/>
      <c r="X836" s="241"/>
      <c r="Y836" s="241"/>
      <c r="Z836" s="241"/>
      <c r="AA836" s="241"/>
    </row>
    <row r="837" spans="1:27" hidden="1" outlineLevel="1">
      <c r="A837" s="250">
        <v>828</v>
      </c>
      <c r="B837" s="241">
        <v>163076</v>
      </c>
      <c r="C837" s="241" t="s">
        <v>449</v>
      </c>
      <c r="D837" s="251">
        <v>1793.16</v>
      </c>
      <c r="E837" s="251">
        <v>-1793.16</v>
      </c>
      <c r="F837" s="251">
        <f t="shared" si="70"/>
        <v>0</v>
      </c>
      <c r="G837" s="251">
        <f t="shared" si="72"/>
        <v>0</v>
      </c>
      <c r="H837" s="251">
        <f t="shared" si="73"/>
        <v>0</v>
      </c>
      <c r="I837" s="241">
        <v>36</v>
      </c>
      <c r="J837" s="249">
        <v>39414</v>
      </c>
      <c r="K837" s="252">
        <f t="shared" si="71"/>
        <v>40482</v>
      </c>
      <c r="L837" s="241"/>
      <c r="M837" s="253" t="str">
        <f t="shared" si="74"/>
        <v>Personal Computers</v>
      </c>
      <c r="N837" s="241"/>
      <c r="O837" s="241"/>
      <c r="P837" s="241"/>
      <c r="Q837" s="241"/>
      <c r="R837" s="241"/>
      <c r="S837" s="241"/>
      <c r="T837" s="241"/>
      <c r="U837" s="241"/>
      <c r="V837" s="241"/>
      <c r="W837" s="241"/>
      <c r="X837" s="241"/>
      <c r="Y837" s="241"/>
      <c r="Z837" s="241"/>
      <c r="AA837" s="241"/>
    </row>
    <row r="838" spans="1:27" hidden="1" outlineLevel="1">
      <c r="A838" s="250">
        <v>829</v>
      </c>
      <c r="B838" s="241">
        <v>163077</v>
      </c>
      <c r="C838" s="241" t="s">
        <v>451</v>
      </c>
      <c r="D838" s="251">
        <v>2150.9</v>
      </c>
      <c r="E838" s="251">
        <v>-2150.9</v>
      </c>
      <c r="F838" s="251">
        <f t="shared" si="70"/>
        <v>0</v>
      </c>
      <c r="G838" s="251">
        <f t="shared" si="72"/>
        <v>0</v>
      </c>
      <c r="H838" s="251">
        <f t="shared" si="73"/>
        <v>0</v>
      </c>
      <c r="I838" s="241">
        <v>36</v>
      </c>
      <c r="J838" s="249">
        <v>39200</v>
      </c>
      <c r="K838" s="252">
        <f t="shared" si="71"/>
        <v>40268</v>
      </c>
      <c r="L838" s="241"/>
      <c r="M838" s="253" t="str">
        <f t="shared" si="74"/>
        <v>Personal Computers</v>
      </c>
      <c r="N838" s="241"/>
      <c r="O838" s="241"/>
      <c r="P838" s="241"/>
      <c r="Q838" s="241"/>
      <c r="R838" s="241"/>
      <c r="S838" s="241"/>
      <c r="T838" s="241"/>
      <c r="U838" s="241"/>
      <c r="V838" s="241"/>
      <c r="W838" s="241"/>
      <c r="X838" s="241"/>
      <c r="Y838" s="241"/>
      <c r="Z838" s="241"/>
      <c r="AA838" s="241"/>
    </row>
    <row r="839" spans="1:27" hidden="1" outlineLevel="1">
      <c r="A839" s="250">
        <v>830</v>
      </c>
      <c r="B839" s="241">
        <v>163078</v>
      </c>
      <c r="C839" s="241" t="s">
        <v>452</v>
      </c>
      <c r="D839" s="251">
        <v>2177.5100000000002</v>
      </c>
      <c r="E839" s="251">
        <v>-2177.5100000000002</v>
      </c>
      <c r="F839" s="251">
        <f t="shared" si="70"/>
        <v>0</v>
      </c>
      <c r="G839" s="251">
        <f t="shared" si="72"/>
        <v>0</v>
      </c>
      <c r="H839" s="251">
        <f t="shared" si="73"/>
        <v>0</v>
      </c>
      <c r="I839" s="241">
        <v>36</v>
      </c>
      <c r="J839" s="249">
        <v>39261</v>
      </c>
      <c r="K839" s="252">
        <f t="shared" si="71"/>
        <v>40329</v>
      </c>
      <c r="L839" s="241"/>
      <c r="M839" s="253" t="str">
        <f t="shared" si="74"/>
        <v>Personal Computers</v>
      </c>
      <c r="N839" s="241"/>
      <c r="O839" s="241"/>
      <c r="P839" s="241"/>
      <c r="Q839" s="241"/>
      <c r="R839" s="241"/>
      <c r="S839" s="241"/>
      <c r="T839" s="241"/>
      <c r="U839" s="241"/>
      <c r="V839" s="241"/>
      <c r="W839" s="241"/>
      <c r="X839" s="241"/>
      <c r="Y839" s="241"/>
      <c r="Z839" s="241"/>
      <c r="AA839" s="241"/>
    </row>
    <row r="840" spans="1:27" hidden="1" outlineLevel="1">
      <c r="A840" s="250">
        <v>831</v>
      </c>
      <c r="B840" s="241">
        <v>163079</v>
      </c>
      <c r="C840" s="241" t="s">
        <v>449</v>
      </c>
      <c r="D840" s="251">
        <v>19116.25</v>
      </c>
      <c r="E840" s="251">
        <v>-19116.25</v>
      </c>
      <c r="F840" s="251">
        <f t="shared" si="70"/>
        <v>0</v>
      </c>
      <c r="G840" s="251">
        <f t="shared" si="72"/>
        <v>0</v>
      </c>
      <c r="H840" s="251">
        <f t="shared" si="73"/>
        <v>0</v>
      </c>
      <c r="I840" s="241">
        <v>36</v>
      </c>
      <c r="J840" s="249">
        <v>39414</v>
      </c>
      <c r="K840" s="252">
        <f t="shared" si="71"/>
        <v>40482</v>
      </c>
      <c r="L840" s="241"/>
      <c r="M840" s="253" t="str">
        <f t="shared" si="74"/>
        <v>Personal Computers</v>
      </c>
      <c r="N840" s="241"/>
      <c r="O840" s="241"/>
      <c r="P840" s="241"/>
      <c r="Q840" s="241"/>
      <c r="R840" s="241"/>
      <c r="S840" s="241"/>
      <c r="T840" s="241"/>
      <c r="U840" s="241"/>
      <c r="V840" s="241"/>
      <c r="W840" s="241"/>
      <c r="X840" s="241"/>
      <c r="Y840" s="241"/>
      <c r="Z840" s="241"/>
      <c r="AA840" s="241"/>
    </row>
    <row r="841" spans="1:27" hidden="1" outlineLevel="1">
      <c r="A841" s="250">
        <v>832</v>
      </c>
      <c r="B841" s="241">
        <v>2001441</v>
      </c>
      <c r="C841" s="241" t="s">
        <v>199</v>
      </c>
      <c r="D841" s="251">
        <v>153.91</v>
      </c>
      <c r="E841" s="251">
        <v>-153.91</v>
      </c>
      <c r="F841" s="251">
        <f t="shared" si="70"/>
        <v>0</v>
      </c>
      <c r="G841" s="251">
        <f t="shared" si="72"/>
        <v>0</v>
      </c>
      <c r="H841" s="251">
        <f t="shared" si="73"/>
        <v>0</v>
      </c>
      <c r="I841" s="241">
        <v>36</v>
      </c>
      <c r="J841" s="249">
        <v>39439</v>
      </c>
      <c r="K841" s="252">
        <f t="shared" si="71"/>
        <v>40512</v>
      </c>
      <c r="L841" s="241"/>
      <c r="M841" s="253" t="str">
        <f t="shared" si="74"/>
        <v>Personal Computers</v>
      </c>
      <c r="N841" s="241"/>
      <c r="O841" s="241"/>
      <c r="P841" s="241"/>
      <c r="Q841" s="241"/>
      <c r="R841" s="241"/>
      <c r="S841" s="241"/>
      <c r="T841" s="241"/>
      <c r="U841" s="241"/>
      <c r="V841" s="241"/>
      <c r="W841" s="241"/>
      <c r="X841" s="241"/>
      <c r="Y841" s="241"/>
      <c r="Z841" s="241"/>
      <c r="AA841" s="241"/>
    </row>
    <row r="842" spans="1:27" hidden="1" outlineLevel="1">
      <c r="A842" s="250">
        <v>833</v>
      </c>
      <c r="B842" s="241">
        <v>2002644</v>
      </c>
      <c r="C842" s="241" t="s">
        <v>205</v>
      </c>
      <c r="D842" s="254">
        <v>151.47</v>
      </c>
      <c r="E842" s="254">
        <v>-151.47</v>
      </c>
      <c r="F842" s="254">
        <f t="shared" si="70"/>
        <v>0</v>
      </c>
      <c r="G842" s="254">
        <f t="shared" si="72"/>
        <v>0</v>
      </c>
      <c r="H842" s="254">
        <f t="shared" si="73"/>
        <v>0</v>
      </c>
      <c r="I842" s="241">
        <v>36</v>
      </c>
      <c r="J842" s="249">
        <v>39462</v>
      </c>
      <c r="K842" s="252">
        <f t="shared" si="71"/>
        <v>40543</v>
      </c>
      <c r="L842" s="241"/>
      <c r="M842" s="253" t="str">
        <f>+IF(F842=0,"Personal Computers","Not Fully Deprec")</f>
        <v>Personal Computers</v>
      </c>
      <c r="N842" s="241"/>
      <c r="O842" s="241"/>
      <c r="P842" s="241"/>
      <c r="Q842" s="241"/>
      <c r="R842" s="241"/>
      <c r="S842" s="241"/>
      <c r="T842" s="241"/>
      <c r="U842" s="241"/>
      <c r="V842" s="241"/>
      <c r="W842" s="241"/>
      <c r="X842" s="241"/>
      <c r="Y842" s="241"/>
      <c r="Z842" s="241"/>
      <c r="AA842" s="241"/>
    </row>
    <row r="843" spans="1:27" collapsed="1">
      <c r="A843" s="250">
        <v>834</v>
      </c>
      <c r="B843" s="241"/>
      <c r="C843" s="256" t="s">
        <v>201</v>
      </c>
      <c r="D843" s="251">
        <f>SUM(D829:D842)</f>
        <v>42579.12000000001</v>
      </c>
      <c r="E843" s="251">
        <f>SUM(E829:E842)</f>
        <v>-42579.12000000001</v>
      </c>
      <c r="F843" s="251">
        <f t="shared" ref="F843:G843" si="75">SUM(F829:F842)</f>
        <v>0</v>
      </c>
      <c r="G843" s="251">
        <f t="shared" si="75"/>
        <v>0</v>
      </c>
      <c r="H843" s="251">
        <f>SUM(H829:H842)</f>
        <v>0</v>
      </c>
      <c r="I843" s="241"/>
      <c r="J843" s="241"/>
      <c r="K843" s="241"/>
      <c r="L843" s="241"/>
      <c r="M843" s="241"/>
      <c r="N843" s="241"/>
      <c r="O843" s="241"/>
      <c r="P843" s="241"/>
      <c r="Q843" s="241"/>
      <c r="R843" s="241"/>
      <c r="S843" s="241"/>
      <c r="T843" s="241"/>
      <c r="U843" s="241"/>
      <c r="V843" s="241"/>
      <c r="W843" s="241"/>
      <c r="X843" s="241"/>
      <c r="Y843" s="241"/>
      <c r="Z843" s="241"/>
      <c r="AA843" s="241"/>
    </row>
    <row r="844" spans="1:27">
      <c r="A844" s="250">
        <v>835</v>
      </c>
      <c r="B844" s="241"/>
      <c r="C844" s="259" t="s">
        <v>202</v>
      </c>
      <c r="D844" s="265">
        <v>1</v>
      </c>
      <c r="E844" s="265">
        <v>1</v>
      </c>
      <c r="F844" s="265">
        <v>1</v>
      </c>
      <c r="G844" s="265">
        <v>1</v>
      </c>
      <c r="H844" s="265">
        <v>1</v>
      </c>
      <c r="I844" s="258"/>
      <c r="J844" s="241"/>
      <c r="K844" s="241"/>
      <c r="L844" s="241"/>
      <c r="M844" s="241"/>
      <c r="N844" s="241"/>
      <c r="O844" s="241"/>
      <c r="P844" s="241"/>
      <c r="Q844" s="241"/>
      <c r="R844" s="241"/>
      <c r="S844" s="241"/>
      <c r="T844" s="241"/>
      <c r="U844" s="241"/>
      <c r="V844" s="241"/>
      <c r="W844" s="241"/>
      <c r="X844" s="241"/>
      <c r="Y844" s="241"/>
      <c r="Z844" s="241"/>
      <c r="AA844" s="241"/>
    </row>
    <row r="845" spans="1:27">
      <c r="A845" s="250">
        <v>836</v>
      </c>
      <c r="B845" s="241"/>
      <c r="C845" s="259" t="s">
        <v>203</v>
      </c>
      <c r="D845" s="251">
        <f>D843*D844</f>
        <v>42579.12000000001</v>
      </c>
      <c r="E845" s="251">
        <f t="shared" ref="E845:G845" si="76">E843*E844</f>
        <v>-42579.12000000001</v>
      </c>
      <c r="F845" s="251">
        <f t="shared" si="76"/>
        <v>0</v>
      </c>
      <c r="G845" s="251">
        <f t="shared" si="76"/>
        <v>0</v>
      </c>
      <c r="H845" s="251">
        <f>H843*H844</f>
        <v>0</v>
      </c>
      <c r="I845" s="258"/>
      <c r="J845" s="241"/>
      <c r="K845" s="241"/>
      <c r="L845" s="241"/>
      <c r="M845" s="241"/>
      <c r="N845" s="241"/>
      <c r="O845" s="241"/>
      <c r="P845" s="241"/>
      <c r="Q845" s="241"/>
      <c r="R845" s="241"/>
      <c r="S845" s="241"/>
      <c r="T845" s="241"/>
      <c r="U845" s="241"/>
      <c r="V845" s="241"/>
      <c r="W845" s="241"/>
      <c r="X845" s="241"/>
      <c r="Y845" s="241"/>
      <c r="Z845" s="241"/>
      <c r="AA845" s="241"/>
    </row>
    <row r="846" spans="1:27">
      <c r="A846" s="250">
        <v>837</v>
      </c>
      <c r="B846" s="241"/>
      <c r="C846" s="241"/>
      <c r="D846" s="246"/>
      <c r="E846" s="246"/>
      <c r="F846" s="246"/>
      <c r="G846" s="246"/>
      <c r="H846" s="247"/>
      <c r="I846" s="241"/>
      <c r="J846" s="241"/>
      <c r="K846" s="241"/>
      <c r="L846" s="241"/>
      <c r="M846" s="241"/>
      <c r="N846" s="241"/>
      <c r="O846" s="241"/>
      <c r="P846" s="241"/>
      <c r="Q846" s="241"/>
      <c r="R846" s="241"/>
      <c r="S846" s="241"/>
      <c r="T846" s="241"/>
      <c r="U846" s="241"/>
      <c r="V846" s="241"/>
      <c r="W846" s="241"/>
      <c r="X846" s="241"/>
      <c r="Y846" s="241"/>
      <c r="Z846" s="241"/>
      <c r="AA846" s="241"/>
    </row>
    <row r="847" spans="1:27">
      <c r="A847" s="250">
        <v>838</v>
      </c>
      <c r="B847" s="243" t="s">
        <v>453</v>
      </c>
      <c r="C847" s="244"/>
      <c r="D847" s="245"/>
      <c r="E847" s="246"/>
      <c r="F847" s="246"/>
      <c r="G847" s="246"/>
      <c r="H847" s="247"/>
      <c r="I847" s="241"/>
      <c r="J847" s="249"/>
      <c r="K847" s="249"/>
      <c r="L847" s="241"/>
      <c r="M847" s="241"/>
      <c r="N847" s="241"/>
      <c r="O847" s="241"/>
      <c r="P847" s="241"/>
      <c r="Q847" s="241"/>
      <c r="R847" s="241"/>
      <c r="S847" s="241"/>
      <c r="T847" s="241"/>
      <c r="U847" s="241"/>
      <c r="V847" s="241"/>
      <c r="W847" s="241"/>
      <c r="X847" s="241"/>
      <c r="Y847" s="241"/>
      <c r="Z847" s="241"/>
      <c r="AA847" s="241"/>
    </row>
    <row r="848" spans="1:27" hidden="1" outlineLevel="1">
      <c r="A848" s="250">
        <v>839</v>
      </c>
      <c r="B848" s="241">
        <v>2018081</v>
      </c>
      <c r="C848" s="241" t="s">
        <v>454</v>
      </c>
      <c r="D848" s="254">
        <v>26141</v>
      </c>
      <c r="E848" s="254">
        <v>0</v>
      </c>
      <c r="F848" s="254">
        <f t="shared" ref="F848" si="77">D848+E848</f>
        <v>26141</v>
      </c>
      <c r="G848" s="254">
        <f>IF(F848&gt;0,D848/I848,0)</f>
        <v>726.13888888888891</v>
      </c>
      <c r="H848" s="254">
        <f>IF(F848&gt;0,IF(YEAR(K848)="2018",ROUND(($P$8-K848)/30,0)*G848,G848*12),0)</f>
        <v>8713.6666666666679</v>
      </c>
      <c r="I848" s="241">
        <v>36</v>
      </c>
      <c r="J848" s="249">
        <v>43343</v>
      </c>
      <c r="K848" s="252">
        <f t="shared" ref="K848" si="78">EOMONTH(J848,(I848-1))</f>
        <v>44408</v>
      </c>
      <c r="L848" s="241"/>
      <c r="M848" s="253" t="str">
        <f>+IF(F848=0,"Other Allocated Computer System Costs","Not Fully Deprec")</f>
        <v>Not Fully Deprec</v>
      </c>
      <c r="N848" s="241"/>
      <c r="O848" s="241"/>
      <c r="P848" s="241"/>
      <c r="Q848" s="241"/>
      <c r="R848" s="241"/>
      <c r="S848" s="241"/>
      <c r="T848" s="241"/>
      <c r="U848" s="241"/>
      <c r="V848" s="241"/>
      <c r="W848" s="241"/>
      <c r="X848" s="241"/>
      <c r="Y848" s="241"/>
      <c r="Z848" s="241"/>
      <c r="AA848" s="241"/>
    </row>
    <row r="849" spans="1:27" collapsed="1">
      <c r="A849" s="250">
        <v>840</v>
      </c>
      <c r="B849" s="241"/>
      <c r="C849" s="256" t="s">
        <v>201</v>
      </c>
      <c r="D849" s="251">
        <f>SUM(D848)</f>
        <v>26141</v>
      </c>
      <c r="E849" s="251">
        <f>SUM(E848)</f>
        <v>0</v>
      </c>
      <c r="F849" s="251">
        <f t="shared" ref="F849:G849" si="79">SUM(F848)</f>
        <v>26141</v>
      </c>
      <c r="G849" s="251">
        <f t="shared" si="79"/>
        <v>726.13888888888891</v>
      </c>
      <c r="H849" s="251">
        <f>SUM(H848)</f>
        <v>8713.6666666666679</v>
      </c>
      <c r="I849" s="241"/>
      <c r="J849" s="241"/>
      <c r="K849" s="241"/>
      <c r="L849" s="241"/>
      <c r="M849" s="241"/>
      <c r="N849" s="241"/>
      <c r="O849" s="241"/>
      <c r="P849" s="241"/>
      <c r="Q849" s="241"/>
      <c r="R849" s="241"/>
      <c r="S849" s="241"/>
      <c r="T849" s="241"/>
      <c r="U849" s="241"/>
      <c r="V849" s="241"/>
      <c r="W849" s="241"/>
      <c r="X849" s="241"/>
      <c r="Y849" s="241"/>
      <c r="Z849" s="241"/>
      <c r="AA849" s="241"/>
    </row>
    <row r="850" spans="1:27">
      <c r="A850" s="250">
        <v>841</v>
      </c>
      <c r="B850" s="241"/>
      <c r="C850" s="259" t="s">
        <v>202</v>
      </c>
      <c r="D850" s="265">
        <v>1</v>
      </c>
      <c r="E850" s="265">
        <v>1</v>
      </c>
      <c r="F850" s="265">
        <v>1</v>
      </c>
      <c r="G850" s="265">
        <v>1</v>
      </c>
      <c r="H850" s="265">
        <v>1</v>
      </c>
      <c r="I850" s="258"/>
      <c r="J850" s="241"/>
      <c r="K850" s="241"/>
      <c r="L850" s="241"/>
      <c r="M850" s="241"/>
      <c r="N850" s="241"/>
      <c r="O850" s="241"/>
      <c r="P850" s="241"/>
      <c r="Q850" s="241"/>
      <c r="R850" s="241"/>
      <c r="S850" s="241"/>
      <c r="T850" s="241"/>
      <c r="U850" s="241"/>
      <c r="V850" s="241"/>
      <c r="W850" s="241"/>
      <c r="X850" s="241"/>
      <c r="Y850" s="241"/>
      <c r="Z850" s="241"/>
      <c r="AA850" s="241"/>
    </row>
    <row r="851" spans="1:27">
      <c r="A851" s="250">
        <v>842</v>
      </c>
      <c r="B851" s="241"/>
      <c r="C851" s="259" t="s">
        <v>203</v>
      </c>
      <c r="D851" s="251">
        <f>D849*D850</f>
        <v>26141</v>
      </c>
      <c r="E851" s="251">
        <f>E849*E850</f>
        <v>0</v>
      </c>
      <c r="F851" s="251">
        <f>F849*F850</f>
        <v>26141</v>
      </c>
      <c r="G851" s="251">
        <f>G849*G850</f>
        <v>726.13888888888891</v>
      </c>
      <c r="H851" s="251">
        <f>H849*H850</f>
        <v>8713.6666666666679</v>
      </c>
      <c r="I851" s="258"/>
      <c r="J851" s="241"/>
      <c r="K851" s="241"/>
      <c r="L851" s="241"/>
      <c r="M851" s="241"/>
      <c r="N851" s="241"/>
      <c r="O851" s="241"/>
      <c r="P851" s="241"/>
      <c r="Q851" s="241"/>
      <c r="R851" s="241"/>
      <c r="S851" s="241"/>
      <c r="T851" s="241"/>
      <c r="U851" s="241"/>
      <c r="V851" s="241"/>
      <c r="W851" s="241"/>
      <c r="X851" s="241"/>
      <c r="Y851" s="241"/>
      <c r="Z851" s="241"/>
      <c r="AA851" s="241"/>
    </row>
    <row r="852" spans="1:27">
      <c r="A852" s="250">
        <v>843</v>
      </c>
      <c r="B852" s="241"/>
      <c r="C852" s="241"/>
      <c r="D852" s="246"/>
      <c r="E852" s="246"/>
      <c r="F852" s="246"/>
      <c r="G852" s="246"/>
      <c r="H852" s="247"/>
      <c r="I852" s="241"/>
      <c r="J852" s="241"/>
      <c r="K852" s="241"/>
      <c r="L852" s="241"/>
      <c r="M852" s="241"/>
      <c r="N852" s="241"/>
      <c r="O852" s="241"/>
      <c r="P852" s="241"/>
      <c r="Q852" s="241"/>
      <c r="R852" s="241"/>
      <c r="S852" s="241"/>
      <c r="T852" s="241"/>
      <c r="U852" s="241"/>
      <c r="V852" s="241"/>
      <c r="W852" s="241"/>
      <c r="X852" s="241"/>
      <c r="Y852" s="241"/>
      <c r="Z852" s="241"/>
      <c r="AA852" s="241"/>
    </row>
    <row r="853" spans="1:27">
      <c r="A853" s="250">
        <v>844</v>
      </c>
      <c r="B853" s="243" t="s">
        <v>455</v>
      </c>
      <c r="C853" s="244"/>
      <c r="D853" s="245"/>
      <c r="E853" s="246"/>
      <c r="F853" s="246"/>
      <c r="G853" s="246"/>
      <c r="H853" s="247"/>
      <c r="I853" s="241"/>
      <c r="J853" s="249"/>
      <c r="K853" s="249"/>
      <c r="L853" s="241"/>
      <c r="M853" s="241"/>
      <c r="N853" s="241"/>
      <c r="O853" s="241"/>
      <c r="P853" s="241"/>
      <c r="Q853" s="241"/>
      <c r="R853" s="241"/>
      <c r="S853" s="241"/>
      <c r="T853" s="241"/>
      <c r="U853" s="241"/>
      <c r="V853" s="241"/>
      <c r="W853" s="241"/>
      <c r="X853" s="241"/>
      <c r="Y853" s="241"/>
      <c r="Z853" s="241"/>
      <c r="AA853" s="241"/>
    </row>
    <row r="854" spans="1:27" hidden="1" outlineLevel="1">
      <c r="A854" s="250">
        <v>845</v>
      </c>
      <c r="B854" s="241">
        <v>102466</v>
      </c>
      <c r="C854" s="241" t="s">
        <v>427</v>
      </c>
      <c r="D854" s="254">
        <v>3237.48</v>
      </c>
      <c r="E854" s="254">
        <v>-3237.48</v>
      </c>
      <c r="F854" s="267">
        <f t="shared" ref="F854" si="80">D854+E854</f>
        <v>0</v>
      </c>
      <c r="G854" s="267">
        <f>IF(F854&gt;0,D854/I854,0)</f>
        <v>0</v>
      </c>
      <c r="H854" s="268">
        <f>IF(F854&gt;0,IF(YEAR(K854)="2018",ROUND(($P$8-K854)/30,0)*G854,G854*12),0)</f>
        <v>0</v>
      </c>
      <c r="I854" s="241">
        <v>36</v>
      </c>
      <c r="J854" s="249">
        <v>38432</v>
      </c>
      <c r="K854" s="252">
        <f>EOMONTH(J854,(I854-1))</f>
        <v>39507</v>
      </c>
      <c r="L854" s="241"/>
      <c r="M854" s="253" t="str">
        <f>+IF(F854=0,"Other Allocated Micro System Costs","Not Fully Deprec")</f>
        <v>Other Allocated Micro System Costs</v>
      </c>
      <c r="N854" s="241"/>
      <c r="O854" s="241"/>
      <c r="P854" s="241"/>
      <c r="Q854" s="241"/>
      <c r="R854" s="241"/>
      <c r="S854" s="241"/>
      <c r="T854" s="241"/>
      <c r="U854" s="241"/>
      <c r="V854" s="241"/>
      <c r="W854" s="241"/>
      <c r="X854" s="241"/>
      <c r="Y854" s="241"/>
      <c r="Z854" s="241"/>
      <c r="AA854" s="241"/>
    </row>
    <row r="855" spans="1:27" collapsed="1">
      <c r="A855" s="250">
        <v>846</v>
      </c>
      <c r="B855" s="241"/>
      <c r="C855" s="256" t="s">
        <v>201</v>
      </c>
      <c r="D855" s="251">
        <f>SUM(D854)</f>
        <v>3237.48</v>
      </c>
      <c r="E855" s="251">
        <f t="shared" ref="E855:H855" si="81">SUM(E854)</f>
        <v>-3237.48</v>
      </c>
      <c r="F855" s="251">
        <f t="shared" si="81"/>
        <v>0</v>
      </c>
      <c r="G855" s="251">
        <f t="shared" si="81"/>
        <v>0</v>
      </c>
      <c r="H855" s="251">
        <f t="shared" si="81"/>
        <v>0</v>
      </c>
      <c r="I855" s="241"/>
      <c r="J855" s="241"/>
      <c r="K855" s="241"/>
      <c r="L855" s="241"/>
      <c r="M855" s="241"/>
      <c r="N855" s="241"/>
      <c r="O855" s="241"/>
      <c r="P855" s="241"/>
      <c r="Q855" s="241"/>
      <c r="R855" s="241"/>
      <c r="S855" s="241"/>
      <c r="T855" s="241"/>
      <c r="U855" s="241"/>
      <c r="V855" s="241"/>
      <c r="W855" s="241"/>
      <c r="X855" s="241"/>
      <c r="Y855" s="241"/>
      <c r="Z855" s="241"/>
      <c r="AA855" s="241"/>
    </row>
    <row r="856" spans="1:27">
      <c r="A856" s="250">
        <v>847</v>
      </c>
      <c r="B856" s="241"/>
      <c r="C856" s="259" t="s">
        <v>202</v>
      </c>
      <c r="D856" s="264">
        <v>1</v>
      </c>
      <c r="E856" s="264">
        <v>1</v>
      </c>
      <c r="F856" s="264">
        <v>1</v>
      </c>
      <c r="G856" s="264">
        <v>1</v>
      </c>
      <c r="H856" s="264">
        <v>1</v>
      </c>
      <c r="I856" s="258"/>
      <c r="J856" s="241"/>
      <c r="K856" s="241"/>
      <c r="L856" s="241"/>
      <c r="M856" s="241"/>
      <c r="N856" s="241"/>
      <c r="O856" s="241"/>
      <c r="P856" s="241"/>
      <c r="Q856" s="241"/>
      <c r="R856" s="241"/>
      <c r="S856" s="241"/>
      <c r="T856" s="241"/>
      <c r="U856" s="241"/>
      <c r="V856" s="241"/>
      <c r="W856" s="241"/>
      <c r="X856" s="241"/>
      <c r="Y856" s="241"/>
      <c r="Z856" s="241"/>
      <c r="AA856" s="241"/>
    </row>
    <row r="857" spans="1:27">
      <c r="A857" s="250">
        <v>848</v>
      </c>
      <c r="B857" s="241"/>
      <c r="C857" s="259" t="s">
        <v>203</v>
      </c>
      <c r="D857" s="251">
        <f>D855*D856</f>
        <v>3237.48</v>
      </c>
      <c r="E857" s="251">
        <f t="shared" ref="E857:G857" si="82">E855*E856</f>
        <v>-3237.48</v>
      </c>
      <c r="F857" s="251">
        <f t="shared" si="82"/>
        <v>0</v>
      </c>
      <c r="G857" s="251">
        <f t="shared" si="82"/>
        <v>0</v>
      </c>
      <c r="H857" s="251">
        <f>H855*H856</f>
        <v>0</v>
      </c>
      <c r="I857" s="258"/>
      <c r="J857" s="241"/>
      <c r="K857" s="241"/>
      <c r="L857" s="241"/>
      <c r="M857" s="241"/>
      <c r="N857" s="241"/>
      <c r="O857" s="241"/>
      <c r="P857" s="241"/>
      <c r="Q857" s="241"/>
      <c r="R857" s="241"/>
      <c r="S857" s="241"/>
      <c r="T857" s="241"/>
      <c r="U857" s="241"/>
      <c r="V857" s="241"/>
      <c r="W857" s="241"/>
      <c r="X857" s="241"/>
      <c r="Y857" s="241"/>
      <c r="Z857" s="241"/>
      <c r="AA857" s="241"/>
    </row>
    <row r="858" spans="1:27">
      <c r="A858" s="250">
        <v>849</v>
      </c>
      <c r="B858" s="241"/>
      <c r="C858" s="241"/>
      <c r="D858" s="246"/>
      <c r="E858" s="246"/>
      <c r="F858" s="246"/>
      <c r="G858" s="246"/>
      <c r="H858" s="247"/>
      <c r="I858" s="241"/>
      <c r="J858" s="249"/>
      <c r="K858" s="249"/>
      <c r="L858" s="241"/>
      <c r="M858" s="241"/>
      <c r="N858" s="241"/>
      <c r="O858" s="241"/>
      <c r="P858" s="241"/>
      <c r="Q858" s="241"/>
      <c r="R858" s="241"/>
      <c r="S858" s="241"/>
      <c r="T858" s="241"/>
      <c r="U858" s="241"/>
      <c r="V858" s="241"/>
      <c r="W858" s="241"/>
      <c r="X858" s="241"/>
      <c r="Y858" s="241"/>
      <c r="Z858" s="241"/>
      <c r="AA858" s="241"/>
    </row>
    <row r="859" spans="1:27" ht="30">
      <c r="A859" s="250">
        <v>850</v>
      </c>
      <c r="B859" s="243" t="s">
        <v>456</v>
      </c>
      <c r="C859" s="241"/>
      <c r="D859" s="269" t="s">
        <v>188</v>
      </c>
      <c r="E859" s="269" t="s">
        <v>189</v>
      </c>
      <c r="F859" s="269" t="s">
        <v>190</v>
      </c>
      <c r="G859" s="269" t="s">
        <v>191</v>
      </c>
      <c r="H859" s="269" t="s">
        <v>457</v>
      </c>
      <c r="I859" s="241"/>
      <c r="J859" s="249"/>
      <c r="K859" s="249"/>
      <c r="L859" s="241"/>
      <c r="M859" s="241"/>
      <c r="N859" s="241"/>
      <c r="O859" s="241"/>
      <c r="P859" s="241"/>
      <c r="Q859" s="241"/>
      <c r="R859" s="241"/>
      <c r="S859" s="241"/>
      <c r="T859" s="241"/>
      <c r="U859" s="241"/>
      <c r="V859" s="241"/>
      <c r="W859" s="241"/>
      <c r="X859" s="241"/>
      <c r="Y859" s="241"/>
      <c r="Z859" s="241"/>
      <c r="AA859" s="241"/>
    </row>
    <row r="860" spans="1:27" ht="17.25" thickBot="1">
      <c r="A860" s="250">
        <v>851</v>
      </c>
      <c r="B860" s="241"/>
      <c r="C860" s="256" t="s">
        <v>458</v>
      </c>
      <c r="D860" s="270">
        <f>D851+D845+D826+D789+D682+D21+D857</f>
        <v>965754.47647268581</v>
      </c>
      <c r="E860" s="270">
        <f>E851+E845+E826+E789+E682+E21+E857</f>
        <v>-766865.6381758803</v>
      </c>
      <c r="F860" s="270">
        <f>F851+F845+F826+F789+F682+F21+F857</f>
        <v>198888.83829680545</v>
      </c>
      <c r="G860" s="270">
        <f>G851+G845+G826+G789+G682+G21+G857</f>
        <v>4714.3703849184121</v>
      </c>
      <c r="H860" s="270">
        <f>H851+H845+H826+H789+H682+H21+H857</f>
        <v>56572.444619020956</v>
      </c>
      <c r="I860" s="241"/>
      <c r="J860" s="249"/>
      <c r="K860" s="249"/>
      <c r="L860" s="241"/>
      <c r="M860" s="241"/>
      <c r="N860" s="241"/>
      <c r="O860" s="241"/>
      <c r="P860" s="241"/>
      <c r="Q860" s="241"/>
      <c r="R860" s="241"/>
      <c r="S860" s="241"/>
      <c r="T860" s="241"/>
      <c r="U860" s="241"/>
      <c r="V860" s="241"/>
      <c r="W860" s="241"/>
      <c r="X860" s="241"/>
      <c r="Y860" s="241"/>
      <c r="Z860" s="241"/>
      <c r="AA860" s="241"/>
    </row>
    <row r="861" spans="1:27" ht="17.25" thickTop="1">
      <c r="A861" s="250">
        <v>852</v>
      </c>
      <c r="B861" s="241"/>
      <c r="C861" s="241"/>
      <c r="D861" s="271"/>
      <c r="E861" s="271"/>
      <c r="F861" s="271"/>
      <c r="G861" s="271"/>
      <c r="H861" s="271"/>
      <c r="I861" s="241"/>
      <c r="J861" s="241"/>
      <c r="K861" s="241"/>
      <c r="L861" s="241"/>
      <c r="M861" s="241"/>
      <c r="N861" s="241"/>
      <c r="O861" s="241"/>
      <c r="P861" s="241"/>
      <c r="Q861" s="241"/>
      <c r="R861" s="241"/>
      <c r="S861" s="241"/>
      <c r="T861" s="241"/>
      <c r="U861" s="241"/>
      <c r="V861" s="241"/>
      <c r="W861" s="241"/>
      <c r="X861" s="241"/>
      <c r="Y861" s="241"/>
      <c r="Z861" s="241"/>
      <c r="AA861" s="241"/>
    </row>
    <row r="862" spans="1:27">
      <c r="A862" s="250">
        <v>853</v>
      </c>
      <c r="B862" s="241" t="s">
        <v>459</v>
      </c>
      <c r="C862" s="241"/>
      <c r="D862" s="271"/>
      <c r="E862" s="272">
        <v>1423</v>
      </c>
      <c r="F862" s="272"/>
      <c r="G862" s="271"/>
      <c r="H862" s="271"/>
      <c r="I862" s="241"/>
      <c r="J862" s="241"/>
      <c r="K862" s="241"/>
      <c r="L862" s="241"/>
      <c r="M862" s="241"/>
      <c r="N862" s="241"/>
      <c r="O862" s="241"/>
      <c r="P862" s="241"/>
      <c r="Q862" s="241"/>
      <c r="R862" s="241"/>
      <c r="S862" s="241"/>
      <c r="T862" s="241"/>
      <c r="U862" s="241"/>
      <c r="V862" s="241"/>
      <c r="W862" s="241"/>
      <c r="X862" s="241"/>
      <c r="Y862" s="241"/>
      <c r="Z862" s="241"/>
      <c r="AA862" s="241"/>
    </row>
  </sheetData>
  <autoFilter ref="A8:AA862" xr:uid="{4FCCA249-1B80-47DC-908C-20A312F3886C}"/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36281-EE32-49D0-ACE5-02EA8511BC21}"/>
</file>

<file path=customXml/itemProps2.xml><?xml version="1.0" encoding="utf-8"?>
<ds:datastoreItem xmlns:ds="http://schemas.openxmlformats.org/officeDocument/2006/customXml" ds:itemID="{DC30E185-1106-444D-B0DF-617F0830974C}"/>
</file>

<file path=customXml/itemProps3.xml><?xml version="1.0" encoding="utf-8"?>
<ds:datastoreItem xmlns:ds="http://schemas.openxmlformats.org/officeDocument/2006/customXml" ds:itemID="{97A8C4E1-8345-4DF9-A5C5-85139A45D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Sch.D-Rev Req</vt:lpstr>
      <vt:lpstr>wp(g)-inc.tx</vt:lpstr>
      <vt:lpstr>wp-f-depr new rates</vt:lpstr>
      <vt:lpstr>wp-d-rc.exp</vt:lpstr>
      <vt:lpstr>Sch.F-Proposed Revenue</vt:lpstr>
      <vt:lpstr>Present vs Proposed rates</vt:lpstr>
      <vt:lpstr>Adjusted Comp Depreciation &gt;&gt;&gt;</vt:lpstr>
      <vt:lpstr>D&amp;A 24d</vt:lpstr>
      <vt:lpstr>wp-l-Computers</vt:lpstr>
      <vt:lpstr>'Present vs Proposed rates'!Print_Area</vt:lpstr>
      <vt:lpstr>'Sch.D-Rev Req'!Print_Area</vt:lpstr>
      <vt:lpstr>'Sch.F-Proposed Revenue'!Print_Area</vt:lpstr>
      <vt:lpstr>'wp(g)-inc.tx'!Print_Area</vt:lpstr>
      <vt:lpstr>'wp-f-depr new rates'!Print_Area</vt:lpstr>
      <vt:lpstr>'wp-l-Computers'!Print_Area</vt:lpstr>
      <vt:lpstr>'wp-l-Computers'!Print_Titles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2019-02-13T22:23:28Z</dcterms:created>
  <dcterms:modified xsi:type="dcterms:W3CDTF">2020-08-25T20:44:41Z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