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CF5DFBB7-8924-4111-A156-3A31C218E6F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ch 22 - Federal" sheetId="1" r:id="rId1"/>
    <sheet name="Sch 22 - State" sheetId="7" r:id="rId2"/>
    <sheet name="Federal Tax Provision" sheetId="8" r:id="rId3"/>
    <sheet name="State Tax Provision" sheetId="9" r:id="rId4"/>
    <sheet name="Line 7 and 26" sheetId="4" r:id="rId5"/>
    <sheet name="345 UE TB 12.31.19" sheetId="10" r:id="rId6"/>
    <sheet name="SE-3 prior" sheetId="5" r:id="rId7"/>
  </sheets>
  <definedNames>
    <definedName name="_xlnm.Print_Titles" localSheetId="5">'345 UE TB 12.31.19'!$1:$1</definedName>
    <definedName name="_xlnm.Print_Titles" localSheetId="0">'Sch 22 - Federal'!$1:$16</definedName>
    <definedName name="_xlnm.Print_Titles" localSheetId="1">'Sch 22 - State'!$1:$16</definedName>
  </definedName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18" i="1"/>
  <c r="D28" i="7"/>
  <c r="D18" i="7"/>
  <c r="C21" i="4" l="1"/>
  <c r="E21" i="4" s="1"/>
  <c r="D64" i="7"/>
  <c r="D26" i="7"/>
  <c r="E46" i="4"/>
  <c r="C44" i="4"/>
  <c r="C23" i="4"/>
  <c r="E23" i="4" s="1"/>
  <c r="C22" i="4"/>
  <c r="E22" i="4" s="1"/>
  <c r="C24" i="4"/>
  <c r="E24" i="4" s="1"/>
  <c r="C20" i="4"/>
  <c r="E20" i="4" s="1"/>
  <c r="C19" i="4"/>
  <c r="E19" i="4" s="1"/>
  <c r="C17" i="4"/>
  <c r="C25" i="4"/>
  <c r="C33" i="4" s="1"/>
  <c r="C15" i="4"/>
  <c r="E15" i="4" s="1"/>
  <c r="C14" i="4"/>
  <c r="E14" i="4" s="1"/>
  <c r="C13" i="4"/>
  <c r="E13" i="4" s="1"/>
  <c r="C12" i="4"/>
  <c r="E12" i="4" s="1"/>
  <c r="E16" i="4"/>
  <c r="E17" i="4"/>
  <c r="E18" i="4"/>
  <c r="E25" i="4"/>
  <c r="D62" i="1"/>
  <c r="D51" i="1"/>
  <c r="D26" i="1"/>
  <c r="C27" i="4" l="1"/>
  <c r="D24" i="7"/>
  <c r="E27" i="4"/>
  <c r="D31" i="7" s="1"/>
  <c r="C45" i="4"/>
  <c r="D24" i="1"/>
  <c r="D31" i="1" l="1"/>
  <c r="D34" i="1" s="1"/>
  <c r="C46" i="4"/>
  <c r="F80" i="7" l="1"/>
  <c r="F47" i="7"/>
  <c r="F49" i="7"/>
  <c r="I27" i="5"/>
  <c r="I26" i="5"/>
  <c r="I40" i="5"/>
  <c r="I39" i="5"/>
  <c r="I38" i="5"/>
  <c r="I37" i="5"/>
  <c r="I36" i="5"/>
  <c r="I35" i="5"/>
  <c r="I34" i="5"/>
  <c r="I33" i="5"/>
  <c r="I32" i="5"/>
  <c r="I31" i="5"/>
  <c r="I30" i="5"/>
  <c r="I24" i="5"/>
  <c r="D59" i="7" s="1"/>
  <c r="I20" i="5"/>
  <c r="I19" i="5"/>
  <c r="I18" i="5"/>
  <c r="I14" i="5"/>
  <c r="I13" i="5"/>
  <c r="I12" i="5"/>
  <c r="I11" i="5"/>
  <c r="I10" i="5"/>
  <c r="I7" i="5"/>
  <c r="I76" i="7"/>
  <c r="H76" i="7"/>
  <c r="E76" i="7"/>
  <c r="E83" i="7" s="1"/>
  <c r="D76" i="7"/>
  <c r="F74" i="7"/>
  <c r="F72" i="7"/>
  <c r="F67" i="7"/>
  <c r="I62" i="7"/>
  <c r="I64" i="7" s="1"/>
  <c r="I70" i="7" s="1"/>
  <c r="I83" i="7" s="1"/>
  <c r="H62" i="7"/>
  <c r="H64" i="7" s="1"/>
  <c r="H70" i="7" s="1"/>
  <c r="H83" i="7" s="1"/>
  <c r="F51" i="7"/>
  <c r="I45" i="7"/>
  <c r="I53" i="7" s="1"/>
  <c r="H45" i="7"/>
  <c r="H53" i="7" s="1"/>
  <c r="E45" i="7"/>
  <c r="E53" i="7" s="1"/>
  <c r="D45" i="7"/>
  <c r="D53" i="7" s="1"/>
  <c r="F43" i="7"/>
  <c r="F40" i="7"/>
  <c r="F39" i="7"/>
  <c r="E34" i="7"/>
  <c r="E36" i="7" s="1"/>
  <c r="I28" i="7"/>
  <c r="I34" i="7" s="1"/>
  <c r="I36" i="7" s="1"/>
  <c r="H28" i="7"/>
  <c r="H34" i="7" s="1"/>
  <c r="H36" i="7" s="1"/>
  <c r="F22" i="7"/>
  <c r="F18" i="7"/>
  <c r="F76" i="7" l="1"/>
  <c r="F24" i="7"/>
  <c r="I21" i="5"/>
  <c r="I28" i="5"/>
  <c r="F53" i="7"/>
  <c r="I41" i="5"/>
  <c r="F26" i="7"/>
  <c r="F45" i="7"/>
  <c r="H85" i="7"/>
  <c r="F59" i="7"/>
  <c r="I85" i="7"/>
  <c r="D57" i="7" l="1"/>
  <c r="F57" i="7" s="1"/>
  <c r="F28" i="7"/>
  <c r="D62" i="7" l="1"/>
  <c r="F62" i="7" s="1"/>
  <c r="B9" i="5" l="1"/>
  <c r="B21" i="5"/>
  <c r="B28" i="5"/>
  <c r="B41" i="5" s="1"/>
  <c r="F47" i="1"/>
  <c r="B15" i="5" l="1"/>
  <c r="B43" i="5" s="1"/>
  <c r="B45" i="5" s="1"/>
  <c r="B47" i="5" s="1"/>
  <c r="I9" i="5"/>
  <c r="I15" i="5" l="1"/>
  <c r="I43" i="5" s="1"/>
  <c r="I45" i="5" s="1"/>
  <c r="I47" i="5" s="1"/>
  <c r="F43" i="1" l="1"/>
  <c r="F42" i="1"/>
  <c r="F41" i="1"/>
  <c r="I74" i="1"/>
  <c r="H74" i="1"/>
  <c r="E74" i="1"/>
  <c r="E81" i="1" s="1"/>
  <c r="D74" i="1"/>
  <c r="I60" i="1" l="1"/>
  <c r="I62" i="1" s="1"/>
  <c r="I68" i="1" s="1"/>
  <c r="I81" i="1" s="1"/>
  <c r="H60" i="1"/>
  <c r="H62" i="1" s="1"/>
  <c r="H68" i="1" s="1"/>
  <c r="H81" i="1" s="1"/>
  <c r="I45" i="1"/>
  <c r="I51" i="1" s="1"/>
  <c r="H45" i="1"/>
  <c r="H51" i="1" s="1"/>
  <c r="E45" i="1"/>
  <c r="E51" i="1" s="1"/>
  <c r="D45" i="1"/>
  <c r="F22" i="1"/>
  <c r="E34" i="1"/>
  <c r="E36" i="1" s="1"/>
  <c r="I28" i="1"/>
  <c r="I34" i="1" s="1"/>
  <c r="I36" i="1" s="1"/>
  <c r="H28" i="1"/>
  <c r="H34" i="1" s="1"/>
  <c r="H36" i="1" s="1"/>
  <c r="H83" i="1" l="1"/>
  <c r="I83" i="1"/>
  <c r="D55" i="1" l="1"/>
  <c r="D77" i="1" l="1"/>
  <c r="D79" i="7"/>
  <c r="F79" i="7" l="1"/>
  <c r="F31" i="1"/>
  <c r="D36" i="1"/>
  <c r="F18" i="1"/>
  <c r="F31" i="7" l="1"/>
  <c r="D57" i="1"/>
  <c r="D60" i="1" s="1"/>
  <c r="D34" i="7" l="1"/>
  <c r="D36" i="7" s="1"/>
  <c r="F36" i="7" s="1"/>
  <c r="F40" i="1"/>
  <c r="F49" i="1"/>
  <c r="F55" i="1"/>
  <c r="F57" i="1"/>
  <c r="F65" i="1"/>
  <c r="F70" i="1"/>
  <c r="F72" i="1"/>
  <c r="F74" i="1"/>
  <c r="F24" i="1"/>
  <c r="F28" i="1"/>
  <c r="F26" i="1"/>
  <c r="D70" i="7" l="1"/>
  <c r="F64" i="7"/>
  <c r="F62" i="1"/>
  <c r="F34" i="7"/>
  <c r="F60" i="1"/>
  <c r="D68" i="1" l="1"/>
  <c r="D81" i="1" s="1"/>
  <c r="F70" i="7"/>
  <c r="D83" i="7"/>
  <c r="D85" i="7" s="1"/>
  <c r="F34" i="1"/>
  <c r="F68" i="1" l="1"/>
  <c r="F83" i="7"/>
  <c r="F85" i="7"/>
  <c r="D83" i="1"/>
  <c r="F81" i="1"/>
  <c r="F36" i="1"/>
  <c r="F39" i="1" l="1"/>
  <c r="F45" i="1" l="1"/>
  <c r="F51" i="1" l="1"/>
  <c r="F83" i="1"/>
</calcChain>
</file>

<file path=xl/sharedStrings.xml><?xml version="1.0" encoding="utf-8"?>
<sst xmlns="http://schemas.openxmlformats.org/spreadsheetml/2006/main" count="816" uniqueCount="587">
  <si>
    <t>Water Service Corporation of Kentucky</t>
  </si>
  <si>
    <t>At Current Rates</t>
  </si>
  <si>
    <t>Unadjusted</t>
  </si>
  <si>
    <t>Schedule 49</t>
  </si>
  <si>
    <t>Adjustments</t>
  </si>
  <si>
    <t>Adjusted</t>
  </si>
  <si>
    <t>At Proposed Rates</t>
  </si>
  <si>
    <t>Witness Responsible:</t>
  </si>
  <si>
    <t>Interest Charges</t>
  </si>
  <si>
    <t>Tax Accelerated Depreciation</t>
  </si>
  <si>
    <t>Book Depreciation</t>
  </si>
  <si>
    <t>Excess of Tax Over Book Depreciation</t>
  </si>
  <si>
    <t>Other Reconciling Items (Specify and List)</t>
  </si>
  <si>
    <t>Total Reconciling Items</t>
  </si>
  <si>
    <t>Taxable Income</t>
  </si>
  <si>
    <t>Income Tax Rates:</t>
  </si>
  <si>
    <t>Investment Tax Credits</t>
  </si>
  <si>
    <t>Investment Tax Credit - Net</t>
  </si>
  <si>
    <t>**</t>
  </si>
  <si>
    <t>Depreciation</t>
  </si>
  <si>
    <t>Investment Tax Credit Deferred</t>
  </si>
  <si>
    <t>Amortization of Prior Year ITC</t>
  </si>
  <si>
    <t>Adjusted Jurisdictional Federal  Income Taxes</t>
  </si>
  <si>
    <t>** Please note: the effect on federal and state taxes of the proposed rate increase is provided in DR 1 item 3, w/p g - income tax.</t>
  </si>
  <si>
    <t>WSC of</t>
  </si>
  <si>
    <t>Kentucky</t>
  </si>
  <si>
    <t>Net Book Tax Depreciation</t>
  </si>
  <si>
    <t>Current SIT</t>
  </si>
  <si>
    <t>Current FIT</t>
  </si>
  <si>
    <t>Deferred SIT</t>
  </si>
  <si>
    <t>Deferred FIT</t>
  </si>
  <si>
    <t>WATER SERVICE CORPORATION OF KENTUCKY</t>
  </si>
  <si>
    <t>FIRST DATA REQUEST OF COMMISSION STAFF</t>
  </si>
  <si>
    <t>Federal Taxes</t>
  </si>
  <si>
    <t>State Taxes</t>
  </si>
  <si>
    <t>Line (7), Other Reconciling Items:</t>
  </si>
  <si>
    <t>Def. Maint. C/Y Amortization</t>
  </si>
  <si>
    <t>Def. Rate Case C/Y Additions</t>
  </si>
  <si>
    <t>Def. Rate Case C/Y Amortization</t>
  </si>
  <si>
    <t>Organization Expense-Amortization</t>
  </si>
  <si>
    <t>Bad Debt</t>
  </si>
  <si>
    <t>Total</t>
  </si>
  <si>
    <t>Line (26), Other Tax Deferrals:</t>
  </si>
  <si>
    <t>Net change in rate case - CY</t>
  </si>
  <si>
    <t>Organization expense - amortization</t>
  </si>
  <si>
    <t>Net Change Bad debt CY</t>
  </si>
  <si>
    <t>Final adj to book income</t>
  </si>
  <si>
    <t>Net change in maintenance - CY</t>
  </si>
  <si>
    <t>Schedule 22</t>
  </si>
  <si>
    <t>Def. Maint. C/Y Additions</t>
  </si>
  <si>
    <t>RESPONSE TO ITEM (22)</t>
  </si>
  <si>
    <t>Current federal provision</t>
  </si>
  <si>
    <t>12/31/2017</t>
  </si>
  <si>
    <t>Book income</t>
  </si>
  <si>
    <t>Addback: income tax</t>
  </si>
  <si>
    <t>Amortization ITC</t>
  </si>
  <si>
    <t>Pre-tax book income</t>
  </si>
  <si>
    <t>Permanent items</t>
  </si>
  <si>
    <t>AFUDC - CY book equity portion</t>
  </si>
  <si>
    <t>AFUDC - CY book equity amortization</t>
  </si>
  <si>
    <t>Meals &amp; entertainment</t>
  </si>
  <si>
    <t>Total permanent items</t>
  </si>
  <si>
    <t>Temporary items</t>
  </si>
  <si>
    <t>Add: Book depreciation (depr,paa,ciac)</t>
  </si>
  <si>
    <t>Deduct: Tax depreciation (All Other)</t>
  </si>
  <si>
    <t>Deduct: Tax depreciation (Prior-2015 Computers and Vehicles)</t>
  </si>
  <si>
    <t>Deduct: Tax depreciation (2016-2017 Computers and Vehicles)</t>
  </si>
  <si>
    <t>Deferred maintenance - CY additions</t>
  </si>
  <si>
    <t>Deferred maintenance - CY amortization</t>
  </si>
  <si>
    <t>Deferred rate case - CY additions</t>
  </si>
  <si>
    <t>Deferred rate case - CY amortization</t>
  </si>
  <si>
    <t>Miscellaneous reserves</t>
  </si>
  <si>
    <t>Organization costs - CY amortization</t>
  </si>
  <si>
    <t>Bad debt reserves</t>
  </si>
  <si>
    <t xml:space="preserve">Book PAA - CY amortization </t>
  </si>
  <si>
    <t>Software - CY amortization</t>
  </si>
  <si>
    <t>Book gain/(loss) on sale of assets</t>
  </si>
  <si>
    <t>Tax gain/(loss) on sale of assets</t>
  </si>
  <si>
    <t>Total temporary items</t>
  </si>
  <si>
    <t>Federal TI b/f state tax deduction</t>
  </si>
  <si>
    <t>State income tax deduction</t>
  </si>
  <si>
    <t>Federal TI b/f NOLD</t>
  </si>
  <si>
    <t>Net operating loss deduction</t>
  </si>
  <si>
    <t>Federal TI</t>
  </si>
  <si>
    <t>Other tax adjustments</t>
  </si>
  <si>
    <t>Federal RTP</t>
  </si>
  <si>
    <t>State RTP</t>
  </si>
  <si>
    <t>State RTP - federal benefit</t>
  </si>
  <si>
    <t>State RTP - NOL</t>
  </si>
  <si>
    <t>State RTP - NOL federal benefit</t>
  </si>
  <si>
    <t>TCJA - deferred remeasurement</t>
  </si>
  <si>
    <t>TCJA - reclass to regulatory asseet (AFUDC equity)</t>
  </si>
  <si>
    <t>TCJA - regulatory liability</t>
  </si>
  <si>
    <t>Change in state NOL valuation allowance</t>
  </si>
  <si>
    <t>Change in state NOL valuation allowance - federal benefit</t>
  </si>
  <si>
    <t>Federal tax rate - current</t>
  </si>
  <si>
    <t>State tax rate - current</t>
  </si>
  <si>
    <t>Deferred tax expense/(benefit)</t>
  </si>
  <si>
    <t>Deferred maintenance - CY additions - state</t>
  </si>
  <si>
    <t>Deferred maintenance - CY additions - federal</t>
  </si>
  <si>
    <t>Deferred maintenance - CY amortization - state</t>
  </si>
  <si>
    <t>Deferred maintenance - CY amortization - federal</t>
  </si>
  <si>
    <t>Deferred rate case - CY additions - state</t>
  </si>
  <si>
    <t>Deferred rate case - CY additions - federal</t>
  </si>
  <si>
    <t>Deferred rate case - CY amortization - state</t>
  </si>
  <si>
    <t>Deferred rate case - CY amortization - federal</t>
  </si>
  <si>
    <t>Miscellaneous reserves - state</t>
  </si>
  <si>
    <t>Miscellaneous reserves - federal</t>
  </si>
  <si>
    <t>Organization costs - CY amortization - state</t>
  </si>
  <si>
    <t>Organization costs - CY amortization - federal</t>
  </si>
  <si>
    <t>Bad debt reserves - state</t>
  </si>
  <si>
    <t>Bad debt reserves - federal</t>
  </si>
  <si>
    <t>Plant - state</t>
  </si>
  <si>
    <t>Plant - state - federal benefit</t>
  </si>
  <si>
    <t>Plant - federal</t>
  </si>
  <si>
    <t>State plant modifications</t>
  </si>
  <si>
    <t>State plant modifications - federal benefit</t>
  </si>
  <si>
    <t>NOL reclass to DTA (federal)</t>
  </si>
  <si>
    <t>NOL utilization (federal)</t>
  </si>
  <si>
    <t>NOL reclass to DTA (state)</t>
  </si>
  <si>
    <t>NOL reclass to DTA (state) - FBOS</t>
  </si>
  <si>
    <t>NOL utilization (state)</t>
  </si>
  <si>
    <t>NOL utilization (state) - FBOS</t>
  </si>
  <si>
    <t>Federal benefit of state tax expense</t>
  </si>
  <si>
    <t>Federal benefit of state tax deduction</t>
  </si>
  <si>
    <t>Federal tax rate - deferred</t>
  </si>
  <si>
    <t xml:space="preserve">   </t>
  </si>
  <si>
    <t>tax depreciation</t>
  </si>
  <si>
    <t>book depreciation</t>
  </si>
  <si>
    <t>(Including 6% KY plus 0.57% IL unitary)</t>
  </si>
  <si>
    <t>(Federal deferred tax rate)</t>
  </si>
  <si>
    <t>(Federal current tax rate)</t>
  </si>
  <si>
    <t>State Income Tax Liability</t>
  </si>
  <si>
    <t>(1)</t>
  </si>
  <si>
    <t>(2)</t>
  </si>
  <si>
    <t>(3)</t>
  </si>
  <si>
    <t>(4)</t>
  </si>
  <si>
    <t>(5)</t>
  </si>
  <si>
    <t>Reconciling Items:</t>
  </si>
  <si>
    <t>Description</t>
  </si>
  <si>
    <t>No.</t>
  </si>
  <si>
    <t>Line</t>
  </si>
  <si>
    <t>Federal Income Tax Liability</t>
  </si>
  <si>
    <t>Excess of Accelerated Over Straight-Line</t>
  </si>
  <si>
    <t>Book Straight-Line Depreciation</t>
  </si>
  <si>
    <t>Income Taxes</t>
  </si>
  <si>
    <t>Amortization of Prior Years Deferred</t>
  </si>
  <si>
    <t>Net Deferred Income Taxes Resulting from</t>
  </si>
  <si>
    <t>Other Tax Deferrals (Specify and List Separately)</t>
  </si>
  <si>
    <t>Operating (Income)/Loss Before Income Taxes</t>
  </si>
  <si>
    <t>Federal Income Tax Expense/(Benefit) - Current</t>
  </si>
  <si>
    <t>Total Deferred Income Tax Expense/(Benefit)</t>
  </si>
  <si>
    <t>Deferred Income Tax Expense/(Benefit):</t>
  </si>
  <si>
    <t>See attached list</t>
  </si>
  <si>
    <t>Next $25,000 @ 25%</t>
  </si>
  <si>
    <t>Next $25,000 @ 34%</t>
  </si>
  <si>
    <t>Up to $50,000 @ 15%</t>
  </si>
  <si>
    <t>Next $235,000 @ 39%</t>
  </si>
  <si>
    <t>Next $9,665,000 @ 34%</t>
  </si>
  <si>
    <t>NOL deduction</t>
  </si>
  <si>
    <t>Allocation from Water Service Corporation</t>
  </si>
  <si>
    <t>State Income Tax Expense/(Benefit) - Current</t>
  </si>
  <si>
    <t>Total State Income Tax Expense/(Benefit) (18 + 30)</t>
  </si>
  <si>
    <t>Total Federal Income Tax Expense/(Benefit) (18 + 30)</t>
  </si>
  <si>
    <t>Taxable (Income)/Loss</t>
  </si>
  <si>
    <t>Federal</t>
  </si>
  <si>
    <t>State</t>
  </si>
  <si>
    <t>State TI b/f NOLD</t>
  </si>
  <si>
    <t>State TI</t>
  </si>
  <si>
    <t>State TI b/f state tax deduction</t>
  </si>
  <si>
    <t>Up to $50,000 @ 4%</t>
  </si>
  <si>
    <t>Next $50,000 @ 5%</t>
  </si>
  <si>
    <t>Over $100,000 @ 6%</t>
  </si>
  <si>
    <t>2016 City of Middlesboro Privilege License Fee Paid in 2017</t>
  </si>
  <si>
    <t>Deferred Income Tax Expense/(Benefit)</t>
  </si>
  <si>
    <t>Current state provision</t>
  </si>
  <si>
    <t>Perry Brown</t>
  </si>
  <si>
    <t>For the 12 Months Ended 12/31/19</t>
  </si>
  <si>
    <t>Case No. 2020-00160</t>
  </si>
  <si>
    <t/>
  </si>
  <si>
    <t>Total Current Federal Provision</t>
  </si>
  <si>
    <t>Total Non-Cash Tax Adjustments</t>
  </si>
  <si>
    <t>Non-Cash Tax Adjustments:</t>
  </si>
  <si>
    <t>Return Basis Provision</t>
  </si>
  <si>
    <t>Total Cash Tax Adjustments</t>
  </si>
  <si>
    <t>FED_EXP_ALIGN: Federal Expense Alignment</t>
  </si>
  <si>
    <t>Cash Tax Adjustments:</t>
  </si>
  <si>
    <t>Total After Tax Temp Differences</t>
  </si>
  <si>
    <t>After Tax Temp Differences:</t>
  </si>
  <si>
    <t>Federal Tax - Current</t>
  </si>
  <si>
    <t>Unit Tax Rate</t>
  </si>
  <si>
    <t>Federal Taxable Income (Post-NOL)</t>
  </si>
  <si>
    <t>Total NOL Reclass</t>
  </si>
  <si>
    <t>NOL_US: Domestic Net Operating Loss</t>
  </si>
  <si>
    <t>NOL Reclass:</t>
  </si>
  <si>
    <t>Federal Taxable Income (Pre-NOL)</t>
  </si>
  <si>
    <t>Total Temporary Differences</t>
  </si>
  <si>
    <t>TZ960: Taxable CIAC</t>
  </si>
  <si>
    <t>TU60: Deferred Rate Case</t>
  </si>
  <si>
    <t xml:space="preserve">TN10: Deferred Maintenance </t>
  </si>
  <si>
    <t>TI20: Accrued Rent</t>
  </si>
  <si>
    <t>TF60: Miscellaneous Reserves - Health Insurance</t>
  </si>
  <si>
    <t>TE50: Charitable Contributions</t>
  </si>
  <si>
    <t>TE30: Miscellaneous Reserves</t>
  </si>
  <si>
    <t>T860: Bad Debt Reserves</t>
  </si>
  <si>
    <t>T850: Tax Depreciation</t>
  </si>
  <si>
    <t xml:space="preserve">T820: Book PAA - CY amortization </t>
  </si>
  <si>
    <t>T810: Organization Costs - CY Amortization</t>
  </si>
  <si>
    <t>T721C: Miscellaneous Reserves-Non Qualified Deferred Compensation</t>
  </si>
  <si>
    <t>T603: Deferred Items</t>
  </si>
  <si>
    <t>T350: Tax Gain/(Loss) on Sale of Assets</t>
  </si>
  <si>
    <t>T320: Book Gain/(Loss) on Sale of Assets</t>
  </si>
  <si>
    <t>Temporary Differences:</t>
  </si>
  <si>
    <t>Financial Taxable Income</t>
  </si>
  <si>
    <t>Total Permanent Differences</t>
  </si>
  <si>
    <t>P850: AFUDC - CY Book Equity Amortization</t>
  </si>
  <si>
    <t>P660: Fines &amp; Penalties</t>
  </si>
  <si>
    <t>P650: Meals &amp; Entertainment</t>
  </si>
  <si>
    <t>P570: State Tax Deduction</t>
  </si>
  <si>
    <t>P235: AFUDC - CY Book Equity Portion</t>
  </si>
  <si>
    <t>P057: Political Contributions</t>
  </si>
  <si>
    <t>P053A: Non-Deductible Parking</t>
  </si>
  <si>
    <t>Permanent Differences:</t>
  </si>
  <si>
    <t>Total Deductible State Tax</t>
  </si>
  <si>
    <t>Deductible State Tax:</t>
  </si>
  <si>
    <t>Total Total Pre-Tax Book Income</t>
  </si>
  <si>
    <t>UPTBI: Pre-Tax Book Income</t>
  </si>
  <si>
    <t>Total Pre-Tax Book Income:</t>
  </si>
  <si>
    <t xml:space="preserve">WATER SERVICE CORPORATION OF KENTUCKY </t>
  </si>
  <si>
    <t>S-345</t>
  </si>
  <si>
    <t>2019 YE Provision</t>
  </si>
  <si>
    <t>Consolidated Provision Report (Reporting)</t>
  </si>
  <si>
    <t>CORIX REGULATED UTILITIES (US) INC. &amp; SUBS_2016+wp</t>
  </si>
  <si>
    <t>Current State Tax Provision:</t>
  </si>
  <si>
    <t>Return Basis Provision:</t>
  </si>
  <si>
    <t>Total Cash Tax Adjustments:</t>
  </si>
  <si>
    <t>ST_UNI_ALIGN: State Unitary Tax Expense Alignment</t>
  </si>
  <si>
    <t>SRTP_Perm: State RTP Permanent Adjustment</t>
  </si>
  <si>
    <t>Total After Tax State Temp Diffs:</t>
  </si>
  <si>
    <t>After Tax State Temp Diffs:</t>
  </si>
  <si>
    <t>Tax Before Credits:</t>
  </si>
  <si>
    <t>State Tax Rate:</t>
  </si>
  <si>
    <t>Apportioned Income:</t>
  </si>
  <si>
    <t>Total NOLs:</t>
  </si>
  <si>
    <t>S_NOL_SYS: S_NOL_SYS</t>
  </si>
  <si>
    <t>NOL_SAATD: NOL_SAATD</t>
  </si>
  <si>
    <t>NOLs:</t>
  </si>
  <si>
    <t>Apportionable Income Pre-NOL:</t>
  </si>
  <si>
    <t>State Apportionment %:</t>
  </si>
  <si>
    <t>Allocable Income:</t>
  </si>
  <si>
    <t>Total Temporary Difference Adjustments:</t>
  </si>
  <si>
    <t>S100: Imputed Interest</t>
  </si>
  <si>
    <t>Temporary Difference Adjustments:</t>
  </si>
  <si>
    <t>Total Temp Diffs includible for State:</t>
  </si>
  <si>
    <t>Temp Diffs includible for State:</t>
  </si>
  <si>
    <t>Modifications:</t>
  </si>
  <si>
    <t>Total Perm Diffs includible for State:</t>
  </si>
  <si>
    <t>Perm Diffs includible for State:</t>
  </si>
  <si>
    <t>Pre-Tax Book Income:</t>
  </si>
  <si>
    <t>WATER SERVICE CORPORATION OF KENTUCKY 
KY</t>
  </si>
  <si>
    <t>Consolidated Unit State Provision Report (Reporting)</t>
  </si>
  <si>
    <t>Obj</t>
  </si>
  <si>
    <t>Balance</t>
  </si>
  <si>
    <t>ORGANIZATION</t>
  </si>
  <si>
    <t>LAND &amp; LAND RIGHTS GEN PLT</t>
  </si>
  <si>
    <t>STRUCT &amp; IMPRV SRC SUPPLY</t>
  </si>
  <si>
    <t>STRUCT &amp; IMPRV WTR TRT PLT</t>
  </si>
  <si>
    <t>STRUCT &amp; IMPRV TRANS DIST PLT</t>
  </si>
  <si>
    <t>STRUCT &amp; IMPRV GEN PLT</t>
  </si>
  <si>
    <t>WELLS &amp; SPRINGS</t>
  </si>
  <si>
    <t>SUPPLY MAINS</t>
  </si>
  <si>
    <t>ELECTRIC PUMP EQUIP SRC PUMP</t>
  </si>
  <si>
    <t>ELECTRIC PUMP EQUIP WTP</t>
  </si>
  <si>
    <t>ELECTRIC PUMP EQUIP TRANS DIST</t>
  </si>
  <si>
    <t>WATER TREATMENT EQPT</t>
  </si>
  <si>
    <t>DIST RESV &amp; STANDPIPES</t>
  </si>
  <si>
    <t>TRANS &amp; DISTR MAINS</t>
  </si>
  <si>
    <t>SERVICE LINES</t>
  </si>
  <si>
    <t>METERS</t>
  </si>
  <si>
    <t>METER INSTALLATIONS</t>
  </si>
  <si>
    <t>HYDRANTS</t>
  </si>
  <si>
    <t>BACKFLOW PREVENTION DEVICES</t>
  </si>
  <si>
    <t>OFFICE STRUCT &amp; IMPRV</t>
  </si>
  <si>
    <t>OFFICE FURN &amp; EQPT</t>
  </si>
  <si>
    <t>STORES EQUIPMENT</t>
  </si>
  <si>
    <t>TOOL SHOP &amp; MISC EQPT</t>
  </si>
  <si>
    <t>LABORATORY EQUIPMENT</t>
  </si>
  <si>
    <t>POWER OPERATED EQUIP</t>
  </si>
  <si>
    <t>COMMUNICATION EQPT</t>
  </si>
  <si>
    <t>WATER PLANT ALLOCATED</t>
  </si>
  <si>
    <t>OTHER PLT TREATMENT</t>
  </si>
  <si>
    <t>TRANSPORTATION EQPT WTR</t>
  </si>
  <si>
    <t>MAINFRAME COMPUTER WTR</t>
  </si>
  <si>
    <t>MINI COMPUTERS WTR</t>
  </si>
  <si>
    <t>COMP SYS COST WTR</t>
  </si>
  <si>
    <t>MICRO SYS COST WTR</t>
  </si>
  <si>
    <t>CAPITALIZED TIME</t>
  </si>
  <si>
    <t>INTEREST DURING CONSTRUCTION</t>
  </si>
  <si>
    <t>ENGINEERING</t>
  </si>
  <si>
    <t>LABOR/INSTALLATION</t>
  </si>
  <si>
    <t>EQUIPMENT</t>
  </si>
  <si>
    <t>MATERIAL</t>
  </si>
  <si>
    <t>PIPING</t>
  </si>
  <si>
    <t>SITE WORK</t>
  </si>
  <si>
    <t>PUMPS/EQUIPMENT</t>
  </si>
  <si>
    <t>TRANSFER TO FIXED ASSETS</t>
  </si>
  <si>
    <t>WIP-CAP TIME OFFICE RENOVATION</t>
  </si>
  <si>
    <t>INTEREST DURING CONSTR</t>
  </si>
  <si>
    <t>CONTRACTOR/LABOR</t>
  </si>
  <si>
    <t>TRANSFER TO FIXED ASSE</t>
  </si>
  <si>
    <t>ACC DEPR-ORGANIZATION</t>
  </si>
  <si>
    <t>ACC DEPR-STRUCT&amp;IMPRV SRC SPLY</t>
  </si>
  <si>
    <t>ACC DEPR-STRUCT&amp;IMPRV WTP</t>
  </si>
  <si>
    <t>ACC DEPR-STRUCT&amp;IMPRV TRNS DST</t>
  </si>
  <si>
    <t>ACC DEPR-STRUCT&amp;IMPRV GEN PLT</t>
  </si>
  <si>
    <t>ACC DEPR-WELLS &amp; SPRINGS</t>
  </si>
  <si>
    <t>ACC DEPR-SUPPLY MAINS</t>
  </si>
  <si>
    <t>ACC DEPR-ELECT PUMP EQUIP SRC</t>
  </si>
  <si>
    <t>ACC DEPR-ELECT PUMP EQUIP WTP</t>
  </si>
  <si>
    <t>ACC DEPR-ELECT PUMP EQUIP TRAN</t>
  </si>
  <si>
    <t>ACC DEPR-WATER TREATMENT EQPT</t>
  </si>
  <si>
    <t>ACC DEPR-DIST RESV &amp; STANDPIPE</t>
  </si>
  <si>
    <t>ACC DEPR-TRANS &amp; DISTR MAINS</t>
  </si>
  <si>
    <t>ACC DEPR-SERVICE LINES</t>
  </si>
  <si>
    <t>ACC DEPR-METERS</t>
  </si>
  <si>
    <t>ACC DEPR-METER INSTALLS</t>
  </si>
  <si>
    <t>ACC DEPR-HYDRANTS</t>
  </si>
  <si>
    <t>ACC DEPR-BACKFLOW PREVENT DEVC</t>
  </si>
  <si>
    <t>ACC DEPR-OFFICE STRUCTURE</t>
  </si>
  <si>
    <t>ACC DEPR-OFFICE FURN/EQPT</t>
  </si>
  <si>
    <t>ACC DEPR-STORES EQUIPMENT</t>
  </si>
  <si>
    <t>ACC DEPR-TOOL SHOP &amp; MISC EQPT</t>
  </si>
  <si>
    <t>ACC DEPR-LABORATORY EQUIPMENT</t>
  </si>
  <si>
    <t>ACC DEPR-POWER OPERATED EQUIP</t>
  </si>
  <si>
    <t>ACC DEPR-COMMUNICATION EQPT</t>
  </si>
  <si>
    <t>ACC DEPR-OTHER TANG PLT WATER</t>
  </si>
  <si>
    <t>ACC DEPR-OTHER PLT TREATMENT</t>
  </si>
  <si>
    <t>ACC DEPR-TRANSPORTATION WTR</t>
  </si>
  <si>
    <t>ACC DEPR-MAINFRAME COMP WTR</t>
  </si>
  <si>
    <t>ACC DEPR-MINI COMP WTR</t>
  </si>
  <si>
    <t>COMP SYS AMORTIZATION WTR</t>
  </si>
  <si>
    <t>MICRO SYS AMORTIZATION WTR</t>
  </si>
  <si>
    <t>UTILITY PAA WTR PLANT AMORT</t>
  </si>
  <si>
    <t>ACC AMORT UTIL PAA-WATER</t>
  </si>
  <si>
    <t>CASH-1ST COMMUNITY BANK-KY</t>
  </si>
  <si>
    <t>A/R-CUSTOMER TRADE CC&amp;B</t>
  </si>
  <si>
    <t>A/R-CUSTOMER ACCRUAL</t>
  </si>
  <si>
    <t>ACCUM PROV UNCOLLECT ACCTS</t>
  </si>
  <si>
    <t>A/R-OTHER</t>
  </si>
  <si>
    <t>A/R ASSOC COS</t>
  </si>
  <si>
    <t>INVENTORY</t>
  </si>
  <si>
    <t>SPECIAL DEPOSITS</t>
  </si>
  <si>
    <t>ATTORNEY FEES</t>
  </si>
  <si>
    <t>ADMINISTRATIVE</t>
  </si>
  <si>
    <t>TRAVEL</t>
  </si>
  <si>
    <t>CONSULTING FEES</t>
  </si>
  <si>
    <t>TRANSFER TO DEF RC</t>
  </si>
  <si>
    <t>RATE CASE BEING AMORT</t>
  </si>
  <si>
    <t>RATE CASE ACCUM AMORT</t>
  </si>
  <si>
    <t>DEF CHGS-TANK MAINT&amp;REP WTR</t>
  </si>
  <si>
    <t>DEF CHGS-OTHER</t>
  </si>
  <si>
    <t>DEF CHGS-MULTI YR TESTING</t>
  </si>
  <si>
    <t>AMORT - TANK MAINT&amp;REP WTR</t>
  </si>
  <si>
    <t>AMORT - OTHER</t>
  </si>
  <si>
    <t>AMORT - MULTI YR TESTING</t>
  </si>
  <si>
    <t>CIAC-METERS</t>
  </si>
  <si>
    <t>CIAC-OTHER TANGIBLE PLT WATER</t>
  </si>
  <si>
    <t>CIAC-WATER-TAP</t>
  </si>
  <si>
    <t>CIAC-WTR MGMT FEE</t>
  </si>
  <si>
    <t>CIAC-WTR PLT MTR FEE</t>
  </si>
  <si>
    <t>ACC AMORT METERS</t>
  </si>
  <si>
    <t>ACC AMORT OTHER TANG PLT WATER</t>
  </si>
  <si>
    <t>ACC AMORT WATER-CIAC TAP</t>
  </si>
  <si>
    <t>ACC AMORT WTR MGMT FEE - NC</t>
  </si>
  <si>
    <t>ACC AMORT WTR PLT MTR FEE-NC</t>
  </si>
  <si>
    <t>ACCUM DEF INCOME TAX-FED</t>
  </si>
  <si>
    <t>DEF FED TAX - TAP FEE POST 200</t>
  </si>
  <si>
    <t>DEF FED TAX - RATE CASE</t>
  </si>
  <si>
    <t>DEF FED TAX - DEF MAINT</t>
  </si>
  <si>
    <t>DEF FED TAX - ORGN EXP</t>
  </si>
  <si>
    <t>DEF FED TAX - BAD DEBT</t>
  </si>
  <si>
    <t>DEF FED TAX - DEPRECIATION</t>
  </si>
  <si>
    <t>DEF FED TAX - NOL</t>
  </si>
  <si>
    <t>ACCUM DEF INCOME TAX - ST</t>
  </si>
  <si>
    <t>DEF ST TAX - TAP FEE POST 2000</t>
  </si>
  <si>
    <t>DEF ST TAX - RATE CASE</t>
  </si>
  <si>
    <t>DEF ST TAX - DEF MAINT</t>
  </si>
  <si>
    <t>DEF ST TAX - ORGN EXP</t>
  </si>
  <si>
    <t>DEF ST TAX - BAD DEBT</t>
  </si>
  <si>
    <t>DEF ST TAX - DEPRECIATION</t>
  </si>
  <si>
    <t>DEF ST TAX - NOL</t>
  </si>
  <si>
    <t>A/P TRADE</t>
  </si>
  <si>
    <t>A/P TRADE - ACCRUAL</t>
  </si>
  <si>
    <t>A/P TRADE - RECD NOT VOUCHERED</t>
  </si>
  <si>
    <t>A/P-ASSOC COMPANIES</t>
  </si>
  <si>
    <t>A/P MISCELLANEOUS</t>
  </si>
  <si>
    <t>AMORT DEF CREDITS</t>
  </si>
  <si>
    <t>ADVANCES FROM UTILITIES INC</t>
  </si>
  <si>
    <t>CUSTOMER DEPOSITS</t>
  </si>
  <si>
    <t>ACCRUED TAXES GENERAL</t>
  </si>
  <si>
    <t>ACCRUED FRANCHISE TAX A</t>
  </si>
  <si>
    <t>ACCRUED UTIL OR COMM TAX</t>
  </si>
  <si>
    <t>ACCRUED REAL EST TAX</t>
  </si>
  <si>
    <t>ACCRUED SALES TAX</t>
  </si>
  <si>
    <t>ACCRUED USE TAX</t>
  </si>
  <si>
    <t>ACCRUED COUNTY TAX A</t>
  </si>
  <si>
    <t>ACCRUED COUNTY TAX B</t>
  </si>
  <si>
    <t>ACCRUED CITY TAX A</t>
  </si>
  <si>
    <t>ACCRUED CITY TAX B</t>
  </si>
  <si>
    <t>ACCRUED ST INCOME TAX</t>
  </si>
  <si>
    <t>ACCRUED CUST DEP INTEREST</t>
  </si>
  <si>
    <t>COMMON STOCK</t>
  </si>
  <si>
    <t>PAID IN CAPITAL</t>
  </si>
  <si>
    <t>MISC PAID IN CAPITAL</t>
  </si>
  <si>
    <t>RETAINED EARN-PRIOR YEARS</t>
  </si>
  <si>
    <t>WATER REVENUE-RESIDENTIAL</t>
  </si>
  <si>
    <t>WATER REVENUE-ACCRUALS</t>
  </si>
  <si>
    <t>WATER REVENUE-COMMERCIAL</t>
  </si>
  <si>
    <t>WATER REVENUE-PUBLIC AUTH</t>
  </si>
  <si>
    <t>PUBLIC FIRE PROTECTION</t>
  </si>
  <si>
    <t>PRIVATE FIRE PROTECTION</t>
  </si>
  <si>
    <t>FORFEITED DISCOUNTS</t>
  </si>
  <si>
    <t>MISC SERVICE REVENUE</t>
  </si>
  <si>
    <t>OTHER W/S REVENUES</t>
  </si>
  <si>
    <t>REV FROM MGMT SERVICES</t>
  </si>
  <si>
    <t>PURCHASED WATER-WATER SYS</t>
  </si>
  <si>
    <t>ELEC PWR - WTR SYSTEM SRC SUPP</t>
  </si>
  <si>
    <t>ELEC PWR - SWR SYSTEM COLL</t>
  </si>
  <si>
    <t>CHLORINE</t>
  </si>
  <si>
    <t>OTHER TREATMENT CHEMICALS</t>
  </si>
  <si>
    <t>AGENCY EXPENSE</t>
  </si>
  <si>
    <t>UNCOLLECTIBLE ACCOUNTS</t>
  </si>
  <si>
    <t>UNCOLL ACCOUNTS ACCRUAL</t>
  </si>
  <si>
    <t>BILLING COMPUTER SUPPLIES</t>
  </si>
  <si>
    <t>BILLING POSTAGE</t>
  </si>
  <si>
    <t>CUSTOMER SERVICE PRINTING</t>
  </si>
  <si>
    <t>CORPORATE ALLOCATION</t>
  </si>
  <si>
    <t>401K</t>
  </si>
  <si>
    <t>HEALTH ADMIN AND STOP LOSS</t>
  </si>
  <si>
    <t>DENTAL</t>
  </si>
  <si>
    <t>EMPLOYEE INS DEDUCTIONS</t>
  </si>
  <si>
    <t>HEALTH COSTS &amp; OTHER</t>
  </si>
  <si>
    <t>HEALTH INS CLAIMS</t>
  </si>
  <si>
    <t>OTHER EMP BENEFITS</t>
  </si>
  <si>
    <t>401K MATCH</t>
  </si>
  <si>
    <t>TERM LIFE INS</t>
  </si>
  <si>
    <t>TERM LIFE INS-OPT</t>
  </si>
  <si>
    <t>DEPEND LIFE INS-OPT</t>
  </si>
  <si>
    <t>TUITION</t>
  </si>
  <si>
    <t>INSURANCE-GEN LIAB</t>
  </si>
  <si>
    <t>INSURANCE-OTHER</t>
  </si>
  <si>
    <t>COMPUTER MAINTENANCE</t>
  </si>
  <si>
    <t>COMPUTER SUPPLIES</t>
  </si>
  <si>
    <t>INTERNET SUPPLIER</t>
  </si>
  <si>
    <t>ADVERTISING/MARKETING</t>
  </si>
  <si>
    <t>BANK SERVICE CHARGE</t>
  </si>
  <si>
    <t>CONTRIBUTIONS</t>
  </si>
  <si>
    <t>LICENSE FEES</t>
  </si>
  <si>
    <t>MEMBERSHIPS</t>
  </si>
  <si>
    <t>TRAINING EXPENSE</t>
  </si>
  <si>
    <t>OTHER MISC EXPENSE</t>
  </si>
  <si>
    <t>ANSWERING SERVICE</t>
  </si>
  <si>
    <t>CLEANING SUPPLIES</t>
  </si>
  <si>
    <t>COPY MACHINE</t>
  </si>
  <si>
    <t>HOLIDAY EVENTS/PICNICS</t>
  </si>
  <si>
    <t>KITCHEN SUPPLIES</t>
  </si>
  <si>
    <t>OFFICE SUPPLY STORES</t>
  </si>
  <si>
    <t>PRINTING/BLUEPRINTS</t>
  </si>
  <si>
    <t>PUBL SUBSCRIPTIONS/TAPES</t>
  </si>
  <si>
    <t>SHIPPING CHARGES</t>
  </si>
  <si>
    <t>OTHER OFFICE EXPENSES</t>
  </si>
  <si>
    <t>OFFICE ELECTRIC</t>
  </si>
  <si>
    <t>OFFICE GAS</t>
  </si>
  <si>
    <t>OFFICE WATER</t>
  </si>
  <si>
    <t>OFFICE TELECOM</t>
  </si>
  <si>
    <t>OFFICE GARBAGE REMOVAL</t>
  </si>
  <si>
    <t>OFFICE LANDSCAPE / MOW / PLOW</t>
  </si>
  <si>
    <t>OFFICE ALARM SYS PHONE EXP</t>
  </si>
  <si>
    <t>OFFICE MAINTENANCE</t>
  </si>
  <si>
    <t>OFFICE CLEANING SERVICE</t>
  </si>
  <si>
    <t>OFFICE MACHINE/HEAT&amp;COOL</t>
  </si>
  <si>
    <t>OTHER OFFICE UTILITIES</t>
  </si>
  <si>
    <t>AUDIT FEES</t>
  </si>
  <si>
    <t>EMPLOY FINDER FEES</t>
  </si>
  <si>
    <t>LEGAL FEES</t>
  </si>
  <si>
    <t>PAYROLL SERVICES</t>
  </si>
  <si>
    <t>TAX RETURN REVIEW</t>
  </si>
  <si>
    <t>TEMP EMPLOY - CLERICAL</t>
  </si>
  <si>
    <t>OTHER OUTSIDE SERVICES</t>
  </si>
  <si>
    <t>RATE CASE AMORT EXPENSE</t>
  </si>
  <si>
    <t>MISC REG MATTERS COMM EXP</t>
  </si>
  <si>
    <t>RENT</t>
  </si>
  <si>
    <t>SALARIES-ACCOUNTING</t>
  </si>
  <si>
    <t>SALARIES-ADMIN</t>
  </si>
  <si>
    <t>SALARIES-OFFICERS/STKHLDR</t>
  </si>
  <si>
    <t>SALARIES-HR</t>
  </si>
  <si>
    <t>SALARIES-IT</t>
  </si>
  <si>
    <t>SALARIES-LEADERSHIP OPS</t>
  </si>
  <si>
    <t>SALARIES-HSE</t>
  </si>
  <si>
    <t>SALARIES-CUSTOMER SERVICE</t>
  </si>
  <si>
    <t>SALARIES-BILLING</t>
  </si>
  <si>
    <t>SALARIES-COM / ENG</t>
  </si>
  <si>
    <t>SALARIES-OPERATIONS FIELD</t>
  </si>
  <si>
    <t>SALARIES-OPERATIONS OFFICE</t>
  </si>
  <si>
    <t>SALARIES-CHGD TO PLT-WSC</t>
  </si>
  <si>
    <t>CAPITALIZED TIME ADJUSTMENT</t>
  </si>
  <si>
    <t>TRAVEL LODGING</t>
  </si>
  <si>
    <t>TRAVEL AIRFARE</t>
  </si>
  <si>
    <t>TRAVEL TRANSPORTATION</t>
  </si>
  <si>
    <t>TRAVEL MEALS</t>
  </si>
  <si>
    <t>TRAVEL ENTERTAINMENT</t>
  </si>
  <si>
    <t>TRAVEL OTHER</t>
  </si>
  <si>
    <t>FUEL</t>
  </si>
  <si>
    <t>AUTO REPAIR/TIRES</t>
  </si>
  <si>
    <t>AUTO LICENSES</t>
  </si>
  <si>
    <t>OTHER TRANS EXPENSES</t>
  </si>
  <si>
    <t>TEST-WATER</t>
  </si>
  <si>
    <t>TEST-EQUIP/CHEMICAL</t>
  </si>
  <si>
    <t>TEST-SEWER</t>
  </si>
  <si>
    <t>WATER-MAINT SUPPLIES</t>
  </si>
  <si>
    <t>WATER-MAINT REPAIRS</t>
  </si>
  <si>
    <t>WATER-MAIN BREAKS</t>
  </si>
  <si>
    <t>WATER-ELEC EQUIPT REPAIR</t>
  </si>
  <si>
    <t>WATER-OTHER MAINT EXP</t>
  </si>
  <si>
    <t>SEWER-MAINT SUPPLIES</t>
  </si>
  <si>
    <t>SEWER-MAINT REPAIRS</t>
  </si>
  <si>
    <t>SEWER-MAIN BREAKS</t>
  </si>
  <si>
    <t>SEWER-ELEC EQUIPT REPAIR</t>
  </si>
  <si>
    <t>SEWER-OTHER MAINT EXP</t>
  </si>
  <si>
    <t>DEFERRED MAINT EXPENSE</t>
  </si>
  <si>
    <t>EQUIPMENT RENTALS</t>
  </si>
  <si>
    <t>OPER CONTRACTED WORKERS</t>
  </si>
  <si>
    <t>UNIFORMS</t>
  </si>
  <si>
    <t>WEATHER/HURRICANE/FUEL EXP</t>
  </si>
  <si>
    <t>SEWER RODDING</t>
  </si>
  <si>
    <t>DEPREC-ORGANIZATION</t>
  </si>
  <si>
    <t>DEPREC-STRUCT &amp; IMPRV SRC SUPP</t>
  </si>
  <si>
    <t>DEPREC-STRUCT &amp; IMPRV WTP</t>
  </si>
  <si>
    <t>DEPREC-STRUCT &amp; IMPRV DIST</t>
  </si>
  <si>
    <t>DEPREC-STRUCT &amp; IMPRV GEN PLT</t>
  </si>
  <si>
    <t>DEPREC-WELLS &amp; SPRINGS</t>
  </si>
  <si>
    <t>DEPREC-SUPPLY MAINS</t>
  </si>
  <si>
    <t>DEPREC-ELEC PUMP EQP SRC PUMP</t>
  </si>
  <si>
    <t>DEPREC-ELEC PUMP EQP WTP</t>
  </si>
  <si>
    <t>DEPREC-ELEC PUMP EQP TRANS DST</t>
  </si>
  <si>
    <t>DEPREC-WATER TREATMENT EQPT</t>
  </si>
  <si>
    <t>DEPREC-DIST RESV &amp; STANDPIPES</t>
  </si>
  <si>
    <t>DEPREC-TRANS &amp; DISTR MAINS</t>
  </si>
  <si>
    <t>DEPREC-SERVICE LINES</t>
  </si>
  <si>
    <t>DEPREC-METERS</t>
  </si>
  <si>
    <t>DEPREC-METER INSTALLS</t>
  </si>
  <si>
    <t>DEPREC-HYDRANTS</t>
  </si>
  <si>
    <t>DEPREC-BACKFLOW PREVENT DEVICE</t>
  </si>
  <si>
    <t>DEPREC-OFFICE STRUCTURE</t>
  </si>
  <si>
    <t>DEPREC-OFFICE FURN/EQPT</t>
  </si>
  <si>
    <t>DEPREC-STORES EQUIPMENT</t>
  </si>
  <si>
    <t>DEPREC-TOOL SHOP &amp; MISC EQPT</t>
  </si>
  <si>
    <t>DEPREC-LABORATORY EQUIPMENT</t>
  </si>
  <si>
    <t>DEPREC-POWER OPERATED EQUIP</t>
  </si>
  <si>
    <t>DEPREC-COMMUNICATION EQPT</t>
  </si>
  <si>
    <t>DEPREC-OTHER TANG PLT WATER</t>
  </si>
  <si>
    <t>DEPREC-OTHER PLT TREATMENT</t>
  </si>
  <si>
    <t>DEPREC-AUTO TRANS</t>
  </si>
  <si>
    <t>DEPREC-COMPUTER</t>
  </si>
  <si>
    <t>AMORT OF UTIL PAA-WATER</t>
  </si>
  <si>
    <t>AMORT-METERS</t>
  </si>
  <si>
    <t>AMORT-OTHER TANGIBLE PLT WATER</t>
  </si>
  <si>
    <t>AMORT-WATER-TAP</t>
  </si>
  <si>
    <t>AMORT-WTR MGMT FEE</t>
  </si>
  <si>
    <t>AMORT-WTR PLT MTR FEE</t>
  </si>
  <si>
    <t>FICA EXPENSE</t>
  </si>
  <si>
    <t>FEDERAL UNEMPLOYMENT TAX</t>
  </si>
  <si>
    <t>STATE UNEMPLOYMENT TAX</t>
  </si>
  <si>
    <t>FRANCHISE TAX</t>
  </si>
  <si>
    <t>PERSONAL PROPERTY/ICT TAX</t>
  </si>
  <si>
    <t>PROPERTY/OTHER GENERAL TAX</t>
  </si>
  <si>
    <t>REAL ESTATE TAX</t>
  </si>
  <si>
    <t>UTILITY/COMMISSION TAX</t>
  </si>
  <si>
    <t>DEF INCOME TAX-FEDERAL</t>
  </si>
  <si>
    <t>DEF INCOME TAXES-STATE</t>
  </si>
  <si>
    <t>INCOME TAXES-STATE</t>
  </si>
  <si>
    <t>CIAC GROSS-UP TAX</t>
  </si>
  <si>
    <t>INTEREST EXPENSE-INTERCO</t>
  </si>
  <si>
    <t>S/T INT EXP CUSTOMERS DEP</t>
  </si>
  <si>
    <t>Taxable CIAC</t>
  </si>
  <si>
    <t>Miscellaneous Reserves - Health Insurance</t>
  </si>
  <si>
    <t>Book 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</si>
</sst>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/d/yy\ \ \ \ h:mm\ AM/PM"/>
    <numFmt numFmtId="168" formatCode="[&gt;=0]#,##0;[&lt;0]\(#,##0\)"/>
    <numFmt numFmtId="169" formatCode="#,##0.0_);\(#,##0.0\)"/>
    <numFmt numFmtId="170" formatCode="_(&quot;$&quot;* #,##0.0_);_(&quot;$&quot;* \(#,##0.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168" fontId="11" fillId="0" borderId="6" applyFont="0" applyFill="0" applyAlignment="0" applyProtection="0"/>
    <xf numFmtId="168" fontId="11" fillId="0" borderId="0" applyFont="0" applyFill="0" applyBorder="0" applyAlignment="0" applyProtection="0"/>
    <xf numFmtId="168" fontId="11" fillId="0" borderId="7" applyFont="0" applyFill="0" applyAlignment="0" applyProtection="0"/>
    <xf numFmtId="168" fontId="11" fillId="0" borderId="1" applyFont="0" applyFill="0" applyAlignment="0" applyProtection="0"/>
    <xf numFmtId="0" fontId="11" fillId="0" borderId="0" applyFont="0" applyFill="0" applyBorder="0" applyProtection="0">
      <alignment horizontal="left" indent="1"/>
    </xf>
    <xf numFmtId="10" fontId="11" fillId="0" borderId="0" applyFont="0" applyFill="0" applyBorder="0" applyAlignment="0" applyProtection="0"/>
    <xf numFmtId="0" fontId="12" fillId="0" borderId="0" applyFill="0" applyBorder="0" applyAlignment="0" applyProtection="0"/>
    <xf numFmtId="168" fontId="11" fillId="0" borderId="3" applyFont="0" applyFill="0" applyAlignment="0" applyProtection="0"/>
    <xf numFmtId="0" fontId="12" fillId="0" borderId="0" applyFill="0" applyBorder="0" applyProtection="0">
      <alignment horizontal="center" wrapText="1"/>
    </xf>
    <xf numFmtId="0" fontId="13" fillId="0" borderId="0" applyFill="0" applyBorder="0" applyAlignment="0" applyProtection="0"/>
    <xf numFmtId="0" fontId="14" fillId="0" borderId="0" applyFill="0" applyBorder="0" applyAlignment="0" applyProtection="0"/>
    <xf numFmtId="0" fontId="12" fillId="0" borderId="1" applyFill="0" applyProtection="0">
      <alignment horizontal="center" wrapText="1"/>
    </xf>
  </cellStyleXfs>
  <cellXfs count="156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/>
    <xf numFmtId="0" fontId="3" fillId="0" borderId="0" xfId="0" applyFont="1"/>
    <xf numFmtId="165" fontId="4" fillId="0" borderId="0" xfId="1" applyNumberFormat="1" applyFont="1"/>
    <xf numFmtId="0" fontId="4" fillId="0" borderId="0" xfId="0" applyFont="1"/>
    <xf numFmtId="41" fontId="4" fillId="0" borderId="0" xfId="1" applyNumberFormat="1" applyFont="1"/>
    <xf numFmtId="41" fontId="4" fillId="0" borderId="3" xfId="1" applyNumberFormat="1" applyFont="1" applyBorder="1"/>
    <xf numFmtId="0" fontId="0" fillId="0" borderId="0" xfId="0" applyFont="1"/>
    <xf numFmtId="41" fontId="0" fillId="0" borderId="0" xfId="0" applyNumberFormat="1" applyFont="1"/>
    <xf numFmtId="0" fontId="6" fillId="0" borderId="0" xfId="0" applyFont="1"/>
    <xf numFmtId="41" fontId="4" fillId="0" borderId="0" xfId="0" applyNumberFormat="1" applyFont="1"/>
    <xf numFmtId="41" fontId="7" fillId="0" borderId="0" xfId="0" applyNumberFormat="1" applyFont="1"/>
    <xf numFmtId="165" fontId="4" fillId="0" borderId="0" xfId="1" applyNumberFormat="1" applyFont="1" applyFill="1"/>
    <xf numFmtId="43" fontId="0" fillId="0" borderId="0" xfId="1" applyFont="1"/>
    <xf numFmtId="39" fontId="5" fillId="0" borderId="0" xfId="0" applyNumberFormat="1" applyFont="1"/>
    <xf numFmtId="39" fontId="0" fillId="0" borderId="0" xfId="0" applyNumberFormat="1" applyFont="1"/>
    <xf numFmtId="166" fontId="6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167" fontId="6" fillId="0" borderId="0" xfId="0" quotePrefix="1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/>
    <xf numFmtId="39" fontId="6" fillId="0" borderId="0" xfId="0" applyNumberFormat="1" applyFont="1" applyFill="1"/>
    <xf numFmtId="166" fontId="4" fillId="0" borderId="0" xfId="0" applyNumberFormat="1" applyFont="1" applyFill="1"/>
    <xf numFmtId="39" fontId="4" fillId="0" borderId="0" xfId="0" applyNumberFormat="1" applyFont="1" applyFill="1"/>
    <xf numFmtId="166" fontId="4" fillId="0" borderId="0" xfId="0" applyNumberFormat="1" applyFont="1" applyFill="1" applyAlignment="1">
      <alignment horizontal="left" indent="1"/>
    </xf>
    <xf numFmtId="39" fontId="4" fillId="0" borderId="0" xfId="1" applyNumberFormat="1" applyFont="1" applyFill="1"/>
    <xf numFmtId="166" fontId="6" fillId="0" borderId="0" xfId="0" applyNumberFormat="1" applyFont="1" applyFill="1" applyBorder="1"/>
    <xf numFmtId="39" fontId="6" fillId="0" borderId="2" xfId="1" applyNumberFormat="1" applyFont="1" applyFill="1" applyBorder="1"/>
    <xf numFmtId="39" fontId="6" fillId="0" borderId="0" xfId="0" applyNumberFormat="1" applyFont="1" applyFill="1" applyBorder="1"/>
    <xf numFmtId="166" fontId="9" fillId="0" borderId="0" xfId="0" applyNumberFormat="1" applyFont="1" applyFill="1"/>
    <xf numFmtId="39" fontId="4" fillId="0" borderId="0" xfId="4" applyNumberFormat="1" applyFont="1" applyFill="1" applyBorder="1" applyAlignment="1">
      <alignment horizontal="fill"/>
    </xf>
    <xf numFmtId="0" fontId="4" fillId="0" borderId="0" xfId="0" applyFont="1" applyFill="1" applyAlignment="1">
      <alignment horizontal="left" indent="1"/>
    </xf>
    <xf numFmtId="39" fontId="4" fillId="0" borderId="0" xfId="1" applyNumberFormat="1" applyFont="1" applyFill="1" applyBorder="1"/>
    <xf numFmtId="39" fontId="4" fillId="0" borderId="1" xfId="1" applyNumberFormat="1" applyFont="1" applyFill="1" applyBorder="1"/>
    <xf numFmtId="166" fontId="4" fillId="0" borderId="0" xfId="0" quotePrefix="1" applyNumberFormat="1" applyFont="1" applyFill="1" applyAlignment="1">
      <alignment horizontal="left" indent="1"/>
    </xf>
    <xf numFmtId="166" fontId="4" fillId="0" borderId="0" xfId="0" applyNumberFormat="1" applyFont="1" applyFill="1" applyBorder="1"/>
    <xf numFmtId="39" fontId="6" fillId="0" borderId="0" xfId="1" applyNumberFormat="1" applyFont="1" applyFill="1"/>
    <xf numFmtId="10" fontId="4" fillId="0" borderId="0" xfId="3" applyNumberFormat="1" applyFont="1" applyFill="1"/>
    <xf numFmtId="10" fontId="4" fillId="0" borderId="0" xfId="3" applyNumberFormat="1" applyFont="1" applyFill="1" applyBorder="1"/>
    <xf numFmtId="165" fontId="4" fillId="0" borderId="0" xfId="1" applyNumberFormat="1" applyFont="1" applyFill="1" applyBorder="1"/>
    <xf numFmtId="166" fontId="6" fillId="0" borderId="4" xfId="0" applyNumberFormat="1" applyFont="1" applyFill="1" applyBorder="1"/>
    <xf numFmtId="39" fontId="4" fillId="0" borderId="4" xfId="1" applyNumberFormat="1" applyFont="1" applyFill="1" applyBorder="1"/>
    <xf numFmtId="166" fontId="4" fillId="0" borderId="0" xfId="0" applyNumberFormat="1" applyFont="1" applyFill="1" applyAlignment="1">
      <alignment horizontal="left"/>
    </xf>
    <xf numFmtId="39" fontId="4" fillId="0" borderId="0" xfId="1" applyNumberFormat="1" applyFont="1" applyFill="1" applyAlignment="1">
      <alignment horizontal="right"/>
    </xf>
    <xf numFmtId="166" fontId="4" fillId="0" borderId="0" xfId="0" applyNumberFormat="1" applyFont="1" applyFill="1" applyAlignment="1"/>
    <xf numFmtId="166" fontId="4" fillId="0" borderId="0" xfId="0" applyNumberFormat="1" applyFont="1" applyFill="1" applyBorder="1" applyAlignment="1"/>
    <xf numFmtId="9" fontId="4" fillId="0" borderId="0" xfId="3" applyFont="1" applyFill="1"/>
    <xf numFmtId="39" fontId="0" fillId="0" borderId="1" xfId="0" applyNumberFormat="1" applyFont="1" applyBorder="1"/>
    <xf numFmtId="0" fontId="0" fillId="2" borderId="0" xfId="0" applyFont="1" applyFill="1"/>
    <xf numFmtId="0" fontId="7" fillId="0" borderId="0" xfId="0" applyFont="1" applyAlignment="1">
      <alignment horizontal="center"/>
    </xf>
    <xf numFmtId="39" fontId="10" fillId="0" borderId="0" xfId="1" applyNumberFormat="1" applyFont="1" applyFill="1"/>
    <xf numFmtId="39" fontId="10" fillId="0" borderId="0" xfId="0" applyNumberFormat="1" applyFont="1"/>
    <xf numFmtId="39" fontId="4" fillId="3" borderId="0" xfId="1" applyNumberFormat="1" applyFont="1" applyFill="1"/>
    <xf numFmtId="0" fontId="11" fillId="0" borderId="0" xfId="5"/>
    <xf numFmtId="0" fontId="11" fillId="0" borderId="0" xfId="5" applyAlignment="1">
      <alignment horizontal="left" wrapText="1"/>
    </xf>
    <xf numFmtId="0" fontId="13" fillId="0" borderId="0" xfId="15" applyAlignment="1">
      <alignment horizontal="left" wrapText="1"/>
    </xf>
    <xf numFmtId="0" fontId="14" fillId="0" borderId="0" xfId="16" applyAlignment="1">
      <alignment horizontal="left" wrapText="1"/>
    </xf>
    <xf numFmtId="168" fontId="0" fillId="4" borderId="6" xfId="6" applyFont="1" applyFill="1"/>
    <xf numFmtId="0" fontId="11" fillId="4" borderId="0" xfId="5" applyFill="1"/>
    <xf numFmtId="168" fontId="0" fillId="4" borderId="0" xfId="7" applyFont="1" applyFill="1"/>
    <xf numFmtId="168" fontId="0" fillId="4" borderId="1" xfId="9" applyFont="1" applyFill="1"/>
    <xf numFmtId="0" fontId="11" fillId="0" borderId="0" xfId="10">
      <alignment horizontal="left" indent="1"/>
    </xf>
    <xf numFmtId="10" fontId="0" fillId="4" borderId="0" xfId="11" applyFont="1" applyFill="1"/>
    <xf numFmtId="168" fontId="0" fillId="4" borderId="3" xfId="13" applyFont="1" applyFill="1"/>
    <xf numFmtId="168" fontId="0" fillId="4" borderId="7" xfId="8" applyFont="1" applyFill="1"/>
    <xf numFmtId="0" fontId="12" fillId="4" borderId="1" xfId="17" applyFill="1">
      <alignment horizontal="center" wrapText="1"/>
    </xf>
    <xf numFmtId="0" fontId="11" fillId="0" borderId="0" xfId="5" applyAlignment="1">
      <alignment vertical="center"/>
    </xf>
    <xf numFmtId="0" fontId="12" fillId="4" borderId="0" xfId="14" applyFill="1" applyAlignment="1">
      <alignment horizontal="center" vertical="center" wrapText="1"/>
    </xf>
    <xf numFmtId="0" fontId="5" fillId="0" borderId="1" xfId="0" applyFont="1" applyBorder="1"/>
    <xf numFmtId="43" fontId="4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left"/>
    </xf>
    <xf numFmtId="164" fontId="4" fillId="0" borderId="0" xfId="2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2" applyNumberFormat="1" applyFont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0" xfId="2" applyNumberFormat="1" applyFont="1"/>
    <xf numFmtId="0" fontId="4" fillId="0" borderId="1" xfId="0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5" fontId="4" fillId="0" borderId="1" xfId="1" applyNumberFormat="1" applyFont="1" applyBorder="1"/>
    <xf numFmtId="165" fontId="4" fillId="0" borderId="1" xfId="1" applyNumberFormat="1" applyFont="1" applyBorder="1" applyAlignment="1"/>
    <xf numFmtId="165" fontId="4" fillId="0" borderId="0" xfId="1" applyNumberFormat="1" applyFont="1" applyAlignment="1"/>
    <xf numFmtId="0" fontId="4" fillId="0" borderId="0" xfId="0" applyFont="1" applyFill="1" applyBorder="1"/>
    <xf numFmtId="44" fontId="4" fillId="0" borderId="0" xfId="2" applyNumberFormat="1" applyFont="1" applyFill="1"/>
    <xf numFmtId="44" fontId="4" fillId="0" borderId="0" xfId="2" applyNumberFormat="1" applyFont="1"/>
    <xf numFmtId="44" fontId="4" fillId="0" borderId="0" xfId="0" applyNumberFormat="1" applyFont="1"/>
    <xf numFmtId="39" fontId="4" fillId="0" borderId="0" xfId="1" applyNumberFormat="1" applyFont="1"/>
    <xf numFmtId="39" fontId="4" fillId="0" borderId="0" xfId="0" applyNumberFormat="1" applyFont="1"/>
    <xf numFmtId="37" fontId="4" fillId="0" borderId="1" xfId="1" applyNumberFormat="1" applyFont="1" applyBorder="1"/>
    <xf numFmtId="39" fontId="4" fillId="0" borderId="1" xfId="1" applyNumberFormat="1" applyFont="1" applyBorder="1"/>
    <xf numFmtId="39" fontId="4" fillId="0" borderId="1" xfId="0" applyNumberFormat="1" applyFont="1" applyBorder="1"/>
    <xf numFmtId="37" fontId="4" fillId="0" borderId="1" xfId="1" applyNumberFormat="1" applyFont="1" applyFill="1" applyBorder="1"/>
    <xf numFmtId="39" fontId="4" fillId="0" borderId="0" xfId="1" applyNumberFormat="1" applyFont="1" applyBorder="1"/>
    <xf numFmtId="0" fontId="4" fillId="0" borderId="0" xfId="0" applyFont="1" applyFill="1"/>
    <xf numFmtId="0" fontId="15" fillId="0" borderId="0" xfId="0" applyFont="1" applyFill="1"/>
    <xf numFmtId="39" fontId="4" fillId="0" borderId="5" xfId="1" applyNumberFormat="1" applyFont="1" applyFill="1" applyBorder="1"/>
    <xf numFmtId="39" fontId="4" fillId="0" borderId="5" xfId="1" applyNumberFormat="1" applyFont="1" applyBorder="1"/>
    <xf numFmtId="39" fontId="16" fillId="0" borderId="0" xfId="1" applyNumberFormat="1" applyFont="1" applyFill="1"/>
    <xf numFmtId="39" fontId="4" fillId="0" borderId="0" xfId="2" applyNumberFormat="1" applyFont="1" applyBorder="1"/>
    <xf numFmtId="39" fontId="4" fillId="0" borderId="0" xfId="0" applyNumberFormat="1" applyFont="1" applyBorder="1" applyAlignment="1"/>
    <xf numFmtId="39" fontId="4" fillId="0" borderId="0" xfId="0" applyNumberFormat="1" applyFont="1" applyBorder="1"/>
    <xf numFmtId="39" fontId="4" fillId="0" borderId="0" xfId="2" applyNumberFormat="1" applyFont="1"/>
    <xf numFmtId="39" fontId="4" fillId="0" borderId="0" xfId="0" applyNumberFormat="1" applyFont="1" applyAlignment="1"/>
    <xf numFmtId="164" fontId="4" fillId="0" borderId="0" xfId="2" applyNumberFormat="1" applyFont="1" applyAlignment="1"/>
    <xf numFmtId="0" fontId="17" fillId="0" borderId="0" xfId="0" applyFont="1"/>
    <xf numFmtId="170" fontId="4" fillId="0" borderId="0" xfId="2" applyNumberFormat="1" applyFont="1" applyFill="1"/>
    <xf numFmtId="37" fontId="4" fillId="0" borderId="0" xfId="1" applyNumberFormat="1" applyFont="1" applyBorder="1"/>
    <xf numFmtId="37" fontId="4" fillId="0" borderId="0" xfId="1" applyNumberFormat="1" applyFont="1" applyFill="1"/>
    <xf numFmtId="169" fontId="4" fillId="0" borderId="0" xfId="1" applyNumberFormat="1" applyFont="1"/>
    <xf numFmtId="169" fontId="4" fillId="0" borderId="1" xfId="1" applyNumberFormat="1" applyFont="1" applyBorder="1"/>
    <xf numFmtId="37" fontId="4" fillId="0" borderId="0" xfId="2" applyNumberFormat="1" applyFont="1" applyBorder="1"/>
    <xf numFmtId="169" fontId="4" fillId="0" borderId="0" xfId="0" applyNumberFormat="1" applyFont="1" applyBorder="1" applyAlignment="1"/>
    <xf numFmtId="169" fontId="4" fillId="0" borderId="0" xfId="0" applyNumberFormat="1" applyFont="1" applyBorder="1"/>
    <xf numFmtId="37" fontId="4" fillId="0" borderId="0" xfId="1" applyNumberFormat="1" applyFont="1" applyFill="1" applyBorder="1"/>
    <xf numFmtId="169" fontId="4" fillId="0" borderId="0" xfId="1" applyNumberFormat="1" applyFont="1" applyBorder="1"/>
    <xf numFmtId="169" fontId="4" fillId="0" borderId="0" xfId="1" applyNumberFormat="1" applyFont="1" applyFill="1"/>
    <xf numFmtId="37" fontId="4" fillId="0" borderId="0" xfId="2" applyNumberFormat="1" applyFont="1"/>
    <xf numFmtId="37" fontId="4" fillId="0" borderId="0" xfId="0" applyNumberFormat="1" applyFont="1" applyAlignment="1"/>
    <xf numFmtId="37" fontId="4" fillId="0" borderId="0" xfId="0" applyNumberFormat="1" applyFont="1"/>
    <xf numFmtId="37" fontId="4" fillId="0" borderId="0" xfId="1" applyNumberFormat="1" applyFont="1"/>
    <xf numFmtId="37" fontId="4" fillId="0" borderId="5" xfId="1" applyNumberFormat="1" applyFont="1" applyFill="1" applyBorder="1"/>
    <xf numFmtId="37" fontId="4" fillId="0" borderId="5" xfId="1" applyNumberFormat="1" applyFont="1" applyBorder="1"/>
    <xf numFmtId="37" fontId="16" fillId="0" borderId="0" xfId="1" applyNumberFormat="1" applyFont="1" applyFill="1"/>
    <xf numFmtId="0" fontId="14" fillId="0" borderId="0" xfId="16" applyFill="1" applyAlignment="1">
      <alignment horizontal="left" wrapText="1"/>
    </xf>
    <xf numFmtId="0" fontId="11" fillId="0" borderId="0" xfId="5" applyFill="1"/>
    <xf numFmtId="0" fontId="13" fillId="0" borderId="0" xfId="15" applyFill="1" applyAlignment="1">
      <alignment horizontal="left" wrapText="1"/>
    </xf>
    <xf numFmtId="0" fontId="11" fillId="0" borderId="0" xfId="5" applyFill="1" applyAlignment="1">
      <alignment horizontal="left" wrapText="1"/>
    </xf>
    <xf numFmtId="0" fontId="12" fillId="0" borderId="0" xfId="14" applyFill="1">
      <alignment horizontal="center" wrapText="1"/>
    </xf>
    <xf numFmtId="0" fontId="0" fillId="0" borderId="0" xfId="10" applyFont="1" applyFill="1">
      <alignment horizontal="left" indent="1"/>
    </xf>
    <xf numFmtId="168" fontId="0" fillId="0" borderId="1" xfId="9" applyFont="1" applyFill="1"/>
    <xf numFmtId="168" fontId="0" fillId="0" borderId="0" xfId="7" applyFont="1" applyFill="1"/>
    <xf numFmtId="168" fontId="0" fillId="0" borderId="7" xfId="8" applyFont="1" applyFill="1"/>
    <xf numFmtId="168" fontId="0" fillId="0" borderId="3" xfId="13" applyFont="1" applyFill="1"/>
    <xf numFmtId="0" fontId="12" fillId="0" borderId="0" xfId="12" applyFill="1"/>
    <xf numFmtId="10" fontId="0" fillId="0" borderId="0" xfId="11" applyFont="1" applyFill="1"/>
    <xf numFmtId="168" fontId="0" fillId="0" borderId="6" xfId="6" applyFont="1" applyFill="1"/>
    <xf numFmtId="0" fontId="5" fillId="0" borderId="1" xfId="0" applyFont="1" applyBorder="1" applyAlignment="1">
      <alignment horizontal="center"/>
    </xf>
  </cellXfs>
  <cellStyles count="18">
    <cellStyle name="ColumnHeader" xfId="17" xr:uid="{34C39CEC-DED9-4249-AFC7-44EE39A6420C}"/>
    <cellStyle name="Comma" xfId="1" builtinId="3"/>
    <cellStyle name="Comma 2" xfId="4" xr:uid="{00000000-0005-0000-0000-000001000000}"/>
    <cellStyle name="Currency" xfId="2" builtinId="4"/>
    <cellStyle name="DetailIndented" xfId="10" xr:uid="{407A01FF-5421-47CC-BFB2-F5F0704260C7}"/>
    <cellStyle name="DetailTotalNumber" xfId="9" xr:uid="{F0B2DD51-B191-4B86-BC91-64CCF6FE6E2D}"/>
    <cellStyle name="GrandTotalNumber" xfId="6" xr:uid="{36A6E086-B382-4360-8731-DE777FB15473}"/>
    <cellStyle name="Header" xfId="16" xr:uid="{564A65AF-F15D-41F9-B86C-DAFA6E68E81E}"/>
    <cellStyle name="Normal" xfId="0" builtinId="0"/>
    <cellStyle name="Normal 2" xfId="5" xr:uid="{78F8532A-1001-4E4A-908F-9EFC6489BCE6}"/>
    <cellStyle name="Percent" xfId="3" builtinId="5"/>
    <cellStyle name="SubHeader" xfId="15" xr:uid="{E8387561-0C83-4802-ADA4-588B903D7CB5}"/>
    <cellStyle name="SubTotalNumber" xfId="8" xr:uid="{4D4BA6DF-4BA1-4B67-AF1C-6904CD48CF79}"/>
    <cellStyle name="TextNumber" xfId="7" xr:uid="{B15A2B4A-01C0-4E4D-A0B0-E9746C04EBFB}"/>
    <cellStyle name="TextRate" xfId="11" xr:uid="{ABF02AE4-C15B-4321-B1DD-096D19EE7B36}"/>
    <cellStyle name="TotalNumber" xfId="13" xr:uid="{9E5DF528-125C-4CBB-BE81-E47C1C5AB90E}"/>
    <cellStyle name="TotalText" xfId="12" xr:uid="{DC990528-F127-490F-9E0A-AE08DA860F28}"/>
    <cellStyle name="UnitHeader" xfId="14" xr:uid="{E6EB4C2E-1A8C-401E-856C-CE975C9FE5BF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showGridLines="0" tabSelected="1" view="pageBreakPreview" zoomScale="85" zoomScaleNormal="100" zoomScaleSheetLayoutView="85" workbookViewId="0">
      <pane ySplit="16" topLeftCell="A59" activePane="bottomLeft" state="frozen"/>
      <selection sqref="A1:XFD1048576"/>
      <selection pane="bottomLeft" activeCell="M68" sqref="M68"/>
    </sheetView>
  </sheetViews>
  <sheetFormatPr defaultRowHeight="15" x14ac:dyDescent="0.25"/>
  <cols>
    <col min="1" max="1" width="5.5703125" style="6" customWidth="1"/>
    <col min="2" max="2" width="4.5703125" style="6" customWidth="1"/>
    <col min="3" max="3" width="46.5703125" style="6" customWidth="1"/>
    <col min="4" max="4" width="16.140625" style="92" customWidth="1"/>
    <col min="5" max="5" width="16.140625" style="81" customWidth="1"/>
    <col min="6" max="6" width="16.140625" style="6" customWidth="1"/>
    <col min="7" max="7" width="3.140625" style="6" customWidth="1"/>
    <col min="8" max="8" width="20.28515625" style="6" bestFit="1" customWidth="1"/>
    <col min="9" max="9" width="16.140625" style="84" customWidth="1"/>
    <col min="10" max="10" width="9.140625" style="84"/>
    <col min="11" max="11" width="11.7109375" style="6" bestFit="1" customWidth="1"/>
    <col min="12" max="16384" width="9.140625" style="6"/>
  </cols>
  <sheetData>
    <row r="1" spans="1:10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x14ac:dyDescent="0.25">
      <c r="A2" s="77" t="s">
        <v>178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x14ac:dyDescent="0.25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x14ac:dyDescent="0.25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5">
      <c r="C5" s="79"/>
      <c r="D5" s="80"/>
      <c r="F5" s="82"/>
      <c r="G5" s="79"/>
      <c r="H5" s="82"/>
      <c r="I5" s="83"/>
    </row>
    <row r="6" spans="1:10" x14ac:dyDescent="0.25">
      <c r="C6" s="79"/>
      <c r="D6" s="80"/>
      <c r="F6" s="82"/>
      <c r="G6" s="79"/>
      <c r="H6" s="82"/>
      <c r="I6" s="83"/>
    </row>
    <row r="7" spans="1:10" x14ac:dyDescent="0.25">
      <c r="C7" s="79"/>
      <c r="D7" s="80"/>
      <c r="F7" s="82"/>
      <c r="G7" s="79"/>
      <c r="H7" s="79" t="s">
        <v>48</v>
      </c>
      <c r="I7" s="82"/>
    </row>
    <row r="8" spans="1:10" x14ac:dyDescent="0.25">
      <c r="C8" s="79"/>
      <c r="D8" s="80"/>
      <c r="F8" s="82"/>
      <c r="G8" s="79"/>
      <c r="H8" s="79"/>
      <c r="I8" s="82"/>
    </row>
    <row r="9" spans="1:10" x14ac:dyDescent="0.25">
      <c r="C9" s="79"/>
      <c r="D9" s="80"/>
      <c r="F9" s="82"/>
      <c r="G9" s="79"/>
      <c r="H9" s="79" t="s">
        <v>7</v>
      </c>
      <c r="I9" s="82" t="s">
        <v>176</v>
      </c>
    </row>
    <row r="10" spans="1:10" x14ac:dyDescent="0.25">
      <c r="C10" s="79"/>
      <c r="D10" s="80"/>
      <c r="F10" s="82"/>
      <c r="G10" s="79"/>
      <c r="H10" s="85"/>
      <c r="I10" s="86"/>
    </row>
    <row r="11" spans="1:10" x14ac:dyDescent="0.25">
      <c r="A11" s="87"/>
      <c r="B11" s="87"/>
      <c r="C11" s="87"/>
      <c r="D11" s="88"/>
      <c r="E11" s="89"/>
      <c r="F11" s="87"/>
      <c r="G11" s="87"/>
      <c r="H11" s="87"/>
      <c r="I11" s="87"/>
    </row>
    <row r="12" spans="1:10" x14ac:dyDescent="0.25">
      <c r="B12" s="90"/>
      <c r="C12" s="90"/>
      <c r="D12" s="91"/>
      <c r="E12" s="89" t="s">
        <v>1</v>
      </c>
      <c r="F12" s="87"/>
      <c r="I12" s="6"/>
    </row>
    <row r="13" spans="1:10" x14ac:dyDescent="0.25">
      <c r="E13" s="82" t="s">
        <v>3</v>
      </c>
      <c r="H13" s="93" t="s">
        <v>6</v>
      </c>
      <c r="I13" s="93"/>
    </row>
    <row r="14" spans="1:10" x14ac:dyDescent="0.25">
      <c r="A14" s="6" t="s">
        <v>141</v>
      </c>
      <c r="B14" s="84"/>
      <c r="C14" s="84"/>
      <c r="D14" s="94" t="s">
        <v>2</v>
      </c>
      <c r="E14" s="83" t="s">
        <v>4</v>
      </c>
      <c r="F14" s="82" t="s">
        <v>5</v>
      </c>
      <c r="H14" s="83" t="s">
        <v>4</v>
      </c>
      <c r="I14" s="83" t="s">
        <v>5</v>
      </c>
    </row>
    <row r="15" spans="1:10" x14ac:dyDescent="0.25">
      <c r="A15" s="6" t="s">
        <v>140</v>
      </c>
      <c r="B15" s="95" t="s">
        <v>139</v>
      </c>
      <c r="C15" s="95"/>
      <c r="D15" s="96" t="s">
        <v>133</v>
      </c>
      <c r="E15" s="96" t="s">
        <v>134</v>
      </c>
      <c r="F15" s="96" t="s">
        <v>135</v>
      </c>
      <c r="G15" s="97"/>
      <c r="H15" s="97" t="s">
        <v>136</v>
      </c>
      <c r="I15" s="97" t="s">
        <v>137</v>
      </c>
    </row>
    <row r="16" spans="1:10" x14ac:dyDescent="0.25">
      <c r="A16" s="87"/>
      <c r="B16" s="87"/>
      <c r="C16" s="87"/>
      <c r="D16" s="98"/>
      <c r="E16" s="99"/>
      <c r="F16" s="98"/>
      <c r="G16" s="87"/>
      <c r="H16" s="86" t="s">
        <v>18</v>
      </c>
      <c r="I16" s="86" t="s">
        <v>18</v>
      </c>
    </row>
    <row r="17" spans="1:12" x14ac:dyDescent="0.25">
      <c r="D17" s="5"/>
      <c r="E17" s="100"/>
      <c r="F17" s="5"/>
      <c r="I17" s="6"/>
      <c r="K17" s="101"/>
      <c r="L17" s="101"/>
    </row>
    <row r="18" spans="1:12" x14ac:dyDescent="0.25">
      <c r="A18" s="79">
        <v>1</v>
      </c>
      <c r="B18" s="11" t="s">
        <v>149</v>
      </c>
      <c r="D18" s="124">
        <f>-'State Tax Provision'!B8</f>
        <v>82577</v>
      </c>
      <c r="E18" s="103">
        <v>0</v>
      </c>
      <c r="F18" s="103">
        <f>SUM(D18:E18)</f>
        <v>82577</v>
      </c>
      <c r="G18" s="104"/>
      <c r="H18" s="103">
        <v>0</v>
      </c>
      <c r="I18" s="103">
        <v>0</v>
      </c>
      <c r="K18" s="101"/>
      <c r="L18" s="101"/>
    </row>
    <row r="19" spans="1:12" x14ac:dyDescent="0.25">
      <c r="A19" s="79"/>
      <c r="D19" s="5"/>
      <c r="E19" s="5"/>
      <c r="F19" s="5"/>
      <c r="I19" s="6"/>
      <c r="K19" s="101"/>
      <c r="L19" s="101"/>
    </row>
    <row r="20" spans="1:12" x14ac:dyDescent="0.25">
      <c r="A20" s="79">
        <v>2</v>
      </c>
      <c r="B20" s="11" t="s">
        <v>138</v>
      </c>
      <c r="D20" s="32"/>
      <c r="E20" s="105"/>
      <c r="F20" s="105"/>
      <c r="G20" s="106"/>
      <c r="H20" s="106"/>
      <c r="I20" s="106"/>
      <c r="K20" s="46"/>
      <c r="L20" s="101"/>
    </row>
    <row r="21" spans="1:12" x14ac:dyDescent="0.25">
      <c r="A21" s="79"/>
      <c r="D21" s="105"/>
      <c r="E21" s="105"/>
      <c r="F21" s="105"/>
      <c r="G21" s="106"/>
      <c r="H21" s="106"/>
      <c r="I21" s="106"/>
    </row>
    <row r="22" spans="1:12" x14ac:dyDescent="0.25">
      <c r="A22" s="79">
        <v>3</v>
      </c>
      <c r="B22" s="6" t="s">
        <v>8</v>
      </c>
      <c r="D22" s="105">
        <v>0</v>
      </c>
      <c r="E22" s="105">
        <v>0</v>
      </c>
      <c r="F22" s="105">
        <f t="shared" ref="F22:F81" si="0">SUM(D22:E22)</f>
        <v>0</v>
      </c>
      <c r="G22" s="106"/>
      <c r="H22" s="106"/>
      <c r="I22" s="106"/>
    </row>
    <row r="23" spans="1:12" x14ac:dyDescent="0.25">
      <c r="A23" s="79"/>
      <c r="D23" s="105"/>
      <c r="E23" s="105"/>
      <c r="F23" s="105"/>
      <c r="G23" s="106"/>
      <c r="H23" s="106"/>
      <c r="I23" s="106"/>
    </row>
    <row r="24" spans="1:12" x14ac:dyDescent="0.25">
      <c r="A24" s="79">
        <v>4</v>
      </c>
      <c r="B24" s="6" t="s">
        <v>9</v>
      </c>
      <c r="D24" s="5">
        <f>+D28-D26</f>
        <v>566576.06000000017</v>
      </c>
      <c r="E24" s="105">
        <v>0</v>
      </c>
      <c r="F24" s="105">
        <f t="shared" si="0"/>
        <v>566576.06000000017</v>
      </c>
      <c r="G24" s="106"/>
      <c r="H24" s="106"/>
      <c r="I24" s="106"/>
    </row>
    <row r="25" spans="1:12" x14ac:dyDescent="0.25">
      <c r="A25" s="79"/>
      <c r="D25" s="105"/>
      <c r="E25" s="105"/>
      <c r="F25" s="105"/>
      <c r="G25" s="106"/>
      <c r="H25" s="106"/>
      <c r="I25" s="106"/>
    </row>
    <row r="26" spans="1:12" x14ac:dyDescent="0.25">
      <c r="A26" s="79">
        <v>5</v>
      </c>
      <c r="B26" s="6" t="s">
        <v>10</v>
      </c>
      <c r="D26" s="107">
        <f>-SUM('345 UE TB 12.31.19'!C277:C311)</f>
        <v>-379963.06000000017</v>
      </c>
      <c r="E26" s="108">
        <v>0</v>
      </c>
      <c r="F26" s="108">
        <f t="shared" si="0"/>
        <v>-379963.06000000017</v>
      </c>
      <c r="G26" s="106"/>
      <c r="H26" s="109"/>
      <c r="I26" s="109"/>
    </row>
    <row r="27" spans="1:12" x14ac:dyDescent="0.25">
      <c r="A27" s="79"/>
      <c r="D27" s="32"/>
      <c r="E27" s="105"/>
      <c r="F27" s="105"/>
      <c r="G27" s="106"/>
      <c r="H27" s="106"/>
      <c r="I27" s="106"/>
    </row>
    <row r="28" spans="1:12" x14ac:dyDescent="0.25">
      <c r="A28" s="79">
        <v>6</v>
      </c>
      <c r="B28" s="6" t="s">
        <v>11</v>
      </c>
      <c r="D28" s="110">
        <f>-'Federal Tax Provision'!B34+'Federal Tax Provision'!B28+'Federal Tax Provision'!B29</f>
        <v>186613</v>
      </c>
      <c r="E28" s="108">
        <v>0</v>
      </c>
      <c r="F28" s="108">
        <f t="shared" si="0"/>
        <v>186613</v>
      </c>
      <c r="G28" s="106"/>
      <c r="H28" s="40">
        <f t="shared" ref="H28:I28" si="1">+H24+H26</f>
        <v>0</v>
      </c>
      <c r="I28" s="40">
        <f t="shared" si="1"/>
        <v>0</v>
      </c>
    </row>
    <row r="29" spans="1:12" x14ac:dyDescent="0.25">
      <c r="A29" s="79"/>
      <c r="D29" s="32"/>
      <c r="E29" s="105"/>
      <c r="F29" s="105"/>
      <c r="G29" s="106"/>
      <c r="H29" s="106"/>
      <c r="I29" s="106"/>
    </row>
    <row r="30" spans="1:12" x14ac:dyDescent="0.25">
      <c r="A30" s="79">
        <v>7</v>
      </c>
      <c r="B30" s="6" t="s">
        <v>12</v>
      </c>
      <c r="D30" s="111"/>
      <c r="E30" s="111"/>
      <c r="F30" s="111"/>
      <c r="G30" s="106"/>
      <c r="H30" s="106"/>
      <c r="I30" s="106"/>
    </row>
    <row r="31" spans="1:12" x14ac:dyDescent="0.25">
      <c r="A31" s="79"/>
      <c r="C31" s="6" t="s">
        <v>153</v>
      </c>
      <c r="D31" s="125">
        <f>'Line 7 and 26'!C27</f>
        <v>-60249</v>
      </c>
      <c r="E31" s="105">
        <v>0</v>
      </c>
      <c r="F31" s="105">
        <f t="shared" ref="F31" si="2">SUM(D31:E31)</f>
        <v>-60249</v>
      </c>
      <c r="G31" s="106"/>
      <c r="H31" s="106"/>
      <c r="I31" s="106"/>
    </row>
    <row r="32" spans="1:12" x14ac:dyDescent="0.25">
      <c r="A32" s="79"/>
      <c r="D32" s="108"/>
      <c r="E32" s="108"/>
      <c r="F32" s="108"/>
      <c r="G32" s="106"/>
      <c r="H32" s="109"/>
      <c r="I32" s="109"/>
    </row>
    <row r="33" spans="1:9" x14ac:dyDescent="0.25">
      <c r="A33" s="79"/>
      <c r="D33" s="32"/>
      <c r="E33" s="105"/>
      <c r="F33" s="105"/>
      <c r="G33" s="106"/>
      <c r="H33" s="106"/>
      <c r="I33" s="106"/>
    </row>
    <row r="34" spans="1:9" x14ac:dyDescent="0.25">
      <c r="A34" s="79">
        <v>8</v>
      </c>
      <c r="B34" s="11" t="s">
        <v>13</v>
      </c>
      <c r="D34" s="32">
        <f>SUM(D28:D33)</f>
        <v>126364</v>
      </c>
      <c r="E34" s="32">
        <f>SUM(E28:E33)</f>
        <v>0</v>
      </c>
      <c r="F34" s="105">
        <f t="shared" si="0"/>
        <v>126364</v>
      </c>
      <c r="G34" s="106"/>
      <c r="H34" s="32">
        <f>SUM(H28:H33)</f>
        <v>0</v>
      </c>
      <c r="I34" s="32">
        <f>SUM(I28:I33)</f>
        <v>0</v>
      </c>
    </row>
    <row r="35" spans="1:9" x14ac:dyDescent="0.25">
      <c r="A35" s="79"/>
      <c r="D35" s="32"/>
      <c r="E35" s="105"/>
      <c r="F35" s="105"/>
      <c r="G35" s="106"/>
      <c r="H35" s="106"/>
      <c r="I35" s="106"/>
    </row>
    <row r="36" spans="1:9" x14ac:dyDescent="0.25">
      <c r="A36" s="79">
        <v>9</v>
      </c>
      <c r="B36" s="11" t="s">
        <v>14</v>
      </c>
      <c r="D36" s="40">
        <f>+D18+D34</f>
        <v>208941</v>
      </c>
      <c r="E36" s="40">
        <f>+E18+E34</f>
        <v>0</v>
      </c>
      <c r="F36" s="108">
        <f t="shared" si="0"/>
        <v>208941</v>
      </c>
      <c r="G36" s="106"/>
      <c r="H36" s="40">
        <f>+H18+H34</f>
        <v>0</v>
      </c>
      <c r="I36" s="40">
        <f>+I18+I34</f>
        <v>0</v>
      </c>
    </row>
    <row r="37" spans="1:9" x14ac:dyDescent="0.25">
      <c r="A37" s="79"/>
      <c r="D37" s="32"/>
      <c r="E37" s="105"/>
      <c r="F37" s="105"/>
      <c r="G37" s="106"/>
      <c r="H37" s="106"/>
      <c r="I37" s="106"/>
    </row>
    <row r="38" spans="1:9" x14ac:dyDescent="0.25">
      <c r="A38" s="79">
        <v>10</v>
      </c>
      <c r="B38" s="6" t="s">
        <v>15</v>
      </c>
      <c r="D38" s="32"/>
      <c r="E38" s="105"/>
      <c r="F38" s="105"/>
      <c r="G38" s="106"/>
      <c r="H38" s="106"/>
      <c r="I38" s="106"/>
    </row>
    <row r="39" spans="1:9" x14ac:dyDescent="0.25">
      <c r="A39" s="79">
        <v>11</v>
      </c>
      <c r="B39" s="6" t="s">
        <v>156</v>
      </c>
      <c r="D39" s="32">
        <v>0</v>
      </c>
      <c r="E39" s="105">
        <v>0</v>
      </c>
      <c r="F39" s="105">
        <f t="shared" si="0"/>
        <v>0</v>
      </c>
      <c r="G39" s="106"/>
      <c r="H39" s="105">
        <v>0</v>
      </c>
      <c r="I39" s="105">
        <v>0</v>
      </c>
    </row>
    <row r="40" spans="1:9" x14ac:dyDescent="0.25">
      <c r="A40" s="79">
        <v>12</v>
      </c>
      <c r="B40" s="6" t="s">
        <v>154</v>
      </c>
      <c r="D40" s="32">
        <v>0</v>
      </c>
      <c r="E40" s="105">
        <v>0</v>
      </c>
      <c r="F40" s="105">
        <f t="shared" si="0"/>
        <v>0</v>
      </c>
      <c r="G40" s="106"/>
      <c r="H40" s="105">
        <v>0</v>
      </c>
      <c r="I40" s="105">
        <v>0</v>
      </c>
    </row>
    <row r="41" spans="1:9" x14ac:dyDescent="0.25">
      <c r="A41" s="79">
        <v>13</v>
      </c>
      <c r="B41" s="6" t="s">
        <v>155</v>
      </c>
      <c r="D41" s="32">
        <v>0</v>
      </c>
      <c r="E41" s="105">
        <v>0</v>
      </c>
      <c r="F41" s="105">
        <f t="shared" si="0"/>
        <v>0</v>
      </c>
      <c r="G41" s="106"/>
      <c r="H41" s="105">
        <v>0</v>
      </c>
      <c r="I41" s="105">
        <v>0</v>
      </c>
    </row>
    <row r="42" spans="1:9" x14ac:dyDescent="0.25">
      <c r="A42" s="79">
        <v>14</v>
      </c>
      <c r="B42" s="6" t="s">
        <v>157</v>
      </c>
      <c r="D42" s="32">
        <v>0</v>
      </c>
      <c r="E42" s="105">
        <v>0</v>
      </c>
      <c r="F42" s="105">
        <f t="shared" si="0"/>
        <v>0</v>
      </c>
      <c r="G42" s="106"/>
      <c r="H42" s="105">
        <v>0</v>
      </c>
      <c r="I42" s="105">
        <v>0</v>
      </c>
    </row>
    <row r="43" spans="1:9" x14ac:dyDescent="0.25">
      <c r="A43" s="79">
        <v>15</v>
      </c>
      <c r="B43" s="6" t="s">
        <v>158</v>
      </c>
      <c r="D43" s="32">
        <v>0</v>
      </c>
      <c r="E43" s="105">
        <v>0</v>
      </c>
      <c r="F43" s="105">
        <f t="shared" si="0"/>
        <v>0</v>
      </c>
      <c r="G43" s="106"/>
      <c r="H43" s="105">
        <v>0</v>
      </c>
      <c r="I43" s="105">
        <v>0</v>
      </c>
    </row>
    <row r="44" spans="1:9" x14ac:dyDescent="0.25">
      <c r="A44" s="79"/>
      <c r="D44" s="40"/>
      <c r="E44" s="108"/>
      <c r="F44" s="108"/>
      <c r="G44" s="106"/>
      <c r="H44" s="109"/>
      <c r="I44" s="109"/>
    </row>
    <row r="45" spans="1:9" x14ac:dyDescent="0.25">
      <c r="A45" s="79">
        <v>16</v>
      </c>
      <c r="B45" s="6" t="s">
        <v>142</v>
      </c>
      <c r="D45" s="32">
        <f>SUM(D39:D44)</f>
        <v>0</v>
      </c>
      <c r="E45" s="32">
        <f>SUM(E39:E44)</f>
        <v>0</v>
      </c>
      <c r="F45" s="105">
        <f t="shared" si="0"/>
        <v>0</v>
      </c>
      <c r="G45" s="106"/>
      <c r="H45" s="32">
        <f t="shared" ref="H45:I45" si="3">SUM(H39:H44)</f>
        <v>0</v>
      </c>
      <c r="I45" s="32">
        <f t="shared" si="3"/>
        <v>0</v>
      </c>
    </row>
    <row r="46" spans="1:9" x14ac:dyDescent="0.25">
      <c r="A46" s="79"/>
      <c r="D46" s="32"/>
      <c r="E46" s="105"/>
      <c r="F46" s="105"/>
      <c r="G46" s="106"/>
      <c r="H46" s="106"/>
      <c r="I46" s="106"/>
    </row>
    <row r="47" spans="1:9" x14ac:dyDescent="0.25">
      <c r="A47" s="79"/>
      <c r="B47" s="112" t="s">
        <v>160</v>
      </c>
      <c r="C47" s="112"/>
      <c r="D47" s="32">
        <v>0</v>
      </c>
      <c r="E47" s="105">
        <v>0</v>
      </c>
      <c r="F47" s="105">
        <f t="shared" si="0"/>
        <v>0</v>
      </c>
      <c r="G47" s="106"/>
      <c r="H47" s="106"/>
      <c r="I47" s="106"/>
    </row>
    <row r="48" spans="1:9" x14ac:dyDescent="0.25">
      <c r="A48" s="79"/>
      <c r="D48" s="32"/>
      <c r="E48" s="105"/>
      <c r="F48" s="105"/>
      <c r="G48" s="106"/>
      <c r="H48" s="106"/>
      <c r="I48" s="106"/>
    </row>
    <row r="49" spans="1:9" x14ac:dyDescent="0.25">
      <c r="A49" s="79">
        <v>17</v>
      </c>
      <c r="B49" s="6" t="s">
        <v>16</v>
      </c>
      <c r="D49" s="40">
        <v>0</v>
      </c>
      <c r="E49" s="108">
        <v>0</v>
      </c>
      <c r="F49" s="108">
        <f t="shared" si="0"/>
        <v>0</v>
      </c>
      <c r="G49" s="106"/>
      <c r="H49" s="109"/>
      <c r="I49" s="109"/>
    </row>
    <row r="50" spans="1:9" x14ac:dyDescent="0.25">
      <c r="A50" s="79"/>
      <c r="D50" s="32"/>
      <c r="E50" s="105"/>
      <c r="F50" s="105"/>
      <c r="G50" s="106"/>
      <c r="H50" s="106"/>
      <c r="I50" s="106"/>
    </row>
    <row r="51" spans="1:9" ht="15.75" thickBot="1" x14ac:dyDescent="0.3">
      <c r="A51" s="79">
        <v>18</v>
      </c>
      <c r="B51" s="11" t="s">
        <v>150</v>
      </c>
      <c r="D51" s="114">
        <f>SUM(D45:D50)</f>
        <v>0</v>
      </c>
      <c r="E51" s="114">
        <f>SUM(E45:E50)</f>
        <v>0</v>
      </c>
      <c r="F51" s="115">
        <f t="shared" si="0"/>
        <v>0</v>
      </c>
      <c r="G51" s="106"/>
      <c r="H51" s="114">
        <f t="shared" ref="H51:I51" si="4">SUM(H45:H50)</f>
        <v>0</v>
      </c>
      <c r="I51" s="114">
        <f t="shared" si="4"/>
        <v>0</v>
      </c>
    </row>
    <row r="52" spans="1:9" ht="15.75" thickTop="1" x14ac:dyDescent="0.25">
      <c r="A52" s="79"/>
      <c r="D52" s="116"/>
      <c r="E52" s="105"/>
      <c r="F52" s="105"/>
      <c r="G52" s="106"/>
      <c r="H52" s="106"/>
      <c r="I52" s="106"/>
    </row>
    <row r="53" spans="1:9" x14ac:dyDescent="0.25">
      <c r="A53" s="79">
        <v>19</v>
      </c>
      <c r="B53" s="11" t="s">
        <v>152</v>
      </c>
      <c r="D53" s="32"/>
      <c r="E53" s="105"/>
      <c r="F53" s="105"/>
      <c r="G53" s="106"/>
      <c r="H53" s="106"/>
      <c r="I53" s="106"/>
    </row>
    <row r="54" spans="1:9" x14ac:dyDescent="0.25">
      <c r="A54" s="79"/>
      <c r="D54" s="126"/>
      <c r="E54" s="105"/>
      <c r="F54" s="105"/>
      <c r="G54" s="106"/>
      <c r="H54" s="106"/>
      <c r="I54" s="106"/>
    </row>
    <row r="55" spans="1:9" x14ac:dyDescent="0.25">
      <c r="A55" s="79">
        <v>20</v>
      </c>
      <c r="B55" s="6" t="s">
        <v>9</v>
      </c>
      <c r="D55" s="126">
        <f>D24</f>
        <v>566576.06000000017</v>
      </c>
      <c r="E55" s="127">
        <v>0</v>
      </c>
      <c r="F55" s="127">
        <f t="shared" si="0"/>
        <v>566576.06000000017</v>
      </c>
      <c r="G55" s="106"/>
      <c r="H55" s="106"/>
      <c r="I55" s="106"/>
    </row>
    <row r="56" spans="1:9" x14ac:dyDescent="0.25">
      <c r="A56" s="79"/>
      <c r="D56" s="126"/>
      <c r="E56" s="127"/>
      <c r="F56" s="127"/>
      <c r="G56" s="106"/>
      <c r="H56" s="106"/>
      <c r="I56" s="106"/>
    </row>
    <row r="57" spans="1:9" x14ac:dyDescent="0.25">
      <c r="A57" s="79">
        <v>21</v>
      </c>
      <c r="B57" s="6" t="s">
        <v>144</v>
      </c>
      <c r="D57" s="126">
        <f>D26</f>
        <v>-379963.06000000017</v>
      </c>
      <c r="E57" s="127">
        <v>0</v>
      </c>
      <c r="F57" s="127">
        <f t="shared" si="0"/>
        <v>-379963.06000000017</v>
      </c>
      <c r="G57" s="106"/>
      <c r="H57" s="106"/>
      <c r="I57" s="106"/>
    </row>
    <row r="58" spans="1:9" x14ac:dyDescent="0.25">
      <c r="D58" s="110"/>
      <c r="E58" s="128"/>
      <c r="F58" s="128"/>
      <c r="G58" s="106"/>
      <c r="H58" s="109"/>
      <c r="I58" s="109"/>
    </row>
    <row r="59" spans="1:9" x14ac:dyDescent="0.25">
      <c r="A59" s="79">
        <v>22</v>
      </c>
      <c r="B59" s="6" t="s">
        <v>143</v>
      </c>
      <c r="D59" s="129"/>
      <c r="E59" s="130"/>
      <c r="F59" s="131"/>
      <c r="G59" s="106"/>
      <c r="H59" s="106"/>
      <c r="I59" s="106"/>
    </row>
    <row r="60" spans="1:9" x14ac:dyDescent="0.25">
      <c r="A60" s="79"/>
      <c r="B60" s="6" t="s">
        <v>19</v>
      </c>
      <c r="D60" s="132">
        <f>+D57+D55</f>
        <v>186613</v>
      </c>
      <c r="E60" s="133">
        <v>0</v>
      </c>
      <c r="F60" s="133">
        <f>SUM(D60:E60)</f>
        <v>186613</v>
      </c>
      <c r="G60" s="106"/>
      <c r="H60" s="39">
        <f>+H57+H55</f>
        <v>0</v>
      </c>
      <c r="I60" s="39">
        <f>+I57+I55</f>
        <v>0</v>
      </c>
    </row>
    <row r="61" spans="1:9" x14ac:dyDescent="0.25">
      <c r="A61" s="79"/>
      <c r="D61" s="110"/>
      <c r="E61" s="128"/>
      <c r="F61" s="128"/>
      <c r="G61" s="106"/>
      <c r="H61" s="109"/>
      <c r="I61" s="109"/>
    </row>
    <row r="62" spans="1:9" x14ac:dyDescent="0.25">
      <c r="A62" s="79">
        <v>23</v>
      </c>
      <c r="B62" s="112" t="s">
        <v>174</v>
      </c>
      <c r="C62" s="112"/>
      <c r="D62" s="126">
        <f>+'345 UE TB 12.31.19'!C320</f>
        <v>26160.81</v>
      </c>
      <c r="E62" s="127">
        <v>0</v>
      </c>
      <c r="F62" s="127">
        <f>SUM(D62:E62)</f>
        <v>26160.81</v>
      </c>
      <c r="G62" s="106"/>
      <c r="H62" s="32">
        <f t="shared" ref="H62:I62" si="5">-(+H60-H60*6.5735%)*0.35</f>
        <v>0</v>
      </c>
      <c r="I62" s="32">
        <f t="shared" si="5"/>
        <v>0</v>
      </c>
    </row>
    <row r="63" spans="1:9" x14ac:dyDescent="0.25">
      <c r="A63" s="79"/>
      <c r="C63" s="6" t="s">
        <v>126</v>
      </c>
      <c r="D63" s="134"/>
      <c r="E63" s="127"/>
      <c r="F63" s="127"/>
      <c r="G63" s="106"/>
      <c r="H63" s="106"/>
      <c r="I63" s="106"/>
    </row>
    <row r="64" spans="1:9" x14ac:dyDescent="0.25">
      <c r="A64" s="79">
        <v>24</v>
      </c>
      <c r="B64" s="6" t="s">
        <v>146</v>
      </c>
      <c r="D64" s="135"/>
      <c r="E64" s="136"/>
      <c r="F64" s="137"/>
      <c r="G64" s="106"/>
      <c r="H64" s="106"/>
      <c r="I64" s="106"/>
    </row>
    <row r="65" spans="1:9" x14ac:dyDescent="0.25">
      <c r="A65" s="79"/>
      <c r="B65" s="6" t="s">
        <v>145</v>
      </c>
      <c r="D65" s="110">
        <v>0</v>
      </c>
      <c r="E65" s="107">
        <v>0</v>
      </c>
      <c r="F65" s="107">
        <f>SUM(D65:E65)</f>
        <v>0</v>
      </c>
      <c r="G65" s="106"/>
      <c r="H65" s="109"/>
      <c r="I65" s="109"/>
    </row>
    <row r="66" spans="1:9" x14ac:dyDescent="0.25">
      <c r="A66" s="79"/>
      <c r="D66" s="126"/>
      <c r="E66" s="138"/>
      <c r="F66" s="138"/>
      <c r="G66" s="106"/>
      <c r="H66" s="106"/>
      <c r="I66" s="106"/>
    </row>
    <row r="67" spans="1:9" x14ac:dyDescent="0.25">
      <c r="A67" s="79">
        <v>25</v>
      </c>
      <c r="B67" s="11" t="s">
        <v>147</v>
      </c>
      <c r="D67" s="135"/>
      <c r="E67" s="136"/>
      <c r="F67" s="137"/>
      <c r="G67" s="106"/>
      <c r="H67" s="106"/>
      <c r="I67" s="106"/>
    </row>
    <row r="68" spans="1:9" x14ac:dyDescent="0.25">
      <c r="A68" s="79"/>
      <c r="B68" s="11" t="s">
        <v>19</v>
      </c>
      <c r="D68" s="126">
        <f>SUM(D62:D66)</f>
        <v>26160.81</v>
      </c>
      <c r="E68" s="138">
        <v>0</v>
      </c>
      <c r="F68" s="138">
        <f>SUM(D68:E68)</f>
        <v>26160.81</v>
      </c>
      <c r="G68" s="106"/>
      <c r="H68" s="32">
        <f t="shared" ref="H68:I68" si="6">SUM(H62:H66)</f>
        <v>0</v>
      </c>
      <c r="I68" s="32">
        <f t="shared" si="6"/>
        <v>0</v>
      </c>
    </row>
    <row r="69" spans="1:9" x14ac:dyDescent="0.25">
      <c r="A69" s="79"/>
      <c r="D69" s="126"/>
      <c r="E69" s="138"/>
      <c r="F69" s="138"/>
      <c r="G69" s="106"/>
      <c r="H69" s="106"/>
      <c r="I69" s="106"/>
    </row>
    <row r="70" spans="1:9" x14ac:dyDescent="0.25">
      <c r="A70" s="79">
        <v>26</v>
      </c>
      <c r="B70" s="6" t="s">
        <v>20</v>
      </c>
      <c r="D70" s="126">
        <v>0</v>
      </c>
      <c r="E70" s="138">
        <v>0</v>
      </c>
      <c r="F70" s="138">
        <f t="shared" si="0"/>
        <v>0</v>
      </c>
      <c r="G70" s="106"/>
      <c r="H70" s="106"/>
      <c r="I70" s="106"/>
    </row>
    <row r="71" spans="1:9" x14ac:dyDescent="0.25">
      <c r="D71" s="126"/>
      <c r="E71" s="138"/>
      <c r="F71" s="138"/>
      <c r="G71" s="106"/>
      <c r="H71" s="106"/>
      <c r="I71" s="106"/>
    </row>
    <row r="72" spans="1:9" x14ac:dyDescent="0.25">
      <c r="A72" s="79">
        <v>27</v>
      </c>
      <c r="B72" s="6" t="s">
        <v>21</v>
      </c>
      <c r="D72" s="110">
        <v>0</v>
      </c>
      <c r="E72" s="107">
        <v>0</v>
      </c>
      <c r="F72" s="107">
        <f t="shared" si="0"/>
        <v>0</v>
      </c>
      <c r="G72" s="106"/>
      <c r="H72" s="109"/>
      <c r="I72" s="109"/>
    </row>
    <row r="73" spans="1:9" x14ac:dyDescent="0.25">
      <c r="A73" s="79"/>
      <c r="D73" s="126"/>
      <c r="E73" s="138"/>
      <c r="F73" s="138"/>
      <c r="G73" s="106"/>
      <c r="H73" s="106"/>
      <c r="I73" s="106"/>
    </row>
    <row r="74" spans="1:9" x14ac:dyDescent="0.25">
      <c r="A74" s="79">
        <v>28</v>
      </c>
      <c r="B74" s="11" t="s">
        <v>17</v>
      </c>
      <c r="D74" s="126">
        <f>SUM(D70:D73)</f>
        <v>0</v>
      </c>
      <c r="E74" s="126">
        <f>SUM(E70:E73)</f>
        <v>0</v>
      </c>
      <c r="F74" s="138">
        <f t="shared" si="0"/>
        <v>0</v>
      </c>
      <c r="G74" s="106"/>
      <c r="H74" s="32">
        <f t="shared" ref="H74:I74" si="7">SUM(H70:H73)</f>
        <v>0</v>
      </c>
      <c r="I74" s="32">
        <f t="shared" si="7"/>
        <v>0</v>
      </c>
    </row>
    <row r="75" spans="1:9" x14ac:dyDescent="0.25">
      <c r="A75" s="79"/>
      <c r="D75" s="126"/>
      <c r="E75" s="138"/>
      <c r="F75" s="138"/>
      <c r="G75" s="106"/>
      <c r="H75" s="106"/>
      <c r="I75" s="106"/>
    </row>
    <row r="76" spans="1:9" x14ac:dyDescent="0.25">
      <c r="A76" s="79">
        <v>29</v>
      </c>
      <c r="B76" s="11" t="s">
        <v>148</v>
      </c>
      <c r="D76" s="132"/>
      <c r="E76" s="125"/>
      <c r="F76" s="125"/>
      <c r="G76" s="106"/>
      <c r="H76" s="106"/>
      <c r="I76" s="106"/>
    </row>
    <row r="77" spans="1:9" x14ac:dyDescent="0.25">
      <c r="C77" s="6" t="s">
        <v>153</v>
      </c>
      <c r="D77" s="126">
        <f>-'Line 7 and 26'!C46</f>
        <v>0</v>
      </c>
      <c r="E77" s="125"/>
      <c r="F77" s="125"/>
      <c r="G77" s="106"/>
      <c r="H77" s="106"/>
      <c r="I77" s="106"/>
    </row>
    <row r="78" spans="1:9" x14ac:dyDescent="0.25">
      <c r="C78" s="112" t="s">
        <v>160</v>
      </c>
      <c r="D78" s="126">
        <v>0</v>
      </c>
      <c r="E78" s="125"/>
      <c r="F78" s="125"/>
      <c r="G78" s="106"/>
      <c r="H78" s="106"/>
      <c r="I78" s="106"/>
    </row>
    <row r="79" spans="1:9" x14ac:dyDescent="0.25">
      <c r="D79" s="110"/>
      <c r="E79" s="107"/>
      <c r="F79" s="107"/>
      <c r="G79" s="106"/>
      <c r="H79" s="109"/>
      <c r="I79" s="109"/>
    </row>
    <row r="80" spans="1:9" x14ac:dyDescent="0.25">
      <c r="A80" s="79"/>
      <c r="D80" s="126"/>
      <c r="E80" s="138"/>
      <c r="F80" s="138"/>
      <c r="G80" s="106"/>
      <c r="H80" s="106"/>
      <c r="I80" s="106"/>
    </row>
    <row r="81" spans="1:9" ht="15.75" thickBot="1" x14ac:dyDescent="0.3">
      <c r="A81" s="79">
        <v>30</v>
      </c>
      <c r="B81" s="11" t="s">
        <v>151</v>
      </c>
      <c r="D81" s="139">
        <f>D68+D74+SUM(D77:D80)</f>
        <v>26160.81</v>
      </c>
      <c r="E81" s="139">
        <f>E68+E74+SUM(E77:E80)</f>
        <v>0</v>
      </c>
      <c r="F81" s="140">
        <f t="shared" si="0"/>
        <v>26160.81</v>
      </c>
      <c r="G81" s="106"/>
      <c r="H81" s="114">
        <f>H68+H74+SUM(H77:H80)</f>
        <v>0</v>
      </c>
      <c r="I81" s="114">
        <f>I68+I74+SUM(I77:I80)</f>
        <v>0</v>
      </c>
    </row>
    <row r="82" spans="1:9" ht="15.75" thickTop="1" x14ac:dyDescent="0.25">
      <c r="D82" s="141"/>
      <c r="E82" s="138"/>
      <c r="F82" s="138"/>
      <c r="G82" s="106"/>
      <c r="H82" s="106"/>
      <c r="I82" s="106"/>
    </row>
    <row r="83" spans="1:9" ht="15.75" thickBot="1" x14ac:dyDescent="0.3">
      <c r="A83" s="79">
        <v>31</v>
      </c>
      <c r="B83" s="11" t="s">
        <v>163</v>
      </c>
      <c r="D83" s="139">
        <f>D51+D81</f>
        <v>26160.81</v>
      </c>
      <c r="E83" s="140">
        <v>0</v>
      </c>
      <c r="F83" s="140">
        <f>SUM(D83:E83)</f>
        <v>26160.81</v>
      </c>
      <c r="G83" s="106"/>
      <c r="H83" s="114">
        <f>H51+H81</f>
        <v>0</v>
      </c>
      <c r="I83" s="114">
        <f>I51+I81</f>
        <v>0</v>
      </c>
    </row>
    <row r="84" spans="1:9" ht="15.75" thickTop="1" x14ac:dyDescent="0.25">
      <c r="D84" s="5"/>
      <c r="E84" s="100"/>
      <c r="F84" s="5"/>
    </row>
    <row r="85" spans="1:9" x14ac:dyDescent="0.25">
      <c r="E85" s="122"/>
    </row>
    <row r="86" spans="1:9" x14ac:dyDescent="0.25">
      <c r="A86" s="123" t="s">
        <v>23</v>
      </c>
    </row>
  </sheetData>
  <mergeCells count="7">
    <mergeCell ref="B15:C15"/>
    <mergeCell ref="A1:I1"/>
    <mergeCell ref="A4:I4"/>
    <mergeCell ref="A3:I3"/>
    <mergeCell ref="A2:I2"/>
    <mergeCell ref="H13:I13"/>
    <mergeCell ref="B12:C12"/>
  </mergeCells>
  <pageMargins left="0.25" right="0.25" top="0.75" bottom="0.75" header="0.3" footer="0.3"/>
  <pageSetup scale="92" fitToHeight="0" orientation="landscape" r:id="rId1"/>
  <ignoredErrors>
    <ignoredError sqref="D16:I26" formulaRange="1"/>
    <ignoredError sqref="D15:I15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8"/>
  <sheetViews>
    <sheetView showGridLines="0" view="pageBreakPreview" zoomScaleNormal="100" zoomScaleSheetLayoutView="100" workbookViewId="0">
      <pane ySplit="16" topLeftCell="A17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5.5703125" style="6" customWidth="1"/>
    <col min="2" max="2" width="4.5703125" style="6" customWidth="1"/>
    <col min="3" max="3" width="46.5703125" style="6" customWidth="1"/>
    <col min="4" max="4" width="16.140625" style="92" customWidth="1"/>
    <col min="5" max="5" width="16.140625" style="81" customWidth="1"/>
    <col min="6" max="6" width="16.140625" style="6" customWidth="1"/>
    <col min="7" max="7" width="3.140625" style="6" customWidth="1"/>
    <col min="8" max="8" width="20.28515625" style="6" bestFit="1" customWidth="1"/>
    <col min="9" max="9" width="16.140625" style="84" customWidth="1"/>
    <col min="10" max="10" width="9.140625" style="84"/>
    <col min="11" max="11" width="11.7109375" style="6" bestFit="1" customWidth="1"/>
    <col min="12" max="16384" width="9.140625" style="6"/>
  </cols>
  <sheetData>
    <row r="1" spans="1:10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x14ac:dyDescent="0.25">
      <c r="A2" s="77" t="s">
        <v>178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x14ac:dyDescent="0.25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x14ac:dyDescent="0.25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5">
      <c r="C5" s="79"/>
      <c r="D5" s="80"/>
      <c r="F5" s="82"/>
      <c r="G5" s="79"/>
      <c r="H5" s="82"/>
      <c r="I5" s="83"/>
    </row>
    <row r="6" spans="1:10" x14ac:dyDescent="0.25">
      <c r="C6" s="79"/>
      <c r="D6" s="80"/>
      <c r="F6" s="82"/>
      <c r="G6" s="79"/>
      <c r="H6" s="82"/>
      <c r="I6" s="83"/>
    </row>
    <row r="7" spans="1:10" x14ac:dyDescent="0.25">
      <c r="C7" s="79"/>
      <c r="D7" s="80"/>
      <c r="F7" s="82"/>
      <c r="G7" s="79"/>
      <c r="H7" s="79" t="s">
        <v>48</v>
      </c>
      <c r="I7" s="82"/>
    </row>
    <row r="8" spans="1:10" x14ac:dyDescent="0.25">
      <c r="C8" s="79"/>
      <c r="D8" s="80"/>
      <c r="F8" s="82"/>
      <c r="G8" s="79"/>
      <c r="H8" s="79"/>
      <c r="I8" s="82"/>
    </row>
    <row r="9" spans="1:10" x14ac:dyDescent="0.25">
      <c r="C9" s="79"/>
      <c r="D9" s="80"/>
      <c r="F9" s="82"/>
      <c r="G9" s="79"/>
      <c r="H9" s="79" t="s">
        <v>7</v>
      </c>
      <c r="I9" s="82" t="s">
        <v>176</v>
      </c>
    </row>
    <row r="10" spans="1:10" x14ac:dyDescent="0.25">
      <c r="C10" s="79"/>
      <c r="D10" s="80"/>
      <c r="F10" s="82"/>
      <c r="G10" s="79"/>
      <c r="H10" s="85"/>
      <c r="I10" s="86"/>
    </row>
    <row r="11" spans="1:10" x14ac:dyDescent="0.25">
      <c r="A11" s="87"/>
      <c r="B11" s="87"/>
      <c r="C11" s="87"/>
      <c r="D11" s="88"/>
      <c r="E11" s="89"/>
      <c r="F11" s="87"/>
      <c r="G11" s="87"/>
      <c r="H11" s="87"/>
      <c r="I11" s="87"/>
    </row>
    <row r="12" spans="1:10" x14ac:dyDescent="0.25">
      <c r="B12" s="90"/>
      <c r="C12" s="90"/>
      <c r="D12" s="91"/>
      <c r="E12" s="89" t="s">
        <v>1</v>
      </c>
      <c r="F12" s="87"/>
      <c r="I12" s="6"/>
    </row>
    <row r="13" spans="1:10" x14ac:dyDescent="0.25">
      <c r="E13" s="82" t="s">
        <v>3</v>
      </c>
      <c r="H13" s="93" t="s">
        <v>6</v>
      </c>
      <c r="I13" s="93"/>
    </row>
    <row r="14" spans="1:10" x14ac:dyDescent="0.25">
      <c r="A14" s="6" t="s">
        <v>141</v>
      </c>
      <c r="B14" s="84"/>
      <c r="C14" s="84"/>
      <c r="D14" s="94" t="s">
        <v>2</v>
      </c>
      <c r="E14" s="83" t="s">
        <v>4</v>
      </c>
      <c r="F14" s="82" t="s">
        <v>5</v>
      </c>
      <c r="H14" s="83" t="s">
        <v>4</v>
      </c>
      <c r="I14" s="83" t="s">
        <v>5</v>
      </c>
    </row>
    <row r="15" spans="1:10" x14ac:dyDescent="0.25">
      <c r="A15" s="6" t="s">
        <v>140</v>
      </c>
      <c r="B15" s="95" t="s">
        <v>139</v>
      </c>
      <c r="C15" s="95"/>
      <c r="D15" s="96" t="s">
        <v>133</v>
      </c>
      <c r="E15" s="96" t="s">
        <v>134</v>
      </c>
      <c r="F15" s="96" t="s">
        <v>135</v>
      </c>
      <c r="G15" s="97"/>
      <c r="H15" s="97" t="s">
        <v>136</v>
      </c>
      <c r="I15" s="97" t="s">
        <v>137</v>
      </c>
    </row>
    <row r="16" spans="1:10" x14ac:dyDescent="0.25">
      <c r="A16" s="87"/>
      <c r="B16" s="87"/>
      <c r="C16" s="87"/>
      <c r="D16" s="98"/>
      <c r="E16" s="99"/>
      <c r="F16" s="98"/>
      <c r="G16" s="87"/>
      <c r="H16" s="86" t="s">
        <v>18</v>
      </c>
      <c r="I16" s="86" t="s">
        <v>18</v>
      </c>
    </row>
    <row r="17" spans="1:12" x14ac:dyDescent="0.25">
      <c r="D17" s="5"/>
      <c r="E17" s="100"/>
      <c r="F17" s="5"/>
      <c r="I17" s="6"/>
      <c r="K17" s="101"/>
      <c r="L17" s="101"/>
    </row>
    <row r="18" spans="1:12" x14ac:dyDescent="0.25">
      <c r="A18" s="79">
        <v>1</v>
      </c>
      <c r="B18" s="11" t="s">
        <v>149</v>
      </c>
      <c r="D18" s="102">
        <f>-'State Tax Provision'!B8</f>
        <v>82577</v>
      </c>
      <c r="E18" s="103">
        <v>0</v>
      </c>
      <c r="F18" s="103">
        <f>SUM(D18:E18)</f>
        <v>82577</v>
      </c>
      <c r="G18" s="104"/>
      <c r="H18" s="103">
        <v>0</v>
      </c>
      <c r="I18" s="103">
        <v>0</v>
      </c>
      <c r="K18" s="101"/>
      <c r="L18" s="101"/>
    </row>
    <row r="19" spans="1:12" x14ac:dyDescent="0.25">
      <c r="A19" s="79"/>
      <c r="D19" s="5"/>
      <c r="E19" s="5"/>
      <c r="F19" s="5"/>
      <c r="I19" s="6"/>
      <c r="K19" s="101"/>
      <c r="L19" s="101"/>
    </row>
    <row r="20" spans="1:12" x14ac:dyDescent="0.25">
      <c r="A20" s="79">
        <v>2</v>
      </c>
      <c r="B20" s="11" t="s">
        <v>138</v>
      </c>
      <c r="D20" s="32"/>
      <c r="E20" s="105"/>
      <c r="F20" s="105"/>
      <c r="G20" s="106"/>
      <c r="H20" s="106"/>
      <c r="I20" s="106"/>
      <c r="K20" s="46"/>
      <c r="L20" s="101"/>
    </row>
    <row r="21" spans="1:12" x14ac:dyDescent="0.25">
      <c r="A21" s="79"/>
      <c r="D21" s="105"/>
      <c r="E21" s="105"/>
      <c r="F21" s="105"/>
      <c r="G21" s="106"/>
      <c r="H21" s="106"/>
      <c r="I21" s="106"/>
    </row>
    <row r="22" spans="1:12" x14ac:dyDescent="0.25">
      <c r="A22" s="79">
        <v>3</v>
      </c>
      <c r="B22" s="6" t="s">
        <v>8</v>
      </c>
      <c r="D22" s="105">
        <v>0</v>
      </c>
      <c r="E22" s="105">
        <v>0</v>
      </c>
      <c r="F22" s="105">
        <f t="shared" ref="F22:F83" si="0">SUM(D22:E22)</f>
        <v>0</v>
      </c>
      <c r="G22" s="106"/>
      <c r="H22" s="106"/>
      <c r="I22" s="106"/>
    </row>
    <row r="23" spans="1:12" x14ac:dyDescent="0.25">
      <c r="A23" s="79"/>
      <c r="D23" s="105"/>
      <c r="E23" s="105"/>
      <c r="F23" s="105"/>
      <c r="G23" s="106"/>
      <c r="H23" s="106"/>
      <c r="I23" s="106"/>
    </row>
    <row r="24" spans="1:12" x14ac:dyDescent="0.25">
      <c r="A24" s="79">
        <v>4</v>
      </c>
      <c r="B24" s="6" t="s">
        <v>9</v>
      </c>
      <c r="D24" s="5">
        <f>+D28-D26</f>
        <v>510464.06000000017</v>
      </c>
      <c r="E24" s="105">
        <v>0</v>
      </c>
      <c r="F24" s="105">
        <f t="shared" si="0"/>
        <v>510464.06000000017</v>
      </c>
      <c r="G24" s="106"/>
      <c r="H24" s="106"/>
      <c r="I24" s="106"/>
    </row>
    <row r="25" spans="1:12" x14ac:dyDescent="0.25">
      <c r="A25" s="79"/>
      <c r="D25" s="105"/>
      <c r="E25" s="105"/>
      <c r="F25" s="105"/>
      <c r="G25" s="106"/>
      <c r="H25" s="106"/>
      <c r="I25" s="106"/>
    </row>
    <row r="26" spans="1:12" x14ac:dyDescent="0.25">
      <c r="A26" s="79">
        <v>5</v>
      </c>
      <c r="B26" s="6" t="s">
        <v>10</v>
      </c>
      <c r="D26" s="107">
        <f>+'Sch 22 - Federal'!D26</f>
        <v>-379963.06000000017</v>
      </c>
      <c r="E26" s="108">
        <v>0</v>
      </c>
      <c r="F26" s="108">
        <f t="shared" si="0"/>
        <v>-379963.06000000017</v>
      </c>
      <c r="G26" s="106"/>
      <c r="H26" s="109"/>
      <c r="I26" s="109"/>
    </row>
    <row r="27" spans="1:12" x14ac:dyDescent="0.25">
      <c r="A27" s="79"/>
      <c r="D27" s="32"/>
      <c r="E27" s="105"/>
      <c r="F27" s="105"/>
      <c r="G27" s="106"/>
      <c r="H27" s="106"/>
      <c r="I27" s="106"/>
    </row>
    <row r="28" spans="1:12" x14ac:dyDescent="0.25">
      <c r="A28" s="79">
        <v>6</v>
      </c>
      <c r="B28" s="6" t="s">
        <v>11</v>
      </c>
      <c r="D28" s="110">
        <f>-'State Tax Provision'!B28+'State Tax Provision'!B23+'State Tax Provision'!B22+'State Tax Provision'!B41+'State Tax Provision'!B42</f>
        <v>130501</v>
      </c>
      <c r="E28" s="108">
        <v>0</v>
      </c>
      <c r="F28" s="108">
        <f t="shared" si="0"/>
        <v>130501</v>
      </c>
      <c r="G28" s="106"/>
      <c r="H28" s="40">
        <f t="shared" ref="H28:I28" si="1">+H24+H26</f>
        <v>0</v>
      </c>
      <c r="I28" s="40">
        <f t="shared" si="1"/>
        <v>0</v>
      </c>
    </row>
    <row r="29" spans="1:12" x14ac:dyDescent="0.25">
      <c r="A29" s="79"/>
      <c r="D29" s="32"/>
      <c r="E29" s="105"/>
      <c r="F29" s="105"/>
      <c r="G29" s="106"/>
      <c r="H29" s="106"/>
      <c r="I29" s="106"/>
    </row>
    <row r="30" spans="1:12" x14ac:dyDescent="0.25">
      <c r="A30" s="79">
        <v>7</v>
      </c>
      <c r="B30" s="6" t="s">
        <v>12</v>
      </c>
      <c r="D30" s="111"/>
      <c r="E30" s="111"/>
      <c r="F30" s="111"/>
      <c r="G30" s="106"/>
      <c r="H30" s="106"/>
      <c r="I30" s="106"/>
    </row>
    <row r="31" spans="1:12" x14ac:dyDescent="0.25">
      <c r="A31" s="79"/>
      <c r="C31" s="6" t="s">
        <v>153</v>
      </c>
      <c r="D31" s="111">
        <f>'Line 7 and 26'!E27</f>
        <v>-60499</v>
      </c>
      <c r="E31" s="105">
        <v>0</v>
      </c>
      <c r="F31" s="105">
        <f t="shared" ref="F31" si="2">SUM(D31:E31)</f>
        <v>-60499</v>
      </c>
      <c r="G31" s="106"/>
      <c r="H31" s="106"/>
      <c r="I31" s="106"/>
    </row>
    <row r="32" spans="1:12" x14ac:dyDescent="0.25">
      <c r="A32" s="79"/>
      <c r="D32" s="108"/>
      <c r="E32" s="108"/>
      <c r="F32" s="108"/>
      <c r="G32" s="106"/>
      <c r="H32" s="109"/>
      <c r="I32" s="109"/>
    </row>
    <row r="33" spans="1:9" x14ac:dyDescent="0.25">
      <c r="A33" s="79"/>
      <c r="D33" s="32"/>
      <c r="E33" s="105"/>
      <c r="F33" s="105"/>
      <c r="G33" s="106"/>
      <c r="H33" s="106"/>
      <c r="I33" s="106"/>
    </row>
    <row r="34" spans="1:9" x14ac:dyDescent="0.25">
      <c r="A34" s="79">
        <v>8</v>
      </c>
      <c r="B34" s="11" t="s">
        <v>13</v>
      </c>
      <c r="D34" s="32">
        <f>SUM(D28:D33)</f>
        <v>70002</v>
      </c>
      <c r="E34" s="32">
        <f>SUM(E28:E33)</f>
        <v>0</v>
      </c>
      <c r="F34" s="105">
        <f t="shared" si="0"/>
        <v>70002</v>
      </c>
      <c r="G34" s="106"/>
      <c r="H34" s="32">
        <f>SUM(H28:H33)</f>
        <v>0</v>
      </c>
      <c r="I34" s="32">
        <f>SUM(I28:I33)</f>
        <v>0</v>
      </c>
    </row>
    <row r="35" spans="1:9" x14ac:dyDescent="0.25">
      <c r="A35" s="79"/>
      <c r="D35" s="32"/>
      <c r="E35" s="105"/>
      <c r="F35" s="105"/>
      <c r="G35" s="106"/>
      <c r="H35" s="106"/>
      <c r="I35" s="106"/>
    </row>
    <row r="36" spans="1:9" x14ac:dyDescent="0.25">
      <c r="A36" s="79">
        <v>9</v>
      </c>
      <c r="B36" s="11" t="s">
        <v>164</v>
      </c>
      <c r="D36" s="40">
        <f>+D18+D34</f>
        <v>152579</v>
      </c>
      <c r="E36" s="40">
        <f>+E18+E34</f>
        <v>0</v>
      </c>
      <c r="F36" s="108">
        <f t="shared" si="0"/>
        <v>152579</v>
      </c>
      <c r="G36" s="106"/>
      <c r="H36" s="40">
        <f>+H18+H34</f>
        <v>0</v>
      </c>
      <c r="I36" s="40">
        <f>+I18+I34</f>
        <v>0</v>
      </c>
    </row>
    <row r="37" spans="1:9" x14ac:dyDescent="0.25">
      <c r="A37" s="79"/>
      <c r="D37" s="32"/>
      <c r="E37" s="105"/>
      <c r="F37" s="105"/>
      <c r="G37" s="106"/>
      <c r="H37" s="106"/>
      <c r="I37" s="106"/>
    </row>
    <row r="38" spans="1:9" x14ac:dyDescent="0.25">
      <c r="A38" s="79">
        <v>10</v>
      </c>
      <c r="B38" s="6" t="s">
        <v>15</v>
      </c>
      <c r="D38" s="32"/>
      <c r="E38" s="105"/>
      <c r="F38" s="105"/>
      <c r="G38" s="106"/>
      <c r="H38" s="106"/>
      <c r="I38" s="106"/>
    </row>
    <row r="39" spans="1:9" x14ac:dyDescent="0.25">
      <c r="A39" s="79">
        <v>11</v>
      </c>
      <c r="B39" s="6" t="s">
        <v>170</v>
      </c>
      <c r="D39" s="32">
        <v>0</v>
      </c>
      <c r="E39" s="105">
        <v>0</v>
      </c>
      <c r="F39" s="105">
        <f t="shared" si="0"/>
        <v>0</v>
      </c>
      <c r="G39" s="106"/>
      <c r="H39" s="105">
        <v>0</v>
      </c>
      <c r="I39" s="105">
        <v>0</v>
      </c>
    </row>
    <row r="40" spans="1:9" x14ac:dyDescent="0.25">
      <c r="A40" s="79">
        <v>12</v>
      </c>
      <c r="B40" s="6" t="s">
        <v>171</v>
      </c>
      <c r="D40" s="32">
        <v>0</v>
      </c>
      <c r="E40" s="105">
        <v>0</v>
      </c>
      <c r="F40" s="105">
        <f t="shared" si="0"/>
        <v>0</v>
      </c>
      <c r="G40" s="106"/>
      <c r="H40" s="105">
        <v>0</v>
      </c>
      <c r="I40" s="105">
        <v>0</v>
      </c>
    </row>
    <row r="41" spans="1:9" x14ac:dyDescent="0.25">
      <c r="A41" s="79">
        <v>13</v>
      </c>
      <c r="D41" s="32"/>
      <c r="E41" s="105"/>
      <c r="F41" s="105"/>
      <c r="G41" s="106"/>
      <c r="H41" s="105"/>
      <c r="I41" s="105"/>
    </row>
    <row r="42" spans="1:9" x14ac:dyDescent="0.25">
      <c r="A42" s="79">
        <v>14</v>
      </c>
      <c r="D42" s="32"/>
      <c r="E42" s="105"/>
      <c r="F42" s="105"/>
      <c r="G42" s="106"/>
      <c r="H42" s="105"/>
      <c r="I42" s="105"/>
    </row>
    <row r="43" spans="1:9" x14ac:dyDescent="0.25">
      <c r="A43" s="79">
        <v>15</v>
      </c>
      <c r="B43" s="6" t="s">
        <v>172</v>
      </c>
      <c r="D43" s="32">
        <v>0</v>
      </c>
      <c r="E43" s="105">
        <v>0</v>
      </c>
      <c r="F43" s="105">
        <f t="shared" si="0"/>
        <v>0</v>
      </c>
      <c r="G43" s="106"/>
      <c r="H43" s="105">
        <v>0</v>
      </c>
      <c r="I43" s="105">
        <v>0</v>
      </c>
    </row>
    <row r="44" spans="1:9" x14ac:dyDescent="0.25">
      <c r="A44" s="79"/>
      <c r="D44" s="40"/>
      <c r="E44" s="108"/>
      <c r="F44" s="108"/>
      <c r="G44" s="106"/>
      <c r="H44" s="109"/>
      <c r="I44" s="109"/>
    </row>
    <row r="45" spans="1:9" x14ac:dyDescent="0.25">
      <c r="A45" s="79">
        <v>16</v>
      </c>
      <c r="B45" s="6" t="s">
        <v>132</v>
      </c>
      <c r="D45" s="32">
        <f>SUM(D39:D44)</f>
        <v>0</v>
      </c>
      <c r="E45" s="32">
        <f>SUM(E39:E44)</f>
        <v>0</v>
      </c>
      <c r="F45" s="105">
        <f t="shared" si="0"/>
        <v>0</v>
      </c>
      <c r="G45" s="106"/>
      <c r="H45" s="32">
        <f t="shared" ref="H45:I45" si="3">SUM(H39:H44)</f>
        <v>0</v>
      </c>
      <c r="I45" s="32">
        <f t="shared" si="3"/>
        <v>0</v>
      </c>
    </row>
    <row r="46" spans="1:9" x14ac:dyDescent="0.25">
      <c r="A46" s="79"/>
      <c r="D46" s="32"/>
      <c r="E46" s="105"/>
      <c r="F46" s="105"/>
      <c r="G46" s="106"/>
      <c r="H46" s="106"/>
      <c r="I46" s="106"/>
    </row>
    <row r="47" spans="1:9" x14ac:dyDescent="0.25">
      <c r="A47" s="79"/>
      <c r="B47" s="112" t="s">
        <v>160</v>
      </c>
      <c r="C47" s="112"/>
      <c r="D47" s="32">
        <v>0</v>
      </c>
      <c r="E47" s="105">
        <v>0</v>
      </c>
      <c r="F47" s="105">
        <f t="shared" ref="F47" si="4">SUM(D47:E47)</f>
        <v>0</v>
      </c>
      <c r="G47" s="106"/>
      <c r="H47" s="105">
        <v>0</v>
      </c>
      <c r="I47" s="105">
        <v>0</v>
      </c>
    </row>
    <row r="48" spans="1:9" x14ac:dyDescent="0.25">
      <c r="A48" s="79"/>
      <c r="C48" s="112"/>
      <c r="D48" s="32"/>
      <c r="E48" s="105"/>
      <c r="F48" s="105"/>
      <c r="G48" s="106"/>
      <c r="H48" s="106"/>
      <c r="I48" s="106"/>
    </row>
    <row r="49" spans="1:11" x14ac:dyDescent="0.25">
      <c r="A49" s="79"/>
      <c r="B49" s="113" t="s">
        <v>173</v>
      </c>
      <c r="C49" s="112"/>
      <c r="D49" s="32">
        <v>250</v>
      </c>
      <c r="E49" s="105">
        <v>0</v>
      </c>
      <c r="F49" s="105">
        <f t="shared" ref="F49" si="5">SUM(D49:E49)</f>
        <v>250</v>
      </c>
      <c r="G49" s="106"/>
      <c r="H49" s="105">
        <v>0</v>
      </c>
      <c r="I49" s="105">
        <v>0</v>
      </c>
    </row>
    <row r="50" spans="1:11" x14ac:dyDescent="0.25">
      <c r="A50" s="79"/>
      <c r="D50" s="32"/>
      <c r="E50" s="105"/>
      <c r="F50" s="105"/>
      <c r="G50" s="106"/>
      <c r="H50" s="106"/>
      <c r="I50" s="106"/>
    </row>
    <row r="51" spans="1:11" x14ac:dyDescent="0.25">
      <c r="A51" s="79">
        <v>17</v>
      </c>
      <c r="B51" s="6" t="s">
        <v>16</v>
      </c>
      <c r="D51" s="40">
        <v>0</v>
      </c>
      <c r="E51" s="108">
        <v>0</v>
      </c>
      <c r="F51" s="108">
        <f t="shared" si="0"/>
        <v>0</v>
      </c>
      <c r="G51" s="106"/>
      <c r="H51" s="109"/>
      <c r="I51" s="109"/>
    </row>
    <row r="52" spans="1:11" x14ac:dyDescent="0.25">
      <c r="A52" s="79"/>
      <c r="D52" s="32"/>
      <c r="E52" s="105"/>
      <c r="F52" s="105"/>
      <c r="G52" s="106"/>
      <c r="H52" s="106"/>
      <c r="I52" s="106"/>
    </row>
    <row r="53" spans="1:11" ht="15.75" thickBot="1" x14ac:dyDescent="0.3">
      <c r="A53" s="79">
        <v>18</v>
      </c>
      <c r="B53" s="11" t="s">
        <v>161</v>
      </c>
      <c r="D53" s="114">
        <f>SUM(D45:D52)</f>
        <v>250</v>
      </c>
      <c r="E53" s="114">
        <f>SUM(E45:E52)</f>
        <v>0</v>
      </c>
      <c r="F53" s="115">
        <f t="shared" si="0"/>
        <v>250</v>
      </c>
      <c r="G53" s="106"/>
      <c r="H53" s="114">
        <f>SUM(H45:H52)</f>
        <v>0</v>
      </c>
      <c r="I53" s="114">
        <f>SUM(I45:I52)</f>
        <v>0</v>
      </c>
    </row>
    <row r="54" spans="1:11" ht="15.75" thickTop="1" x14ac:dyDescent="0.25">
      <c r="A54" s="79"/>
      <c r="D54" s="116"/>
      <c r="E54" s="105"/>
      <c r="F54" s="105"/>
      <c r="G54" s="106"/>
      <c r="H54" s="106"/>
      <c r="I54" s="106"/>
    </row>
    <row r="55" spans="1:11" x14ac:dyDescent="0.25">
      <c r="A55" s="79">
        <v>19</v>
      </c>
      <c r="B55" s="11" t="s">
        <v>152</v>
      </c>
      <c r="D55" s="32"/>
      <c r="E55" s="105"/>
      <c r="F55" s="105"/>
      <c r="G55" s="106"/>
      <c r="H55" s="106"/>
      <c r="I55" s="106"/>
    </row>
    <row r="56" spans="1:11" x14ac:dyDescent="0.25">
      <c r="A56" s="79"/>
      <c r="D56" s="32"/>
      <c r="E56" s="105"/>
      <c r="F56" s="105"/>
      <c r="G56" s="106"/>
      <c r="H56" s="106"/>
      <c r="I56" s="106"/>
    </row>
    <row r="57" spans="1:11" x14ac:dyDescent="0.25">
      <c r="A57" s="79">
        <v>20</v>
      </c>
      <c r="B57" s="6" t="s">
        <v>9</v>
      </c>
      <c r="D57" s="32">
        <f>D24</f>
        <v>510464.06000000017</v>
      </c>
      <c r="E57" s="105">
        <v>0</v>
      </c>
      <c r="F57" s="105">
        <f t="shared" si="0"/>
        <v>510464.06000000017</v>
      </c>
      <c r="G57" s="106"/>
      <c r="H57" s="106"/>
      <c r="I57" s="106"/>
    </row>
    <row r="58" spans="1:11" x14ac:dyDescent="0.25">
      <c r="A58" s="79"/>
      <c r="D58" s="32"/>
      <c r="E58" s="105"/>
      <c r="F58" s="105"/>
      <c r="G58" s="106"/>
      <c r="H58" s="106"/>
      <c r="I58" s="106"/>
    </row>
    <row r="59" spans="1:11" x14ac:dyDescent="0.25">
      <c r="A59" s="79">
        <v>21</v>
      </c>
      <c r="B59" s="6" t="s">
        <v>144</v>
      </c>
      <c r="D59" s="32">
        <f>D26</f>
        <v>-379963.06000000017</v>
      </c>
      <c r="E59" s="105">
        <v>0</v>
      </c>
      <c r="F59" s="105">
        <f t="shared" si="0"/>
        <v>-379963.06000000017</v>
      </c>
      <c r="G59" s="106"/>
      <c r="H59" s="106"/>
      <c r="I59" s="106"/>
    </row>
    <row r="60" spans="1:11" x14ac:dyDescent="0.25">
      <c r="D60" s="40"/>
      <c r="E60" s="108"/>
      <c r="F60" s="108"/>
      <c r="G60" s="106"/>
      <c r="H60" s="109"/>
      <c r="I60" s="109"/>
    </row>
    <row r="61" spans="1:11" x14ac:dyDescent="0.25">
      <c r="A61" s="79">
        <v>22</v>
      </c>
      <c r="B61" s="6" t="s">
        <v>143</v>
      </c>
      <c r="D61" s="117"/>
      <c r="E61" s="118"/>
      <c r="F61" s="119"/>
      <c r="G61" s="106"/>
      <c r="H61" s="106"/>
      <c r="I61" s="106"/>
    </row>
    <row r="62" spans="1:11" x14ac:dyDescent="0.25">
      <c r="A62" s="79"/>
      <c r="B62" s="6" t="s">
        <v>19</v>
      </c>
      <c r="D62" s="39">
        <f>+D59+D57</f>
        <v>130501</v>
      </c>
      <c r="E62" s="111">
        <v>0</v>
      </c>
      <c r="F62" s="111">
        <f>SUM(D62:E62)</f>
        <v>130501</v>
      </c>
      <c r="G62" s="106"/>
      <c r="H62" s="39">
        <f>+H59+H57</f>
        <v>0</v>
      </c>
      <c r="I62" s="39">
        <f>+I59+I57</f>
        <v>0</v>
      </c>
      <c r="K62" s="106"/>
    </row>
    <row r="63" spans="1:11" x14ac:dyDescent="0.25">
      <c r="A63" s="79"/>
      <c r="D63" s="40"/>
      <c r="E63" s="108"/>
      <c r="F63" s="108"/>
      <c r="G63" s="106"/>
      <c r="H63" s="109"/>
      <c r="I63" s="109"/>
    </row>
    <row r="64" spans="1:11" x14ac:dyDescent="0.25">
      <c r="A64" s="79">
        <v>23</v>
      </c>
      <c r="B64" s="112" t="s">
        <v>174</v>
      </c>
      <c r="C64" s="112"/>
      <c r="D64" s="32">
        <f>+'345 UE TB 12.31.19'!C321</f>
        <v>-8621.4</v>
      </c>
      <c r="E64" s="105">
        <v>0</v>
      </c>
      <c r="F64" s="105">
        <f>SUM(D64:E64)</f>
        <v>-8621.4</v>
      </c>
      <c r="G64" s="106"/>
      <c r="H64" s="32">
        <f t="shared" ref="H64:I64" si="6">-(+H62-H62*6.5735%)*0.35</f>
        <v>0</v>
      </c>
      <c r="I64" s="32">
        <f t="shared" si="6"/>
        <v>0</v>
      </c>
    </row>
    <row r="65" spans="1:9" x14ac:dyDescent="0.25">
      <c r="A65" s="79"/>
      <c r="C65" s="6" t="s">
        <v>126</v>
      </c>
      <c r="D65" s="32"/>
      <c r="E65" s="105"/>
      <c r="F65" s="105"/>
      <c r="G65" s="106"/>
      <c r="H65" s="106"/>
      <c r="I65" s="106"/>
    </row>
    <row r="66" spans="1:9" x14ac:dyDescent="0.25">
      <c r="A66" s="79">
        <v>24</v>
      </c>
      <c r="B66" s="6" t="s">
        <v>146</v>
      </c>
      <c r="D66" s="120"/>
      <c r="E66" s="121"/>
      <c r="F66" s="106"/>
      <c r="G66" s="106"/>
      <c r="H66" s="106"/>
      <c r="I66" s="106"/>
    </row>
    <row r="67" spans="1:9" x14ac:dyDescent="0.25">
      <c r="A67" s="79"/>
      <c r="B67" s="6" t="s">
        <v>145</v>
      </c>
      <c r="D67" s="40">
        <v>0</v>
      </c>
      <c r="E67" s="108">
        <v>0</v>
      </c>
      <c r="F67" s="108">
        <f>SUM(D67:E67)</f>
        <v>0</v>
      </c>
      <c r="G67" s="106"/>
      <c r="H67" s="109"/>
      <c r="I67" s="109"/>
    </row>
    <row r="68" spans="1:9" x14ac:dyDescent="0.25">
      <c r="A68" s="79"/>
      <c r="D68" s="32"/>
      <c r="E68" s="105"/>
      <c r="F68" s="105"/>
      <c r="G68" s="106"/>
      <c r="H68" s="106"/>
      <c r="I68" s="106"/>
    </row>
    <row r="69" spans="1:9" x14ac:dyDescent="0.25">
      <c r="A69" s="79">
        <v>25</v>
      </c>
      <c r="B69" s="11" t="s">
        <v>147</v>
      </c>
      <c r="D69" s="120"/>
      <c r="E69" s="121"/>
      <c r="F69" s="106"/>
      <c r="G69" s="106"/>
      <c r="H69" s="106"/>
      <c r="I69" s="106"/>
    </row>
    <row r="70" spans="1:9" x14ac:dyDescent="0.25">
      <c r="A70" s="79"/>
      <c r="B70" s="11" t="s">
        <v>19</v>
      </c>
      <c r="D70" s="32">
        <f>SUM(D64:D68)</f>
        <v>-8621.4</v>
      </c>
      <c r="E70" s="105">
        <v>0</v>
      </c>
      <c r="F70" s="105">
        <f>SUM(D70:E70)</f>
        <v>-8621.4</v>
      </c>
      <c r="G70" s="106"/>
      <c r="H70" s="32">
        <f t="shared" ref="H70:I70" si="7">SUM(H64:H68)</f>
        <v>0</v>
      </c>
      <c r="I70" s="32">
        <f t="shared" si="7"/>
        <v>0</v>
      </c>
    </row>
    <row r="71" spans="1:9" x14ac:dyDescent="0.25">
      <c r="A71" s="79"/>
      <c r="D71" s="32"/>
      <c r="E71" s="105"/>
      <c r="F71" s="105"/>
      <c r="G71" s="106"/>
      <c r="H71" s="106"/>
      <c r="I71" s="106"/>
    </row>
    <row r="72" spans="1:9" x14ac:dyDescent="0.25">
      <c r="A72" s="79">
        <v>26</v>
      </c>
      <c r="B72" s="6" t="s">
        <v>20</v>
      </c>
      <c r="D72" s="32">
        <v>0</v>
      </c>
      <c r="E72" s="105">
        <v>0</v>
      </c>
      <c r="F72" s="105">
        <f t="shared" si="0"/>
        <v>0</v>
      </c>
      <c r="G72" s="106"/>
      <c r="H72" s="106"/>
      <c r="I72" s="106"/>
    </row>
    <row r="73" spans="1:9" x14ac:dyDescent="0.25">
      <c r="D73" s="32"/>
      <c r="E73" s="105"/>
      <c r="F73" s="105"/>
      <c r="G73" s="106"/>
      <c r="H73" s="106"/>
      <c r="I73" s="106"/>
    </row>
    <row r="74" spans="1:9" x14ac:dyDescent="0.25">
      <c r="A74" s="79">
        <v>27</v>
      </c>
      <c r="B74" s="6" t="s">
        <v>21</v>
      </c>
      <c r="D74" s="40">
        <v>0</v>
      </c>
      <c r="E74" s="108">
        <v>0</v>
      </c>
      <c r="F74" s="108">
        <f t="shared" si="0"/>
        <v>0</v>
      </c>
      <c r="G74" s="106"/>
      <c r="H74" s="109"/>
      <c r="I74" s="109"/>
    </row>
    <row r="75" spans="1:9" x14ac:dyDescent="0.25">
      <c r="A75" s="79"/>
      <c r="D75" s="32"/>
      <c r="E75" s="105"/>
      <c r="F75" s="105"/>
      <c r="G75" s="106"/>
      <c r="H75" s="106"/>
      <c r="I75" s="106"/>
    </row>
    <row r="76" spans="1:9" x14ac:dyDescent="0.25">
      <c r="A76" s="79">
        <v>28</v>
      </c>
      <c r="B76" s="11" t="s">
        <v>17</v>
      </c>
      <c r="D76" s="32">
        <f>SUM(D72:D75)</f>
        <v>0</v>
      </c>
      <c r="E76" s="32">
        <f>SUM(E72:E75)</f>
        <v>0</v>
      </c>
      <c r="F76" s="105">
        <f t="shared" si="0"/>
        <v>0</v>
      </c>
      <c r="G76" s="106"/>
      <c r="H76" s="32">
        <f t="shared" ref="H76:I76" si="8">SUM(H72:H75)</f>
        <v>0</v>
      </c>
      <c r="I76" s="32">
        <f t="shared" si="8"/>
        <v>0</v>
      </c>
    </row>
    <row r="77" spans="1:9" x14ac:dyDescent="0.25">
      <c r="A77" s="79"/>
      <c r="D77" s="32"/>
      <c r="E77" s="105"/>
      <c r="F77" s="105"/>
      <c r="G77" s="106"/>
      <c r="H77" s="106"/>
      <c r="I77" s="106"/>
    </row>
    <row r="78" spans="1:9" x14ac:dyDescent="0.25">
      <c r="A78" s="79">
        <v>29</v>
      </c>
      <c r="B78" s="11" t="s">
        <v>148</v>
      </c>
      <c r="D78" s="39"/>
      <c r="E78" s="111"/>
      <c r="F78" s="111"/>
      <c r="G78" s="106"/>
      <c r="H78" s="106"/>
      <c r="I78" s="106"/>
    </row>
    <row r="79" spans="1:9" x14ac:dyDescent="0.25">
      <c r="C79" s="6" t="s">
        <v>153</v>
      </c>
      <c r="D79" s="32">
        <f>-'Line 7 and 26'!E46</f>
        <v>0</v>
      </c>
      <c r="E79" s="105">
        <v>0</v>
      </c>
      <c r="F79" s="105">
        <f t="shared" ref="F79:F80" si="9">SUM(D79:E79)</f>
        <v>0</v>
      </c>
      <c r="G79" s="106"/>
      <c r="H79" s="106"/>
      <c r="I79" s="106"/>
    </row>
    <row r="80" spans="1:9" x14ac:dyDescent="0.25">
      <c r="C80" s="112" t="s">
        <v>160</v>
      </c>
      <c r="D80" s="32">
        <v>0</v>
      </c>
      <c r="E80" s="105">
        <v>0</v>
      </c>
      <c r="F80" s="105">
        <f t="shared" si="9"/>
        <v>0</v>
      </c>
      <c r="G80" s="106"/>
      <c r="H80" s="106"/>
      <c r="I80" s="106"/>
    </row>
    <row r="81" spans="1:9" x14ac:dyDescent="0.25">
      <c r="D81" s="40"/>
      <c r="E81" s="108"/>
      <c r="F81" s="108"/>
      <c r="G81" s="106"/>
      <c r="H81" s="109"/>
      <c r="I81" s="109"/>
    </row>
    <row r="82" spans="1:9" x14ac:dyDescent="0.25">
      <c r="A82" s="79"/>
      <c r="D82" s="32"/>
      <c r="E82" s="105"/>
      <c r="F82" s="105"/>
      <c r="G82" s="106"/>
      <c r="H82" s="106"/>
      <c r="I82" s="106"/>
    </row>
    <row r="83" spans="1:9" ht="15.75" thickBot="1" x14ac:dyDescent="0.3">
      <c r="A83" s="79">
        <v>30</v>
      </c>
      <c r="B83" s="11" t="s">
        <v>151</v>
      </c>
      <c r="D83" s="114">
        <f>D70+D76+SUM(D79:D82)</f>
        <v>-8621.4</v>
      </c>
      <c r="E83" s="114">
        <f>E70+E76+SUM(E79:E82)</f>
        <v>0</v>
      </c>
      <c r="F83" s="115">
        <f t="shared" si="0"/>
        <v>-8621.4</v>
      </c>
      <c r="G83" s="106"/>
      <c r="H83" s="114">
        <f>H70+H76+SUM(H79:H82)</f>
        <v>0</v>
      </c>
      <c r="I83" s="114">
        <f>I70+I76+SUM(I79:I82)</f>
        <v>0</v>
      </c>
    </row>
    <row r="84" spans="1:9" ht="15.75" thickTop="1" x14ac:dyDescent="0.25">
      <c r="D84" s="116"/>
      <c r="E84" s="105"/>
      <c r="F84" s="105"/>
      <c r="G84" s="106"/>
      <c r="H84" s="106"/>
      <c r="I84" s="106"/>
    </row>
    <row r="85" spans="1:9" ht="15.75" thickBot="1" x14ac:dyDescent="0.3">
      <c r="A85" s="79">
        <v>31</v>
      </c>
      <c r="B85" s="11" t="s">
        <v>162</v>
      </c>
      <c r="D85" s="114">
        <f>D53+D83</f>
        <v>-8371.4</v>
      </c>
      <c r="E85" s="115">
        <v>0</v>
      </c>
      <c r="F85" s="115">
        <f>SUM(D85:E85)</f>
        <v>-8371.4</v>
      </c>
      <c r="G85" s="106"/>
      <c r="H85" s="114">
        <f>H53+H83</f>
        <v>0</v>
      </c>
      <c r="I85" s="114">
        <f>I53+I83</f>
        <v>0</v>
      </c>
    </row>
    <row r="86" spans="1:9" ht="15.75" thickTop="1" x14ac:dyDescent="0.25">
      <c r="D86" s="5"/>
      <c r="E86" s="100"/>
      <c r="F86" s="5"/>
    </row>
    <row r="87" spans="1:9" x14ac:dyDescent="0.25">
      <c r="E87" s="122"/>
    </row>
    <row r="88" spans="1:9" x14ac:dyDescent="0.25">
      <c r="A88" s="123" t="s">
        <v>23</v>
      </c>
    </row>
  </sheetData>
  <mergeCells count="7">
    <mergeCell ref="B15:C15"/>
    <mergeCell ref="A1:I1"/>
    <mergeCell ref="A2:I2"/>
    <mergeCell ref="A3:I3"/>
    <mergeCell ref="A4:I4"/>
    <mergeCell ref="B12:C12"/>
    <mergeCell ref="H13:I13"/>
  </mergeCells>
  <pageMargins left="0.25" right="0.25" top="0.75" bottom="0.75" header="0.3" footer="0.3"/>
  <pageSetup scale="92" fitToHeight="0" orientation="landscape" r:id="rId1"/>
  <ignoredErrors>
    <ignoredError sqref="D15:I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A441-F879-43A2-81FC-52BAFA92E0FA}">
  <sheetPr>
    <pageSetUpPr fitToPage="1"/>
  </sheetPr>
  <dimension ref="A1:B71"/>
  <sheetViews>
    <sheetView showGridLines="0" view="pageBreakPreview" zoomScaleNormal="100" zoomScaleSheetLayoutView="100" workbookViewId="0">
      <pane xSplit="1" ySplit="7" topLeftCell="B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Row="1" x14ac:dyDescent="0.2"/>
  <cols>
    <col min="1" max="1" width="59.140625" style="143" customWidth="1"/>
    <col min="2" max="2" width="45" style="143" customWidth="1"/>
    <col min="3" max="16384" width="9.140625" style="143"/>
  </cols>
  <sheetData>
    <row r="1" spans="1:2" ht="18" customHeight="1" x14ac:dyDescent="0.25">
      <c r="A1" s="142" t="s">
        <v>232</v>
      </c>
    </row>
    <row r="2" spans="1:2" ht="15" customHeight="1" x14ac:dyDescent="0.2">
      <c r="A2" s="144" t="s">
        <v>231</v>
      </c>
      <c r="B2" s="143" t="s">
        <v>179</v>
      </c>
    </row>
    <row r="3" spans="1:2" ht="15" customHeight="1" x14ac:dyDescent="0.2">
      <c r="A3" s="144" t="s">
        <v>230</v>
      </c>
      <c r="B3" s="143" t="s">
        <v>179</v>
      </c>
    </row>
    <row r="4" spans="1:2" ht="15" customHeight="1" x14ac:dyDescent="0.2">
      <c r="A4" s="144" t="s">
        <v>179</v>
      </c>
      <c r="B4" s="143" t="s">
        <v>179</v>
      </c>
    </row>
    <row r="5" spans="1:2" ht="12.75" customHeight="1" x14ac:dyDescent="0.2">
      <c r="A5" s="145"/>
      <c r="B5" s="143" t="s">
        <v>179</v>
      </c>
    </row>
    <row r="6" spans="1:2" ht="12.75" customHeight="1" x14ac:dyDescent="0.2">
      <c r="A6" s="143" t="s">
        <v>179</v>
      </c>
      <c r="B6" s="146" t="s">
        <v>229</v>
      </c>
    </row>
    <row r="7" spans="1:2" ht="12.75" customHeight="1" x14ac:dyDescent="0.2">
      <c r="A7" s="143" t="s">
        <v>179</v>
      </c>
      <c r="B7" s="146" t="s">
        <v>228</v>
      </c>
    </row>
    <row r="8" spans="1:2" ht="12.75" customHeight="1" outlineLevel="1" x14ac:dyDescent="0.2">
      <c r="A8" s="143" t="s">
        <v>227</v>
      </c>
      <c r="B8" s="143" t="s">
        <v>179</v>
      </c>
    </row>
    <row r="9" spans="1:2" ht="12.75" customHeight="1" outlineLevel="1" x14ac:dyDescent="0.25">
      <c r="A9" s="147" t="s">
        <v>226</v>
      </c>
      <c r="B9" s="148">
        <v>-82577</v>
      </c>
    </row>
    <row r="10" spans="1:2" ht="12.75" customHeight="1" x14ac:dyDescent="0.25">
      <c r="A10" s="143" t="s">
        <v>225</v>
      </c>
      <c r="B10" s="149">
        <v>-82577</v>
      </c>
    </row>
    <row r="11" spans="1:2" ht="12.75" customHeight="1" x14ac:dyDescent="0.2">
      <c r="A11" s="143" t="s">
        <v>179</v>
      </c>
      <c r="B11" s="143" t="s">
        <v>179</v>
      </c>
    </row>
    <row r="12" spans="1:2" ht="12.75" customHeight="1" outlineLevel="1" x14ac:dyDescent="0.2">
      <c r="A12" s="143" t="s">
        <v>224</v>
      </c>
      <c r="B12" s="143" t="s">
        <v>179</v>
      </c>
    </row>
    <row r="13" spans="1:2" ht="12.75" customHeight="1" x14ac:dyDescent="0.25">
      <c r="A13" s="143" t="s">
        <v>223</v>
      </c>
      <c r="B13" s="149">
        <v>0</v>
      </c>
    </row>
    <row r="14" spans="1:2" ht="12.75" customHeight="1" x14ac:dyDescent="0.2">
      <c r="A14" s="143" t="s">
        <v>179</v>
      </c>
      <c r="B14" s="143" t="s">
        <v>179</v>
      </c>
    </row>
    <row r="15" spans="1:2" ht="12.75" customHeight="1" outlineLevel="1" x14ac:dyDescent="0.2">
      <c r="A15" s="143" t="s">
        <v>222</v>
      </c>
      <c r="B15" s="143" t="s">
        <v>179</v>
      </c>
    </row>
    <row r="16" spans="1:2" ht="12.75" customHeight="1" outlineLevel="1" x14ac:dyDescent="0.25">
      <c r="A16" s="147" t="s">
        <v>221</v>
      </c>
      <c r="B16" s="149">
        <v>145</v>
      </c>
    </row>
    <row r="17" spans="1:2" ht="12.75" customHeight="1" outlineLevel="1" x14ac:dyDescent="0.25">
      <c r="A17" s="147" t="s">
        <v>220</v>
      </c>
      <c r="B17" s="149">
        <v>0</v>
      </c>
    </row>
    <row r="18" spans="1:2" ht="12.75" customHeight="1" outlineLevel="1" x14ac:dyDescent="0.25">
      <c r="A18" s="147" t="s">
        <v>219</v>
      </c>
      <c r="B18" s="149">
        <v>-1508</v>
      </c>
    </row>
    <row r="19" spans="1:2" ht="12.75" customHeight="1" outlineLevel="1" x14ac:dyDescent="0.25">
      <c r="A19" s="147" t="s">
        <v>218</v>
      </c>
      <c r="B19" s="149">
        <v>-250</v>
      </c>
    </row>
    <row r="20" spans="1:2" ht="12.75" customHeight="1" outlineLevel="1" x14ac:dyDescent="0.25">
      <c r="A20" s="147" t="s">
        <v>217</v>
      </c>
      <c r="B20" s="149">
        <v>2102</v>
      </c>
    </row>
    <row r="21" spans="1:2" ht="12.75" customHeight="1" outlineLevel="1" x14ac:dyDescent="0.25">
      <c r="A21" s="147" t="s">
        <v>216</v>
      </c>
      <c r="B21" s="149">
        <v>0</v>
      </c>
    </row>
    <row r="22" spans="1:2" ht="12.75" customHeight="1" outlineLevel="1" x14ac:dyDescent="0.25">
      <c r="A22" s="147" t="s">
        <v>215</v>
      </c>
      <c r="B22" s="148">
        <v>2591</v>
      </c>
    </row>
    <row r="23" spans="1:2" ht="12.75" customHeight="1" x14ac:dyDescent="0.25">
      <c r="A23" s="143" t="s">
        <v>214</v>
      </c>
      <c r="B23" s="149">
        <v>3080</v>
      </c>
    </row>
    <row r="24" spans="1:2" ht="12.75" customHeight="1" x14ac:dyDescent="0.2">
      <c r="A24" s="143" t="s">
        <v>179</v>
      </c>
      <c r="B24" s="143" t="s">
        <v>179</v>
      </c>
    </row>
    <row r="25" spans="1:2" ht="12.75" customHeight="1" x14ac:dyDescent="0.25">
      <c r="A25" s="143" t="s">
        <v>213</v>
      </c>
      <c r="B25" s="150">
        <v>-79498</v>
      </c>
    </row>
    <row r="26" spans="1:2" ht="12.75" customHeight="1" x14ac:dyDescent="0.2">
      <c r="A26" s="143" t="s">
        <v>179</v>
      </c>
      <c r="B26" s="143" t="s">
        <v>179</v>
      </c>
    </row>
    <row r="27" spans="1:2" ht="12.75" customHeight="1" outlineLevel="1" x14ac:dyDescent="0.2">
      <c r="A27" s="143" t="s">
        <v>212</v>
      </c>
      <c r="B27" s="143" t="s">
        <v>179</v>
      </c>
    </row>
    <row r="28" spans="1:2" ht="12.75" customHeight="1" outlineLevel="1" x14ac:dyDescent="0.25">
      <c r="A28" s="147" t="s">
        <v>211</v>
      </c>
      <c r="B28" s="149">
        <v>16768</v>
      </c>
    </row>
    <row r="29" spans="1:2" ht="14.25" customHeight="1" outlineLevel="1" x14ac:dyDescent="0.25">
      <c r="A29" s="147" t="s">
        <v>210</v>
      </c>
      <c r="B29" s="149">
        <v>-9065</v>
      </c>
    </row>
    <row r="30" spans="1:2" ht="12.75" customHeight="1" outlineLevel="1" x14ac:dyDescent="0.25">
      <c r="A30" s="147" t="s">
        <v>209</v>
      </c>
      <c r="B30" s="149">
        <v>0</v>
      </c>
    </row>
    <row r="31" spans="1:2" ht="12.75" customHeight="1" outlineLevel="1" x14ac:dyDescent="0.25">
      <c r="A31" s="147" t="s">
        <v>208</v>
      </c>
      <c r="B31" s="149">
        <v>0</v>
      </c>
    </row>
    <row r="32" spans="1:2" ht="12.75" customHeight="1" outlineLevel="1" x14ac:dyDescent="0.25">
      <c r="A32" s="147" t="s">
        <v>207</v>
      </c>
      <c r="B32" s="149">
        <v>4932</v>
      </c>
    </row>
    <row r="33" spans="1:2" ht="12.75" customHeight="1" outlineLevel="1" x14ac:dyDescent="0.25">
      <c r="A33" s="147" t="s">
        <v>206</v>
      </c>
      <c r="B33" s="149">
        <v>-3660</v>
      </c>
    </row>
    <row r="34" spans="1:2" ht="12.75" customHeight="1" outlineLevel="1" x14ac:dyDescent="0.25">
      <c r="A34" s="147" t="s">
        <v>205</v>
      </c>
      <c r="B34" s="149">
        <v>-178910</v>
      </c>
    </row>
    <row r="35" spans="1:2" ht="12.75" customHeight="1" outlineLevel="1" x14ac:dyDescent="0.25">
      <c r="A35" s="147" t="s">
        <v>204</v>
      </c>
      <c r="B35" s="149">
        <v>-27144</v>
      </c>
    </row>
    <row r="36" spans="1:2" ht="12.75" customHeight="1" outlineLevel="1" x14ac:dyDescent="0.25">
      <c r="A36" s="147" t="s">
        <v>203</v>
      </c>
      <c r="B36" s="149">
        <v>0</v>
      </c>
    </row>
    <row r="37" spans="1:2" ht="12.75" customHeight="1" outlineLevel="1" x14ac:dyDescent="0.25">
      <c r="A37" s="147" t="s">
        <v>202</v>
      </c>
      <c r="B37" s="149">
        <v>0</v>
      </c>
    </row>
    <row r="38" spans="1:2" ht="12.75" customHeight="1" outlineLevel="1" x14ac:dyDescent="0.25">
      <c r="A38" s="147" t="s">
        <v>201</v>
      </c>
      <c r="B38" s="149">
        <v>0</v>
      </c>
    </row>
    <row r="39" spans="1:2" ht="12.75" customHeight="1" outlineLevel="1" x14ac:dyDescent="0.25">
      <c r="A39" s="147" t="s">
        <v>200</v>
      </c>
      <c r="B39" s="149">
        <v>70114</v>
      </c>
    </row>
    <row r="40" spans="1:2" ht="12.75" customHeight="1" outlineLevel="1" x14ac:dyDescent="0.25">
      <c r="A40" s="147" t="s">
        <v>199</v>
      </c>
      <c r="B40" s="149">
        <v>7365</v>
      </c>
    </row>
    <row r="41" spans="1:2" ht="12.75" customHeight="1" outlineLevel="1" x14ac:dyDescent="0.25">
      <c r="A41" s="147" t="s">
        <v>198</v>
      </c>
      <c r="B41" s="149">
        <v>-7738</v>
      </c>
    </row>
    <row r="42" spans="1:2" ht="12.75" customHeight="1" outlineLevel="1" x14ac:dyDescent="0.25">
      <c r="A42" s="147" t="s">
        <v>197</v>
      </c>
      <c r="B42" s="148">
        <v>13300</v>
      </c>
    </row>
    <row r="43" spans="1:2" ht="12.75" customHeight="1" x14ac:dyDescent="0.25">
      <c r="A43" s="143" t="s">
        <v>196</v>
      </c>
      <c r="B43" s="149">
        <v>-114038</v>
      </c>
    </row>
    <row r="44" spans="1:2" ht="12.75" customHeight="1" x14ac:dyDescent="0.2">
      <c r="A44" s="143" t="s">
        <v>179</v>
      </c>
      <c r="B44" s="143" t="s">
        <v>179</v>
      </c>
    </row>
    <row r="45" spans="1:2" ht="12.75" customHeight="1" x14ac:dyDescent="0.25">
      <c r="A45" s="143" t="s">
        <v>195</v>
      </c>
      <c r="B45" s="150">
        <v>-193537</v>
      </c>
    </row>
    <row r="46" spans="1:2" ht="12.75" customHeight="1" x14ac:dyDescent="0.2">
      <c r="A46" s="143" t="s">
        <v>179</v>
      </c>
      <c r="B46" s="143" t="s">
        <v>179</v>
      </c>
    </row>
    <row r="47" spans="1:2" ht="12.75" customHeight="1" outlineLevel="1" x14ac:dyDescent="0.2">
      <c r="A47" s="143" t="s">
        <v>194</v>
      </c>
      <c r="B47" s="143" t="s">
        <v>179</v>
      </c>
    </row>
    <row r="48" spans="1:2" ht="12.75" customHeight="1" outlineLevel="1" x14ac:dyDescent="0.25">
      <c r="A48" s="147" t="s">
        <v>193</v>
      </c>
      <c r="B48" s="148">
        <v>0</v>
      </c>
    </row>
    <row r="49" spans="1:2" ht="12.75" customHeight="1" x14ac:dyDescent="0.25">
      <c r="A49" s="143" t="s">
        <v>192</v>
      </c>
      <c r="B49" s="149">
        <v>0</v>
      </c>
    </row>
    <row r="50" spans="1:2" ht="12.75" customHeight="1" x14ac:dyDescent="0.2">
      <c r="A50" s="143" t="s">
        <v>179</v>
      </c>
      <c r="B50" s="143" t="s">
        <v>179</v>
      </c>
    </row>
    <row r="51" spans="1:2" ht="13.5" customHeight="1" thickBot="1" x14ac:dyDescent="0.3">
      <c r="A51" s="143" t="s">
        <v>191</v>
      </c>
      <c r="B51" s="151">
        <v>-193537</v>
      </c>
    </row>
    <row r="52" spans="1:2" ht="13.5" customHeight="1" thickTop="1" x14ac:dyDescent="0.2">
      <c r="A52" s="143" t="s">
        <v>179</v>
      </c>
      <c r="B52" s="143" t="s">
        <v>179</v>
      </c>
    </row>
    <row r="53" spans="1:2" ht="12.75" customHeight="1" x14ac:dyDescent="0.25">
      <c r="A53" s="152" t="s">
        <v>190</v>
      </c>
      <c r="B53" s="153">
        <v>0.21</v>
      </c>
    </row>
    <row r="54" spans="1:2" ht="12.75" customHeight="1" x14ac:dyDescent="0.2">
      <c r="A54" s="143" t="s">
        <v>179</v>
      </c>
      <c r="B54" s="143" t="s">
        <v>179</v>
      </c>
    </row>
    <row r="55" spans="1:2" ht="12.75" customHeight="1" x14ac:dyDescent="0.25">
      <c r="A55" s="143" t="s">
        <v>189</v>
      </c>
      <c r="B55" s="149">
        <v>-40643</v>
      </c>
    </row>
    <row r="56" spans="1:2" ht="12.75" customHeight="1" x14ac:dyDescent="0.2">
      <c r="A56" s="143" t="s">
        <v>179</v>
      </c>
      <c r="B56" s="143" t="s">
        <v>179</v>
      </c>
    </row>
    <row r="57" spans="1:2" ht="12.75" customHeight="1" outlineLevel="1" x14ac:dyDescent="0.2">
      <c r="A57" s="143" t="s">
        <v>188</v>
      </c>
      <c r="B57" s="143" t="s">
        <v>179</v>
      </c>
    </row>
    <row r="58" spans="1:2" ht="12.75" customHeight="1" x14ac:dyDescent="0.25">
      <c r="A58" s="143" t="s">
        <v>187</v>
      </c>
      <c r="B58" s="149">
        <v>0</v>
      </c>
    </row>
    <row r="59" spans="1:2" ht="12.75" customHeight="1" x14ac:dyDescent="0.2">
      <c r="A59" s="143" t="s">
        <v>179</v>
      </c>
      <c r="B59" s="143" t="s">
        <v>179</v>
      </c>
    </row>
    <row r="60" spans="1:2" ht="12.75" customHeight="1" outlineLevel="1" x14ac:dyDescent="0.2">
      <c r="A60" s="143" t="s">
        <v>186</v>
      </c>
      <c r="B60" s="143" t="s">
        <v>179</v>
      </c>
    </row>
    <row r="61" spans="1:2" ht="12.75" customHeight="1" outlineLevel="1" x14ac:dyDescent="0.25">
      <c r="A61" s="147" t="s">
        <v>185</v>
      </c>
      <c r="B61" s="148">
        <v>40643</v>
      </c>
    </row>
    <row r="62" spans="1:2" ht="12.75" customHeight="1" x14ac:dyDescent="0.25">
      <c r="A62" s="143" t="s">
        <v>184</v>
      </c>
      <c r="B62" s="149">
        <v>40643</v>
      </c>
    </row>
    <row r="63" spans="1:2" ht="12.75" customHeight="1" x14ac:dyDescent="0.2">
      <c r="A63" s="143" t="s">
        <v>179</v>
      </c>
      <c r="B63" s="143" t="s">
        <v>179</v>
      </c>
    </row>
    <row r="64" spans="1:2" ht="12.75" customHeight="1" x14ac:dyDescent="0.25">
      <c r="A64" s="143" t="s">
        <v>183</v>
      </c>
      <c r="B64" s="150">
        <v>0</v>
      </c>
    </row>
    <row r="65" spans="1:2" ht="12.75" customHeight="1" x14ac:dyDescent="0.2">
      <c r="A65" s="143" t="s">
        <v>179</v>
      </c>
      <c r="B65" s="143" t="s">
        <v>179</v>
      </c>
    </row>
    <row r="66" spans="1:2" ht="12.75" customHeight="1" outlineLevel="1" x14ac:dyDescent="0.2">
      <c r="A66" s="143" t="s">
        <v>182</v>
      </c>
      <c r="B66" s="143" t="s">
        <v>179</v>
      </c>
    </row>
    <row r="67" spans="1:2" ht="12.75" customHeight="1" x14ac:dyDescent="0.25">
      <c r="A67" s="143" t="s">
        <v>181</v>
      </c>
      <c r="B67" s="149">
        <v>0</v>
      </c>
    </row>
    <row r="68" spans="1:2" ht="12.75" customHeight="1" x14ac:dyDescent="0.2">
      <c r="A68" s="143" t="s">
        <v>179</v>
      </c>
      <c r="B68" s="143" t="s">
        <v>179</v>
      </c>
    </row>
    <row r="69" spans="1:2" ht="13.5" customHeight="1" thickBot="1" x14ac:dyDescent="0.3">
      <c r="A69" s="143" t="s">
        <v>180</v>
      </c>
      <c r="B69" s="154">
        <v>0</v>
      </c>
    </row>
    <row r="70" spans="1:2" ht="12.75" customHeight="1" x14ac:dyDescent="0.2">
      <c r="A70" s="143" t="s">
        <v>179</v>
      </c>
      <c r="B70" s="143" t="s">
        <v>179</v>
      </c>
    </row>
    <row r="71" spans="1:2" ht="12.75" customHeight="1" x14ac:dyDescent="0.2">
      <c r="A71" s="143" t="s">
        <v>179</v>
      </c>
      <c r="B71" s="143" t="s">
        <v>179</v>
      </c>
    </row>
  </sheetData>
  <pageMargins left="0.7" right="0.7" top="0.75" bottom="0.75" header="0.3" footer="0.3"/>
  <pageSetup scale="76" orientation="portrait" r:id="rId1"/>
  <headerFooter alignWithMargins="0">
    <oddHeader>&amp;L&amp;"Arial,Bold"&amp;10</oddHeader>
    <oddFooter>&amp;L&amp;"Arial,Bold"&amp;10&amp;R&amp;"Arial,Bold"&amp;10&amp;P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DFA8-A920-450D-8C81-579BF46ECBE1}">
  <sheetPr>
    <pageSetUpPr fitToPage="1"/>
  </sheetPr>
  <dimension ref="A1:B76"/>
  <sheetViews>
    <sheetView showGridLines="0" view="pageBreakPreview" zoomScaleNormal="115" zoomScaleSheetLayoutView="100" workbookViewId="0">
      <pane xSplit="1" ySplit="7" topLeftCell="B5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x14ac:dyDescent="0.2"/>
  <cols>
    <col min="1" max="1" width="59.140625" style="60" customWidth="1"/>
    <col min="2" max="2" width="24.7109375" style="60" customWidth="1"/>
    <col min="3" max="16384" width="9.140625" style="60"/>
  </cols>
  <sheetData>
    <row r="1" spans="1:2" ht="18" customHeight="1" x14ac:dyDescent="0.25">
      <c r="A1" s="63" t="s">
        <v>232</v>
      </c>
    </row>
    <row r="2" spans="1:2" ht="15" customHeight="1" x14ac:dyDescent="0.2">
      <c r="A2" s="62" t="s">
        <v>260</v>
      </c>
    </row>
    <row r="3" spans="1:2" ht="15" customHeight="1" x14ac:dyDescent="0.2">
      <c r="A3" s="62" t="s">
        <v>230</v>
      </c>
    </row>
    <row r="4" spans="1:2" ht="15" customHeight="1" x14ac:dyDescent="0.2">
      <c r="A4" s="62" t="s">
        <v>179</v>
      </c>
    </row>
    <row r="5" spans="1:2" ht="12.75" customHeight="1" x14ac:dyDescent="0.2">
      <c r="A5" s="61" t="s">
        <v>179</v>
      </c>
    </row>
    <row r="6" spans="1:2" s="73" customFormat="1" ht="51" x14ac:dyDescent="0.25">
      <c r="A6" s="73" t="s">
        <v>179</v>
      </c>
      <c r="B6" s="74" t="s">
        <v>259</v>
      </c>
    </row>
    <row r="7" spans="1:2" ht="12.75" customHeight="1" x14ac:dyDescent="0.2">
      <c r="A7" s="60" t="s">
        <v>179</v>
      </c>
      <c r="B7" s="72" t="s">
        <v>25</v>
      </c>
    </row>
    <row r="8" spans="1:2" ht="12.75" customHeight="1" x14ac:dyDescent="0.25">
      <c r="A8" s="60" t="s">
        <v>258</v>
      </c>
      <c r="B8" s="66">
        <v>-82577</v>
      </c>
    </row>
    <row r="9" spans="1:2" ht="12.75" customHeight="1" x14ac:dyDescent="0.2">
      <c r="A9" s="60" t="s">
        <v>179</v>
      </c>
      <c r="B9" s="65"/>
    </row>
    <row r="10" spans="1:2" ht="12.75" customHeight="1" x14ac:dyDescent="0.2">
      <c r="A10" s="60" t="s">
        <v>257</v>
      </c>
      <c r="B10" s="65"/>
    </row>
    <row r="11" spans="1:2" ht="12.75" customHeight="1" x14ac:dyDescent="0.25">
      <c r="A11" s="68" t="s">
        <v>221</v>
      </c>
      <c r="B11" s="66">
        <v>145</v>
      </c>
    </row>
    <row r="12" spans="1:2" ht="12.75" customHeight="1" x14ac:dyDescent="0.25">
      <c r="A12" s="68" t="s">
        <v>220</v>
      </c>
      <c r="B12" s="66">
        <v>0</v>
      </c>
    </row>
    <row r="13" spans="1:2" ht="12.75" customHeight="1" x14ac:dyDescent="0.25">
      <c r="A13" s="68" t="s">
        <v>219</v>
      </c>
      <c r="B13" s="66">
        <v>-1508</v>
      </c>
    </row>
    <row r="14" spans="1:2" ht="12.75" customHeight="1" x14ac:dyDescent="0.25">
      <c r="A14" s="68" t="s">
        <v>217</v>
      </c>
      <c r="B14" s="66">
        <v>2102</v>
      </c>
    </row>
    <row r="15" spans="1:2" ht="12.75" customHeight="1" x14ac:dyDescent="0.25">
      <c r="A15" s="68" t="s">
        <v>216</v>
      </c>
      <c r="B15" s="66">
        <v>0</v>
      </c>
    </row>
    <row r="16" spans="1:2" ht="12.75" customHeight="1" x14ac:dyDescent="0.25">
      <c r="A16" s="68" t="s">
        <v>215</v>
      </c>
      <c r="B16" s="67">
        <v>2591</v>
      </c>
    </row>
    <row r="17" spans="1:2" ht="12.75" customHeight="1" x14ac:dyDescent="0.25">
      <c r="A17" s="60" t="s">
        <v>256</v>
      </c>
      <c r="B17" s="66">
        <v>3330</v>
      </c>
    </row>
    <row r="18" spans="1:2" ht="12.75" customHeight="1" x14ac:dyDescent="0.2">
      <c r="A18" s="60" t="s">
        <v>179</v>
      </c>
      <c r="B18" s="65"/>
    </row>
    <row r="19" spans="1:2" ht="12.75" customHeight="1" x14ac:dyDescent="0.25">
      <c r="A19" s="60" t="s">
        <v>255</v>
      </c>
      <c r="B19" s="66">
        <v>0</v>
      </c>
    </row>
    <row r="20" spans="1:2" ht="12.75" customHeight="1" x14ac:dyDescent="0.2">
      <c r="A20" s="60" t="s">
        <v>179</v>
      </c>
      <c r="B20" s="65"/>
    </row>
    <row r="21" spans="1:2" ht="12.75" customHeight="1" x14ac:dyDescent="0.2">
      <c r="A21" s="60" t="s">
        <v>254</v>
      </c>
      <c r="B21" s="65"/>
    </row>
    <row r="22" spans="1:2" ht="12.75" customHeight="1" x14ac:dyDescent="0.25">
      <c r="A22" s="68" t="s">
        <v>211</v>
      </c>
      <c r="B22" s="66">
        <v>16768</v>
      </c>
    </row>
    <row r="23" spans="1:2" ht="12.75" customHeight="1" x14ac:dyDescent="0.25">
      <c r="A23" s="68" t="s">
        <v>210</v>
      </c>
      <c r="B23" s="66">
        <v>-9065</v>
      </c>
    </row>
    <row r="24" spans="1:2" ht="12.75" customHeight="1" x14ac:dyDescent="0.25">
      <c r="A24" s="68" t="s">
        <v>209</v>
      </c>
      <c r="B24" s="66">
        <v>0</v>
      </c>
    </row>
    <row r="25" spans="1:2" ht="12.75" customHeight="1" x14ac:dyDescent="0.25">
      <c r="A25" s="68" t="s">
        <v>208</v>
      </c>
      <c r="B25" s="66">
        <v>0</v>
      </c>
    </row>
    <row r="26" spans="1:2" ht="12.75" customHeight="1" x14ac:dyDescent="0.25">
      <c r="A26" s="68" t="s">
        <v>207</v>
      </c>
      <c r="B26" s="66">
        <v>4932</v>
      </c>
    </row>
    <row r="27" spans="1:2" ht="12.75" customHeight="1" x14ac:dyDescent="0.25">
      <c r="A27" s="68" t="s">
        <v>206</v>
      </c>
      <c r="B27" s="66">
        <v>-3660</v>
      </c>
    </row>
    <row r="28" spans="1:2" ht="12.75" customHeight="1" x14ac:dyDescent="0.25">
      <c r="A28" s="68" t="s">
        <v>205</v>
      </c>
      <c r="B28" s="66">
        <v>-178910</v>
      </c>
    </row>
    <row r="29" spans="1:2" ht="12.75" customHeight="1" x14ac:dyDescent="0.25">
      <c r="A29" s="68" t="s">
        <v>204</v>
      </c>
      <c r="B29" s="66">
        <v>-27144</v>
      </c>
    </row>
    <row r="30" spans="1:2" ht="12.75" customHeight="1" x14ac:dyDescent="0.25">
      <c r="A30" s="68" t="s">
        <v>203</v>
      </c>
      <c r="B30" s="66">
        <v>0</v>
      </c>
    </row>
    <row r="31" spans="1:2" ht="12.75" customHeight="1" x14ac:dyDescent="0.25">
      <c r="A31" s="68" t="s">
        <v>202</v>
      </c>
      <c r="B31" s="66">
        <v>0</v>
      </c>
    </row>
    <row r="32" spans="1:2" ht="12.75" customHeight="1" x14ac:dyDescent="0.25">
      <c r="A32" s="68" t="s">
        <v>201</v>
      </c>
      <c r="B32" s="66">
        <v>0</v>
      </c>
    </row>
    <row r="33" spans="1:2" ht="12.75" customHeight="1" x14ac:dyDescent="0.25">
      <c r="A33" s="68" t="s">
        <v>200</v>
      </c>
      <c r="B33" s="66">
        <v>70114</v>
      </c>
    </row>
    <row r="34" spans="1:2" ht="12.75" customHeight="1" x14ac:dyDescent="0.25">
      <c r="A34" s="68" t="s">
        <v>199</v>
      </c>
      <c r="B34" s="66">
        <v>7365</v>
      </c>
    </row>
    <row r="35" spans="1:2" ht="12.75" customHeight="1" x14ac:dyDescent="0.25">
      <c r="A35" s="68" t="s">
        <v>198</v>
      </c>
      <c r="B35" s="66">
        <v>-7738</v>
      </c>
    </row>
    <row r="36" spans="1:2" ht="12.75" customHeight="1" x14ac:dyDescent="0.25">
      <c r="A36" s="68" t="s">
        <v>197</v>
      </c>
      <c r="B36" s="67">
        <v>13300</v>
      </c>
    </row>
    <row r="37" spans="1:2" ht="12.75" customHeight="1" x14ac:dyDescent="0.25">
      <c r="A37" s="60" t="s">
        <v>253</v>
      </c>
      <c r="B37" s="66">
        <v>-114038</v>
      </c>
    </row>
    <row r="38" spans="1:2" ht="12.75" customHeight="1" x14ac:dyDescent="0.2">
      <c r="A38" s="60" t="s">
        <v>179</v>
      </c>
      <c r="B38" s="65"/>
    </row>
    <row r="39" spans="1:2" ht="12.75" customHeight="1" x14ac:dyDescent="0.2">
      <c r="A39" s="60" t="s">
        <v>252</v>
      </c>
      <c r="B39" s="65"/>
    </row>
    <row r="40" spans="1:2" ht="12.75" customHeight="1" x14ac:dyDescent="0.25">
      <c r="A40" s="68" t="s">
        <v>251</v>
      </c>
      <c r="B40" s="66">
        <v>0</v>
      </c>
    </row>
    <row r="41" spans="1:2" ht="12.75" customHeight="1" x14ac:dyDescent="0.25">
      <c r="A41" s="68" t="s">
        <v>210</v>
      </c>
      <c r="B41" s="66">
        <v>-3658</v>
      </c>
    </row>
    <row r="42" spans="1:2" ht="12.75" customHeight="1" x14ac:dyDescent="0.25">
      <c r="A42" s="68" t="s">
        <v>205</v>
      </c>
      <c r="B42" s="66">
        <v>-52454</v>
      </c>
    </row>
    <row r="43" spans="1:2" ht="12.75" customHeight="1" x14ac:dyDescent="0.25">
      <c r="A43" s="68" t="s">
        <v>197</v>
      </c>
      <c r="B43" s="67">
        <v>0</v>
      </c>
    </row>
    <row r="44" spans="1:2" ht="12.75" customHeight="1" x14ac:dyDescent="0.25">
      <c r="A44" s="60" t="s">
        <v>250</v>
      </c>
      <c r="B44" s="66">
        <v>-56112</v>
      </c>
    </row>
    <row r="45" spans="1:2" ht="12.75" customHeight="1" x14ac:dyDescent="0.2">
      <c r="A45" s="60" t="s">
        <v>179</v>
      </c>
      <c r="B45" s="65"/>
    </row>
    <row r="46" spans="1:2" ht="12.75" customHeight="1" x14ac:dyDescent="0.25">
      <c r="A46" s="60" t="s">
        <v>249</v>
      </c>
      <c r="B46" s="71">
        <v>-249399</v>
      </c>
    </row>
    <row r="47" spans="1:2" ht="12.75" customHeight="1" x14ac:dyDescent="0.2">
      <c r="A47" s="60" t="s">
        <v>179</v>
      </c>
      <c r="B47" s="65"/>
    </row>
    <row r="48" spans="1:2" ht="12.75" customHeight="1" x14ac:dyDescent="0.25">
      <c r="A48" s="60" t="s">
        <v>248</v>
      </c>
      <c r="B48" s="69">
        <v>1</v>
      </c>
    </row>
    <row r="49" spans="1:2" ht="12.75" customHeight="1" x14ac:dyDescent="0.2">
      <c r="A49" s="60" t="s">
        <v>179</v>
      </c>
      <c r="B49" s="65"/>
    </row>
    <row r="50" spans="1:2" ht="12.75" customHeight="1" x14ac:dyDescent="0.25">
      <c r="A50" s="60" t="s">
        <v>247</v>
      </c>
      <c r="B50" s="66">
        <v>-249399</v>
      </c>
    </row>
    <row r="51" spans="1:2" ht="12.75" customHeight="1" x14ac:dyDescent="0.2">
      <c r="A51" s="60" t="s">
        <v>179</v>
      </c>
      <c r="B51" s="65"/>
    </row>
    <row r="52" spans="1:2" ht="12.75" customHeight="1" x14ac:dyDescent="0.2">
      <c r="A52" s="60" t="s">
        <v>246</v>
      </c>
      <c r="B52" s="65"/>
    </row>
    <row r="53" spans="1:2" ht="12.75" customHeight="1" x14ac:dyDescent="0.25">
      <c r="A53" s="68" t="s">
        <v>245</v>
      </c>
      <c r="B53" s="66">
        <v>249399</v>
      </c>
    </row>
    <row r="54" spans="1:2" ht="12.75" customHeight="1" x14ac:dyDescent="0.25">
      <c r="A54" s="68" t="s">
        <v>244</v>
      </c>
      <c r="B54" s="67">
        <v>0</v>
      </c>
    </row>
    <row r="55" spans="1:2" ht="12.75" customHeight="1" x14ac:dyDescent="0.25">
      <c r="A55" s="60" t="s">
        <v>243</v>
      </c>
      <c r="B55" s="66">
        <v>249399</v>
      </c>
    </row>
    <row r="56" spans="1:2" ht="12.75" customHeight="1" x14ac:dyDescent="0.2">
      <c r="A56" s="60" t="s">
        <v>179</v>
      </c>
      <c r="B56" s="65"/>
    </row>
    <row r="57" spans="1:2" ht="13.5" customHeight="1" thickBot="1" x14ac:dyDescent="0.3">
      <c r="A57" s="60" t="s">
        <v>242</v>
      </c>
      <c r="B57" s="70">
        <v>0</v>
      </c>
    </row>
    <row r="58" spans="1:2" ht="13.5" customHeight="1" thickTop="1" x14ac:dyDescent="0.2">
      <c r="A58" s="60" t="s">
        <v>179</v>
      </c>
      <c r="B58" s="65"/>
    </row>
    <row r="59" spans="1:2" ht="12.75" customHeight="1" x14ac:dyDescent="0.25">
      <c r="A59" s="60" t="s">
        <v>241</v>
      </c>
      <c r="B59" s="69">
        <v>0.05</v>
      </c>
    </row>
    <row r="60" spans="1:2" ht="12.75" customHeight="1" x14ac:dyDescent="0.2">
      <c r="A60" s="60" t="s">
        <v>179</v>
      </c>
      <c r="B60" s="65"/>
    </row>
    <row r="61" spans="1:2" ht="12.75" customHeight="1" x14ac:dyDescent="0.25">
      <c r="A61" s="60" t="s">
        <v>240</v>
      </c>
      <c r="B61" s="66">
        <v>0</v>
      </c>
    </row>
    <row r="62" spans="1:2" ht="12.75" customHeight="1" x14ac:dyDescent="0.2">
      <c r="A62" s="60" t="s">
        <v>179</v>
      </c>
      <c r="B62" s="65"/>
    </row>
    <row r="63" spans="1:2" ht="12.75" customHeight="1" x14ac:dyDescent="0.2">
      <c r="A63" s="60" t="s">
        <v>239</v>
      </c>
      <c r="B63" s="65"/>
    </row>
    <row r="64" spans="1:2" ht="12.75" customHeight="1" x14ac:dyDescent="0.25">
      <c r="A64" s="60" t="s">
        <v>238</v>
      </c>
      <c r="B64" s="66">
        <v>0</v>
      </c>
    </row>
    <row r="65" spans="1:2" ht="12.75" customHeight="1" x14ac:dyDescent="0.2">
      <c r="A65" s="60" t="s">
        <v>179</v>
      </c>
      <c r="B65" s="65"/>
    </row>
    <row r="66" spans="1:2" ht="12.75" customHeight="1" x14ac:dyDescent="0.2">
      <c r="A66" s="60" t="s">
        <v>186</v>
      </c>
      <c r="B66" s="65"/>
    </row>
    <row r="67" spans="1:2" ht="12.75" customHeight="1" x14ac:dyDescent="0.25">
      <c r="A67" s="68" t="s">
        <v>237</v>
      </c>
      <c r="B67" s="66">
        <v>250</v>
      </c>
    </row>
    <row r="68" spans="1:2" ht="12.75" customHeight="1" x14ac:dyDescent="0.25">
      <c r="A68" s="68" t="s">
        <v>236</v>
      </c>
      <c r="B68" s="67">
        <v>1160</v>
      </c>
    </row>
    <row r="69" spans="1:2" ht="12.75" customHeight="1" x14ac:dyDescent="0.25">
      <c r="A69" s="60" t="s">
        <v>235</v>
      </c>
      <c r="B69" s="66">
        <v>1410</v>
      </c>
    </row>
    <row r="70" spans="1:2" ht="12.75" customHeight="1" x14ac:dyDescent="0.2">
      <c r="A70" s="60" t="s">
        <v>179</v>
      </c>
      <c r="B70" s="65"/>
    </row>
    <row r="71" spans="1:2" ht="13.5" customHeight="1" thickBot="1" x14ac:dyDescent="0.3">
      <c r="A71" s="60" t="s">
        <v>234</v>
      </c>
      <c r="B71" s="64">
        <v>1410</v>
      </c>
    </row>
    <row r="72" spans="1:2" ht="12.75" customHeight="1" x14ac:dyDescent="0.2">
      <c r="A72" s="60" t="s">
        <v>179</v>
      </c>
      <c r="B72" s="65"/>
    </row>
    <row r="73" spans="1:2" ht="12.75" customHeight="1" x14ac:dyDescent="0.25">
      <c r="A73" s="60" t="s">
        <v>182</v>
      </c>
      <c r="B73" s="66">
        <v>0</v>
      </c>
    </row>
    <row r="74" spans="1:2" ht="12.75" customHeight="1" x14ac:dyDescent="0.2">
      <c r="A74" s="60" t="s">
        <v>179</v>
      </c>
      <c r="B74" s="65"/>
    </row>
    <row r="75" spans="1:2" ht="13.5" customHeight="1" thickBot="1" x14ac:dyDescent="0.3">
      <c r="A75" s="60" t="s">
        <v>233</v>
      </c>
      <c r="B75" s="64">
        <v>1410</v>
      </c>
    </row>
    <row r="76" spans="1:2" ht="12.75" customHeight="1" x14ac:dyDescent="0.2">
      <c r="A76" s="60" t="s">
        <v>179</v>
      </c>
    </row>
  </sheetData>
  <pageMargins left="0.7" right="0.7" top="0.75" bottom="0.75" header="0.3" footer="0.3"/>
  <pageSetup scale="69" orientation="portrait" r:id="rId1"/>
  <headerFooter alignWithMargins="0">
    <oddHeader>&amp;L&amp;"Arial,Bold"&amp;10</oddHeader>
    <oddFooter>&amp;L&amp;"Arial,Bold"&amp;10&amp;R&amp;"Arial,Bold"&amp;10&amp;P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showGridLines="0" view="pageBreakPreview" zoomScaleNormal="100" zoomScaleSheetLayoutView="100" workbookViewId="0">
      <pane ySplit="7" topLeftCell="A38" activePane="bottomLeft" state="frozen"/>
      <selection sqref="A1:XFD1048576"/>
      <selection pane="bottomLeft" activeCell="B1" sqref="B1:B1048576"/>
    </sheetView>
  </sheetViews>
  <sheetFormatPr defaultRowHeight="15" x14ac:dyDescent="0.25"/>
  <cols>
    <col min="1" max="1" width="54.140625" style="9" bestFit="1" customWidth="1"/>
    <col min="2" max="2" width="3.42578125" style="9" customWidth="1"/>
    <col min="3" max="3" width="21.28515625" style="10" bestFit="1" customWidth="1"/>
    <col min="4" max="4" width="0.5703125" style="9" customWidth="1"/>
    <col min="5" max="5" width="19.140625" style="9" customWidth="1"/>
    <col min="6" max="16384" width="9.140625" style="9"/>
  </cols>
  <sheetData>
    <row r="1" spans="1:5" x14ac:dyDescent="0.25">
      <c r="A1" s="11" t="s">
        <v>31</v>
      </c>
      <c r="B1" s="6"/>
      <c r="C1" s="12"/>
      <c r="D1" s="6"/>
      <c r="E1" s="6"/>
    </row>
    <row r="2" spans="1:5" x14ac:dyDescent="0.25">
      <c r="A2" s="11" t="s">
        <v>32</v>
      </c>
      <c r="B2" s="6"/>
      <c r="C2" s="12"/>
      <c r="D2" s="6"/>
      <c r="E2" s="6"/>
    </row>
    <row r="3" spans="1:5" x14ac:dyDescent="0.25">
      <c r="A3" s="11" t="s">
        <v>50</v>
      </c>
      <c r="B3" s="6"/>
      <c r="C3" s="12"/>
      <c r="D3" s="6"/>
      <c r="E3" s="6"/>
    </row>
    <row r="4" spans="1:5" x14ac:dyDescent="0.25">
      <c r="A4" s="6"/>
      <c r="B4" s="6"/>
      <c r="C4" s="12"/>
      <c r="D4" s="6"/>
      <c r="E4" s="6"/>
    </row>
    <row r="5" spans="1:5" x14ac:dyDescent="0.25">
      <c r="A5" s="6"/>
      <c r="B5" s="6"/>
      <c r="C5" s="12"/>
      <c r="D5" s="6"/>
      <c r="E5" s="6"/>
    </row>
    <row r="6" spans="1:5" x14ac:dyDescent="0.25">
      <c r="A6" s="6"/>
      <c r="B6" s="6"/>
      <c r="C6" s="12"/>
      <c r="D6" s="6"/>
      <c r="E6" s="6"/>
    </row>
    <row r="7" spans="1:5" x14ac:dyDescent="0.25">
      <c r="A7" s="6"/>
      <c r="B7" s="6"/>
      <c r="C7" s="13" t="s">
        <v>33</v>
      </c>
      <c r="D7" s="6"/>
      <c r="E7" s="56" t="s">
        <v>34</v>
      </c>
    </row>
    <row r="8" spans="1:5" x14ac:dyDescent="0.25">
      <c r="A8" s="6"/>
      <c r="B8" s="6"/>
      <c r="C8" s="12"/>
      <c r="D8" s="6"/>
      <c r="E8" s="6"/>
    </row>
    <row r="9" spans="1:5" x14ac:dyDescent="0.25">
      <c r="A9" s="11" t="s">
        <v>35</v>
      </c>
      <c r="B9" s="6"/>
      <c r="C9" s="12"/>
      <c r="D9" s="6"/>
      <c r="E9" s="6"/>
    </row>
    <row r="10" spans="1:5" x14ac:dyDescent="0.25">
      <c r="A10" s="6"/>
      <c r="B10" s="6"/>
      <c r="C10" s="12"/>
      <c r="D10" s="6"/>
      <c r="E10" s="6"/>
    </row>
    <row r="11" spans="1:5" x14ac:dyDescent="0.25">
      <c r="A11" s="6"/>
      <c r="B11" s="6"/>
      <c r="C11" s="12"/>
      <c r="D11" s="6"/>
      <c r="E11" s="6"/>
    </row>
    <row r="12" spans="1:5" x14ac:dyDescent="0.25">
      <c r="A12" s="6" t="s">
        <v>58</v>
      </c>
      <c r="B12" s="6"/>
      <c r="C12" s="3">
        <f>-'Federal Tax Provision'!B18</f>
        <v>1508</v>
      </c>
      <c r="D12" s="6"/>
      <c r="E12" s="5">
        <f t="shared" ref="E12:E15" si="0">+C12</f>
        <v>1508</v>
      </c>
    </row>
    <row r="13" spans="1:5" x14ac:dyDescent="0.25">
      <c r="A13" s="6" t="s">
        <v>59</v>
      </c>
      <c r="B13" s="6"/>
      <c r="C13" s="3">
        <f>-'Federal Tax Provision'!B22</f>
        <v>-2591</v>
      </c>
      <c r="D13" s="6"/>
      <c r="E13" s="5">
        <f t="shared" si="0"/>
        <v>-2591</v>
      </c>
    </row>
    <row r="14" spans="1:5" x14ac:dyDescent="0.25">
      <c r="A14" s="6" t="s">
        <v>60</v>
      </c>
      <c r="B14" s="6"/>
      <c r="C14" s="3">
        <f>-'Federal Tax Provision'!B20</f>
        <v>-2102</v>
      </c>
      <c r="D14" s="6"/>
      <c r="E14" s="5">
        <f t="shared" si="0"/>
        <v>-2102</v>
      </c>
    </row>
    <row r="15" spans="1:5" x14ac:dyDescent="0.25">
      <c r="A15" s="6" t="s">
        <v>221</v>
      </c>
      <c r="B15" s="6"/>
      <c r="C15" s="3">
        <f>-'Federal Tax Provision'!B16</f>
        <v>-145</v>
      </c>
      <c r="D15" s="6"/>
      <c r="E15" s="5">
        <f t="shared" si="0"/>
        <v>-145</v>
      </c>
    </row>
    <row r="16" spans="1:5" x14ac:dyDescent="0.25">
      <c r="A16" s="6" t="s">
        <v>49</v>
      </c>
      <c r="B16" s="6"/>
      <c r="C16" s="3">
        <v>0</v>
      </c>
      <c r="D16" s="6"/>
      <c r="E16" s="5">
        <f t="shared" ref="E16:E24" si="1">+C16</f>
        <v>0</v>
      </c>
    </row>
    <row r="17" spans="1:5" x14ac:dyDescent="0.25">
      <c r="A17" s="6" t="s">
        <v>36</v>
      </c>
      <c r="B17" s="6"/>
      <c r="C17" s="3">
        <f>-'Federal Tax Provision'!B40</f>
        <v>-7365</v>
      </c>
      <c r="D17" s="6"/>
      <c r="E17" s="5">
        <f t="shared" ref="E17:E19" si="2">+C17</f>
        <v>-7365</v>
      </c>
    </row>
    <row r="18" spans="1:5" x14ac:dyDescent="0.25">
      <c r="A18" s="6" t="s">
        <v>37</v>
      </c>
      <c r="B18" s="6"/>
      <c r="C18" s="3">
        <v>0</v>
      </c>
      <c r="D18" s="6"/>
      <c r="E18" s="5">
        <f t="shared" si="2"/>
        <v>0</v>
      </c>
    </row>
    <row r="19" spans="1:5" x14ac:dyDescent="0.25">
      <c r="A19" s="6" t="s">
        <v>38</v>
      </c>
      <c r="B19" s="6"/>
      <c r="C19" s="3">
        <f>-'Federal Tax Provision'!B41</f>
        <v>7738</v>
      </c>
      <c r="D19" s="6"/>
      <c r="E19" s="5">
        <f t="shared" si="2"/>
        <v>7738</v>
      </c>
    </row>
    <row r="20" spans="1:5" x14ac:dyDescent="0.25">
      <c r="A20" s="6" t="s">
        <v>39</v>
      </c>
      <c r="B20" s="6"/>
      <c r="C20" s="3">
        <f>-'Federal Tax Provision'!B32</f>
        <v>-4932</v>
      </c>
      <c r="D20" s="6"/>
      <c r="E20" s="5">
        <f t="shared" si="1"/>
        <v>-4932</v>
      </c>
    </row>
    <row r="21" spans="1:5" x14ac:dyDescent="0.25">
      <c r="A21" s="6" t="s">
        <v>585</v>
      </c>
      <c r="B21" s="6"/>
      <c r="C21" s="3">
        <f>-'Federal Tax Provision'!B39</f>
        <v>-70114</v>
      </c>
      <c r="D21" s="6"/>
      <c r="E21" s="5">
        <f t="shared" si="1"/>
        <v>-70114</v>
      </c>
    </row>
    <row r="22" spans="1:5" x14ac:dyDescent="0.25">
      <c r="A22" s="6" t="s">
        <v>584</v>
      </c>
      <c r="B22" s="6"/>
      <c r="C22" s="3">
        <f>-'Federal Tax Provision'!B42</f>
        <v>-13300</v>
      </c>
      <c r="D22" s="6"/>
      <c r="E22" s="5">
        <f t="shared" si="1"/>
        <v>-13300</v>
      </c>
    </row>
    <row r="23" spans="1:5" x14ac:dyDescent="0.25">
      <c r="A23" s="6" t="s">
        <v>586</v>
      </c>
      <c r="B23" s="6"/>
      <c r="C23" s="3">
        <f>-'Federal Tax Provision'!B33</f>
        <v>3660</v>
      </c>
      <c r="D23" s="6"/>
      <c r="E23" s="5">
        <f t="shared" si="1"/>
        <v>3660</v>
      </c>
    </row>
    <row r="24" spans="1:5" x14ac:dyDescent="0.25">
      <c r="A24" s="6" t="s">
        <v>40</v>
      </c>
      <c r="B24" s="6"/>
      <c r="C24" s="3">
        <f>-'Federal Tax Provision'!B35</f>
        <v>27144</v>
      </c>
      <c r="D24" s="6"/>
      <c r="E24" s="5">
        <f t="shared" si="1"/>
        <v>27144</v>
      </c>
    </row>
    <row r="25" spans="1:5" x14ac:dyDescent="0.25">
      <c r="A25" s="6" t="s">
        <v>80</v>
      </c>
      <c r="B25" s="6"/>
      <c r="C25" s="3">
        <f>+-'Federal Tax Provision'!B19</f>
        <v>250</v>
      </c>
      <c r="D25" s="6"/>
      <c r="E25" s="5">
        <f>'SE-3 prior'!I44*-1</f>
        <v>0</v>
      </c>
    </row>
    <row r="26" spans="1:5" x14ac:dyDescent="0.25">
      <c r="A26" s="6" t="s">
        <v>159</v>
      </c>
      <c r="B26" s="6"/>
      <c r="C26" s="3">
        <v>0</v>
      </c>
      <c r="D26" s="6"/>
      <c r="E26" s="3">
        <v>0</v>
      </c>
    </row>
    <row r="27" spans="1:5" ht="15.75" thickBot="1" x14ac:dyDescent="0.3">
      <c r="A27" s="11" t="s">
        <v>41</v>
      </c>
      <c r="B27" s="6"/>
      <c r="C27" s="8">
        <f>SUM(C12:C26)</f>
        <v>-60249</v>
      </c>
      <c r="D27" s="6"/>
      <c r="E27" s="8">
        <f>SUM(E12:E26)</f>
        <v>-60499</v>
      </c>
    </row>
    <row r="28" spans="1:5" ht="15.75" thickTop="1" x14ac:dyDescent="0.25">
      <c r="A28" s="6"/>
      <c r="B28" s="6"/>
      <c r="C28" s="7"/>
      <c r="D28" s="6"/>
      <c r="E28" s="6"/>
    </row>
    <row r="29" spans="1:5" x14ac:dyDescent="0.25">
      <c r="A29" s="11" t="s">
        <v>42</v>
      </c>
      <c r="B29" s="6"/>
      <c r="C29" s="7"/>
      <c r="D29" s="6"/>
      <c r="E29" s="6"/>
    </row>
    <row r="30" spans="1:5" x14ac:dyDescent="0.25">
      <c r="A30" s="6"/>
      <c r="B30" s="6"/>
      <c r="C30" s="7"/>
      <c r="D30" s="6"/>
      <c r="E30" s="6"/>
    </row>
    <row r="31" spans="1:5" x14ac:dyDescent="0.25">
      <c r="A31" s="6" t="s">
        <v>85</v>
      </c>
      <c r="B31" s="6"/>
      <c r="C31" s="2"/>
      <c r="D31" s="6"/>
      <c r="E31" s="6"/>
    </row>
    <row r="32" spans="1:5" x14ac:dyDescent="0.25">
      <c r="A32" s="6" t="s">
        <v>86</v>
      </c>
      <c r="B32" s="14"/>
      <c r="D32" s="6"/>
      <c r="E32" s="2"/>
    </row>
    <row r="33" spans="1:5" x14ac:dyDescent="0.25">
      <c r="A33" s="6" t="s">
        <v>87</v>
      </c>
      <c r="B33" s="6"/>
      <c r="C33" s="5">
        <f>+C25*(0.21)</f>
        <v>52.5</v>
      </c>
      <c r="D33" s="6"/>
      <c r="E33" s="6"/>
    </row>
    <row r="34" spans="1:5" x14ac:dyDescent="0.25">
      <c r="A34" s="6" t="s">
        <v>88</v>
      </c>
      <c r="B34" s="6"/>
      <c r="C34" s="12"/>
      <c r="D34" s="6"/>
      <c r="E34" s="5"/>
    </row>
    <row r="35" spans="1:5" x14ac:dyDescent="0.25">
      <c r="A35" s="6" t="s">
        <v>89</v>
      </c>
      <c r="B35" s="6"/>
      <c r="C35" s="5">
        <v>0</v>
      </c>
      <c r="D35" s="6"/>
      <c r="E35" s="6"/>
    </row>
    <row r="36" spans="1:5" x14ac:dyDescent="0.25">
      <c r="A36" s="6" t="s">
        <v>47</v>
      </c>
      <c r="B36" s="6"/>
      <c r="C36" s="5">
        <v>0</v>
      </c>
      <c r="D36" s="6"/>
      <c r="E36" s="7"/>
    </row>
    <row r="37" spans="1:5" x14ac:dyDescent="0.25">
      <c r="A37" s="6" t="s">
        <v>43</v>
      </c>
      <c r="B37" s="6"/>
      <c r="C37" s="5">
        <v>0</v>
      </c>
      <c r="D37" s="5"/>
      <c r="E37" s="5"/>
    </row>
    <row r="38" spans="1:5" x14ac:dyDescent="0.25">
      <c r="A38" s="6" t="s">
        <v>44</v>
      </c>
      <c r="B38" s="6"/>
      <c r="C38" s="5">
        <v>0</v>
      </c>
      <c r="D38" s="6"/>
      <c r="E38" s="5"/>
    </row>
    <row r="39" spans="1:5" x14ac:dyDescent="0.25">
      <c r="A39" s="6"/>
      <c r="B39" s="6"/>
      <c r="C39" s="5"/>
      <c r="D39" s="6"/>
      <c r="E39" s="5"/>
    </row>
    <row r="40" spans="1:5" x14ac:dyDescent="0.25">
      <c r="A40" s="6" t="s">
        <v>45</v>
      </c>
      <c r="B40" s="6"/>
      <c r="C40" s="5">
        <v>0</v>
      </c>
      <c r="D40" s="6"/>
      <c r="E40" s="5"/>
    </row>
    <row r="41" spans="1:5" x14ac:dyDescent="0.25">
      <c r="A41" s="6" t="s">
        <v>118</v>
      </c>
      <c r="B41" s="6"/>
      <c r="C41" s="5">
        <v>0</v>
      </c>
      <c r="D41" s="6"/>
      <c r="E41" s="5"/>
    </row>
    <row r="42" spans="1:5" x14ac:dyDescent="0.25">
      <c r="A42" s="6" t="s">
        <v>121</v>
      </c>
      <c r="B42" s="6"/>
      <c r="C42" s="12"/>
      <c r="D42" s="6"/>
      <c r="E42" s="5"/>
    </row>
    <row r="43" spans="1:5" x14ac:dyDescent="0.25">
      <c r="A43" s="6" t="s">
        <v>122</v>
      </c>
      <c r="B43" s="6"/>
      <c r="C43" s="5">
        <v>0</v>
      </c>
      <c r="D43" s="6"/>
      <c r="E43" s="5"/>
    </row>
    <row r="44" spans="1:5" x14ac:dyDescent="0.25">
      <c r="A44" s="6" t="s">
        <v>123</v>
      </c>
      <c r="B44" s="6"/>
      <c r="C44" s="5">
        <f>'SE-3 prior'!B97*-1</f>
        <v>0</v>
      </c>
      <c r="D44" s="6"/>
      <c r="E44" s="5"/>
    </row>
    <row r="45" spans="1:5" x14ac:dyDescent="0.25">
      <c r="A45" s="6" t="s">
        <v>124</v>
      </c>
      <c r="B45" s="6"/>
      <c r="C45" s="5">
        <f>-C33</f>
        <v>-52.5</v>
      </c>
      <c r="D45" s="76"/>
      <c r="E45" s="5"/>
    </row>
    <row r="46" spans="1:5" ht="15.75" thickBot="1" x14ac:dyDescent="0.3">
      <c r="A46" s="11" t="s">
        <v>41</v>
      </c>
      <c r="B46" s="6"/>
      <c r="C46" s="8">
        <f>SUM(C31:C45)</f>
        <v>0</v>
      </c>
      <c r="D46" s="6"/>
      <c r="E46" s="8">
        <f>SUM(E33:E45)</f>
        <v>0</v>
      </c>
    </row>
    <row r="47" spans="1:5" ht="15.75" thickTop="1" x14ac:dyDescent="0.25"/>
  </sheetData>
  <pageMargins left="0.7" right="0.7" top="0.75" bottom="0.75" header="0.3" footer="0.3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FA21-94B3-4BF2-AE92-3ABF5FBDB06A}">
  <dimension ref="A1:C326"/>
  <sheetViews>
    <sheetView showGridLines="0" view="pageBreakPreview" zoomScaleNormal="100" zoomScaleSheetLayoutView="100" workbookViewId="0">
      <selection activeCell="I26" sqref="I26"/>
    </sheetView>
  </sheetViews>
  <sheetFormatPr defaultRowHeight="15" x14ac:dyDescent="0.25"/>
  <cols>
    <col min="1" max="1" width="9.140625" style="1"/>
    <col min="2" max="2" width="34.5703125" bestFit="1" customWidth="1"/>
    <col min="3" max="3" width="14" bestFit="1" customWidth="1"/>
  </cols>
  <sheetData>
    <row r="1" spans="1:3" x14ac:dyDescent="0.25">
      <c r="A1" s="155" t="s">
        <v>261</v>
      </c>
      <c r="B1" s="75" t="s">
        <v>139</v>
      </c>
      <c r="C1" s="75" t="s">
        <v>262</v>
      </c>
    </row>
    <row r="2" spans="1:3" x14ac:dyDescent="0.25">
      <c r="A2" s="1">
        <v>1020</v>
      </c>
      <c r="B2" t="s">
        <v>263</v>
      </c>
      <c r="C2" s="2">
        <v>164394.1</v>
      </c>
    </row>
    <row r="3" spans="1:3" x14ac:dyDescent="0.25">
      <c r="A3" s="1">
        <v>1045</v>
      </c>
      <c r="B3" t="s">
        <v>264</v>
      </c>
      <c r="C3" s="2">
        <v>22294.05</v>
      </c>
    </row>
    <row r="4" spans="1:3" x14ac:dyDescent="0.25">
      <c r="A4" s="1">
        <v>1050</v>
      </c>
      <c r="B4" t="s">
        <v>265</v>
      </c>
      <c r="C4" s="2">
        <v>126778.14</v>
      </c>
    </row>
    <row r="5" spans="1:3" x14ac:dyDescent="0.25">
      <c r="A5" s="1">
        <v>1055</v>
      </c>
      <c r="B5" t="s">
        <v>266</v>
      </c>
      <c r="C5" s="2">
        <v>522905.41</v>
      </c>
    </row>
    <row r="6" spans="1:3" x14ac:dyDescent="0.25">
      <c r="A6" s="1">
        <v>1060</v>
      </c>
      <c r="B6" t="s">
        <v>267</v>
      </c>
      <c r="C6" s="2">
        <v>1016.92</v>
      </c>
    </row>
    <row r="7" spans="1:3" x14ac:dyDescent="0.25">
      <c r="A7" s="1">
        <v>1065</v>
      </c>
      <c r="B7" t="s">
        <v>268</v>
      </c>
      <c r="C7" s="2">
        <v>129602.66</v>
      </c>
    </row>
    <row r="8" spans="1:3" x14ac:dyDescent="0.25">
      <c r="A8" s="1">
        <v>1080</v>
      </c>
      <c r="B8" t="s">
        <v>269</v>
      </c>
      <c r="C8" s="2">
        <v>477485.13</v>
      </c>
    </row>
    <row r="9" spans="1:3" x14ac:dyDescent="0.25">
      <c r="A9" s="1">
        <v>1090</v>
      </c>
      <c r="B9" t="s">
        <v>270</v>
      </c>
      <c r="C9" s="2">
        <v>9759.7199999999993</v>
      </c>
    </row>
    <row r="10" spans="1:3" x14ac:dyDescent="0.25">
      <c r="A10" s="1">
        <v>1100</v>
      </c>
      <c r="B10" t="s">
        <v>271</v>
      </c>
      <c r="C10" s="2">
        <v>35634.660000000003</v>
      </c>
    </row>
    <row r="11" spans="1:3" x14ac:dyDescent="0.25">
      <c r="A11" s="1">
        <v>1105</v>
      </c>
      <c r="B11" t="s">
        <v>272</v>
      </c>
      <c r="C11" s="2">
        <v>815564.47</v>
      </c>
    </row>
    <row r="12" spans="1:3" x14ac:dyDescent="0.25">
      <c r="A12" s="1">
        <v>1110</v>
      </c>
      <c r="B12" t="s">
        <v>273</v>
      </c>
      <c r="C12" s="2">
        <v>13333.36</v>
      </c>
    </row>
    <row r="13" spans="1:3" x14ac:dyDescent="0.25">
      <c r="A13" s="1">
        <v>1115</v>
      </c>
      <c r="B13" t="s">
        <v>274</v>
      </c>
      <c r="C13" s="2">
        <v>1185016.45</v>
      </c>
    </row>
    <row r="14" spans="1:3" x14ac:dyDescent="0.25">
      <c r="A14" s="1">
        <v>1120</v>
      </c>
      <c r="B14" t="s">
        <v>275</v>
      </c>
      <c r="C14" s="2">
        <v>545180.55000000005</v>
      </c>
    </row>
    <row r="15" spans="1:3" x14ac:dyDescent="0.25">
      <c r="A15" s="1">
        <v>1125</v>
      </c>
      <c r="B15" t="s">
        <v>276</v>
      </c>
      <c r="C15" s="2">
        <v>3543283.83</v>
      </c>
    </row>
    <row r="16" spans="1:3" x14ac:dyDescent="0.25">
      <c r="A16" s="1">
        <v>1130</v>
      </c>
      <c r="B16" t="s">
        <v>277</v>
      </c>
      <c r="C16" s="2">
        <v>1076993.58</v>
      </c>
    </row>
    <row r="17" spans="1:3" x14ac:dyDescent="0.25">
      <c r="A17" s="1">
        <v>1135</v>
      </c>
      <c r="B17" t="s">
        <v>278</v>
      </c>
      <c r="C17" s="2">
        <v>752428.75</v>
      </c>
    </row>
    <row r="18" spans="1:3" x14ac:dyDescent="0.25">
      <c r="A18" s="1">
        <v>1140</v>
      </c>
      <c r="B18" t="s">
        <v>279</v>
      </c>
      <c r="C18" s="2">
        <v>700046.01</v>
      </c>
    </row>
    <row r="19" spans="1:3" x14ac:dyDescent="0.25">
      <c r="A19" s="1">
        <v>1145</v>
      </c>
      <c r="B19" t="s">
        <v>280</v>
      </c>
      <c r="C19" s="2">
        <v>435720.94</v>
      </c>
    </row>
    <row r="20" spans="1:3" x14ac:dyDescent="0.25">
      <c r="A20" s="1">
        <v>1150</v>
      </c>
      <c r="B20" t="s">
        <v>281</v>
      </c>
      <c r="C20" s="2">
        <v>129.43</v>
      </c>
    </row>
    <row r="21" spans="1:3" x14ac:dyDescent="0.25">
      <c r="A21" s="1">
        <v>1175</v>
      </c>
      <c r="B21" t="s">
        <v>282</v>
      </c>
      <c r="C21" s="2">
        <v>238314.89</v>
      </c>
    </row>
    <row r="22" spans="1:3" x14ac:dyDescent="0.25">
      <c r="A22" s="1">
        <v>1180</v>
      </c>
      <c r="B22" t="s">
        <v>283</v>
      </c>
      <c r="C22" s="2">
        <v>128480.53</v>
      </c>
    </row>
    <row r="23" spans="1:3" x14ac:dyDescent="0.25">
      <c r="A23" s="1">
        <v>1185</v>
      </c>
      <c r="B23" t="s">
        <v>284</v>
      </c>
      <c r="C23" s="2">
        <v>1810.45</v>
      </c>
    </row>
    <row r="24" spans="1:3" x14ac:dyDescent="0.25">
      <c r="A24" s="1">
        <v>1190</v>
      </c>
      <c r="B24" t="s">
        <v>285</v>
      </c>
      <c r="C24" s="2">
        <v>342615.71</v>
      </c>
    </row>
    <row r="25" spans="1:3" x14ac:dyDescent="0.25">
      <c r="A25" s="1">
        <v>1195</v>
      </c>
      <c r="B25" t="s">
        <v>286</v>
      </c>
      <c r="C25" s="2">
        <v>100264.06</v>
      </c>
    </row>
    <row r="26" spans="1:3" x14ac:dyDescent="0.25">
      <c r="A26" s="1">
        <v>1200</v>
      </c>
      <c r="B26" t="s">
        <v>287</v>
      </c>
      <c r="C26" s="2">
        <v>17508.22</v>
      </c>
    </row>
    <row r="27" spans="1:3" x14ac:dyDescent="0.25">
      <c r="A27" s="1">
        <v>1205</v>
      </c>
      <c r="B27" t="s">
        <v>288</v>
      </c>
      <c r="C27" s="2">
        <v>53989.56</v>
      </c>
    </row>
    <row r="28" spans="1:3" x14ac:dyDescent="0.25">
      <c r="A28" s="1">
        <v>1215</v>
      </c>
      <c r="B28" t="s">
        <v>289</v>
      </c>
      <c r="C28" s="2">
        <v>69976</v>
      </c>
    </row>
    <row r="29" spans="1:3" x14ac:dyDescent="0.25">
      <c r="A29" s="1">
        <v>1440</v>
      </c>
      <c r="B29" t="s">
        <v>290</v>
      </c>
      <c r="C29" s="2">
        <v>82.6</v>
      </c>
    </row>
    <row r="30" spans="1:3" x14ac:dyDescent="0.25">
      <c r="A30" s="1">
        <v>1555</v>
      </c>
      <c r="B30" t="s">
        <v>291</v>
      </c>
      <c r="C30" s="2">
        <v>756293.28</v>
      </c>
    </row>
    <row r="31" spans="1:3" x14ac:dyDescent="0.25">
      <c r="A31" s="1">
        <v>1580</v>
      </c>
      <c r="B31" t="s">
        <v>292</v>
      </c>
      <c r="C31" s="2">
        <v>25743.58</v>
      </c>
    </row>
    <row r="32" spans="1:3" x14ac:dyDescent="0.25">
      <c r="A32" s="1">
        <v>1585</v>
      </c>
      <c r="B32" t="s">
        <v>293</v>
      </c>
      <c r="C32" s="2">
        <v>210782.73</v>
      </c>
    </row>
    <row r="33" spans="1:3" x14ac:dyDescent="0.25">
      <c r="A33" s="1">
        <v>1590</v>
      </c>
      <c r="B33" t="s">
        <v>294</v>
      </c>
      <c r="C33" s="2">
        <v>802561.72</v>
      </c>
    </row>
    <row r="34" spans="1:3" x14ac:dyDescent="0.25">
      <c r="A34" s="1">
        <v>1595</v>
      </c>
      <c r="B34" t="s">
        <v>295</v>
      </c>
      <c r="C34" s="2">
        <v>16555.7</v>
      </c>
    </row>
    <row r="35" spans="1:3" x14ac:dyDescent="0.25">
      <c r="A35" s="1">
        <v>1665</v>
      </c>
      <c r="B35" t="s">
        <v>296</v>
      </c>
      <c r="C35" s="2">
        <v>195922.28000000003</v>
      </c>
    </row>
    <row r="36" spans="1:3" x14ac:dyDescent="0.25">
      <c r="A36" s="1">
        <v>1666</v>
      </c>
      <c r="B36" t="s">
        <v>297</v>
      </c>
      <c r="C36" s="2">
        <v>19706.509999999998</v>
      </c>
    </row>
    <row r="37" spans="1:3" x14ac:dyDescent="0.25">
      <c r="A37" s="1">
        <v>1667</v>
      </c>
      <c r="B37" t="s">
        <v>298</v>
      </c>
      <c r="C37" s="2">
        <v>23083.24</v>
      </c>
    </row>
    <row r="38" spans="1:3" x14ac:dyDescent="0.25">
      <c r="A38" s="1">
        <v>1668</v>
      </c>
      <c r="B38" t="s">
        <v>299</v>
      </c>
      <c r="C38" s="2">
        <v>269671.96999999997</v>
      </c>
    </row>
    <row r="39" spans="1:3" x14ac:dyDescent="0.25">
      <c r="A39" s="1">
        <v>1669</v>
      </c>
      <c r="B39" t="s">
        <v>300</v>
      </c>
      <c r="C39" s="2">
        <v>204363.16999999998</v>
      </c>
    </row>
    <row r="40" spans="1:3" x14ac:dyDescent="0.25">
      <c r="A40" s="1">
        <v>1670</v>
      </c>
      <c r="B40" t="s">
        <v>301</v>
      </c>
      <c r="C40" s="2">
        <v>260785.58000000002</v>
      </c>
    </row>
    <row r="41" spans="1:3" x14ac:dyDescent="0.25">
      <c r="A41" s="1">
        <v>1672</v>
      </c>
      <c r="B41" t="s">
        <v>302</v>
      </c>
      <c r="C41" s="2">
        <v>193298.13</v>
      </c>
    </row>
    <row r="42" spans="1:3" x14ac:dyDescent="0.25">
      <c r="A42" s="1">
        <v>1673</v>
      </c>
      <c r="B42" t="s">
        <v>303</v>
      </c>
      <c r="C42" s="2">
        <v>1410</v>
      </c>
    </row>
    <row r="43" spans="1:3" x14ac:dyDescent="0.25">
      <c r="A43" s="1">
        <v>1683</v>
      </c>
      <c r="B43" t="s">
        <v>304</v>
      </c>
      <c r="C43" s="2">
        <v>331861.62</v>
      </c>
    </row>
    <row r="44" spans="1:3" x14ac:dyDescent="0.25">
      <c r="A44" s="1">
        <v>1699</v>
      </c>
      <c r="B44" t="s">
        <v>305</v>
      </c>
      <c r="C44" s="2">
        <v>-1495773.33</v>
      </c>
    </row>
    <row r="45" spans="1:3" x14ac:dyDescent="0.25">
      <c r="A45" s="1">
        <v>1745</v>
      </c>
      <c r="B45" t="s">
        <v>306</v>
      </c>
      <c r="C45" s="2">
        <v>3949.98</v>
      </c>
    </row>
    <row r="46" spans="1:3" x14ac:dyDescent="0.25">
      <c r="A46" s="1">
        <v>1775</v>
      </c>
      <c r="B46" t="s">
        <v>296</v>
      </c>
      <c r="C46" s="2">
        <v>25055.42</v>
      </c>
    </row>
    <row r="47" spans="1:3" x14ac:dyDescent="0.25">
      <c r="A47" s="1">
        <v>1776</v>
      </c>
      <c r="B47" t="s">
        <v>307</v>
      </c>
      <c r="C47" s="2">
        <v>71.81</v>
      </c>
    </row>
    <row r="48" spans="1:3" x14ac:dyDescent="0.25">
      <c r="A48" s="1">
        <v>1782</v>
      </c>
      <c r="B48" t="s">
        <v>308</v>
      </c>
      <c r="C48" s="2">
        <v>198835.58000000002</v>
      </c>
    </row>
    <row r="49" spans="1:3" x14ac:dyDescent="0.25">
      <c r="A49" s="1">
        <v>1799</v>
      </c>
      <c r="B49" t="s">
        <v>309</v>
      </c>
      <c r="C49" s="2">
        <v>-223962.81</v>
      </c>
    </row>
    <row r="50" spans="1:3" x14ac:dyDescent="0.25">
      <c r="A50" s="1">
        <v>1835</v>
      </c>
      <c r="B50" t="s">
        <v>310</v>
      </c>
      <c r="C50" s="2">
        <v>-29577.56</v>
      </c>
    </row>
    <row r="51" spans="1:3" x14ac:dyDescent="0.25">
      <c r="A51" s="1">
        <v>1845</v>
      </c>
      <c r="B51" t="s">
        <v>311</v>
      </c>
      <c r="C51" s="2">
        <v>-44776.67</v>
      </c>
    </row>
    <row r="52" spans="1:3" x14ac:dyDescent="0.25">
      <c r="A52" s="1">
        <v>1850</v>
      </c>
      <c r="B52" t="s">
        <v>312</v>
      </c>
      <c r="C52" s="2">
        <v>-235964.96</v>
      </c>
    </row>
    <row r="53" spans="1:3" x14ac:dyDescent="0.25">
      <c r="A53" s="1">
        <v>1855</v>
      </c>
      <c r="B53" t="s">
        <v>313</v>
      </c>
      <c r="C53" s="2">
        <v>229.59</v>
      </c>
    </row>
    <row r="54" spans="1:3" x14ac:dyDescent="0.25">
      <c r="A54" s="1">
        <v>1860</v>
      </c>
      <c r="B54" t="s">
        <v>314</v>
      </c>
      <c r="C54" s="2">
        <v>-31756.53</v>
      </c>
    </row>
    <row r="55" spans="1:3" x14ac:dyDescent="0.25">
      <c r="A55" s="1">
        <v>1875</v>
      </c>
      <c r="B55" t="s">
        <v>315</v>
      </c>
      <c r="C55" s="2">
        <v>-159901.63</v>
      </c>
    </row>
    <row r="56" spans="1:3" x14ac:dyDescent="0.25">
      <c r="A56" s="1">
        <v>1885</v>
      </c>
      <c r="B56" t="s">
        <v>316</v>
      </c>
      <c r="C56" s="2">
        <v>-1612.63</v>
      </c>
    </row>
    <row r="57" spans="1:3" x14ac:dyDescent="0.25">
      <c r="A57" s="1">
        <v>1895</v>
      </c>
      <c r="B57" t="s">
        <v>317</v>
      </c>
      <c r="C57" s="2">
        <v>1285.33</v>
      </c>
    </row>
    <row r="58" spans="1:3" x14ac:dyDescent="0.25">
      <c r="A58" s="1">
        <v>1900</v>
      </c>
      <c r="B58" t="s">
        <v>318</v>
      </c>
      <c r="C58" s="2">
        <v>-196647.13</v>
      </c>
    </row>
    <row r="59" spans="1:3" x14ac:dyDescent="0.25">
      <c r="A59" s="1">
        <v>1905</v>
      </c>
      <c r="B59" t="s">
        <v>319</v>
      </c>
      <c r="C59" s="2">
        <v>-888.99</v>
      </c>
    </row>
    <row r="60" spans="1:3" x14ac:dyDescent="0.25">
      <c r="A60" s="1">
        <v>1910</v>
      </c>
      <c r="B60" t="s">
        <v>320</v>
      </c>
      <c r="C60" s="2">
        <v>-339441.5</v>
      </c>
    </row>
    <row r="61" spans="1:3" x14ac:dyDescent="0.25">
      <c r="A61" s="1">
        <v>1915</v>
      </c>
      <c r="B61" t="s">
        <v>321</v>
      </c>
      <c r="C61" s="2">
        <v>-321629.83</v>
      </c>
    </row>
    <row r="62" spans="1:3" x14ac:dyDescent="0.25">
      <c r="A62" s="1">
        <v>1920</v>
      </c>
      <c r="B62" t="s">
        <v>322</v>
      </c>
      <c r="C62" s="2">
        <v>-1396344.63</v>
      </c>
    </row>
    <row r="63" spans="1:3" x14ac:dyDescent="0.25">
      <c r="A63" s="1">
        <v>1925</v>
      </c>
      <c r="B63" t="s">
        <v>323</v>
      </c>
      <c r="C63" s="2">
        <v>-726075.52</v>
      </c>
    </row>
    <row r="64" spans="1:3" x14ac:dyDescent="0.25">
      <c r="A64" s="1">
        <v>1930</v>
      </c>
      <c r="B64" t="s">
        <v>324</v>
      </c>
      <c r="C64" s="2">
        <v>-509259.08</v>
      </c>
    </row>
    <row r="65" spans="1:3" x14ac:dyDescent="0.25">
      <c r="A65" s="1">
        <v>1935</v>
      </c>
      <c r="B65" t="s">
        <v>325</v>
      </c>
      <c r="C65" s="2">
        <v>-265756.90000000002</v>
      </c>
    </row>
    <row r="66" spans="1:3" x14ac:dyDescent="0.25">
      <c r="A66" s="1">
        <v>1940</v>
      </c>
      <c r="B66" t="s">
        <v>326</v>
      </c>
      <c r="C66" s="2">
        <v>-117791.84</v>
      </c>
    </row>
    <row r="67" spans="1:3" x14ac:dyDescent="0.25">
      <c r="A67" s="1">
        <v>1945</v>
      </c>
      <c r="B67" t="s">
        <v>327</v>
      </c>
      <c r="C67" s="2">
        <v>113.03</v>
      </c>
    </row>
    <row r="68" spans="1:3" x14ac:dyDescent="0.25">
      <c r="A68" s="1">
        <v>1970</v>
      </c>
      <c r="B68" t="s">
        <v>328</v>
      </c>
      <c r="C68" s="2">
        <v>-87958.69</v>
      </c>
    </row>
    <row r="69" spans="1:3" x14ac:dyDescent="0.25">
      <c r="A69" s="1">
        <v>1975</v>
      </c>
      <c r="B69" t="s">
        <v>329</v>
      </c>
      <c r="C69" s="2">
        <v>-96010.55</v>
      </c>
    </row>
    <row r="70" spans="1:3" x14ac:dyDescent="0.25">
      <c r="A70" s="1">
        <v>1980</v>
      </c>
      <c r="B70" t="s">
        <v>330</v>
      </c>
      <c r="C70" s="2">
        <v>-71.34</v>
      </c>
    </row>
    <row r="71" spans="1:3" x14ac:dyDescent="0.25">
      <c r="A71" s="1">
        <v>1985</v>
      </c>
      <c r="B71" t="s">
        <v>331</v>
      </c>
      <c r="C71" s="2">
        <v>-156268.10999999999</v>
      </c>
    </row>
    <row r="72" spans="1:3" x14ac:dyDescent="0.25">
      <c r="A72" s="1">
        <v>1990</v>
      </c>
      <c r="B72" t="s">
        <v>332</v>
      </c>
      <c r="C72" s="2">
        <v>-25090.02</v>
      </c>
    </row>
    <row r="73" spans="1:3" x14ac:dyDescent="0.25">
      <c r="A73" s="1">
        <v>1995</v>
      </c>
      <c r="B73" t="s">
        <v>333</v>
      </c>
      <c r="C73" s="2">
        <v>10992.52</v>
      </c>
    </row>
    <row r="74" spans="1:3" x14ac:dyDescent="0.25">
      <c r="A74" s="1">
        <v>2000</v>
      </c>
      <c r="B74" t="s">
        <v>334</v>
      </c>
      <c r="C74" s="2">
        <v>-53840.26</v>
      </c>
    </row>
    <row r="75" spans="1:3" x14ac:dyDescent="0.25">
      <c r="A75" s="1">
        <v>2010</v>
      </c>
      <c r="B75" t="s">
        <v>335</v>
      </c>
      <c r="C75" s="2">
        <v>-21990.400000000001</v>
      </c>
    </row>
    <row r="76" spans="1:3" x14ac:dyDescent="0.25">
      <c r="A76" s="1">
        <v>2200</v>
      </c>
      <c r="B76" t="s">
        <v>336</v>
      </c>
      <c r="C76" s="2">
        <v>-2.74</v>
      </c>
    </row>
    <row r="77" spans="1:3" x14ac:dyDescent="0.25">
      <c r="A77" s="1">
        <v>2300</v>
      </c>
      <c r="B77" t="s">
        <v>337</v>
      </c>
      <c r="C77" s="2">
        <v>-677580.46</v>
      </c>
    </row>
    <row r="78" spans="1:3" x14ac:dyDescent="0.25">
      <c r="A78" s="1">
        <v>2320</v>
      </c>
      <c r="B78" t="s">
        <v>338</v>
      </c>
      <c r="C78" s="2">
        <v>-25742.74</v>
      </c>
    </row>
    <row r="79" spans="1:3" x14ac:dyDescent="0.25">
      <c r="A79" s="1">
        <v>2325</v>
      </c>
      <c r="B79" t="s">
        <v>339</v>
      </c>
      <c r="C79" s="2">
        <v>-162783.76</v>
      </c>
    </row>
    <row r="80" spans="1:3" x14ac:dyDescent="0.25">
      <c r="A80" s="1">
        <v>2330</v>
      </c>
      <c r="B80" t="s">
        <v>340</v>
      </c>
      <c r="C80" s="2">
        <v>-624109.29</v>
      </c>
    </row>
    <row r="81" spans="1:3" x14ac:dyDescent="0.25">
      <c r="A81" s="1">
        <v>2335</v>
      </c>
      <c r="B81" t="s">
        <v>341</v>
      </c>
      <c r="C81" s="2">
        <v>-16555.7</v>
      </c>
    </row>
    <row r="82" spans="1:3" x14ac:dyDescent="0.25">
      <c r="A82" s="1">
        <v>2400</v>
      </c>
      <c r="B82" t="s">
        <v>342</v>
      </c>
      <c r="C82" s="2">
        <v>-183024.56</v>
      </c>
    </row>
    <row r="83" spans="1:3" x14ac:dyDescent="0.25">
      <c r="A83" s="1">
        <v>2420</v>
      </c>
      <c r="B83" t="s">
        <v>343</v>
      </c>
      <c r="C83" s="2">
        <v>62228.18</v>
      </c>
    </row>
    <row r="84" spans="1:3" x14ac:dyDescent="0.25">
      <c r="A84" s="1">
        <v>2640</v>
      </c>
      <c r="B84" t="s">
        <v>344</v>
      </c>
      <c r="C84" s="2">
        <v>184971.87</v>
      </c>
    </row>
    <row r="85" spans="1:3" x14ac:dyDescent="0.25">
      <c r="A85" s="1">
        <v>2675</v>
      </c>
      <c r="B85" t="s">
        <v>345</v>
      </c>
      <c r="C85" s="2">
        <v>484491.36</v>
      </c>
    </row>
    <row r="86" spans="1:3" x14ac:dyDescent="0.25">
      <c r="A86" s="1">
        <v>2680</v>
      </c>
      <c r="B86" t="s">
        <v>346</v>
      </c>
      <c r="C86" s="2">
        <v>175058.36</v>
      </c>
    </row>
    <row r="87" spans="1:3" x14ac:dyDescent="0.25">
      <c r="A87" s="1">
        <v>2690</v>
      </c>
      <c r="B87" t="s">
        <v>347</v>
      </c>
      <c r="C87" s="2">
        <v>-28989.22</v>
      </c>
    </row>
    <row r="88" spans="1:3" x14ac:dyDescent="0.25">
      <c r="A88" s="1">
        <v>2700</v>
      </c>
      <c r="B88" t="s">
        <v>348</v>
      </c>
      <c r="C88" s="2">
        <v>10500</v>
      </c>
    </row>
    <row r="89" spans="1:3" x14ac:dyDescent="0.25">
      <c r="A89" s="1">
        <v>2710</v>
      </c>
      <c r="B89" t="s">
        <v>349</v>
      </c>
      <c r="C89" s="2">
        <v>498801.68</v>
      </c>
    </row>
    <row r="90" spans="1:3" x14ac:dyDescent="0.25">
      <c r="A90" s="1">
        <v>2755</v>
      </c>
      <c r="B90" t="s">
        <v>350</v>
      </c>
      <c r="C90" s="2">
        <v>8577</v>
      </c>
    </row>
    <row r="91" spans="1:3" x14ac:dyDescent="0.25">
      <c r="A91" s="1">
        <v>2775</v>
      </c>
      <c r="B91" t="s">
        <v>351</v>
      </c>
      <c r="C91" s="2">
        <v>6100</v>
      </c>
    </row>
    <row r="92" spans="1:3" x14ac:dyDescent="0.25">
      <c r="A92" s="1">
        <v>2906</v>
      </c>
      <c r="B92" t="s">
        <v>352</v>
      </c>
      <c r="C92" s="2">
        <v>294745.36</v>
      </c>
    </row>
    <row r="93" spans="1:3" x14ac:dyDescent="0.25">
      <c r="A93" s="1">
        <v>2907</v>
      </c>
      <c r="B93" t="s">
        <v>296</v>
      </c>
      <c r="C93" s="2">
        <v>214873.78000000003</v>
      </c>
    </row>
    <row r="94" spans="1:3" x14ac:dyDescent="0.25">
      <c r="A94" s="1">
        <v>2908</v>
      </c>
      <c r="B94" t="s">
        <v>353</v>
      </c>
      <c r="C94" s="2">
        <v>6485.75</v>
      </c>
    </row>
    <row r="95" spans="1:3" x14ac:dyDescent="0.25">
      <c r="A95" s="1">
        <v>2909</v>
      </c>
      <c r="B95" t="s">
        <v>354</v>
      </c>
      <c r="C95" s="2">
        <v>15657.75</v>
      </c>
    </row>
    <row r="96" spans="1:3" x14ac:dyDescent="0.25">
      <c r="A96" s="1">
        <v>2910</v>
      </c>
      <c r="B96" t="s">
        <v>355</v>
      </c>
      <c r="C96" s="2">
        <v>143923.30000000002</v>
      </c>
    </row>
    <row r="97" spans="1:3" x14ac:dyDescent="0.25">
      <c r="A97" s="1">
        <v>2914</v>
      </c>
      <c r="B97" t="s">
        <v>356</v>
      </c>
      <c r="C97" s="2">
        <v>-675685.94</v>
      </c>
    </row>
    <row r="98" spans="1:3" x14ac:dyDescent="0.25">
      <c r="A98" s="1">
        <v>2920</v>
      </c>
      <c r="B98" t="s">
        <v>357</v>
      </c>
      <c r="C98" s="2">
        <v>611780.24</v>
      </c>
    </row>
    <row r="99" spans="1:3" x14ac:dyDescent="0.25">
      <c r="A99" s="1">
        <v>2930</v>
      </c>
      <c r="B99" t="s">
        <v>358</v>
      </c>
      <c r="C99" s="2">
        <v>-491735.82</v>
      </c>
    </row>
    <row r="100" spans="1:3" x14ac:dyDescent="0.25">
      <c r="A100" s="1">
        <v>2960</v>
      </c>
      <c r="B100" t="s">
        <v>359</v>
      </c>
      <c r="C100" s="2">
        <v>297496.81</v>
      </c>
    </row>
    <row r="101" spans="1:3" x14ac:dyDescent="0.25">
      <c r="A101" s="1">
        <v>2985</v>
      </c>
      <c r="B101" t="s">
        <v>360</v>
      </c>
      <c r="C101" s="2">
        <v>2750</v>
      </c>
    </row>
    <row r="102" spans="1:3" x14ac:dyDescent="0.25">
      <c r="A102" s="1">
        <v>3005</v>
      </c>
      <c r="B102" t="s">
        <v>361</v>
      </c>
      <c r="C102" s="2">
        <v>15080</v>
      </c>
    </row>
    <row r="103" spans="1:3" x14ac:dyDescent="0.25">
      <c r="A103" s="1">
        <v>3110</v>
      </c>
      <c r="B103" t="s">
        <v>362</v>
      </c>
      <c r="C103" s="2">
        <v>-202131.35</v>
      </c>
    </row>
    <row r="104" spans="1:3" x14ac:dyDescent="0.25">
      <c r="A104" s="1">
        <v>3140</v>
      </c>
      <c r="B104" t="s">
        <v>363</v>
      </c>
      <c r="C104" s="2">
        <v>-2750</v>
      </c>
    </row>
    <row r="105" spans="1:3" x14ac:dyDescent="0.25">
      <c r="A105" s="1">
        <v>3160</v>
      </c>
      <c r="B105" t="s">
        <v>364</v>
      </c>
      <c r="C105" s="2">
        <v>-8694.14</v>
      </c>
    </row>
    <row r="106" spans="1:3" x14ac:dyDescent="0.25">
      <c r="A106" s="1">
        <v>3350</v>
      </c>
      <c r="B106" t="s">
        <v>365</v>
      </c>
      <c r="C106" s="2">
        <v>-83141</v>
      </c>
    </row>
    <row r="107" spans="1:3" x14ac:dyDescent="0.25">
      <c r="A107" s="1">
        <v>3430</v>
      </c>
      <c r="B107" t="s">
        <v>366</v>
      </c>
      <c r="C107" s="2">
        <v>-104818.69</v>
      </c>
    </row>
    <row r="108" spans="1:3" x14ac:dyDescent="0.25">
      <c r="A108" s="1">
        <v>3435</v>
      </c>
      <c r="B108" t="s">
        <v>367</v>
      </c>
      <c r="C108" s="2">
        <v>-207741.25</v>
      </c>
    </row>
    <row r="109" spans="1:3" x14ac:dyDescent="0.25">
      <c r="A109" s="1">
        <v>3440</v>
      </c>
      <c r="B109" t="s">
        <v>368</v>
      </c>
      <c r="C109" s="2">
        <v>-1239.9000000000001</v>
      </c>
    </row>
    <row r="110" spans="1:3" x14ac:dyDescent="0.25">
      <c r="A110" s="1">
        <v>3455</v>
      </c>
      <c r="B110" t="s">
        <v>369</v>
      </c>
      <c r="C110" s="2">
        <v>-3751.25</v>
      </c>
    </row>
    <row r="111" spans="1:3" x14ac:dyDescent="0.25">
      <c r="A111" s="1">
        <v>3895</v>
      </c>
      <c r="B111" t="s">
        <v>370</v>
      </c>
      <c r="C111" s="2">
        <v>10497.27</v>
      </c>
    </row>
    <row r="112" spans="1:3" x14ac:dyDescent="0.25">
      <c r="A112" s="1">
        <v>3975</v>
      </c>
      <c r="B112" t="s">
        <v>371</v>
      </c>
      <c r="C112" s="2">
        <v>54657.66</v>
      </c>
    </row>
    <row r="113" spans="1:3" x14ac:dyDescent="0.25">
      <c r="A113" s="1">
        <v>3980</v>
      </c>
      <c r="B113" t="s">
        <v>372</v>
      </c>
      <c r="C113" s="2">
        <v>63044.29</v>
      </c>
    </row>
    <row r="114" spans="1:3" x14ac:dyDescent="0.25">
      <c r="A114" s="1">
        <v>3990</v>
      </c>
      <c r="B114" t="s">
        <v>373</v>
      </c>
      <c r="C114" s="2">
        <v>15.48</v>
      </c>
    </row>
    <row r="115" spans="1:3" x14ac:dyDescent="0.25">
      <c r="A115" s="1">
        <v>4005</v>
      </c>
      <c r="B115" t="s">
        <v>374</v>
      </c>
      <c r="C115" s="2">
        <v>213.1</v>
      </c>
    </row>
    <row r="116" spans="1:3" x14ac:dyDescent="0.25">
      <c r="A116" s="1">
        <v>4367</v>
      </c>
      <c r="B116" t="s">
        <v>375</v>
      </c>
      <c r="C116" s="2">
        <v>-23400.83</v>
      </c>
    </row>
    <row r="117" spans="1:3" x14ac:dyDescent="0.25">
      <c r="A117" s="1">
        <v>4371</v>
      </c>
      <c r="B117" t="s">
        <v>376</v>
      </c>
      <c r="C117" s="2">
        <v>1470.41</v>
      </c>
    </row>
    <row r="118" spans="1:3" x14ac:dyDescent="0.25">
      <c r="A118" s="1">
        <v>4375</v>
      </c>
      <c r="B118" t="s">
        <v>377</v>
      </c>
      <c r="C118" s="2">
        <v>-25166.91</v>
      </c>
    </row>
    <row r="119" spans="1:3" x14ac:dyDescent="0.25">
      <c r="A119" s="1">
        <v>4377</v>
      </c>
      <c r="B119" t="s">
        <v>378</v>
      </c>
      <c r="C119" s="2">
        <v>-21124.639999999999</v>
      </c>
    </row>
    <row r="120" spans="1:3" x14ac:dyDescent="0.25">
      <c r="A120" s="1">
        <v>4383</v>
      </c>
      <c r="B120" t="s">
        <v>379</v>
      </c>
      <c r="C120" s="2">
        <v>-21511.61</v>
      </c>
    </row>
    <row r="121" spans="1:3" x14ac:dyDescent="0.25">
      <c r="A121" s="1">
        <v>4385</v>
      </c>
      <c r="B121" t="s">
        <v>380</v>
      </c>
      <c r="C121" s="2">
        <v>10777.41</v>
      </c>
    </row>
    <row r="122" spans="1:3" x14ac:dyDescent="0.25">
      <c r="A122" s="1">
        <v>4387</v>
      </c>
      <c r="B122" t="s">
        <v>381</v>
      </c>
      <c r="C122" s="2">
        <v>-855161.97</v>
      </c>
    </row>
    <row r="123" spans="1:3" x14ac:dyDescent="0.25">
      <c r="A123" s="1">
        <v>4389</v>
      </c>
      <c r="B123" t="s">
        <v>382</v>
      </c>
      <c r="C123" s="2">
        <v>131613.09</v>
      </c>
    </row>
    <row r="124" spans="1:3" x14ac:dyDescent="0.25">
      <c r="A124" s="1">
        <v>4417</v>
      </c>
      <c r="B124" t="s">
        <v>383</v>
      </c>
      <c r="C124" s="2">
        <v>-6989.85</v>
      </c>
    </row>
    <row r="125" spans="1:3" x14ac:dyDescent="0.25">
      <c r="A125" s="1">
        <v>4421</v>
      </c>
      <c r="B125" t="s">
        <v>384</v>
      </c>
      <c r="C125" s="2">
        <v>420.01</v>
      </c>
    </row>
    <row r="126" spans="1:3" x14ac:dyDescent="0.25">
      <c r="A126" s="1">
        <v>4425</v>
      </c>
      <c r="B126" t="s">
        <v>385</v>
      </c>
      <c r="C126" s="2">
        <v>-9713.85</v>
      </c>
    </row>
    <row r="127" spans="1:3" x14ac:dyDescent="0.25">
      <c r="A127" s="1">
        <v>4427</v>
      </c>
      <c r="B127" t="s">
        <v>386</v>
      </c>
      <c r="C127" s="2">
        <v>-6747.2</v>
      </c>
    </row>
    <row r="128" spans="1:3" x14ac:dyDescent="0.25">
      <c r="A128" s="1">
        <v>4433</v>
      </c>
      <c r="B128" t="s">
        <v>387</v>
      </c>
      <c r="C128" s="2">
        <v>-3518.38</v>
      </c>
    </row>
    <row r="129" spans="1:3" x14ac:dyDescent="0.25">
      <c r="A129" s="1">
        <v>4435</v>
      </c>
      <c r="B129" t="s">
        <v>388</v>
      </c>
      <c r="C129" s="2">
        <v>3776.87</v>
      </c>
    </row>
    <row r="130" spans="1:3" x14ac:dyDescent="0.25">
      <c r="A130" s="1">
        <v>4437</v>
      </c>
      <c r="B130" t="s">
        <v>389</v>
      </c>
      <c r="C130" s="2">
        <v>-122698.32</v>
      </c>
    </row>
    <row r="131" spans="1:3" x14ac:dyDescent="0.25">
      <c r="A131" s="1">
        <v>4439</v>
      </c>
      <c r="B131" t="s">
        <v>390</v>
      </c>
      <c r="C131" s="2">
        <v>237514.51</v>
      </c>
    </row>
    <row r="132" spans="1:3" x14ac:dyDescent="0.25">
      <c r="A132" s="1">
        <v>4515</v>
      </c>
      <c r="B132" t="s">
        <v>391</v>
      </c>
      <c r="C132" s="2">
        <v>-15695.92</v>
      </c>
    </row>
    <row r="133" spans="1:3" x14ac:dyDescent="0.25">
      <c r="A133" s="1">
        <v>4525</v>
      </c>
      <c r="B133" t="s">
        <v>392</v>
      </c>
      <c r="C133" s="2">
        <v>-400901.02</v>
      </c>
    </row>
    <row r="134" spans="1:3" x14ac:dyDescent="0.25">
      <c r="A134" s="1">
        <v>4527</v>
      </c>
      <c r="B134" t="s">
        <v>393</v>
      </c>
      <c r="C134" s="2">
        <v>-13854.35</v>
      </c>
    </row>
    <row r="135" spans="1:3" x14ac:dyDescent="0.25">
      <c r="A135" s="1">
        <v>4535</v>
      </c>
      <c r="B135" t="s">
        <v>394</v>
      </c>
      <c r="C135" s="2">
        <v>-1667632.54</v>
      </c>
    </row>
    <row r="136" spans="1:3" x14ac:dyDescent="0.25">
      <c r="A136" s="1">
        <v>4545</v>
      </c>
      <c r="B136" t="s">
        <v>395</v>
      </c>
      <c r="C136" s="2">
        <v>-14097.97</v>
      </c>
    </row>
    <row r="137" spans="1:3" x14ac:dyDescent="0.25">
      <c r="A137" s="1">
        <v>4560</v>
      </c>
      <c r="B137" t="s">
        <v>396</v>
      </c>
      <c r="C137" s="2">
        <v>-54551.51</v>
      </c>
    </row>
    <row r="138" spans="1:3" x14ac:dyDescent="0.25">
      <c r="A138" s="1">
        <v>4565</v>
      </c>
      <c r="B138" t="s">
        <v>397</v>
      </c>
      <c r="C138" s="2">
        <v>457635.31</v>
      </c>
    </row>
    <row r="139" spans="1:3" x14ac:dyDescent="0.25">
      <c r="A139" s="1">
        <v>4595</v>
      </c>
      <c r="B139" t="s">
        <v>398</v>
      </c>
      <c r="C139" s="2">
        <v>-57381.39</v>
      </c>
    </row>
    <row r="140" spans="1:3" x14ac:dyDescent="0.25">
      <c r="A140" s="1">
        <v>4612</v>
      </c>
      <c r="B140" t="s">
        <v>399</v>
      </c>
      <c r="C140" s="2">
        <v>0</v>
      </c>
    </row>
    <row r="141" spans="1:3" x14ac:dyDescent="0.25">
      <c r="A141" s="1">
        <v>4616</v>
      </c>
      <c r="B141" t="s">
        <v>400</v>
      </c>
      <c r="C141" s="2">
        <v>0.05</v>
      </c>
    </row>
    <row r="142" spans="1:3" x14ac:dyDescent="0.25">
      <c r="A142" s="1">
        <v>4618</v>
      </c>
      <c r="B142" t="s">
        <v>401</v>
      </c>
      <c r="C142" s="2">
        <v>-1386</v>
      </c>
    </row>
    <row r="143" spans="1:3" x14ac:dyDescent="0.25">
      <c r="A143" s="1">
        <v>4628</v>
      </c>
      <c r="B143" t="s">
        <v>402</v>
      </c>
      <c r="C143" s="2">
        <v>-77535.39</v>
      </c>
    </row>
    <row r="144" spans="1:3" x14ac:dyDescent="0.25">
      <c r="A144" s="1">
        <v>4634</v>
      </c>
      <c r="B144" t="s">
        <v>403</v>
      </c>
      <c r="C144" s="2">
        <v>-12310.18</v>
      </c>
    </row>
    <row r="145" spans="1:3" x14ac:dyDescent="0.25">
      <c r="A145" s="1">
        <v>4635</v>
      </c>
      <c r="B145" t="s">
        <v>404</v>
      </c>
      <c r="C145" s="2">
        <v>-53.03</v>
      </c>
    </row>
    <row r="146" spans="1:3" x14ac:dyDescent="0.25">
      <c r="A146" s="1">
        <v>4636</v>
      </c>
      <c r="B146" t="s">
        <v>405</v>
      </c>
      <c r="C146" s="2">
        <v>-3997.37</v>
      </c>
    </row>
    <row r="147" spans="1:3" x14ac:dyDescent="0.25">
      <c r="A147" s="1">
        <v>4637</v>
      </c>
      <c r="B147" t="s">
        <v>406</v>
      </c>
      <c r="C147" s="2">
        <v>1282.07</v>
      </c>
    </row>
    <row r="148" spans="1:3" x14ac:dyDescent="0.25">
      <c r="A148" s="1">
        <v>4638</v>
      </c>
      <c r="B148" t="s">
        <v>407</v>
      </c>
      <c r="C148" s="2">
        <v>-9528.08</v>
      </c>
    </row>
    <row r="149" spans="1:3" x14ac:dyDescent="0.25">
      <c r="A149" s="1">
        <v>4639</v>
      </c>
      <c r="B149" t="s">
        <v>408</v>
      </c>
      <c r="C149" s="2">
        <v>-261.95</v>
      </c>
    </row>
    <row r="150" spans="1:3" x14ac:dyDescent="0.25">
      <c r="A150" s="1">
        <v>4661</v>
      </c>
      <c r="B150" t="s">
        <v>409</v>
      </c>
      <c r="C150" s="2">
        <v>1648.66</v>
      </c>
    </row>
    <row r="151" spans="1:3" x14ac:dyDescent="0.25">
      <c r="A151" s="1">
        <v>4685</v>
      </c>
      <c r="B151" t="s">
        <v>410</v>
      </c>
      <c r="C151" s="2">
        <v>-1750.65</v>
      </c>
    </row>
    <row r="152" spans="1:3" x14ac:dyDescent="0.25">
      <c r="A152" s="1">
        <v>4760</v>
      </c>
      <c r="B152" t="s">
        <v>411</v>
      </c>
      <c r="C152" s="2">
        <v>-1000</v>
      </c>
    </row>
    <row r="153" spans="1:3" x14ac:dyDescent="0.25">
      <c r="A153" s="1">
        <v>4780</v>
      </c>
      <c r="B153" t="s">
        <v>412</v>
      </c>
      <c r="C153" s="2">
        <v>-2834076</v>
      </c>
    </row>
    <row r="154" spans="1:3" x14ac:dyDescent="0.25">
      <c r="A154" s="1">
        <v>4785</v>
      </c>
      <c r="B154" t="s">
        <v>413</v>
      </c>
      <c r="C154" s="2">
        <v>-2233362.2599999998</v>
      </c>
    </row>
    <row r="155" spans="1:3" x14ac:dyDescent="0.25">
      <c r="A155" s="1">
        <v>4998</v>
      </c>
      <c r="B155" t="s">
        <v>414</v>
      </c>
      <c r="C155" s="2">
        <v>-649223.84</v>
      </c>
    </row>
    <row r="156" spans="1:3" x14ac:dyDescent="0.25">
      <c r="A156" s="1">
        <v>5025</v>
      </c>
      <c r="B156" t="s">
        <v>415</v>
      </c>
      <c r="C156" s="2">
        <v>-2651874.59</v>
      </c>
    </row>
    <row r="157" spans="1:3" x14ac:dyDescent="0.25">
      <c r="A157" s="1">
        <v>5030</v>
      </c>
      <c r="B157" t="s">
        <v>416</v>
      </c>
      <c r="C157" s="2">
        <v>-22602.31</v>
      </c>
    </row>
    <row r="158" spans="1:3" x14ac:dyDescent="0.25">
      <c r="A158" s="1">
        <v>5035</v>
      </c>
      <c r="B158" t="s">
        <v>417</v>
      </c>
      <c r="C158" s="2">
        <v>-5735.26</v>
      </c>
    </row>
    <row r="159" spans="1:3" x14ac:dyDescent="0.25">
      <c r="A159" s="1">
        <v>5045</v>
      </c>
      <c r="B159" t="s">
        <v>418</v>
      </c>
      <c r="C159" s="2">
        <v>-4093.2</v>
      </c>
    </row>
    <row r="160" spans="1:3" x14ac:dyDescent="0.25">
      <c r="A160" s="1">
        <v>5060</v>
      </c>
      <c r="B160" t="s">
        <v>419</v>
      </c>
      <c r="C160" s="2">
        <v>-44665.74</v>
      </c>
    </row>
    <row r="161" spans="1:3" x14ac:dyDescent="0.25">
      <c r="A161" s="1">
        <v>5065</v>
      </c>
      <c r="B161" t="s">
        <v>420</v>
      </c>
      <c r="C161" s="2">
        <v>-7512.14</v>
      </c>
    </row>
    <row r="162" spans="1:3" x14ac:dyDescent="0.25">
      <c r="A162" s="1">
        <v>5265</v>
      </c>
      <c r="B162" t="s">
        <v>421</v>
      </c>
      <c r="C162" s="2">
        <v>-120</v>
      </c>
    </row>
    <row r="163" spans="1:3" x14ac:dyDescent="0.25">
      <c r="A163" s="1">
        <v>5270</v>
      </c>
      <c r="B163" t="s">
        <v>422</v>
      </c>
      <c r="C163" s="2">
        <v>-599.99</v>
      </c>
    </row>
    <row r="164" spans="1:3" x14ac:dyDescent="0.25">
      <c r="A164" s="1">
        <v>5285</v>
      </c>
      <c r="B164" t="s">
        <v>423</v>
      </c>
      <c r="C164" s="2">
        <v>-57567</v>
      </c>
    </row>
    <row r="165" spans="1:3" x14ac:dyDescent="0.25">
      <c r="A165" s="1">
        <v>5405</v>
      </c>
      <c r="B165" t="s">
        <v>424</v>
      </c>
      <c r="C165" s="2">
        <v>-144929.29999999999</v>
      </c>
    </row>
    <row r="166" spans="1:3" x14ac:dyDescent="0.25">
      <c r="A166" s="1">
        <v>5435</v>
      </c>
      <c r="B166" t="s">
        <v>425</v>
      </c>
      <c r="C166" s="2">
        <v>125955.89</v>
      </c>
    </row>
    <row r="167" spans="1:3" x14ac:dyDescent="0.25">
      <c r="A167" s="1">
        <v>5465</v>
      </c>
      <c r="B167" t="s">
        <v>426</v>
      </c>
      <c r="C167" s="2">
        <v>104276.79000000001</v>
      </c>
    </row>
    <row r="168" spans="1:3" x14ac:dyDescent="0.25">
      <c r="A168" s="1">
        <v>5470</v>
      </c>
      <c r="B168" t="s">
        <v>427</v>
      </c>
      <c r="C168" s="2">
        <v>17070.61</v>
      </c>
    </row>
    <row r="169" spans="1:3" x14ac:dyDescent="0.25">
      <c r="A169" s="1">
        <v>5480</v>
      </c>
      <c r="B169" t="s">
        <v>428</v>
      </c>
      <c r="C169" s="2">
        <v>39194.620000000003</v>
      </c>
    </row>
    <row r="170" spans="1:3" x14ac:dyDescent="0.25">
      <c r="A170" s="1">
        <v>5490</v>
      </c>
      <c r="B170" t="s">
        <v>429</v>
      </c>
      <c r="C170" s="2">
        <v>81590.67</v>
      </c>
    </row>
    <row r="171" spans="1:3" x14ac:dyDescent="0.25">
      <c r="A171" s="1">
        <v>5505</v>
      </c>
      <c r="B171" t="s">
        <v>430</v>
      </c>
      <c r="C171" s="2">
        <v>325.25</v>
      </c>
    </row>
    <row r="172" spans="1:3" x14ac:dyDescent="0.25">
      <c r="A172" s="1">
        <v>5510</v>
      </c>
      <c r="B172" t="s">
        <v>431</v>
      </c>
      <c r="C172" s="2">
        <v>86624.39</v>
      </c>
    </row>
    <row r="173" spans="1:3" x14ac:dyDescent="0.25">
      <c r="A173" s="1">
        <v>5515</v>
      </c>
      <c r="B173" t="s">
        <v>432</v>
      </c>
      <c r="C173" s="2">
        <v>-27144.37</v>
      </c>
    </row>
    <row r="174" spans="1:3" x14ac:dyDescent="0.25">
      <c r="A174" s="1">
        <v>5530</v>
      </c>
      <c r="B174" t="s">
        <v>433</v>
      </c>
      <c r="C174" s="2">
        <v>7.1999999999999993</v>
      </c>
    </row>
    <row r="175" spans="1:3" x14ac:dyDescent="0.25">
      <c r="A175" s="1">
        <v>5540</v>
      </c>
      <c r="B175" t="s">
        <v>434</v>
      </c>
      <c r="C175" s="2">
        <v>-318.44000000000005</v>
      </c>
    </row>
    <row r="176" spans="1:3" x14ac:dyDescent="0.25">
      <c r="A176" s="1">
        <v>5545</v>
      </c>
      <c r="B176" t="s">
        <v>435</v>
      </c>
      <c r="C176" s="2">
        <v>43451.519999999997</v>
      </c>
    </row>
    <row r="177" spans="1:3" x14ac:dyDescent="0.25">
      <c r="A177" s="1">
        <v>5580</v>
      </c>
      <c r="B177" t="s">
        <v>436</v>
      </c>
      <c r="C177" s="2">
        <v>-200.41</v>
      </c>
    </row>
    <row r="178" spans="1:3" x14ac:dyDescent="0.25">
      <c r="A178" s="1">
        <v>5625</v>
      </c>
      <c r="B178" t="s">
        <v>437</v>
      </c>
      <c r="C178" s="2">
        <v>26939.46</v>
      </c>
    </row>
    <row r="179" spans="1:3" x14ac:dyDescent="0.25">
      <c r="A179" s="1">
        <v>5630</v>
      </c>
      <c r="B179" t="s">
        <v>438</v>
      </c>
      <c r="C179" s="2">
        <v>26197.09</v>
      </c>
    </row>
    <row r="180" spans="1:3" x14ac:dyDescent="0.25">
      <c r="A180" s="1">
        <v>5635</v>
      </c>
      <c r="B180" t="s">
        <v>439</v>
      </c>
      <c r="C180" s="2">
        <v>5997.67</v>
      </c>
    </row>
    <row r="181" spans="1:3" x14ac:dyDescent="0.25">
      <c r="A181" s="1">
        <v>5645</v>
      </c>
      <c r="B181" t="s">
        <v>440</v>
      </c>
      <c r="C181" s="2">
        <v>-47272.13</v>
      </c>
    </row>
    <row r="182" spans="1:3" x14ac:dyDescent="0.25">
      <c r="A182" s="1">
        <v>5650</v>
      </c>
      <c r="B182" t="s">
        <v>441</v>
      </c>
      <c r="C182" s="2">
        <v>93.679999999999993</v>
      </c>
    </row>
    <row r="183" spans="1:3" x14ac:dyDescent="0.25">
      <c r="A183" s="1">
        <v>5655</v>
      </c>
      <c r="B183" t="s">
        <v>442</v>
      </c>
      <c r="C183" s="2">
        <v>171597.97</v>
      </c>
    </row>
    <row r="184" spans="1:3" x14ac:dyDescent="0.25">
      <c r="A184" s="1">
        <v>5660</v>
      </c>
      <c r="B184" t="s">
        <v>443</v>
      </c>
      <c r="C184" s="2">
        <v>1964.3</v>
      </c>
    </row>
    <row r="185" spans="1:3" x14ac:dyDescent="0.25">
      <c r="A185" s="1">
        <v>5665</v>
      </c>
      <c r="B185" t="s">
        <v>444</v>
      </c>
      <c r="C185" s="2">
        <v>23567.26</v>
      </c>
    </row>
    <row r="186" spans="1:3" x14ac:dyDescent="0.25">
      <c r="A186" s="1">
        <v>5670</v>
      </c>
      <c r="B186" t="s">
        <v>445</v>
      </c>
      <c r="C186" s="2">
        <v>13268.150000000001</v>
      </c>
    </row>
    <row r="187" spans="1:3" x14ac:dyDescent="0.25">
      <c r="A187" s="1">
        <v>5675</v>
      </c>
      <c r="B187" t="s">
        <v>446</v>
      </c>
      <c r="C187" s="2">
        <v>-2717.73</v>
      </c>
    </row>
    <row r="188" spans="1:3" x14ac:dyDescent="0.25">
      <c r="A188" s="1">
        <v>5680</v>
      </c>
      <c r="B188" t="s">
        <v>447</v>
      </c>
      <c r="C188" s="2">
        <v>-1233.3699999999999</v>
      </c>
    </row>
    <row r="189" spans="1:3" x14ac:dyDescent="0.25">
      <c r="A189" s="1">
        <v>5690</v>
      </c>
      <c r="B189" t="s">
        <v>448</v>
      </c>
      <c r="C189" s="2">
        <v>3353.31</v>
      </c>
    </row>
    <row r="190" spans="1:3" x14ac:dyDescent="0.25">
      <c r="A190" s="1">
        <v>5705</v>
      </c>
      <c r="B190" t="s">
        <v>449</v>
      </c>
      <c r="C190" s="2">
        <v>64811.64</v>
      </c>
    </row>
    <row r="191" spans="1:3" x14ac:dyDescent="0.25">
      <c r="A191" s="1">
        <v>5715</v>
      </c>
      <c r="B191" t="s">
        <v>450</v>
      </c>
      <c r="C191" s="2">
        <v>7617.46</v>
      </c>
    </row>
    <row r="192" spans="1:3" x14ac:dyDescent="0.25">
      <c r="A192" s="1">
        <v>5735</v>
      </c>
      <c r="B192" t="s">
        <v>451</v>
      </c>
      <c r="C192" s="2">
        <v>35369.4</v>
      </c>
    </row>
    <row r="193" spans="1:3" x14ac:dyDescent="0.25">
      <c r="A193" s="1">
        <v>5740</v>
      </c>
      <c r="B193" t="s">
        <v>452</v>
      </c>
      <c r="C193" s="2">
        <v>-8.17</v>
      </c>
    </row>
    <row r="194" spans="1:3" x14ac:dyDescent="0.25">
      <c r="A194" s="1">
        <v>5750</v>
      </c>
      <c r="B194" t="s">
        <v>453</v>
      </c>
      <c r="C194" s="2">
        <v>6773.77</v>
      </c>
    </row>
    <row r="195" spans="1:3" x14ac:dyDescent="0.25">
      <c r="A195" s="1">
        <v>5785</v>
      </c>
      <c r="B195" t="s">
        <v>454</v>
      </c>
      <c r="C195" s="2">
        <v>155.80000000000001</v>
      </c>
    </row>
    <row r="196" spans="1:3" x14ac:dyDescent="0.25">
      <c r="A196" s="1">
        <v>5790</v>
      </c>
      <c r="B196" t="s">
        <v>455</v>
      </c>
      <c r="C196" s="2">
        <v>2929.31</v>
      </c>
    </row>
    <row r="197" spans="1:3" x14ac:dyDescent="0.25">
      <c r="A197" s="1">
        <v>5795</v>
      </c>
      <c r="B197" t="s">
        <v>456</v>
      </c>
      <c r="C197" s="2">
        <v>0.90999999999999992</v>
      </c>
    </row>
    <row r="198" spans="1:3" x14ac:dyDescent="0.25">
      <c r="A198" s="1">
        <v>5805</v>
      </c>
      <c r="B198" t="s">
        <v>457</v>
      </c>
      <c r="C198" s="2">
        <v>135.76</v>
      </c>
    </row>
    <row r="199" spans="1:3" x14ac:dyDescent="0.25">
      <c r="A199" s="1">
        <v>5810</v>
      </c>
      <c r="B199" t="s">
        <v>458</v>
      </c>
      <c r="C199" s="2">
        <v>6184.1100000000006</v>
      </c>
    </row>
    <row r="200" spans="1:3" x14ac:dyDescent="0.25">
      <c r="A200" s="1">
        <v>5820</v>
      </c>
      <c r="B200" t="s">
        <v>459</v>
      </c>
      <c r="C200" s="2">
        <v>4944.5200000000004</v>
      </c>
    </row>
    <row r="201" spans="1:3" x14ac:dyDescent="0.25">
      <c r="A201" s="1">
        <v>5825</v>
      </c>
      <c r="B201" t="s">
        <v>460</v>
      </c>
      <c r="C201" s="2">
        <v>2378.65</v>
      </c>
    </row>
    <row r="202" spans="1:3" x14ac:dyDescent="0.25">
      <c r="A202" s="1">
        <v>5855</v>
      </c>
      <c r="B202" t="s">
        <v>461</v>
      </c>
      <c r="C202" s="2">
        <v>1009.0799999999999</v>
      </c>
    </row>
    <row r="203" spans="1:3" x14ac:dyDescent="0.25">
      <c r="A203" s="1">
        <v>5860</v>
      </c>
      <c r="B203" t="s">
        <v>462</v>
      </c>
      <c r="C203" s="2">
        <v>670.99</v>
      </c>
    </row>
    <row r="204" spans="1:3" x14ac:dyDescent="0.25">
      <c r="A204" s="1">
        <v>5865</v>
      </c>
      <c r="B204" t="s">
        <v>463</v>
      </c>
      <c r="C204" s="2">
        <v>935.48</v>
      </c>
    </row>
    <row r="205" spans="1:3" x14ac:dyDescent="0.25">
      <c r="A205" s="1">
        <v>5870</v>
      </c>
      <c r="B205" t="s">
        <v>464</v>
      </c>
      <c r="C205" s="2">
        <v>509.31</v>
      </c>
    </row>
    <row r="206" spans="1:3" x14ac:dyDescent="0.25">
      <c r="A206" s="1">
        <v>5875</v>
      </c>
      <c r="B206" t="s">
        <v>465</v>
      </c>
      <c r="C206" s="2">
        <v>596.72</v>
      </c>
    </row>
    <row r="207" spans="1:3" x14ac:dyDescent="0.25">
      <c r="A207" s="1">
        <v>5880</v>
      </c>
      <c r="B207" t="s">
        <v>466</v>
      </c>
      <c r="C207" s="2">
        <v>1579.91</v>
      </c>
    </row>
    <row r="208" spans="1:3" x14ac:dyDescent="0.25">
      <c r="A208" s="1">
        <v>5885</v>
      </c>
      <c r="B208" t="s">
        <v>467</v>
      </c>
      <c r="C208" s="2">
        <v>565.61</v>
      </c>
    </row>
    <row r="209" spans="1:3" x14ac:dyDescent="0.25">
      <c r="A209" s="1">
        <v>5890</v>
      </c>
      <c r="B209" t="s">
        <v>468</v>
      </c>
      <c r="C209" s="2">
        <v>6.33</v>
      </c>
    </row>
    <row r="210" spans="1:3" x14ac:dyDescent="0.25">
      <c r="A210" s="1">
        <v>5895</v>
      </c>
      <c r="B210" t="s">
        <v>469</v>
      </c>
      <c r="C210" s="2">
        <v>3199.48</v>
      </c>
    </row>
    <row r="211" spans="1:3" x14ac:dyDescent="0.25">
      <c r="A211" s="1">
        <v>5900</v>
      </c>
      <c r="B211" t="s">
        <v>470</v>
      </c>
      <c r="C211" s="2">
        <v>1517.9199999999998</v>
      </c>
    </row>
    <row r="212" spans="1:3" x14ac:dyDescent="0.25">
      <c r="A212" s="1">
        <v>5930</v>
      </c>
      <c r="B212" t="s">
        <v>471</v>
      </c>
      <c r="C212" s="2">
        <v>1696.87</v>
      </c>
    </row>
    <row r="213" spans="1:3" x14ac:dyDescent="0.25">
      <c r="A213" s="1">
        <v>5935</v>
      </c>
      <c r="B213" t="s">
        <v>472</v>
      </c>
      <c r="C213" s="2">
        <v>1070.42</v>
      </c>
    </row>
    <row r="214" spans="1:3" x14ac:dyDescent="0.25">
      <c r="A214" s="1">
        <v>5940</v>
      </c>
      <c r="B214" t="s">
        <v>473</v>
      </c>
      <c r="C214" s="2">
        <v>1176.25</v>
      </c>
    </row>
    <row r="215" spans="1:3" x14ac:dyDescent="0.25">
      <c r="A215" s="1">
        <v>5945</v>
      </c>
      <c r="B215" t="s">
        <v>474</v>
      </c>
      <c r="C215" s="2">
        <v>31421.03</v>
      </c>
    </row>
    <row r="216" spans="1:3" x14ac:dyDescent="0.25">
      <c r="A216" s="1">
        <v>5950</v>
      </c>
      <c r="B216" t="s">
        <v>475</v>
      </c>
      <c r="C216" s="2">
        <v>267.27999999999997</v>
      </c>
    </row>
    <row r="217" spans="1:3" x14ac:dyDescent="0.25">
      <c r="A217" s="1">
        <v>5955</v>
      </c>
      <c r="B217" t="s">
        <v>476</v>
      </c>
      <c r="C217" s="2">
        <v>1735.1100000000001</v>
      </c>
    </row>
    <row r="218" spans="1:3" x14ac:dyDescent="0.25">
      <c r="A218" s="1">
        <v>5960</v>
      </c>
      <c r="B218" t="s">
        <v>477</v>
      </c>
      <c r="C218" s="2">
        <v>2426.8199999999997</v>
      </c>
    </row>
    <row r="219" spans="1:3" x14ac:dyDescent="0.25">
      <c r="A219" s="1">
        <v>5965</v>
      </c>
      <c r="B219" t="s">
        <v>478</v>
      </c>
      <c r="C219" s="2">
        <v>1156.07</v>
      </c>
    </row>
    <row r="220" spans="1:3" x14ac:dyDescent="0.25">
      <c r="A220" s="1">
        <v>5970</v>
      </c>
      <c r="B220" t="s">
        <v>479</v>
      </c>
      <c r="C220" s="2">
        <v>296.32</v>
      </c>
    </row>
    <row r="221" spans="1:3" x14ac:dyDescent="0.25">
      <c r="A221" s="1">
        <v>5975</v>
      </c>
      <c r="B221" t="s">
        <v>480</v>
      </c>
      <c r="C221" s="2">
        <v>21.31</v>
      </c>
    </row>
    <row r="222" spans="1:3" x14ac:dyDescent="0.25">
      <c r="A222" s="1">
        <v>5980</v>
      </c>
      <c r="B222" t="s">
        <v>481</v>
      </c>
      <c r="C222" s="2">
        <v>5.37</v>
      </c>
    </row>
    <row r="223" spans="1:3" x14ac:dyDescent="0.25">
      <c r="A223" s="1">
        <v>6010</v>
      </c>
      <c r="B223" t="s">
        <v>482</v>
      </c>
      <c r="C223" s="2">
        <v>7590.24</v>
      </c>
    </row>
    <row r="224" spans="1:3" x14ac:dyDescent="0.25">
      <c r="A224" s="1">
        <v>6015</v>
      </c>
      <c r="B224" t="s">
        <v>483</v>
      </c>
      <c r="C224" s="2">
        <v>46.440000000000005</v>
      </c>
    </row>
    <row r="225" spans="1:3" x14ac:dyDescent="0.25">
      <c r="A225" s="1">
        <v>6025</v>
      </c>
      <c r="B225" t="s">
        <v>484</v>
      </c>
      <c r="C225" s="2">
        <v>2615.2400000000002</v>
      </c>
    </row>
    <row r="226" spans="1:3" x14ac:dyDescent="0.25">
      <c r="A226" s="1">
        <v>6030</v>
      </c>
      <c r="B226" t="s">
        <v>436</v>
      </c>
      <c r="C226" s="2">
        <v>139706.28999999998</v>
      </c>
    </row>
    <row r="227" spans="1:3" x14ac:dyDescent="0.25">
      <c r="A227" s="1">
        <v>6035</v>
      </c>
      <c r="B227" t="s">
        <v>485</v>
      </c>
      <c r="C227" s="2">
        <v>3944.61</v>
      </c>
    </row>
    <row r="228" spans="1:3" x14ac:dyDescent="0.25">
      <c r="A228" s="1">
        <v>6040</v>
      </c>
      <c r="B228" t="s">
        <v>486</v>
      </c>
      <c r="C228" s="2">
        <v>5398.22</v>
      </c>
    </row>
    <row r="229" spans="1:3" x14ac:dyDescent="0.25">
      <c r="A229" s="1">
        <v>6045</v>
      </c>
      <c r="B229" t="s">
        <v>487</v>
      </c>
      <c r="C229" s="2">
        <v>752.75</v>
      </c>
    </row>
    <row r="230" spans="1:3" x14ac:dyDescent="0.25">
      <c r="A230" s="1">
        <v>6050</v>
      </c>
      <c r="B230" t="s">
        <v>488</v>
      </c>
      <c r="C230" s="2">
        <v>14825.95</v>
      </c>
    </row>
    <row r="231" spans="1:3" x14ac:dyDescent="0.25">
      <c r="A231" s="1">
        <v>6065</v>
      </c>
      <c r="B231" t="s">
        <v>489</v>
      </c>
      <c r="C231" s="2">
        <v>50799.01</v>
      </c>
    </row>
    <row r="232" spans="1:3" x14ac:dyDescent="0.25">
      <c r="A232" s="1">
        <v>6070</v>
      </c>
      <c r="B232" t="s">
        <v>490</v>
      </c>
      <c r="C232" s="2">
        <v>3166.1</v>
      </c>
    </row>
    <row r="233" spans="1:3" x14ac:dyDescent="0.25">
      <c r="A233" s="1">
        <v>6090</v>
      </c>
      <c r="B233" t="s">
        <v>491</v>
      </c>
      <c r="C233" s="2">
        <v>32855.78</v>
      </c>
    </row>
    <row r="234" spans="1:3" x14ac:dyDescent="0.25">
      <c r="A234" s="1">
        <v>6110</v>
      </c>
      <c r="B234" t="s">
        <v>492</v>
      </c>
      <c r="C234" s="2">
        <v>30139.5</v>
      </c>
    </row>
    <row r="235" spans="1:3" x14ac:dyDescent="0.25">
      <c r="A235" s="1">
        <v>6115</v>
      </c>
      <c r="B235" t="s">
        <v>493</v>
      </c>
      <c r="C235" s="2">
        <v>6612.84</v>
      </c>
    </row>
    <row r="236" spans="1:3" x14ac:dyDescent="0.25">
      <c r="A236" s="1">
        <v>6120</v>
      </c>
      <c r="B236" t="s">
        <v>494</v>
      </c>
      <c r="C236" s="2">
        <v>44303.34</v>
      </c>
    </row>
    <row r="237" spans="1:3" x14ac:dyDescent="0.25">
      <c r="A237" s="1">
        <v>6125</v>
      </c>
      <c r="B237" t="s">
        <v>495</v>
      </c>
      <c r="C237" s="2">
        <v>8946.68</v>
      </c>
    </row>
    <row r="238" spans="1:3" x14ac:dyDescent="0.25">
      <c r="A238" s="1">
        <v>6130</v>
      </c>
      <c r="B238" t="s">
        <v>496</v>
      </c>
      <c r="C238" s="2">
        <v>17469.760000000002</v>
      </c>
    </row>
    <row r="239" spans="1:3" x14ac:dyDescent="0.25">
      <c r="A239" s="1">
        <v>6135</v>
      </c>
      <c r="B239" t="s">
        <v>497</v>
      </c>
      <c r="C239" s="2">
        <v>137255.16</v>
      </c>
    </row>
    <row r="240" spans="1:3" x14ac:dyDescent="0.25">
      <c r="A240" s="1">
        <v>6140</v>
      </c>
      <c r="B240" t="s">
        <v>498</v>
      </c>
      <c r="C240" s="2">
        <v>4919.4000000000005</v>
      </c>
    </row>
    <row r="241" spans="1:3" x14ac:dyDescent="0.25">
      <c r="A241" s="1">
        <v>6145</v>
      </c>
      <c r="B241" t="s">
        <v>499</v>
      </c>
      <c r="C241" s="2">
        <v>33304.49</v>
      </c>
    </row>
    <row r="242" spans="1:3" x14ac:dyDescent="0.25">
      <c r="A242" s="1">
        <v>6146</v>
      </c>
      <c r="B242" t="s">
        <v>500</v>
      </c>
      <c r="C242" s="2">
        <v>14175.25</v>
      </c>
    </row>
    <row r="243" spans="1:3" x14ac:dyDescent="0.25">
      <c r="A243" s="1">
        <v>6147</v>
      </c>
      <c r="B243" t="s">
        <v>501</v>
      </c>
      <c r="C243" s="2">
        <v>4741.6100000000006</v>
      </c>
    </row>
    <row r="244" spans="1:3" x14ac:dyDescent="0.25">
      <c r="A244" s="1">
        <v>6150</v>
      </c>
      <c r="B244" t="s">
        <v>502</v>
      </c>
      <c r="C244" s="2">
        <v>496475.65</v>
      </c>
    </row>
    <row r="245" spans="1:3" x14ac:dyDescent="0.25">
      <c r="A245" s="1">
        <v>6155</v>
      </c>
      <c r="B245" t="s">
        <v>503</v>
      </c>
      <c r="C245" s="2">
        <v>79866.77</v>
      </c>
    </row>
    <row r="246" spans="1:3" x14ac:dyDescent="0.25">
      <c r="A246" s="1">
        <v>6160</v>
      </c>
      <c r="B246" t="s">
        <v>504</v>
      </c>
      <c r="C246" s="2">
        <v>11946.51</v>
      </c>
    </row>
    <row r="247" spans="1:3" x14ac:dyDescent="0.25">
      <c r="A247" s="1">
        <v>6165</v>
      </c>
      <c r="B247" t="s">
        <v>505</v>
      </c>
      <c r="C247" s="2">
        <v>-58812.229999999996</v>
      </c>
    </row>
    <row r="248" spans="1:3" x14ac:dyDescent="0.25">
      <c r="A248" s="1">
        <v>6185</v>
      </c>
      <c r="B248" t="s">
        <v>506</v>
      </c>
      <c r="C248" s="2">
        <v>11399.919999999998</v>
      </c>
    </row>
    <row r="249" spans="1:3" x14ac:dyDescent="0.25">
      <c r="A249" s="1">
        <v>6190</v>
      </c>
      <c r="B249" t="s">
        <v>507</v>
      </c>
      <c r="C249" s="2">
        <v>4741.67</v>
      </c>
    </row>
    <row r="250" spans="1:3" x14ac:dyDescent="0.25">
      <c r="A250" s="1">
        <v>6195</v>
      </c>
      <c r="B250" t="s">
        <v>508</v>
      </c>
      <c r="C250" s="2">
        <v>1870.3</v>
      </c>
    </row>
    <row r="251" spans="1:3" x14ac:dyDescent="0.25">
      <c r="A251" s="1">
        <v>6200</v>
      </c>
      <c r="B251" t="s">
        <v>509</v>
      </c>
      <c r="C251" s="2">
        <v>4202</v>
      </c>
    </row>
    <row r="252" spans="1:3" x14ac:dyDescent="0.25">
      <c r="A252" s="1">
        <v>6205</v>
      </c>
      <c r="B252" t="s">
        <v>510</v>
      </c>
      <c r="C252" s="2">
        <v>1.1000000000000001</v>
      </c>
    </row>
    <row r="253" spans="1:3" x14ac:dyDescent="0.25">
      <c r="A253" s="1">
        <v>6207</v>
      </c>
      <c r="B253" t="s">
        <v>511</v>
      </c>
      <c r="C253" s="2">
        <v>1951.6899999999998</v>
      </c>
    </row>
    <row r="254" spans="1:3" x14ac:dyDescent="0.25">
      <c r="A254" s="1">
        <v>6215</v>
      </c>
      <c r="B254" t="s">
        <v>512</v>
      </c>
      <c r="C254" s="2">
        <v>22692.030000000002</v>
      </c>
    </row>
    <row r="255" spans="1:3" x14ac:dyDescent="0.25">
      <c r="A255" s="1">
        <v>6220</v>
      </c>
      <c r="B255" t="s">
        <v>513</v>
      </c>
      <c r="C255" s="2">
        <v>17563.93</v>
      </c>
    </row>
    <row r="256" spans="1:3" x14ac:dyDescent="0.25">
      <c r="A256" s="1">
        <v>6225</v>
      </c>
      <c r="B256" t="s">
        <v>514</v>
      </c>
      <c r="C256" s="2">
        <v>441.5</v>
      </c>
    </row>
    <row r="257" spans="1:3" x14ac:dyDescent="0.25">
      <c r="A257" s="1">
        <v>6230</v>
      </c>
      <c r="B257" t="s">
        <v>515</v>
      </c>
      <c r="C257" s="2">
        <v>2360.02</v>
      </c>
    </row>
    <row r="258" spans="1:3" x14ac:dyDescent="0.25">
      <c r="A258" s="1">
        <v>6255</v>
      </c>
      <c r="B258" t="s">
        <v>516</v>
      </c>
      <c r="C258" s="2">
        <v>15913.38</v>
      </c>
    </row>
    <row r="259" spans="1:3" x14ac:dyDescent="0.25">
      <c r="A259" s="1">
        <v>6260</v>
      </c>
      <c r="B259" t="s">
        <v>517</v>
      </c>
      <c r="C259" s="2">
        <v>9059.2800000000007</v>
      </c>
    </row>
    <row r="260" spans="1:3" x14ac:dyDescent="0.25">
      <c r="A260" s="1">
        <v>6270</v>
      </c>
      <c r="B260" t="s">
        <v>518</v>
      </c>
      <c r="C260" s="2">
        <v>11776</v>
      </c>
    </row>
    <row r="261" spans="1:3" x14ac:dyDescent="0.25">
      <c r="A261" s="1">
        <v>6285</v>
      </c>
      <c r="B261" t="s">
        <v>519</v>
      </c>
      <c r="C261" s="2">
        <v>11276.449999999999</v>
      </c>
    </row>
    <row r="262" spans="1:3" x14ac:dyDescent="0.25">
      <c r="A262" s="1">
        <v>6290</v>
      </c>
      <c r="B262" t="s">
        <v>520</v>
      </c>
      <c r="C262" s="2">
        <v>8262.0499999999993</v>
      </c>
    </row>
    <row r="263" spans="1:3" x14ac:dyDescent="0.25">
      <c r="A263" s="1">
        <v>6295</v>
      </c>
      <c r="B263" t="s">
        <v>521</v>
      </c>
      <c r="C263" s="2">
        <v>7770.58</v>
      </c>
    </row>
    <row r="264" spans="1:3" x14ac:dyDescent="0.25">
      <c r="A264" s="1">
        <v>6300</v>
      </c>
      <c r="B264" t="s">
        <v>522</v>
      </c>
      <c r="C264" s="2">
        <v>270</v>
      </c>
    </row>
    <row r="265" spans="1:3" x14ac:dyDescent="0.25">
      <c r="A265" s="1">
        <v>6310</v>
      </c>
      <c r="B265" t="s">
        <v>523</v>
      </c>
      <c r="C265" s="2">
        <v>53711.68</v>
      </c>
    </row>
    <row r="266" spans="1:3" x14ac:dyDescent="0.25">
      <c r="A266" s="1">
        <v>6320</v>
      </c>
      <c r="B266" t="s">
        <v>524</v>
      </c>
      <c r="C266" s="2">
        <v>1720.5</v>
      </c>
    </row>
    <row r="267" spans="1:3" x14ac:dyDescent="0.25">
      <c r="A267" s="1">
        <v>6325</v>
      </c>
      <c r="B267" t="s">
        <v>525</v>
      </c>
      <c r="C267" s="2">
        <v>3112.49</v>
      </c>
    </row>
    <row r="268" spans="1:3" x14ac:dyDescent="0.25">
      <c r="A268" s="1">
        <v>6330</v>
      </c>
      <c r="B268" t="s">
        <v>526</v>
      </c>
      <c r="C268" s="2">
        <v>1344</v>
      </c>
    </row>
    <row r="269" spans="1:3" x14ac:dyDescent="0.25">
      <c r="A269" s="1">
        <v>6335</v>
      </c>
      <c r="B269" t="s">
        <v>527</v>
      </c>
      <c r="C269" s="2">
        <v>8363.4</v>
      </c>
    </row>
    <row r="270" spans="1:3" x14ac:dyDescent="0.25">
      <c r="A270" s="1">
        <v>6345</v>
      </c>
      <c r="B270" t="s">
        <v>528</v>
      </c>
      <c r="C270" s="2">
        <v>3462.14</v>
      </c>
    </row>
    <row r="271" spans="1:3" x14ac:dyDescent="0.25">
      <c r="A271" s="1">
        <v>6355</v>
      </c>
      <c r="B271" t="s">
        <v>529</v>
      </c>
      <c r="C271" s="2">
        <v>21270.18</v>
      </c>
    </row>
    <row r="272" spans="1:3" x14ac:dyDescent="0.25">
      <c r="A272" s="1">
        <v>6365</v>
      </c>
      <c r="B272" t="s">
        <v>530</v>
      </c>
      <c r="C272" s="2">
        <v>43051.32</v>
      </c>
    </row>
    <row r="273" spans="1:3" x14ac:dyDescent="0.25">
      <c r="A273" s="1">
        <v>6370</v>
      </c>
      <c r="B273" t="s">
        <v>531</v>
      </c>
      <c r="C273" s="2">
        <v>6600</v>
      </c>
    </row>
    <row r="274" spans="1:3" x14ac:dyDescent="0.25">
      <c r="A274" s="1">
        <v>6385</v>
      </c>
      <c r="B274" t="s">
        <v>532</v>
      </c>
      <c r="C274" s="2">
        <v>6676.94</v>
      </c>
    </row>
    <row r="275" spans="1:3" x14ac:dyDescent="0.25">
      <c r="A275" s="1">
        <v>6390</v>
      </c>
      <c r="B275" t="s">
        <v>533</v>
      </c>
      <c r="C275" s="2">
        <v>2062.5300000000002</v>
      </c>
    </row>
    <row r="276" spans="1:3" x14ac:dyDescent="0.25">
      <c r="A276" s="1">
        <v>6400</v>
      </c>
      <c r="B276" t="s">
        <v>534</v>
      </c>
      <c r="C276" s="2">
        <v>1382</v>
      </c>
    </row>
    <row r="277" spans="1:3" x14ac:dyDescent="0.25">
      <c r="A277" s="1">
        <v>6445</v>
      </c>
      <c r="B277" t="s">
        <v>535</v>
      </c>
      <c r="C277" s="2">
        <v>4931.82</v>
      </c>
    </row>
    <row r="278" spans="1:3" x14ac:dyDescent="0.25">
      <c r="A278" s="1">
        <v>6455</v>
      </c>
      <c r="B278" t="s">
        <v>536</v>
      </c>
      <c r="C278" s="2">
        <v>2958.1000000000004</v>
      </c>
    </row>
    <row r="279" spans="1:3" x14ac:dyDescent="0.25">
      <c r="A279" s="1">
        <v>6460</v>
      </c>
      <c r="B279" t="s">
        <v>537</v>
      </c>
      <c r="C279" s="2">
        <v>12125.78</v>
      </c>
    </row>
    <row r="280" spans="1:3" x14ac:dyDescent="0.25">
      <c r="A280" s="1">
        <v>6465</v>
      </c>
      <c r="B280" t="s">
        <v>538</v>
      </c>
      <c r="C280" s="2">
        <v>778.31000000000006</v>
      </c>
    </row>
    <row r="281" spans="1:3" x14ac:dyDescent="0.25">
      <c r="A281" s="1">
        <v>6470</v>
      </c>
      <c r="B281" t="s">
        <v>539</v>
      </c>
      <c r="C281" s="2">
        <v>3024.06</v>
      </c>
    </row>
    <row r="282" spans="1:3" x14ac:dyDescent="0.25">
      <c r="A282" s="1">
        <v>6485</v>
      </c>
      <c r="B282" t="s">
        <v>540</v>
      </c>
      <c r="C282" s="2">
        <v>12733.019999999999</v>
      </c>
    </row>
    <row r="283" spans="1:3" x14ac:dyDescent="0.25">
      <c r="A283" s="1">
        <v>6495</v>
      </c>
      <c r="B283" t="s">
        <v>541</v>
      </c>
      <c r="C283" s="2">
        <v>175.62</v>
      </c>
    </row>
    <row r="284" spans="1:3" x14ac:dyDescent="0.25">
      <c r="A284" s="1">
        <v>6505</v>
      </c>
      <c r="B284" t="s">
        <v>542</v>
      </c>
      <c r="C284" s="2">
        <v>1233.1500000000001</v>
      </c>
    </row>
    <row r="285" spans="1:3" x14ac:dyDescent="0.25">
      <c r="A285" s="1">
        <v>6510</v>
      </c>
      <c r="B285" t="s">
        <v>543</v>
      </c>
      <c r="C285" s="2">
        <v>28494.170000000002</v>
      </c>
    </row>
    <row r="286" spans="1:3" x14ac:dyDescent="0.25">
      <c r="A286" s="1">
        <v>6515</v>
      </c>
      <c r="B286" t="s">
        <v>544</v>
      </c>
      <c r="C286" s="2">
        <v>466.74</v>
      </c>
    </row>
    <row r="287" spans="1:3" x14ac:dyDescent="0.25">
      <c r="A287" s="1">
        <v>6520</v>
      </c>
      <c r="B287" t="s">
        <v>545</v>
      </c>
      <c r="C287" s="2">
        <v>33276.04</v>
      </c>
    </row>
    <row r="288" spans="1:3" x14ac:dyDescent="0.25">
      <c r="A288" s="1">
        <v>6525</v>
      </c>
      <c r="B288" t="s">
        <v>546</v>
      </c>
      <c r="C288" s="2">
        <v>11506.99</v>
      </c>
    </row>
    <row r="289" spans="1:3" x14ac:dyDescent="0.25">
      <c r="A289" s="1">
        <v>6530</v>
      </c>
      <c r="B289" t="s">
        <v>547</v>
      </c>
      <c r="C289" s="2">
        <v>63472.710000000006</v>
      </c>
    </row>
    <row r="290" spans="1:3" x14ac:dyDescent="0.25">
      <c r="A290" s="1">
        <v>6535</v>
      </c>
      <c r="B290" t="s">
        <v>548</v>
      </c>
      <c r="C290" s="2">
        <v>23801.040000000001</v>
      </c>
    </row>
    <row r="291" spans="1:3" x14ac:dyDescent="0.25">
      <c r="A291" s="1">
        <v>6540</v>
      </c>
      <c r="B291" t="s">
        <v>549</v>
      </c>
      <c r="C291" s="2">
        <v>15954.39</v>
      </c>
    </row>
    <row r="292" spans="1:3" x14ac:dyDescent="0.25">
      <c r="A292" s="1">
        <v>6545</v>
      </c>
      <c r="B292" t="s">
        <v>550</v>
      </c>
      <c r="C292" s="2">
        <v>14770.29</v>
      </c>
    </row>
    <row r="293" spans="1:3" x14ac:dyDescent="0.25">
      <c r="A293" s="1">
        <v>6550</v>
      </c>
      <c r="B293" t="s">
        <v>551</v>
      </c>
      <c r="C293" s="2">
        <v>8276.02</v>
      </c>
    </row>
    <row r="294" spans="1:3" x14ac:dyDescent="0.25">
      <c r="A294" s="1">
        <v>6555</v>
      </c>
      <c r="B294" t="s">
        <v>552</v>
      </c>
      <c r="C294" s="2">
        <v>2.94</v>
      </c>
    </row>
    <row r="295" spans="1:3" x14ac:dyDescent="0.25">
      <c r="A295" s="1">
        <v>6580</v>
      </c>
      <c r="B295" t="s">
        <v>553</v>
      </c>
      <c r="C295" s="2">
        <v>33754.43</v>
      </c>
    </row>
    <row r="296" spans="1:3" x14ac:dyDescent="0.25">
      <c r="A296" s="1">
        <v>6585</v>
      </c>
      <c r="B296" t="s">
        <v>554</v>
      </c>
      <c r="C296" s="2">
        <v>4275.32</v>
      </c>
    </row>
    <row r="297" spans="1:3" x14ac:dyDescent="0.25">
      <c r="A297" s="1">
        <v>6590</v>
      </c>
      <c r="B297" t="s">
        <v>555</v>
      </c>
      <c r="C297" s="2">
        <v>59.82</v>
      </c>
    </row>
    <row r="298" spans="1:3" x14ac:dyDescent="0.25">
      <c r="A298" s="1">
        <v>6595</v>
      </c>
      <c r="B298" t="s">
        <v>556</v>
      </c>
      <c r="C298" s="2">
        <v>12796.42</v>
      </c>
    </row>
    <row r="299" spans="1:3" x14ac:dyDescent="0.25">
      <c r="A299" s="1">
        <v>6600</v>
      </c>
      <c r="B299" t="s">
        <v>557</v>
      </c>
      <c r="C299" s="2">
        <v>3834.22</v>
      </c>
    </row>
    <row r="300" spans="1:3" x14ac:dyDescent="0.25">
      <c r="A300" s="1">
        <v>6605</v>
      </c>
      <c r="B300" t="s">
        <v>558</v>
      </c>
      <c r="C300" s="2">
        <v>805.08999999999992</v>
      </c>
    </row>
    <row r="301" spans="1:3" x14ac:dyDescent="0.25">
      <c r="A301" s="1">
        <v>6610</v>
      </c>
      <c r="B301" t="s">
        <v>559</v>
      </c>
      <c r="C301" s="2">
        <v>2347.27</v>
      </c>
    </row>
    <row r="302" spans="1:3" x14ac:dyDescent="0.25">
      <c r="A302" s="1">
        <v>6620</v>
      </c>
      <c r="B302" t="s">
        <v>560</v>
      </c>
      <c r="C302" s="2">
        <v>1699.44</v>
      </c>
    </row>
    <row r="303" spans="1:3" x14ac:dyDescent="0.25">
      <c r="A303" s="1">
        <v>6805</v>
      </c>
      <c r="B303" t="s">
        <v>561</v>
      </c>
      <c r="C303" s="2">
        <v>2.04</v>
      </c>
    </row>
    <row r="304" spans="1:3" x14ac:dyDescent="0.25">
      <c r="A304" s="1">
        <v>6905</v>
      </c>
      <c r="B304" t="s">
        <v>562</v>
      </c>
      <c r="C304" s="2">
        <v>42039.46</v>
      </c>
    </row>
    <row r="305" spans="1:3" x14ac:dyDescent="0.25">
      <c r="A305" s="1">
        <v>6920</v>
      </c>
      <c r="B305" t="s">
        <v>563</v>
      </c>
      <c r="C305" s="2">
        <v>52931.7</v>
      </c>
    </row>
    <row r="306" spans="1:3" x14ac:dyDescent="0.25">
      <c r="A306" s="1">
        <v>6960</v>
      </c>
      <c r="B306" t="s">
        <v>564</v>
      </c>
      <c r="C306" s="2">
        <v>-3660.48</v>
      </c>
    </row>
    <row r="307" spans="1:3" x14ac:dyDescent="0.25">
      <c r="A307" s="1">
        <v>7080</v>
      </c>
      <c r="B307" t="s">
        <v>565</v>
      </c>
      <c r="C307" s="2">
        <v>-1767.36</v>
      </c>
    </row>
    <row r="308" spans="1:3" x14ac:dyDescent="0.25">
      <c r="A308" s="1">
        <v>7160</v>
      </c>
      <c r="B308" t="s">
        <v>566</v>
      </c>
      <c r="C308" s="2">
        <v>-2547.6</v>
      </c>
    </row>
    <row r="309" spans="1:3" x14ac:dyDescent="0.25">
      <c r="A309" s="1">
        <v>7165</v>
      </c>
      <c r="B309" t="s">
        <v>567</v>
      </c>
      <c r="C309" s="2">
        <v>-4489.1099999999997</v>
      </c>
    </row>
    <row r="310" spans="1:3" x14ac:dyDescent="0.25">
      <c r="A310" s="1">
        <v>7170</v>
      </c>
      <c r="B310" t="s">
        <v>568</v>
      </c>
      <c r="C310" s="2">
        <v>-15.48</v>
      </c>
    </row>
    <row r="311" spans="1:3" x14ac:dyDescent="0.25">
      <c r="A311" s="1">
        <v>7185</v>
      </c>
      <c r="B311" t="s">
        <v>569</v>
      </c>
      <c r="C311" s="2">
        <v>-83.31</v>
      </c>
    </row>
    <row r="312" spans="1:3" x14ac:dyDescent="0.25">
      <c r="A312" s="1">
        <v>7510</v>
      </c>
      <c r="B312" t="s">
        <v>570</v>
      </c>
      <c r="C312" s="2">
        <v>59094.82</v>
      </c>
    </row>
    <row r="313" spans="1:3" x14ac:dyDescent="0.25">
      <c r="A313" s="1">
        <v>7515</v>
      </c>
      <c r="B313" t="s">
        <v>571</v>
      </c>
      <c r="C313" s="2">
        <v>894.31</v>
      </c>
    </row>
    <row r="314" spans="1:3" x14ac:dyDescent="0.25">
      <c r="A314" s="1">
        <v>7520</v>
      </c>
      <c r="B314" t="s">
        <v>572</v>
      </c>
      <c r="C314" s="2">
        <v>1354.49</v>
      </c>
    </row>
    <row r="315" spans="1:3" x14ac:dyDescent="0.25">
      <c r="A315" s="1">
        <v>7535</v>
      </c>
      <c r="B315" t="s">
        <v>573</v>
      </c>
      <c r="C315" s="2">
        <v>127.83</v>
      </c>
    </row>
    <row r="316" spans="1:3" x14ac:dyDescent="0.25">
      <c r="A316" s="1">
        <v>7545</v>
      </c>
      <c r="B316" t="s">
        <v>574</v>
      </c>
      <c r="C316" s="2">
        <v>17995.18</v>
      </c>
    </row>
    <row r="317" spans="1:3" x14ac:dyDescent="0.25">
      <c r="A317" s="1">
        <v>7550</v>
      </c>
      <c r="B317" t="s">
        <v>575</v>
      </c>
      <c r="C317" s="2">
        <v>-11.36</v>
      </c>
    </row>
    <row r="318" spans="1:3" x14ac:dyDescent="0.25">
      <c r="A318" s="1">
        <v>7555</v>
      </c>
      <c r="B318" t="s">
        <v>576</v>
      </c>
      <c r="C318" s="2">
        <v>158023.60999999999</v>
      </c>
    </row>
    <row r="319" spans="1:3" x14ac:dyDescent="0.25">
      <c r="A319" s="1">
        <v>7570</v>
      </c>
      <c r="B319" t="s">
        <v>577</v>
      </c>
      <c r="C319" s="2">
        <v>5252.32</v>
      </c>
    </row>
    <row r="320" spans="1:3" x14ac:dyDescent="0.25">
      <c r="A320" s="1">
        <v>7595</v>
      </c>
      <c r="B320" t="s">
        <v>578</v>
      </c>
      <c r="C320" s="2">
        <v>26160.81</v>
      </c>
    </row>
    <row r="321" spans="1:3" x14ac:dyDescent="0.25">
      <c r="A321" s="1">
        <v>7600</v>
      </c>
      <c r="B321" t="s">
        <v>579</v>
      </c>
      <c r="C321" s="2">
        <v>-8621.4</v>
      </c>
    </row>
    <row r="322" spans="1:3" x14ac:dyDescent="0.25">
      <c r="A322" s="1">
        <v>7610</v>
      </c>
      <c r="B322" t="s">
        <v>580</v>
      </c>
      <c r="C322" s="2">
        <v>250.14000000000001</v>
      </c>
    </row>
    <row r="323" spans="1:3" x14ac:dyDescent="0.25">
      <c r="A323" s="1">
        <v>7670</v>
      </c>
      <c r="B323" t="s">
        <v>581</v>
      </c>
      <c r="C323" s="2">
        <v>-4148.95</v>
      </c>
    </row>
    <row r="324" spans="1:3" x14ac:dyDescent="0.25">
      <c r="A324" s="1">
        <v>7710</v>
      </c>
      <c r="B324" t="s">
        <v>582</v>
      </c>
      <c r="C324" s="2">
        <v>164399.55000000002</v>
      </c>
    </row>
    <row r="325" spans="1:3" x14ac:dyDescent="0.25">
      <c r="A325" s="1">
        <v>7735</v>
      </c>
      <c r="B325" t="s">
        <v>583</v>
      </c>
      <c r="C325" s="2">
        <v>1121.43</v>
      </c>
    </row>
    <row r="326" spans="1:3" x14ac:dyDescent="0.25">
      <c r="A326" s="1">
        <v>7750</v>
      </c>
      <c r="B326" t="s">
        <v>297</v>
      </c>
      <c r="C326" s="2">
        <v>-3025.82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1"/>
  <sheetViews>
    <sheetView showGridLines="0" zoomScale="90" zoomScaleNormal="90" workbookViewId="0">
      <pane ySplit="6" topLeftCell="A7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58.7109375" style="29" bestFit="1" customWidth="1"/>
    <col min="2" max="2" width="14.85546875" style="29" customWidth="1"/>
    <col min="3" max="4" width="12.140625" style="9" bestFit="1" customWidth="1"/>
    <col min="5" max="5" width="13" style="9" customWidth="1"/>
    <col min="6" max="6" width="9.140625" style="9"/>
    <col min="7" max="7" width="58.7109375" style="9" bestFit="1" customWidth="1"/>
    <col min="8" max="8" width="9.140625" style="9"/>
    <col min="9" max="9" width="12.140625" style="9" bestFit="1" customWidth="1"/>
    <col min="10" max="16384" width="9.140625" style="9"/>
  </cols>
  <sheetData>
    <row r="1" spans="1:9" x14ac:dyDescent="0.25">
      <c r="A1" s="18" t="s">
        <v>51</v>
      </c>
      <c r="B1" s="19"/>
      <c r="F1" s="55"/>
      <c r="G1" s="18" t="s">
        <v>175</v>
      </c>
    </row>
    <row r="2" spans="1:9" x14ac:dyDescent="0.25">
      <c r="A2" s="20" t="s">
        <v>52</v>
      </c>
      <c r="B2" s="21"/>
      <c r="F2" s="55"/>
      <c r="G2" s="20" t="s">
        <v>52</v>
      </c>
    </row>
    <row r="3" spans="1:9" x14ac:dyDescent="0.25">
      <c r="A3" s="21"/>
      <c r="B3" s="22"/>
      <c r="F3" s="55"/>
    </row>
    <row r="4" spans="1:9" x14ac:dyDescent="0.25">
      <c r="A4" s="23"/>
      <c r="B4" s="24" t="s">
        <v>165</v>
      </c>
      <c r="F4" s="55"/>
      <c r="I4" s="24" t="s">
        <v>166</v>
      </c>
    </row>
    <row r="5" spans="1:9" x14ac:dyDescent="0.25">
      <c r="A5" s="25"/>
      <c r="B5" s="25" t="s">
        <v>24</v>
      </c>
      <c r="F5" s="55"/>
      <c r="I5" s="25" t="s">
        <v>24</v>
      </c>
    </row>
    <row r="6" spans="1:9" x14ac:dyDescent="0.25">
      <c r="A6" s="25"/>
      <c r="B6" s="26" t="s">
        <v>25</v>
      </c>
      <c r="F6" s="55"/>
      <c r="I6" s="26" t="s">
        <v>25</v>
      </c>
    </row>
    <row r="7" spans="1:9" x14ac:dyDescent="0.25">
      <c r="A7" s="27" t="s">
        <v>53</v>
      </c>
      <c r="B7" s="28">
        <v>662201.18000000005</v>
      </c>
      <c r="F7" s="55"/>
      <c r="G7" s="27" t="s">
        <v>53</v>
      </c>
      <c r="I7" s="16">
        <f>B7</f>
        <v>662201.18000000005</v>
      </c>
    </row>
    <row r="8" spans="1:9" x14ac:dyDescent="0.25">
      <c r="A8" s="29" t="s">
        <v>54</v>
      </c>
      <c r="B8" s="30"/>
      <c r="F8" s="55"/>
      <c r="G8" s="29" t="s">
        <v>54</v>
      </c>
    </row>
    <row r="9" spans="1:9" x14ac:dyDescent="0.25">
      <c r="A9" s="31" t="s">
        <v>46</v>
      </c>
      <c r="B9" s="32">
        <f>284351.99-281967.86</f>
        <v>2384.1300000000047</v>
      </c>
      <c r="F9" s="55"/>
      <c r="G9" s="31" t="s">
        <v>46</v>
      </c>
      <c r="I9" s="17">
        <f t="shared" ref="I9:I14" si="0">B9</f>
        <v>2384.1300000000047</v>
      </c>
    </row>
    <row r="10" spans="1:9" x14ac:dyDescent="0.25">
      <c r="A10" s="31" t="s">
        <v>28</v>
      </c>
      <c r="B10" s="57">
        <v>-1742.01</v>
      </c>
      <c r="F10" s="55"/>
      <c r="G10" s="31" t="s">
        <v>28</v>
      </c>
      <c r="I10" s="17">
        <f t="shared" si="0"/>
        <v>-1742.01</v>
      </c>
    </row>
    <row r="11" spans="1:9" x14ac:dyDescent="0.25">
      <c r="A11" s="31" t="s">
        <v>27</v>
      </c>
      <c r="B11" s="32">
        <v>251.2</v>
      </c>
      <c r="F11" s="55"/>
      <c r="G11" s="31" t="s">
        <v>27</v>
      </c>
      <c r="I11" s="58">
        <f t="shared" si="0"/>
        <v>251.2</v>
      </c>
    </row>
    <row r="12" spans="1:9" x14ac:dyDescent="0.25">
      <c r="A12" s="31" t="s">
        <v>30</v>
      </c>
      <c r="B12" s="57">
        <v>-396714.3</v>
      </c>
      <c r="F12" s="55"/>
      <c r="G12" s="31" t="s">
        <v>30</v>
      </c>
      <c r="I12" s="17">
        <f t="shared" si="0"/>
        <v>-396714.3</v>
      </c>
    </row>
    <row r="13" spans="1:9" x14ac:dyDescent="0.25">
      <c r="A13" s="31" t="s">
        <v>29</v>
      </c>
      <c r="B13" s="32">
        <v>17971.79</v>
      </c>
      <c r="F13" s="55"/>
      <c r="G13" s="31" t="s">
        <v>29</v>
      </c>
      <c r="I13" s="58">
        <f t="shared" si="0"/>
        <v>17971.79</v>
      </c>
    </row>
    <row r="14" spans="1:9" x14ac:dyDescent="0.25">
      <c r="A14" s="31" t="s">
        <v>55</v>
      </c>
      <c r="B14" s="32">
        <v>0</v>
      </c>
      <c r="F14" s="55"/>
      <c r="G14" s="31" t="s">
        <v>55</v>
      </c>
      <c r="I14" s="17">
        <f t="shared" si="0"/>
        <v>0</v>
      </c>
    </row>
    <row r="15" spans="1:9" x14ac:dyDescent="0.25">
      <c r="A15" s="33" t="s">
        <v>56</v>
      </c>
      <c r="B15" s="34">
        <f>SUM(B7:B14)</f>
        <v>284351.99</v>
      </c>
      <c r="C15" s="17"/>
      <c r="D15" s="15"/>
      <c r="F15" s="55"/>
      <c r="G15" s="33" t="s">
        <v>56</v>
      </c>
      <c r="I15" s="34">
        <f>SUM(I7:I14)</f>
        <v>284351.99</v>
      </c>
    </row>
    <row r="16" spans="1:9" x14ac:dyDescent="0.25">
      <c r="A16" s="33"/>
      <c r="B16" s="35"/>
      <c r="F16" s="55"/>
      <c r="G16" s="33"/>
    </row>
    <row r="17" spans="1:10" x14ac:dyDescent="0.25">
      <c r="A17" s="36" t="s">
        <v>57</v>
      </c>
      <c r="B17" s="37"/>
      <c r="F17" s="55"/>
      <c r="G17" s="36" t="s">
        <v>57</v>
      </c>
    </row>
    <row r="18" spans="1:10" x14ac:dyDescent="0.25">
      <c r="A18" s="38" t="s">
        <v>58</v>
      </c>
      <c r="B18" s="32">
        <v>-513.97</v>
      </c>
      <c r="F18" s="55"/>
      <c r="G18" s="38" t="s">
        <v>58</v>
      </c>
      <c r="I18" s="17">
        <f t="shared" ref="I18:I20" si="1">B18</f>
        <v>-513.97</v>
      </c>
    </row>
    <row r="19" spans="1:10" x14ac:dyDescent="0.25">
      <c r="A19" s="31" t="s">
        <v>59</v>
      </c>
      <c r="B19" s="32">
        <v>2849.94</v>
      </c>
      <c r="F19" s="55"/>
      <c r="G19" s="31" t="s">
        <v>59</v>
      </c>
      <c r="I19" s="17">
        <f t="shared" si="1"/>
        <v>2849.94</v>
      </c>
    </row>
    <row r="20" spans="1:10" x14ac:dyDescent="0.25">
      <c r="A20" s="31" t="s">
        <v>60</v>
      </c>
      <c r="B20" s="32">
        <v>1695.7299999999998</v>
      </c>
      <c r="F20" s="55"/>
      <c r="G20" s="31" t="s">
        <v>60</v>
      </c>
      <c r="I20" s="17">
        <f t="shared" si="1"/>
        <v>1695.7299999999998</v>
      </c>
    </row>
    <row r="21" spans="1:10" x14ac:dyDescent="0.25">
      <c r="A21" s="27" t="s">
        <v>61</v>
      </c>
      <c r="B21" s="34">
        <f>SUM(B18:B20)</f>
        <v>4031.7</v>
      </c>
      <c r="F21" s="55"/>
      <c r="G21" s="27" t="s">
        <v>61</v>
      </c>
      <c r="I21" s="34">
        <f>SUM(I18:I20)</f>
        <v>4031.7</v>
      </c>
    </row>
    <row r="22" spans="1:10" x14ac:dyDescent="0.25">
      <c r="B22" s="32"/>
      <c r="F22" s="55"/>
      <c r="G22" s="29"/>
    </row>
    <row r="23" spans="1:10" x14ac:dyDescent="0.25">
      <c r="A23" s="36" t="s">
        <v>62</v>
      </c>
      <c r="B23" s="39"/>
      <c r="F23" s="55"/>
      <c r="G23" s="36" t="s">
        <v>62</v>
      </c>
    </row>
    <row r="24" spans="1:10" x14ac:dyDescent="0.25">
      <c r="A24" s="31" t="s">
        <v>63</v>
      </c>
      <c r="B24" s="32">
        <v>276406.44</v>
      </c>
      <c r="C24" s="4" t="s">
        <v>128</v>
      </c>
      <c r="F24" s="55"/>
      <c r="G24" s="31" t="s">
        <v>63</v>
      </c>
      <c r="I24" s="17">
        <f t="shared" ref="I24:I27" si="2">B24</f>
        <v>276406.44</v>
      </c>
      <c r="J24" s="4" t="s">
        <v>128</v>
      </c>
    </row>
    <row r="25" spans="1:10" x14ac:dyDescent="0.25">
      <c r="A25" s="31" t="s">
        <v>64</v>
      </c>
      <c r="B25" s="39">
        <v>-471624.2</v>
      </c>
      <c r="C25" s="4" t="s">
        <v>127</v>
      </c>
      <c r="F25" s="55"/>
      <c r="G25" s="31" t="s">
        <v>64</v>
      </c>
      <c r="I25" s="17">
        <v>-359894.00999999995</v>
      </c>
      <c r="J25" s="4" t="s">
        <v>127</v>
      </c>
    </row>
    <row r="26" spans="1:10" x14ac:dyDescent="0.25">
      <c r="A26" s="31" t="s">
        <v>65</v>
      </c>
      <c r="B26" s="39">
        <v>-64704.959999999999</v>
      </c>
      <c r="C26" s="4" t="s">
        <v>127</v>
      </c>
      <c r="F26" s="55"/>
      <c r="G26" s="31" t="s">
        <v>65</v>
      </c>
      <c r="I26" s="17">
        <f t="shared" si="2"/>
        <v>-64704.959999999999</v>
      </c>
      <c r="J26" s="4" t="s">
        <v>127</v>
      </c>
    </row>
    <row r="27" spans="1:10" x14ac:dyDescent="0.25">
      <c r="A27" s="31" t="s">
        <v>66</v>
      </c>
      <c r="B27" s="40">
        <v>-3893.9</v>
      </c>
      <c r="C27" s="4" t="s">
        <v>127</v>
      </c>
      <c r="F27" s="55"/>
      <c r="G27" s="31" t="s">
        <v>66</v>
      </c>
      <c r="I27" s="54">
        <f t="shared" si="2"/>
        <v>-3893.9</v>
      </c>
      <c r="J27" s="4" t="s">
        <v>127</v>
      </c>
    </row>
    <row r="28" spans="1:10" x14ac:dyDescent="0.25">
      <c r="A28" s="31" t="s">
        <v>26</v>
      </c>
      <c r="B28" s="39">
        <f>SUM(B24:B27)</f>
        <v>-263816.62</v>
      </c>
      <c r="F28" s="55"/>
      <c r="G28" s="31" t="s">
        <v>26</v>
      </c>
      <c r="I28" s="39">
        <f>SUM(I24:I27)</f>
        <v>-152086.42999999993</v>
      </c>
    </row>
    <row r="29" spans="1:10" x14ac:dyDescent="0.25">
      <c r="A29" s="31"/>
      <c r="B29" s="39"/>
      <c r="F29" s="55"/>
      <c r="G29" s="31"/>
    </row>
    <row r="30" spans="1:10" x14ac:dyDescent="0.25">
      <c r="A30" s="31" t="s">
        <v>67</v>
      </c>
      <c r="B30" s="32">
        <v>-8500</v>
      </c>
      <c r="F30" s="55"/>
      <c r="G30" s="31" t="s">
        <v>67</v>
      </c>
      <c r="I30" s="17">
        <f t="shared" ref="I30:I39" si="3">B30</f>
        <v>-8500</v>
      </c>
    </row>
    <row r="31" spans="1:10" x14ac:dyDescent="0.25">
      <c r="A31" s="31" t="s">
        <v>68</v>
      </c>
      <c r="B31" s="32">
        <v>35134.049999999981</v>
      </c>
      <c r="F31" s="55"/>
      <c r="G31" s="31" t="s">
        <v>68</v>
      </c>
      <c r="I31" s="17">
        <f t="shared" si="3"/>
        <v>35134.049999999981</v>
      </c>
    </row>
    <row r="32" spans="1:10" x14ac:dyDescent="0.25">
      <c r="A32" s="31" t="s">
        <v>69</v>
      </c>
      <c r="B32" s="32">
        <v>0</v>
      </c>
      <c r="F32" s="55"/>
      <c r="G32" s="31" t="s">
        <v>69</v>
      </c>
      <c r="I32" s="17">
        <f t="shared" si="3"/>
        <v>0</v>
      </c>
    </row>
    <row r="33" spans="1:10" x14ac:dyDescent="0.25">
      <c r="A33" s="31" t="s">
        <v>70</v>
      </c>
      <c r="B33" s="32">
        <v>69645.48</v>
      </c>
      <c r="F33" s="55"/>
      <c r="G33" s="31" t="s">
        <v>70</v>
      </c>
      <c r="I33" s="17">
        <f t="shared" si="3"/>
        <v>69645.48</v>
      </c>
    </row>
    <row r="34" spans="1:10" x14ac:dyDescent="0.25">
      <c r="A34" s="31" t="s">
        <v>71</v>
      </c>
      <c r="B34" s="32">
        <v>0</v>
      </c>
      <c r="F34" s="55"/>
      <c r="G34" s="31" t="s">
        <v>71</v>
      </c>
      <c r="I34" s="17">
        <f t="shared" si="3"/>
        <v>0</v>
      </c>
    </row>
    <row r="35" spans="1:10" x14ac:dyDescent="0.25">
      <c r="A35" s="31" t="s">
        <v>72</v>
      </c>
      <c r="B35" s="32">
        <v>3287.58</v>
      </c>
      <c r="F35" s="55"/>
      <c r="G35" s="31" t="s">
        <v>72</v>
      </c>
      <c r="I35" s="17">
        <f t="shared" si="3"/>
        <v>3287.58</v>
      </c>
    </row>
    <row r="36" spans="1:10" x14ac:dyDescent="0.25">
      <c r="A36" s="31" t="s">
        <v>73</v>
      </c>
      <c r="B36" s="32">
        <v>-7237.9000000000015</v>
      </c>
      <c r="F36" s="55"/>
      <c r="G36" s="31" t="s">
        <v>73</v>
      </c>
      <c r="I36" s="17">
        <f t="shared" si="3"/>
        <v>-7237.9000000000015</v>
      </c>
    </row>
    <row r="37" spans="1:10" x14ac:dyDescent="0.25">
      <c r="A37" s="31" t="s">
        <v>74</v>
      </c>
      <c r="B37" s="32">
        <v>-3660.48</v>
      </c>
      <c r="C37" s="4" t="s">
        <v>128</v>
      </c>
      <c r="F37" s="55"/>
      <c r="G37" s="31" t="s">
        <v>74</v>
      </c>
      <c r="I37" s="17">
        <f t="shared" si="3"/>
        <v>-3660.48</v>
      </c>
      <c r="J37" s="4" t="s">
        <v>128</v>
      </c>
    </row>
    <row r="38" spans="1:10" x14ac:dyDescent="0.25">
      <c r="A38" s="31" t="s">
        <v>75</v>
      </c>
      <c r="B38" s="32">
        <v>0</v>
      </c>
      <c r="F38" s="55"/>
      <c r="G38" s="31" t="s">
        <v>75</v>
      </c>
      <c r="I38" s="17">
        <f t="shared" si="3"/>
        <v>0</v>
      </c>
    </row>
    <row r="39" spans="1:10" x14ac:dyDescent="0.25">
      <c r="A39" s="41" t="s">
        <v>76</v>
      </c>
      <c r="B39" s="32">
        <v>-4276.5</v>
      </c>
      <c r="C39" s="4" t="s">
        <v>128</v>
      </c>
      <c r="F39" s="55"/>
      <c r="G39" s="41" t="s">
        <v>76</v>
      </c>
      <c r="I39" s="17">
        <f t="shared" si="3"/>
        <v>-4276.5</v>
      </c>
      <c r="J39" s="4" t="s">
        <v>128</v>
      </c>
    </row>
    <row r="40" spans="1:10" x14ac:dyDescent="0.25">
      <c r="A40" s="31" t="s">
        <v>77</v>
      </c>
      <c r="B40" s="32">
        <v>-12443.71</v>
      </c>
      <c r="C40" s="4" t="s">
        <v>127</v>
      </c>
      <c r="F40" s="55"/>
      <c r="G40" s="31" t="s">
        <v>77</v>
      </c>
      <c r="I40" s="17">
        <f>B40-19953.54</f>
        <v>-32397.25</v>
      </c>
      <c r="J40" s="4" t="s">
        <v>127</v>
      </c>
    </row>
    <row r="41" spans="1:10" x14ac:dyDescent="0.25">
      <c r="A41" s="27" t="s">
        <v>78</v>
      </c>
      <c r="B41" s="34">
        <f>SUM(B28:B40)</f>
        <v>-191868.10000000003</v>
      </c>
      <c r="F41" s="55"/>
      <c r="G41" s="27" t="s">
        <v>78</v>
      </c>
      <c r="I41" s="34">
        <f>SUM(I28:I40)</f>
        <v>-100091.44999999995</v>
      </c>
    </row>
    <row r="42" spans="1:10" x14ac:dyDescent="0.25">
      <c r="A42" s="42"/>
      <c r="B42" s="39"/>
      <c r="F42" s="55"/>
    </row>
    <row r="43" spans="1:10" x14ac:dyDescent="0.25">
      <c r="A43" s="27" t="s">
        <v>79</v>
      </c>
      <c r="B43" s="43">
        <f>B15+B21+B41</f>
        <v>96515.589999999967</v>
      </c>
      <c r="F43" s="55"/>
      <c r="G43" s="27" t="s">
        <v>169</v>
      </c>
      <c r="I43" s="43">
        <f>I15+I21+I41</f>
        <v>188292.24000000005</v>
      </c>
    </row>
    <row r="44" spans="1:10" x14ac:dyDescent="0.25">
      <c r="A44" s="29" t="s">
        <v>80</v>
      </c>
      <c r="B44" s="32">
        <v>-250</v>
      </c>
      <c r="F44" s="55"/>
      <c r="G44" s="29" t="s">
        <v>80</v>
      </c>
      <c r="I44" s="32">
        <v>0</v>
      </c>
    </row>
    <row r="45" spans="1:10" x14ac:dyDescent="0.25">
      <c r="A45" s="27" t="s">
        <v>81</v>
      </c>
      <c r="B45" s="34">
        <f>SUM(B43:B44)</f>
        <v>96265.589999999967</v>
      </c>
      <c r="F45" s="55"/>
      <c r="G45" s="27" t="s">
        <v>167</v>
      </c>
      <c r="I45" s="34">
        <f>SUM(I43:I44)</f>
        <v>188292.24000000005</v>
      </c>
    </row>
    <row r="46" spans="1:10" x14ac:dyDescent="0.25">
      <c r="A46" s="29" t="s">
        <v>82</v>
      </c>
      <c r="B46" s="32">
        <v>-96265.589999999967</v>
      </c>
      <c r="F46" s="55"/>
      <c r="G46" s="29" t="s">
        <v>82</v>
      </c>
      <c r="I46" s="32">
        <v>-188292.24</v>
      </c>
    </row>
    <row r="47" spans="1:10" x14ac:dyDescent="0.25">
      <c r="A47" s="27" t="s">
        <v>83</v>
      </c>
      <c r="B47" s="34">
        <f>SUM(B45:B46)</f>
        <v>0</v>
      </c>
      <c r="F47" s="55"/>
      <c r="G47" s="27" t="s">
        <v>168</v>
      </c>
      <c r="I47" s="34">
        <f>SUM(I45:I46)</f>
        <v>0</v>
      </c>
    </row>
    <row r="48" spans="1:10" x14ac:dyDescent="0.25">
      <c r="A48" s="27"/>
      <c r="B48" s="32"/>
      <c r="F48" s="55"/>
    </row>
    <row r="49" spans="1:6" x14ac:dyDescent="0.25">
      <c r="A49" s="36" t="s">
        <v>84</v>
      </c>
      <c r="B49" s="32"/>
      <c r="F49" s="55"/>
    </row>
    <row r="50" spans="1:6" x14ac:dyDescent="0.25">
      <c r="A50" s="31" t="s">
        <v>85</v>
      </c>
      <c r="B50" s="32">
        <v>0</v>
      </c>
      <c r="F50" s="55"/>
    </row>
    <row r="51" spans="1:6" x14ac:dyDescent="0.25">
      <c r="A51" s="31" t="s">
        <v>86</v>
      </c>
      <c r="B51" s="32">
        <v>250</v>
      </c>
      <c r="F51" s="55"/>
    </row>
    <row r="52" spans="1:6" x14ac:dyDescent="0.25">
      <c r="A52" s="31" t="s">
        <v>87</v>
      </c>
      <c r="B52" s="32">
        <v>-87.5</v>
      </c>
      <c r="F52" s="55"/>
    </row>
    <row r="53" spans="1:6" x14ac:dyDescent="0.25">
      <c r="A53" s="31" t="s">
        <v>88</v>
      </c>
      <c r="B53" s="32">
        <v>1305</v>
      </c>
      <c r="F53" s="55"/>
    </row>
    <row r="54" spans="1:6" x14ac:dyDescent="0.25">
      <c r="A54" s="31" t="s">
        <v>89</v>
      </c>
      <c r="B54" s="32">
        <v>-456.74999999999994</v>
      </c>
      <c r="F54" s="55"/>
    </row>
    <row r="55" spans="1:6" x14ac:dyDescent="0.25">
      <c r="A55" s="31" t="s">
        <v>90</v>
      </c>
      <c r="B55" s="32">
        <v>-490432.84</v>
      </c>
      <c r="F55" s="55"/>
    </row>
    <row r="56" spans="1:6" x14ac:dyDescent="0.25">
      <c r="A56" s="31" t="s">
        <v>91</v>
      </c>
      <c r="B56" s="32">
        <v>0</v>
      </c>
      <c r="F56" s="55"/>
    </row>
    <row r="57" spans="1:6" x14ac:dyDescent="0.25">
      <c r="A57" s="31" t="s">
        <v>92</v>
      </c>
      <c r="B57" s="32">
        <v>0</v>
      </c>
      <c r="F57" s="55"/>
    </row>
    <row r="58" spans="1:6" x14ac:dyDescent="0.25">
      <c r="A58" s="31" t="s">
        <v>93</v>
      </c>
      <c r="B58" s="32">
        <v>0</v>
      </c>
      <c r="F58" s="55"/>
    </row>
    <row r="59" spans="1:6" x14ac:dyDescent="0.25">
      <c r="A59" s="31" t="s">
        <v>94</v>
      </c>
      <c r="B59" s="32">
        <v>0</v>
      </c>
      <c r="F59" s="55"/>
    </row>
    <row r="60" spans="1:6" x14ac:dyDescent="0.25">
      <c r="A60" s="27"/>
      <c r="B60" s="14"/>
      <c r="F60" s="55"/>
    </row>
    <row r="61" spans="1:6" x14ac:dyDescent="0.25">
      <c r="A61" s="29" t="s">
        <v>95</v>
      </c>
      <c r="B61" s="44">
        <v>0.34</v>
      </c>
      <c r="C61" s="4" t="s">
        <v>131</v>
      </c>
      <c r="F61" s="55"/>
    </row>
    <row r="62" spans="1:6" x14ac:dyDescent="0.25">
      <c r="A62" s="29" t="s">
        <v>96</v>
      </c>
      <c r="B62" s="45">
        <v>6.5734503749999992E-2</v>
      </c>
      <c r="C62" s="4" t="s">
        <v>129</v>
      </c>
      <c r="F62" s="55"/>
    </row>
    <row r="63" spans="1:6" x14ac:dyDescent="0.25">
      <c r="B63" s="46"/>
      <c r="F63" s="55"/>
    </row>
    <row r="64" spans="1:6" ht="15.75" thickBot="1" x14ac:dyDescent="0.3">
      <c r="A64" s="47" t="s">
        <v>97</v>
      </c>
      <c r="B64" s="48"/>
      <c r="F64" s="55"/>
    </row>
    <row r="65" spans="1:6" x14ac:dyDescent="0.25">
      <c r="A65" s="49" t="s">
        <v>98</v>
      </c>
      <c r="B65" s="50">
        <v>558.74</v>
      </c>
      <c r="E65" s="17"/>
      <c r="F65" s="55"/>
    </row>
    <row r="66" spans="1:6" x14ac:dyDescent="0.25">
      <c r="A66" s="49" t="s">
        <v>99</v>
      </c>
      <c r="B66" s="32">
        <v>2779.44</v>
      </c>
      <c r="E66" s="17"/>
      <c r="F66" s="55"/>
    </row>
    <row r="67" spans="1:6" x14ac:dyDescent="0.25">
      <c r="A67" s="51" t="s">
        <v>100</v>
      </c>
      <c r="B67" s="32">
        <v>-2309.52</v>
      </c>
      <c r="E67" s="17"/>
      <c r="F67" s="55"/>
    </row>
    <row r="68" spans="1:6" x14ac:dyDescent="0.25">
      <c r="A68" s="51" t="s">
        <v>101</v>
      </c>
      <c r="B68" s="50">
        <v>-11488.59</v>
      </c>
      <c r="E68" s="17"/>
      <c r="F68" s="55"/>
    </row>
    <row r="69" spans="1:6" x14ac:dyDescent="0.25">
      <c r="B69" s="32"/>
      <c r="F69" s="55"/>
    </row>
    <row r="70" spans="1:6" x14ac:dyDescent="0.25">
      <c r="A70" s="51" t="s">
        <v>102</v>
      </c>
      <c r="B70" s="32">
        <v>0</v>
      </c>
      <c r="E70" s="17"/>
      <c r="F70" s="55"/>
    </row>
    <row r="71" spans="1:6" x14ac:dyDescent="0.25">
      <c r="A71" s="51" t="s">
        <v>103</v>
      </c>
      <c r="B71" s="32">
        <v>0</v>
      </c>
      <c r="E71" s="17"/>
      <c r="F71" s="55"/>
    </row>
    <row r="72" spans="1:6" x14ac:dyDescent="0.25">
      <c r="A72" s="51" t="s">
        <v>104</v>
      </c>
      <c r="B72" s="32">
        <v>-4578.1099999999997</v>
      </c>
      <c r="E72" s="17"/>
      <c r="F72" s="55"/>
    </row>
    <row r="73" spans="1:6" x14ac:dyDescent="0.25">
      <c r="A73" s="51" t="s">
        <v>105</v>
      </c>
      <c r="B73" s="32">
        <v>-22773.58</v>
      </c>
      <c r="E73" s="17"/>
      <c r="F73" s="55"/>
    </row>
    <row r="74" spans="1:6" x14ac:dyDescent="0.25">
      <c r="B74" s="32"/>
      <c r="F74" s="55"/>
    </row>
    <row r="75" spans="1:6" x14ac:dyDescent="0.25">
      <c r="A75" s="51" t="s">
        <v>106</v>
      </c>
      <c r="B75" s="32">
        <v>0</v>
      </c>
      <c r="E75" s="17"/>
      <c r="F75" s="55"/>
    </row>
    <row r="76" spans="1:6" x14ac:dyDescent="0.25">
      <c r="A76" s="51" t="s">
        <v>107</v>
      </c>
      <c r="B76" s="32">
        <v>0</v>
      </c>
      <c r="E76" s="17"/>
      <c r="F76" s="55"/>
    </row>
    <row r="77" spans="1:6" x14ac:dyDescent="0.25">
      <c r="A77" s="51"/>
      <c r="B77" s="32"/>
      <c r="F77" s="55"/>
    </row>
    <row r="78" spans="1:6" x14ac:dyDescent="0.25">
      <c r="A78" s="51" t="s">
        <v>108</v>
      </c>
      <c r="B78" s="32">
        <v>-216.11</v>
      </c>
      <c r="E78" s="17"/>
      <c r="F78" s="55"/>
    </row>
    <row r="79" spans="1:6" x14ac:dyDescent="0.25">
      <c r="A79" s="51" t="s">
        <v>109</v>
      </c>
      <c r="B79" s="32">
        <v>-1075.02</v>
      </c>
      <c r="E79" s="17"/>
      <c r="F79" s="55"/>
    </row>
    <row r="80" spans="1:6" x14ac:dyDescent="0.25">
      <c r="A80" s="51"/>
      <c r="B80" s="32"/>
      <c r="F80" s="55"/>
    </row>
    <row r="81" spans="1:6" x14ac:dyDescent="0.25">
      <c r="A81" s="51" t="s">
        <v>110</v>
      </c>
      <c r="B81" s="32">
        <v>475.78</v>
      </c>
      <c r="E81" s="17"/>
      <c r="F81" s="55"/>
    </row>
    <row r="82" spans="1:6" x14ac:dyDescent="0.25">
      <c r="A82" s="51" t="s">
        <v>111</v>
      </c>
      <c r="B82" s="32">
        <v>2366.7399999999998</v>
      </c>
      <c r="E82" s="17"/>
      <c r="F82" s="55"/>
    </row>
    <row r="83" spans="1:6" x14ac:dyDescent="0.25">
      <c r="A83" s="31"/>
      <c r="B83" s="32"/>
      <c r="F83" s="55"/>
    </row>
    <row r="84" spans="1:6" x14ac:dyDescent="0.25">
      <c r="A84" s="29" t="s">
        <v>112</v>
      </c>
      <c r="B84" s="32">
        <v>18681.57</v>
      </c>
      <c r="E84" s="17"/>
      <c r="F84" s="55"/>
    </row>
    <row r="85" spans="1:6" x14ac:dyDescent="0.25">
      <c r="A85" s="29" t="s">
        <v>113</v>
      </c>
      <c r="B85" s="59">
        <v>-6538.55</v>
      </c>
      <c r="E85" s="17"/>
      <c r="F85" s="55"/>
    </row>
    <row r="86" spans="1:6" x14ac:dyDescent="0.25">
      <c r="A86" s="29" t="s">
        <v>114</v>
      </c>
      <c r="B86" s="59">
        <v>99469.06</v>
      </c>
      <c r="E86" s="17"/>
      <c r="F86" s="55"/>
    </row>
    <row r="87" spans="1:6" x14ac:dyDescent="0.25">
      <c r="A87" s="29" t="s">
        <v>115</v>
      </c>
      <c r="B87" s="32">
        <v>-5506.6</v>
      </c>
      <c r="E87" s="17"/>
      <c r="F87" s="55"/>
    </row>
    <row r="88" spans="1:6" x14ac:dyDescent="0.25">
      <c r="A88" s="29" t="s">
        <v>116</v>
      </c>
      <c r="B88" s="59">
        <v>1927.31</v>
      </c>
      <c r="E88" s="17"/>
      <c r="F88" s="55"/>
    </row>
    <row r="89" spans="1:6" x14ac:dyDescent="0.25">
      <c r="B89" s="32"/>
      <c r="F89" s="55"/>
    </row>
    <row r="90" spans="1:6" x14ac:dyDescent="0.25">
      <c r="A90" s="51" t="s">
        <v>117</v>
      </c>
      <c r="B90" s="32">
        <v>0</v>
      </c>
      <c r="F90" s="55"/>
    </row>
    <row r="91" spans="1:6" x14ac:dyDescent="0.25">
      <c r="A91" s="51" t="s">
        <v>118</v>
      </c>
      <c r="B91" s="32">
        <v>33692.959999999999</v>
      </c>
      <c r="F91" s="55"/>
    </row>
    <row r="92" spans="1:6" x14ac:dyDescent="0.25">
      <c r="A92" s="51" t="s">
        <v>119</v>
      </c>
      <c r="B92" s="32">
        <v>0</v>
      </c>
      <c r="E92" s="17"/>
      <c r="F92" s="55"/>
    </row>
    <row r="93" spans="1:6" x14ac:dyDescent="0.25">
      <c r="A93" s="51" t="s">
        <v>120</v>
      </c>
      <c r="B93" s="32">
        <v>0</v>
      </c>
      <c r="E93" s="17"/>
      <c r="F93" s="55"/>
    </row>
    <row r="94" spans="1:6" x14ac:dyDescent="0.25">
      <c r="A94" s="29" t="s">
        <v>121</v>
      </c>
      <c r="B94" s="32">
        <v>11297.53</v>
      </c>
      <c r="E94" s="17"/>
      <c r="F94" s="55"/>
    </row>
    <row r="95" spans="1:6" x14ac:dyDescent="0.25">
      <c r="A95" s="29" t="s">
        <v>122</v>
      </c>
      <c r="B95" s="32">
        <v>-3954.14</v>
      </c>
      <c r="E95" s="17"/>
      <c r="F95" s="55"/>
    </row>
    <row r="96" spans="1:6" x14ac:dyDescent="0.25">
      <c r="B96" s="32"/>
      <c r="F96" s="55"/>
    </row>
    <row r="97" spans="1:6" x14ac:dyDescent="0.25">
      <c r="A97" s="29" t="s">
        <v>123</v>
      </c>
      <c r="B97" s="32">
        <v>0</v>
      </c>
      <c r="E97" s="17"/>
      <c r="F97" s="55"/>
    </row>
    <row r="98" spans="1:6" x14ac:dyDescent="0.25">
      <c r="A98" s="29" t="s">
        <v>124</v>
      </c>
      <c r="B98" s="32">
        <v>87.5</v>
      </c>
      <c r="E98" s="17"/>
      <c r="F98" s="55"/>
    </row>
    <row r="99" spans="1:6" x14ac:dyDescent="0.25">
      <c r="B99" s="52"/>
      <c r="F99" s="55"/>
    </row>
    <row r="100" spans="1:6" x14ac:dyDescent="0.25">
      <c r="A100" s="29" t="s">
        <v>125</v>
      </c>
      <c r="B100" s="53">
        <v>0.35</v>
      </c>
      <c r="C100" s="4" t="s">
        <v>130</v>
      </c>
      <c r="F100" s="55"/>
    </row>
    <row r="101" spans="1:6" x14ac:dyDescent="0.25">
      <c r="B101" s="5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BDD682-3348-439B-9264-16E4557B001D}"/>
</file>

<file path=customXml/itemProps2.xml><?xml version="1.0" encoding="utf-8"?>
<ds:datastoreItem xmlns:ds="http://schemas.openxmlformats.org/officeDocument/2006/customXml" ds:itemID="{75C838C5-0C41-47D6-A2DF-AF826C79E7FB}"/>
</file>

<file path=customXml/itemProps3.xml><?xml version="1.0" encoding="utf-8"?>
<ds:datastoreItem xmlns:ds="http://schemas.openxmlformats.org/officeDocument/2006/customXml" ds:itemID="{62C6CF7D-7D7A-48E7-8F40-E6934F03A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Sch 22 - Federal</vt:lpstr>
      <vt:lpstr>Sch 22 - State</vt:lpstr>
      <vt:lpstr>Federal Tax Provision</vt:lpstr>
      <vt:lpstr>State Tax Provision</vt:lpstr>
      <vt:lpstr>Line 7 and 26</vt:lpstr>
      <vt:lpstr>345 UE TB 12.31.19</vt:lpstr>
      <vt:lpstr>SE-3 prior</vt:lpstr>
      <vt:lpstr>'345 UE TB 12.31.19'!Print_Titles</vt:lpstr>
      <vt:lpstr>'Sch 22 - Federal'!Print_Titles</vt:lpstr>
      <vt:lpstr>'Sch 22 - State'!Print_Titles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Georgiev</dc:creator>
  <cp:lastModifiedBy>Robert A. Guttormsen</cp:lastModifiedBy>
  <cp:lastPrinted>2020-07-14T15:57:09Z</cp:lastPrinted>
  <dcterms:created xsi:type="dcterms:W3CDTF">2009-04-06T16:53:12Z</dcterms:created>
  <dcterms:modified xsi:type="dcterms:W3CDTF">2020-07-14T15:57:25Z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