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DDF5248D-A95C-4837-B71A-617FA8807C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taff DR 1.12" sheetId="2" r:id="rId1"/>
    <sheet name="AUX&gt;&gt;" sheetId="16" r:id="rId2"/>
    <sheet name="2019 Capex" sheetId="12" r:id="rId3"/>
    <sheet name="GL FCST 2020.05.31" sheetId="13" r:id="rId4"/>
    <sheet name="GL CT 2020.05.31" sheetId="14" r:id="rId5"/>
    <sheet name="Gantt FCST" sheetId="10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D">#REF!</definedName>
    <definedName name="\G">#REF!</definedName>
    <definedName name="\I">#REF!</definedName>
    <definedName name="\P">#REF!</definedName>
    <definedName name="\S">#REF!</definedName>
    <definedName name="___a1" hidden="1">{#N/A,#N/A,FALSE,"Valuation";#N/A,#N/A,FALSE,"MLP Impact"}</definedName>
    <definedName name="___a2" hidden="1">{"Income Statement",#N/A,FALSE,"CFMODEL";"Balance Sheet",#N/A,FALSE,"CFMODEL"}</definedName>
    <definedName name="___IS2" hidden="1">{#N/A,#N/A,FALSE,"OUT  AREC"}</definedName>
    <definedName name="___tst2" hidden="1">{"SourcesUses",#N/A,TRUE,"CFMODEL";"TransOverview",#N/A,TRUE,"CFMODEL"}</definedName>
    <definedName name="___tst3" hidden="1">{"SourcesUses",#N/A,TRUE,#N/A;"TransOverview",#N/A,TRUE,"CFMODEL"}</definedName>
    <definedName name="___tst4" hidden="1">{"SourcesUses",#N/A,TRUE,"FundsFlow";"TransOverview",#N/A,TRUE,"FundsFlow"}</definedName>
    <definedName name="__123Graph_A" hidden="1">[7]TW!#REF!</definedName>
    <definedName name="__123Graph_B" hidden="1">[7]TW!#REF!</definedName>
    <definedName name="__123Graph_C" hidden="1">[7]TW!#REF!</definedName>
    <definedName name="__123Graph_D" hidden="1">[7]TW!#REF!</definedName>
    <definedName name="__123Graph_E" hidden="1">'[8]TGI-CONS.'!#REF!</definedName>
    <definedName name="__123Graph_F" hidden="1">'[8]TGI-CONS.'!#REF!</definedName>
    <definedName name="__123Graph_X" hidden="1">'[8]TGI-CONS.'!#REF!</definedName>
    <definedName name="__a1" hidden="1">{#N/A,#N/A,FALSE,"Valuation";#N/A,#N/A,FALSE,"MLP Impact"}</definedName>
    <definedName name="__a2" hidden="1">{"Income Statement",#N/A,FALSE,"CFMODEL";"Balance Sheet",#N/A,FALSE,"CFMODEL"}</definedName>
    <definedName name="__FDS_HYPERLINK_TOGGLE_STATE__" hidden="1">"ON"</definedName>
    <definedName name="__pg1">#REF!</definedName>
    <definedName name="__pg2">#REF!</definedName>
    <definedName name="__pri0004">#REF!</definedName>
    <definedName name="__pri0005">#REF!</definedName>
    <definedName name="__pri0006">#REF!</definedName>
    <definedName name="__pri0007">#REF!</definedName>
    <definedName name="__pri0008">#REF!</definedName>
    <definedName name="__pri0009">#REF!</definedName>
    <definedName name="__pri0010">#REF!</definedName>
    <definedName name="__pri0011">#REF!</definedName>
    <definedName name="__pri0012">#REF!</definedName>
    <definedName name="__pri0013">#REF!</definedName>
    <definedName name="__pri0014">#REF!</definedName>
    <definedName name="__pri0015">#REF!</definedName>
    <definedName name="__pri0016">#REF!</definedName>
    <definedName name="__pri0017">#REF!</definedName>
    <definedName name="__pri0018">#REF!</definedName>
    <definedName name="__pri0019">#REF!</definedName>
    <definedName name="__tst2" hidden="1">{"SourcesUses",#N/A,TRUE,"CFMODEL";"TransOverview",#N/A,TRUE,"CFMODEL"}</definedName>
    <definedName name="__tst3" hidden="1">{"SourcesUses",#N/A,TRUE,#N/A;"TransOverview",#N/A,TRUE,"CFMODEL"}</definedName>
    <definedName name="__tst4" hidden="1">{"SourcesUses",#N/A,TRUE,"FundsFlow";"TransOverview",#N/A,TRUE,"FundsFlow"}</definedName>
    <definedName name="_1__123Graph_BCHART_1" hidden="1">'[9]HOSPICE OPSUM'!#REF!</definedName>
    <definedName name="_1__FDSAUDITLINK__" localSheetId="2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ISSUANCE_EXPENS">#REF!</definedName>
    <definedName name="_2__FDSAUDITLINK__" localSheetId="2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LTD_EFFECTIVE">[10]A!$B$1:$T$36</definedName>
    <definedName name="_3__FDSAUDITLINK__" localSheetId="2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SERIES_R">#REF!</definedName>
    <definedName name="_4SERIES_T">#REF!</definedName>
    <definedName name="_a1" hidden="1">{#N/A,#N/A,FALSE,"Valuation";#N/A,#N/A,FALSE,"MLP Impact"}</definedName>
    <definedName name="_a2" hidden="1">{"Income Statement",#N/A,FALSE,"CFMODEL";"Balance Sheet",#N/A,FALSE,"CFMODEL"}</definedName>
    <definedName name="_bdm.02BC9EC907394BFAAC45F5B8DE6B5A0A.edm" hidden="1">[1]Sheet1!$A:$IV</definedName>
    <definedName name="_bdm.0A170BBF2866438FB5CE92A4D4D320D3.edm" hidden="1">'[11]Contribution Analysis'!$A:$IV</definedName>
    <definedName name="_bdm.0DBAAF4BFD464DCAB64CD42179290A5B.edm" hidden="1">'[11]Feeder IS'!$A:$IV</definedName>
    <definedName name="_bdm.159A40241D984E22B6E755BD37282CB3.edm" hidden="1">#REF!</definedName>
    <definedName name="_bdm.2796155C90354E9D9111DA249E1BE6EA.edm" hidden="1">[11]Synergies!$A:$IV</definedName>
    <definedName name="_bdm.2CA5B81104374999A87B7AADABED03CF.edm" hidden="1">'[11]Shine WACC'!$A:$IV</definedName>
    <definedName name="_bdm.2D6DF48284894662BE587DA9D66019C8.edm" hidden="1">#REF!</definedName>
    <definedName name="_bdm.2E7B545BEAF84FB6AD74432F0FCDAA48.edm" hidden="1">'[11]Sum P&amp;L'!$A:$IV</definedName>
    <definedName name="_bdm.3E4C61A130F84B989D3AB1828A4F2E0C.edm" hidden="1">[11]AVP!$A:$IV</definedName>
    <definedName name="_bdm.40CF370F7285455C9C36EF06A3E1937B.edm" localSheetId="2" hidden="1">#REF!</definedName>
    <definedName name="_bdm.40CF370F7285455C9C36EF06A3E1937B.edm" hidden="1">#REF!</definedName>
    <definedName name="_bdm.45F7D114A6D84BECB95FE530DDBA15F7.edm" localSheetId="2" hidden="1">#REF!</definedName>
    <definedName name="_bdm.45F7D114A6D84BECB95FE530DDBA15F7.edm" hidden="1">#REF!</definedName>
    <definedName name="_bdm.5B68D57F30474C0287024D1979E21D21.edm" hidden="1">#REF!</definedName>
    <definedName name="_bdm.5D7B31748CF245FEB0C20E5F257665A8.edm" hidden="1">[13]AVP!$A:$IV</definedName>
    <definedName name="_bdm.5ED7AEEF7C6345A488401DE974DBFFB5.edm" hidden="1">'[11]SU-Cap'!$A:$IV</definedName>
    <definedName name="_bdm.678FD0E4EDC143EFB42C430834B9F02D.edm" localSheetId="2" hidden="1">#REF!</definedName>
    <definedName name="_bdm.678FD0E4EDC143EFB42C430834B9F02D.edm" hidden="1">#REF!</definedName>
    <definedName name="_bdm.6C948BCAC656483A9D476A8A9E71EE1A.edm" hidden="1">[11]Inputs!$A:$IV</definedName>
    <definedName name="_bdm.6FAEE423EE824B2FBD0CF679DDF4C711.edm" hidden="1">'[14]Adj Combined IS'!$A:$IV</definedName>
    <definedName name="_bdm.7317FA0965BB429EA337AD9E02AC0386.edm" hidden="1">'[14]PV of Future Price'!$A:$IV</definedName>
    <definedName name="_bdm.76AD57D1CB1D43FB8FF4D680B78F4B3B.edm" hidden="1">'[14]DCF Output'!$A:$IV</definedName>
    <definedName name="_bdm.7C8DADF76681415C9B5BE1091E1E82E9.edm" hidden="1">'[1]Financing Outputs'!$A:$IV</definedName>
    <definedName name="_bdm.8249142CB5874BF5947E26128AE2C536.edm" hidden="1">[14]WACC!$A:$IV</definedName>
    <definedName name="_bdm.854467F959AF417EA8912F9EDE8C0A12.edm" hidden="1">'[11]PV of Future Price'!$A:$IV</definedName>
    <definedName name="_bdm.97597E0613E84D2497160C9062BC4093.edm" hidden="1">'[11]Rise WACC'!$A:$IV</definedName>
    <definedName name="_bdm.AC0546CDFAF14BC59CEF00CBA96908E2.edm" hidden="1">#REF!</definedName>
    <definedName name="_bdm.AD649BD32A964F32ADBDAA142E00340F.edm" localSheetId="2" hidden="1">#REF!</definedName>
    <definedName name="_bdm.AD649BD32A964F32ADBDAA142E00340F.edm" hidden="1">#REF!</definedName>
    <definedName name="_bdm.AE70A3ADA84B4107AA85D4B1128351D9.edm" localSheetId="2" hidden="1">#REF!</definedName>
    <definedName name="_bdm.AE70A3ADA84B4107AA85D4B1128351D9.edm" hidden="1">#REF!</definedName>
    <definedName name="_bdm.B11A7C87792B41DD911022A159DA9FA1.edm" hidden="1">[14]FF!$A:$IV</definedName>
    <definedName name="_bdm.B3E33F6956804297815AB015A0731C8C.edm" localSheetId="2" hidden="1">#REF!</definedName>
    <definedName name="_bdm.B3E33F6956804297815AB015A0731C8C.edm" hidden="1">#REF!</definedName>
    <definedName name="_bdm.BE5DBB1534FB4C7EAE47A5D81D20E425.edm" hidden="1">'[13]Cont (not linked)'!$A:$IV</definedName>
    <definedName name="_bdm.D23C7ACBF21A40D793C65D25B50902AD.edm" hidden="1">'[11]Adj Combined IS'!$A:$IV</definedName>
    <definedName name="_bdm.E9D1D6F0D15A48E0A7C10FEB13081CE7.edm" hidden="1">'[14]Contribution Analysis'!$A:$IV</definedName>
    <definedName name="_bdm.EA870B5264F94FBE89EA90292A61304E.edm" hidden="1">'[14]SU-Cap'!$A:$IV</definedName>
    <definedName name="_bdm.FB4CE0249B9B4EDCA210A3E8FA11E480.edm" localSheetId="2" hidden="1">#REF!</definedName>
    <definedName name="_bdm.FB4CE0249B9B4EDCA210A3E8FA11E480.edm" hidden="1">#REF!</definedName>
    <definedName name="_Dist_Values" hidden="1">#REF!</definedName>
    <definedName name="_div1">#REF!</definedName>
    <definedName name="_div2">#REF!</definedName>
    <definedName name="_div3">#REF!</definedName>
    <definedName name="_div4">#REF!</definedName>
    <definedName name="_Fill" hidden="1">#REF!</definedName>
    <definedName name="_xlnm._FilterDatabase" localSheetId="2" hidden="1">'2019 Capex'!$A$1:$U$747</definedName>
    <definedName name="_xlnm._FilterDatabase" localSheetId="5" hidden="1">'Gantt FCST'!$A$5:$KU$11</definedName>
    <definedName name="_IS2" hidden="1">{#N/A,#N/A,FALSE,"OUT  AREC"}</definedName>
    <definedName name="_Key1" hidden="1">#REF!</definedName>
    <definedName name="_num1">#REF!</definedName>
    <definedName name="_num10">#REF!</definedName>
    <definedName name="_num11">#REF!</definedName>
    <definedName name="_num12">#REF!</definedName>
    <definedName name="_num13">#REF!</definedName>
    <definedName name="_num14">#REF!</definedName>
    <definedName name="_num15">#REF!</definedName>
    <definedName name="_num16">#REF!</definedName>
    <definedName name="_num17">#REF!</definedName>
    <definedName name="_num18">#REF!</definedName>
    <definedName name="_num19">#REF!</definedName>
    <definedName name="_num2">#REF!</definedName>
    <definedName name="_num20">#REF!</definedName>
    <definedName name="_num21">#REF!</definedName>
    <definedName name="_num22">#REF!</definedName>
    <definedName name="_num23">#REF!</definedName>
    <definedName name="_num24">#REF!</definedName>
    <definedName name="_num25">#REF!</definedName>
    <definedName name="_num26">#REF!</definedName>
    <definedName name="_num27">#REF!</definedName>
    <definedName name="_num28">#REF!</definedName>
    <definedName name="_num29">#REF!</definedName>
    <definedName name="_num3">#REF!</definedName>
    <definedName name="_num30">#REF!</definedName>
    <definedName name="_num31">#REF!</definedName>
    <definedName name="_num32">#REF!</definedName>
    <definedName name="_num3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Order2" hidden="1">255</definedName>
    <definedName name="_pg1">#REF!</definedName>
    <definedName name="_pg2">#REF!</definedName>
    <definedName name="_pri0004">#REF!</definedName>
    <definedName name="_pri0005">#REF!</definedName>
    <definedName name="_pri0006">#REF!</definedName>
    <definedName name="_pri0007">#REF!</definedName>
    <definedName name="_pri0008">#REF!</definedName>
    <definedName name="_pri0009">#REF!</definedName>
    <definedName name="_pri0010">#REF!</definedName>
    <definedName name="_pri0011">#REF!</definedName>
    <definedName name="_pri0012">#REF!</definedName>
    <definedName name="_pri0013">#REF!</definedName>
    <definedName name="_pri0014">#REF!</definedName>
    <definedName name="_pri0015">#REF!</definedName>
    <definedName name="_pri0016">#REF!</definedName>
    <definedName name="_pri0017">#REF!</definedName>
    <definedName name="_pri0018">#REF!</definedName>
    <definedName name="_pri0019">#REF!</definedName>
    <definedName name="_R">'[15]Schedule RAM-2'!#REF!</definedName>
    <definedName name="_RMA1">#REF!</definedName>
    <definedName name="_RMA2">#REF!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xlcn.WorksheetConnection_T9A2C161" hidden="1">#REF!</definedName>
    <definedName name="Access_Button" hidden="1">"MKTTERM_DATA_List"</definedName>
    <definedName name="AccessDatabase" hidden="1">"S:\LO\EASTERN\Mktterm23.mdb"</definedName>
    <definedName name="Account_and_Adjustment_Information">OFFSET(#REF!,0,0,COUNTA(#REF!),COUNTA(#REF!))</definedName>
    <definedName name="Acct1580Mainframe_depr">#REF!</definedName>
    <definedName name="Acct1585MiniComputers_depr">#REF!</definedName>
    <definedName name="Acct1590CompSysCost_depr">#REF!</definedName>
    <definedName name="Acct1595MicrosSysCost_depr">#REF!</definedName>
    <definedName name="AccumDepr">[2]Data!$I$13:$J$131</definedName>
    <definedName name="Actual_AsOf_Date">#REF!</definedName>
    <definedName name="actual_results_date">[16]Lead!$C$13</definedName>
    <definedName name="Actualsdate">[17]Reference!$B$6</definedName>
    <definedName name="AFUDC">#REF!</definedName>
    <definedName name="AIAC">[2]Data!$O$13:$P$131</definedName>
    <definedName name="ALL">[18]A!$P$10:$Q$117</definedName>
    <definedName name="allocation_data">OFFSET(#REF!,1,0,COUNTA(#REF!)-1,COUNTA(#REF!))</definedName>
    <definedName name="ALLOCATION_TABLE">'[19]Linked TTM 0915'!$D$829:$J$836</definedName>
    <definedName name="AMORT">#REF!</definedName>
    <definedName name="ANNAACIAC">#REF!</definedName>
    <definedName name="ANNAD">#REF!</definedName>
    <definedName name="ANNAFC">#REF!</definedName>
    <definedName name="ANNCIAC">#REF!</definedName>
    <definedName name="ANNPL">#REF!</definedName>
    <definedName name="applist">INDEX(('[20]INDEX MATCH'!$A$37:$A$51,'[20]INDEX MATCH'!$B$37:$B$51,'[20]INDEX MATCH'!$C$37:$C$51),,,'[20]INDEX MATCH'!$I$36)</definedName>
    <definedName name="ARB">#REF!</definedName>
    <definedName name="as_of_date">[21]Lead!$C$10</definedName>
    <definedName name="AS2DocOpenMode" hidden="1">"AS2DocumentEdit"</definedName>
    <definedName name="asdgsad" hidden="1">{#N/A,#N/A,FALSE,"GAF98"}</definedName>
    <definedName name="BACKUP">'[22]CAPM Backup (Sc 12 - p. 2)'!$A$18:$K$79</definedName>
    <definedName name="BALANCE">#REF!</definedName>
    <definedName name="base_year_end_date">'[19]Input Schedule'!$C$8</definedName>
    <definedName name="bb_MDMyNTU0NDRBODY1NDVEQz" hidden="1">#REF!</definedName>
    <definedName name="BETA">#REF!</definedName>
    <definedName name="BETA_CURR_SELECTED">[23]Data!$K$8</definedName>
    <definedName name="BETA_OVERRIDE_FIELDS">[23]Data!$J$4:$J$7</definedName>
    <definedName name="BETA_OVERRIDE_VALUES">[23]Data!$K$4:$K$7</definedName>
    <definedName name="betaadj">#REF!</definedName>
    <definedName name="Bscrptold" hidden="1">{#N/A,#N/A,FALSE,"Valuation";#N/A,#N/A,FALSE,"Inputs";#N/A,#N/A,FALSE,"Financial Statements";#N/A,#N/A,FALSE,"MLP Impact";#N/A,#N/A,FALSE,"Revenues"}</definedName>
    <definedName name="budget_base_date">'[24]Lead Inputs and Calculations'!$G$26</definedName>
    <definedName name="budget_current_month">'[24]Lead Inputs and Calculations'!$G$29</definedName>
    <definedName name="budget_current_year_start">'[24]Lead Inputs and Calculations'!$G$30</definedName>
    <definedName name="budget_end_date">'[24]Lead Inputs and Calculations'!$G$27</definedName>
    <definedName name="Capex_Data" localSheetId="2">'2019 Capex'!$A$1:$S$1</definedName>
    <definedName name="capexexch2019">[25]Lead!$B$9</definedName>
    <definedName name="CapExExchange2020">[25]Lead!$B$8</definedName>
    <definedName name="CapGL_FCST">#REF!</definedName>
    <definedName name="Capital_Spending">#REF!</definedName>
    <definedName name="Captime">#REF!</definedName>
    <definedName name="CIAC">[2]Data!$R$13:$S$131</definedName>
    <definedName name="CIQWBGuid" hidden="1">"Atlantis Model Output_Extended.xls"</definedName>
    <definedName name="CNC2.CE" localSheetId="2">'[3]Cust Eq Input'!#REF!</definedName>
    <definedName name="CNC2.CE">'[3]Cust Eq Input'!#REF!</definedName>
    <definedName name="CNC3.CE" localSheetId="2">'[3]Cust Eq Input'!#REF!</definedName>
    <definedName name="CNC3.CE">'[3]Cust Eq Input'!#REF!</definedName>
    <definedName name="CO__02">#REF!</definedName>
    <definedName name="comment" hidden="1">{#N/A,#N/A,FALSE,"OUT  AREC"}</definedName>
    <definedName name="Comment3" hidden="1">{#N/A,#N/A,FALSE,"OUT  AREC"}</definedName>
    <definedName name="Comment5" hidden="1">{#N/A,#N/A,FALSE,"OUT  AREC"}</definedName>
    <definedName name="Comment6" hidden="1">{#N/A,#N/A,FALSE,"OUT  AREC"}</definedName>
    <definedName name="Commentary" hidden="1">{#N/A,#N/A,FALSE,"OUT  AREC"}</definedName>
    <definedName name="Comments" hidden="1">{#N/A,#N/A,FALSE,"OUT  AREC"}</definedName>
    <definedName name="Company_Name">'[26]Input Schedule'!$G$6</definedName>
    <definedName name="company_title">'[19]Input Schedule'!$C$4</definedName>
    <definedName name="company1">#REF!</definedName>
    <definedName name="company10">#REF!</definedName>
    <definedName name="company11">#REF!</definedName>
    <definedName name="company12">#REF!</definedName>
    <definedName name="company13">#REF!</definedName>
    <definedName name="company14">#REF!</definedName>
    <definedName name="company15">#REF!</definedName>
    <definedName name="company16">#REF!</definedName>
    <definedName name="company17">#REF!</definedName>
    <definedName name="company18">#REF!</definedName>
    <definedName name="company19">#REF!</definedName>
    <definedName name="company2">#REF!</definedName>
    <definedName name="company20">#REF!</definedName>
    <definedName name="company21">#REF!</definedName>
    <definedName name="company22">#REF!</definedName>
    <definedName name="company23">#REF!</definedName>
    <definedName name="company24">#REF!</definedName>
    <definedName name="company25">#REF!</definedName>
    <definedName name="company26">#REF!</definedName>
    <definedName name="company27">#REF!</definedName>
    <definedName name="company28">#REF!</definedName>
    <definedName name="company29">#REF!</definedName>
    <definedName name="company3">#REF!</definedName>
    <definedName name="company30">#REF!</definedName>
    <definedName name="company31">#REF!</definedName>
    <definedName name="company32">#REF!</definedName>
    <definedName name="company33">#REF!</definedName>
    <definedName name="company4">#REF!</definedName>
    <definedName name="company5">#REF!</definedName>
    <definedName name="company6">#REF!</definedName>
    <definedName name="company7">#REF!</definedName>
    <definedName name="company8">#REF!</definedName>
    <definedName name="company9">#REF!</definedName>
    <definedName name="compltold" hidden="1">{#N/A,#N/A,FALSE,"VOLUMES";#N/A,#N/A,FALSE,"REVENUES";#N/A,#N/A,FALSE,"VALUATION"}</definedName>
    <definedName name="Composite">#REF!</definedName>
    <definedName name="Computers_rate">'[19]Input Schedule'!$C$26</definedName>
    <definedName name="CorpFCSTtabTY" localSheetId="2">'[12]Corp '!#REF!</definedName>
    <definedName name="CorpFCSTtabTY">'[4]Corp '!#REF!</definedName>
    <definedName name="COST">#REF!</definedName>
    <definedName name="current_month">'[24]Lead Inputs and Calculations'!$G$18</definedName>
    <definedName name="current_year">'[24]Lead Inputs and Calculations'!$G$19</definedName>
    <definedName name="CustomerDeposits">[2]Data!$AA$13:$AB$131</definedName>
    <definedName name="customers">'[19]Input Schedule'!$C$15</definedName>
    <definedName name="CWIP">[2]Data!$F$13:$G$131</definedName>
    <definedName name="CWS.CE" localSheetId="2">'[3]Cust Eq Input'!#REF!</definedName>
    <definedName name="CWS.CE">'[3]Cust Eq Input'!#REF!</definedName>
    <definedName name="D" hidden="1">{#N/A,#N/A,FALSE,"OUT  AREC"}</definedName>
    <definedName name="DATE">#REF!</definedName>
    <definedName name="Date_budget">'[27]Budget Load'!$D$3:$AA$3</definedName>
    <definedName name="date_updated">[28]Inputs!$C$9</definedName>
    <definedName name="DEBT">#REF!</definedName>
    <definedName name="DEBTCOST">#REF!</definedName>
    <definedName name="DebtService">#REF!</definedName>
    <definedName name="DebtServiceReserve">#REF!</definedName>
    <definedName name="DeferredCharges">[2]Data!$U$13:$V$131</definedName>
    <definedName name="DeferredIncomeTaxes">[2]Data!$X$13:$Y$131</definedName>
    <definedName name="DIR">#REF!</definedName>
    <definedName name="DisallowedPAA">[2]Data!$CF$13:$CG$131</definedName>
    <definedName name="div1a">#REF!</definedName>
    <definedName name="div2a">#REF!</definedName>
    <definedName name="Docket">'[26]Input Schedule'!$G$4</definedName>
    <definedName name="Docket_Number">#REF!</definedName>
    <definedName name="dsfsd">'[29]Credit Ratings-DO Not'!$E$5:$F$23</definedName>
    <definedName name="E" hidden="1">{#N/A,#N/A,FALSE,"OUT  AREC"}</definedName>
    <definedName name="EandR">#REF!</definedName>
    <definedName name="EBITDA_Breakout_Alaska">#REF!</definedName>
    <definedName name="EBITDA_Breakout_Atlantic">#REF!</definedName>
    <definedName name="EBITDA_Breakout_Florida">#REF!</definedName>
    <definedName name="EBITDA_Breakout_MidWest">#REF!</definedName>
    <definedName name="EBITDA_Breakout_South">#REF!</definedName>
    <definedName name="end_balance">OFFSET('[30]tb 2007 reformat'!$H$1,1,0,COUNTA('[30]tb 2007 reformat'!$A$1:$A$65536),1)</definedName>
    <definedName name="ERE">#REF!</definedName>
    <definedName name="esdateno.21">#REF!</definedName>
    <definedName name="ev.Calculation" hidden="1">-4105</definedName>
    <definedName name="ev.Initialized" hidden="1">FALSE</definedName>
    <definedName name="exdate">#REF!</definedName>
    <definedName name="EXECCOMP">#REF!</definedName>
    <definedName name="exp.div.a">[31]Calculate!$B$15:$B$180</definedName>
    <definedName name="exp.div.b">[31]Calculate!$F$15:$F$180</definedName>
    <definedName name="_xlnm.Extract" localSheetId="2">'2019 Capex'!$G$1:$S$1</definedName>
    <definedName name="fact">#REF!</definedName>
    <definedName name="Factors">'[32]COS 1'!$K$195:$Z$230</definedName>
    <definedName name="feb2017_">#REF!</definedName>
    <definedName name="Finance__WSC.Work.Papers.WSC.Other.Prepayments">#REF!</definedName>
    <definedName name="first_month_of_forecast">[16]Lead!$C$14</definedName>
    <definedName name="FL.1" localSheetId="2">#REF!</definedName>
    <definedName name="FL.1">#REF!</definedName>
    <definedName name="FL.3" localSheetId="2">#REF!</definedName>
    <definedName name="FL.3">#REF!</definedName>
    <definedName name="FL.5" localSheetId="2">#REF!</definedName>
    <definedName name="FL.5">#REF!</definedName>
    <definedName name="forecast_year">[21]Lead!$C$11</definedName>
    <definedName name="fred">'[33]Sch 4'!$W$21</definedName>
    <definedName name="FT_Budget">'[27]Budget Load'!$D$7:$AA$60</definedName>
    <definedName name="FTYE">'[19]Input Schedule'!$C$10</definedName>
    <definedName name="func">'[32]COS 1'!$AH$199:$AY$219</definedName>
    <definedName name="GA.1" localSheetId="2">#REF!</definedName>
    <definedName name="GA.1">#REF!</definedName>
    <definedName name="GA.3" localSheetId="2">#REF!</definedName>
    <definedName name="GA.3">#REF!</definedName>
    <definedName name="GA.5" localSheetId="2">#REF!</definedName>
    <definedName name="GA.5">#REF!</definedName>
    <definedName name="garbage" hidden="1">{#N/A,#N/A,FALSE,"GAF98"}</definedName>
    <definedName name="GLExtract_Data" localSheetId="2">'2019 Capex'!$G$1:$S$1</definedName>
    <definedName name="Group">[34]Admin!$B$14:$U$22</definedName>
    <definedName name="GROWTH">#REF!</definedName>
    <definedName name="growthnum21">#REF!</definedName>
    <definedName name="HB_CapExData_CurYr" localSheetId="2">'2019 Capex'!$G$1</definedName>
    <definedName name="HB_ILConsol">#REF!</definedName>
    <definedName name="HB_InputSch">#REF!</definedName>
    <definedName name="HB_MonthlyConsumption">#REF!</definedName>
    <definedName name="HB_PIS_COSS">#REF!</definedName>
    <definedName name="HB_Post2007TaxDepr">#REF!</definedName>
    <definedName name="HB_Proforma">#REF!</definedName>
    <definedName name="HB_Report16">#REF!</definedName>
    <definedName name="HB_Report16_CY">#REF!</definedName>
    <definedName name="HB_Report17">#REF!</definedName>
    <definedName name="HB_SchD_Rev0717">#REF!</definedName>
    <definedName name="HB_SchE">#REF!</definedName>
    <definedName name="HB_SE3_2017">#REF!</definedName>
    <definedName name="HB_SE3_2018">#REF!</definedName>
    <definedName name="HB_TaxDepr">#REF!</definedName>
    <definedName name="HB_Vehicle">#REF!</definedName>
    <definedName name="HB_wpP2">#REF!</definedName>
    <definedName name="HB_wpP3">#REF!</definedName>
    <definedName name="HB_wpP4">#REF!</definedName>
    <definedName name="HB_wpT1">#REF!</definedName>
    <definedName name="HB_wpT2">#REF!</definedName>
    <definedName name="HB_wpT3">#REF!</definedName>
    <definedName name="HB_wpT4">#REF!</definedName>
    <definedName name="HB_wpT5">#REF!</definedName>
    <definedName name="HB_wpT6">#REF!</definedName>
    <definedName name="HB_wpT7">#REF!</definedName>
    <definedName name="historical_base_date">'[24]Lead Inputs and Calculations'!$G$21</definedName>
    <definedName name="historical_current_month">'[24]Lead Inputs and Calculations'!$G$24</definedName>
    <definedName name="historical_current_year_start">'[24]Lead Inputs and Calculations'!$G$25</definedName>
    <definedName name="historical_end_date">'[24]Lead Inputs and Calculations'!$G$22</definedName>
    <definedName name="hldgpd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TML_CodePage" hidden="1">1252</definedName>
    <definedName name="HTML_Control" hidden="1">{"'Sheet1'!$A$1:$I$28"}</definedName>
    <definedName name="HTML_Control2" hidden="1">{"'Sheet1'!$A$1:$I$28"}</definedName>
    <definedName name="HTML_Description" hidden="1">""</definedName>
    <definedName name="HTML_Email" hidden="1">""</definedName>
    <definedName name="HTML_Header" hidden="1">"Sheet1"</definedName>
    <definedName name="HTML_LastUpdate" hidden="1">"03/24/2000"</definedName>
    <definedName name="HTML_LineAfter" hidden="1">FALSE</definedName>
    <definedName name="HTML_LineBefore" hidden="1">FALSE</definedName>
    <definedName name="HTML_Name" hidden="1">"M.F.McCarthy"</definedName>
    <definedName name="HTML_OBDlg2" hidden="1">TRUE</definedName>
    <definedName name="HTML_OBDlg4" hidden="1">TRUE</definedName>
    <definedName name="HTML_OS" hidden="1">0</definedName>
    <definedName name="HTML_PathFile" hidden="1">"G:\Opsvcs\TXBUDGET\01BUDGET\MGE\GASREV\MyHTML.htm"</definedName>
    <definedName name="HTML_Title" hidden="1">"Check Sum for Rev Models"</definedName>
    <definedName name="IDC">#REF!</definedName>
    <definedName name="IL.1" localSheetId="2">#REF!</definedName>
    <definedName name="IL.1">#REF!</definedName>
    <definedName name="IL.3" localSheetId="2">#REF!</definedName>
    <definedName name="IL.3">#REF!</definedName>
    <definedName name="IL.5" localSheetId="2">#REF!</definedName>
    <definedName name="IL.5">#REF!</definedName>
    <definedName name="IN.3" localSheetId="2">#REF!</definedName>
    <definedName name="IN.3">#REF!</definedName>
    <definedName name="IN.5" localSheetId="2">#REF!</definedName>
    <definedName name="IN.5">#REF!</definedName>
    <definedName name="INPUT">#REF!</definedName>
    <definedName name="InterestIncome">'[35]CUII Sch 3W-IS'!#REF!</definedName>
    <definedName name="INTSYNCH">'[36]summary:proforma int'!$A$2:$AB$414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FFO_REUT" hidden="1">"c3843"</definedName>
    <definedName name="IQ_EST_ACT_FFO_SHARE_SHARE_REUT" hidden="1">"c3843"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BV_DIFF_REUT" hidden="1">"c5433"</definedName>
    <definedName name="IQ_EST_BV_SURPRISE_PERCENT_REUT" hidden="1">"c5434"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HARE_SHARE_DIFF_REUT" hidden="1">"c3890"</definedName>
    <definedName name="IQ_EST_FFO_SHARE_SHARE_SURPRISE_PERCENT_REUT" hidden="1">"c3891"</definedName>
    <definedName name="IQ_EST_FFO_SURPRISE_PERCENT" hidden="1">"c1870"</definedName>
    <definedName name="IQ_EST_FFO_SURPRISE_PERCENT_REUT" hidden="1">"c3891"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HIGH_EST" hidden="1">"c419"</definedName>
    <definedName name="IQ_FFO_HIGH_EST_CIQ" hidden="1">"c4977"</definedName>
    <definedName name="IQ_FFO_HIGH_EST_REUT" hidden="1">"c3839"</definedName>
    <definedName name="IQ_FFO_LOW_EST" hidden="1">"c420"</definedName>
    <definedName name="IQ_FFO_LOW_EST_CIQ" hidden="1">"c4978"</definedName>
    <definedName name="IQ_FFO_LOW_EST_REUT" hidden="1">"c3840"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NUM_EST" hidden="1">"c421"</definedName>
    <definedName name="IQ_FFO_NUM_EST_CIQ" hidden="1">"c4980"</definedName>
    <definedName name="IQ_FFO_NUM_EST_REUT" hidden="1">"c3841"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" hidden="1">"c422"</definedName>
    <definedName name="IQ_FFO_STDDEV_EST_CIQ" hidden="1">"c4981"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40779.9033680556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39114.3986689815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5" hidden="1">"$B$6:$B$35"</definedName>
    <definedName name="IsColHidden" hidden="1">FALSE</definedName>
    <definedName name="IsLTMColHidden" hidden="1">FALSE</definedName>
    <definedName name="IURCfee">[35]Inputs!#REF!</definedName>
    <definedName name="jan2017_">#REF!</definedName>
    <definedName name="k.1">[37]Calculate!$C$11</definedName>
    <definedName name="k.10">[37]Calculate!$G$83</definedName>
    <definedName name="k.11">[37]Calculate!$C$101</definedName>
    <definedName name="k.12">[37]Calculate!$G$101</definedName>
    <definedName name="k.13">[37]Calculate!$C$119</definedName>
    <definedName name="k.15">[37]Calculate!$C$137</definedName>
    <definedName name="k.16">[37]Calculate!$G$137</definedName>
    <definedName name="k.17">[37]Calculate!$C$155</definedName>
    <definedName name="k.18">[37]Calculate!$G$155</definedName>
    <definedName name="k.19">[37]Calculate!$C$173</definedName>
    <definedName name="k.2">[37]Calculate!$G$11</definedName>
    <definedName name="k.20">[37]Calculate!$G$173</definedName>
    <definedName name="k.21">[37]Calculate!$C$191</definedName>
    <definedName name="k.22">[37]Calculate!$G$191</definedName>
    <definedName name="k.23">[37]Calculate!$C$209</definedName>
    <definedName name="k.24">[37]Calculate!$G$209</definedName>
    <definedName name="k.25">[37]Calculate!$C$227</definedName>
    <definedName name="k.26">[37]Calculate!$G$227</definedName>
    <definedName name="k.27">[37]Calculate!$C$245</definedName>
    <definedName name="k.28">[37]Calculate!$G$245</definedName>
    <definedName name="k.29">[37]Calculate!$C$263</definedName>
    <definedName name="k.3">[37]Calculate!$C$29</definedName>
    <definedName name="k.30">[37]Calculate!$G$263</definedName>
    <definedName name="k.31">[37]Calculate!$C$281</definedName>
    <definedName name="k.32">[37]Calculate!$G$281</definedName>
    <definedName name="k.33">[37]Calculate!$C$299</definedName>
    <definedName name="k.4">[37]Calculate!$G$29</definedName>
    <definedName name="k.5">[37]Calculate!$C$47</definedName>
    <definedName name="k.6">[37]Calculate!$G$47</definedName>
    <definedName name="k.7">[37]Calculate!$C$65</definedName>
    <definedName name="k.8">[37]Calculate!$G$65</definedName>
    <definedName name="k.9">[37]Calculate!$C$83</definedName>
    <definedName name="l" localSheetId="2">#REF!</definedName>
    <definedName name="l">#REF!</definedName>
    <definedName name="LA.1" localSheetId="2">#REF!</definedName>
    <definedName name="LA.1">#REF!</definedName>
    <definedName name="LA.3" localSheetId="2">#REF!</definedName>
    <definedName name="LA.3">#REF!</definedName>
    <definedName name="LA.5" localSheetId="2">#REF!</definedName>
    <definedName name="LA.5">#REF!</definedName>
    <definedName name="LEX" localSheetId="2">#REF!</definedName>
    <definedName name="LEX">#REF!</definedName>
    <definedName name="LEXINGTON" localSheetId="2">#REF!</definedName>
    <definedName name="LEXINGTON">#REF!</definedName>
    <definedName name="LEXINGTON2" localSheetId="2">#REF!</definedName>
    <definedName name="LEXINGTON2">#REF!</definedName>
    <definedName name="ListOffset" hidden="1">1</definedName>
    <definedName name="m">'[38]Credit Ratings-DO Not'!$E$5:$F$23</definedName>
    <definedName name="mar_1">#REF!</definedName>
    <definedName name="MB">[18]A!$I$125:$HH$180</definedName>
    <definedName name="MD.1" localSheetId="2">#REF!</definedName>
    <definedName name="MD.1">#REF!</definedName>
    <definedName name="MD.3" localSheetId="2">#REF!</definedName>
    <definedName name="MD.3">#REF!</definedName>
    <definedName name="MD.5" localSheetId="2">#REF!</definedName>
    <definedName name="MD.5">#REF!</definedName>
    <definedName name="Moodys">#REF!</definedName>
    <definedName name="MS.1" localSheetId="2">#REF!</definedName>
    <definedName name="MS.1">#REF!</definedName>
    <definedName name="MS.3" localSheetId="2">#REF!</definedName>
    <definedName name="MS.3">#REF!</definedName>
    <definedName name="MS.5" localSheetId="2">#REF!</definedName>
    <definedName name="MS.5">#REF!</definedName>
    <definedName name="MWR_1">#REF!</definedName>
    <definedName name="NC.1" localSheetId="2">#REF!</definedName>
    <definedName name="NC.1">#REF!</definedName>
    <definedName name="NC.3" localSheetId="2">#REF!</definedName>
    <definedName name="NC.3">#REF!</definedName>
    <definedName name="NC.5" localSheetId="2">#REF!</definedName>
    <definedName name="NC.5">#REF!</definedName>
    <definedName name="NEST">#REF!</definedName>
    <definedName name="NetRevenueIncrease">#REF!</definedName>
    <definedName name="NFY_Start_date">#REF!</definedName>
    <definedName name="no.1">#REF!</definedName>
    <definedName name="no.10">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">#REF!</definedName>
    <definedName name="no.20">#REF!</definedName>
    <definedName name="no.21">#REF!</definedName>
    <definedName name="no.22">#REF!</definedName>
    <definedName name="no.23">#REF!</definedName>
    <definedName name="no.24">#REF!</definedName>
    <definedName name="no.25">#REF!</definedName>
    <definedName name="no.26">#REF!</definedName>
    <definedName name="no.27">#REF!</definedName>
    <definedName name="no.28">#REF!</definedName>
    <definedName name="no.29">#REF!</definedName>
    <definedName name="no.3">#REF!</definedName>
    <definedName name="no.30">#REF!</definedName>
    <definedName name="no.31">#REF!</definedName>
    <definedName name="no.32">#REF!</definedName>
    <definedName name="no.33">#REF!</definedName>
    <definedName name="no.4">#REF!</definedName>
    <definedName name="no.5">#REF!</definedName>
    <definedName name="no.6">#REF!</definedName>
    <definedName name="no.7">#REF!</definedName>
    <definedName name="no.8">#REF!</definedName>
    <definedName name="no.9">#REF!</definedName>
    <definedName name="NOI">'[35]CUII Sch 4W'!$R$65</definedName>
    <definedName name="OCC.CE">'[3]Cust Eq Input'!#REF!</definedName>
    <definedName name="OH.1" localSheetId="2">#REF!</definedName>
    <definedName name="OH.1">#REF!</definedName>
    <definedName name="OH.3" localSheetId="2">#REF!</definedName>
    <definedName name="OH.3">#REF!</definedName>
    <definedName name="OH.5" localSheetId="2">#REF!</definedName>
    <definedName name="OH.5">#REF!</definedName>
    <definedName name="OH.CE">'[3]Cust Eq Input'!#REF!</definedName>
    <definedName name="OH.CEP">'[3]Cust Eq Input'!#REF!</definedName>
    <definedName name="OriginalCostRateBase">#REF!</definedName>
    <definedName name="OUTPUT">[39]A!$C$11:$Z$98</definedName>
    <definedName name="P1_">#REF!</definedName>
    <definedName name="P2_">#REF!</definedName>
    <definedName name="PAA">[2]Data!$L$13:$M$131</definedName>
    <definedName name="paydate">#REF!</definedName>
    <definedName name="paydateno.7">#REF!</definedName>
    <definedName name="Plant">[2]Data!$C$13:$D$131</definedName>
    <definedName name="pre20USDtoCAD">[6]Reference!#REF!</definedName>
    <definedName name="price">#REF!</definedName>
    <definedName name="_xlnm.Print_Area">[39]A!$A$11:$N$51</definedName>
    <definedName name="_xlnm.Print_Titles">#N/A</definedName>
    <definedName name="PRN">[18]A!$S$11</definedName>
    <definedName name="PRNGROWTH">[18]A!$S$11</definedName>
    <definedName name="ProformaOpExp">'[35]CUII Sch 4W'!$R$29</definedName>
    <definedName name="ProformaPresentRateRevenue">'[35]CUII Sch 4W'!$L$27</definedName>
    <definedName name="ProformaTaxes">'[35]CUII Sch 4W'!$R$60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T_Budget">'[27]Budget Load'!$D$68:$AA$121</definedName>
    <definedName name="Q" hidden="1">{#N/A,#N/A,FALSE,"OUT  AREC"}</definedName>
    <definedName name="qtr.a1">[31]Calculate!$A$15:$G$15</definedName>
    <definedName name="qtr.a2">[31]Calculate!$A$16:$G$16</definedName>
    <definedName name="qtr.a3">[31]Calculate!$A$17:$G$17</definedName>
    <definedName name="qtr.a4">[31]Calculate!$A$18:$G$18</definedName>
    <definedName name="qtr.b1">[31]Calculate!$A$33:$G$33</definedName>
    <definedName name="qtr.b2">[31]Calculate!$A$34:$G$34</definedName>
    <definedName name="qtr.b3">[31]Calculate!$A$35:$G$35</definedName>
    <definedName name="qtr.b4">[31]Calculate!$A$36:$G$36</definedName>
    <definedName name="qtr.c1">[31]Calculate!$A$51:$G$51</definedName>
    <definedName name="qtr.c2">[31]Calculate!$A$52:$G$52</definedName>
    <definedName name="qtr.c3">[31]Calculate!$A$53:$G$53</definedName>
    <definedName name="qtr.c4">[31]Calculate!$A$54:$G$54</definedName>
    <definedName name="qtr.d1">[31]Calculate!$A$69:$G$69</definedName>
    <definedName name="qtr.d2">[31]Calculate!$A$70:$G$70</definedName>
    <definedName name="qtr.d3">[31]Calculate!$A$71:$G$71</definedName>
    <definedName name="qtr.d4">[31]Calculate!$A$72:$G$72</definedName>
    <definedName name="qtr.e1">[40]Calculate!$A$87:$G$87</definedName>
    <definedName name="qtr.e2">[40]Calculate!$A$88:$G$88</definedName>
    <definedName name="qtr.e3">[40]Calculate!$A$89:$G$89</definedName>
    <definedName name="qtr.e4">[40]Calculate!$A$90:$G$90</definedName>
    <definedName name="qtr.f1">[40]Calculate!$A$105:$G$105</definedName>
    <definedName name="qtr.f2">[40]Calculate!$A$106:$G$106</definedName>
    <definedName name="qtr.f3">[40]Calculate!$A$107:$G$107</definedName>
    <definedName name="qtr.f4">[40]Calculate!$A$108:$G$108</definedName>
    <definedName name="Rankings">#REF!</definedName>
    <definedName name="Reduced_acct">OFFSET('[30]tb 2007 reformat'!$A$1,1,0,COUNTA('[30]tb 2007 reformat'!$A$1:$A$65536),1)</definedName>
    <definedName name="REPORT">#REF!</definedName>
    <definedName name="report_as_of_date">'[24]Lead Inputs and Calculations'!$G$14</definedName>
    <definedName name="report_date">#REF!</definedName>
    <definedName name="report_name">[16]Lead!$C$11</definedName>
    <definedName name="Report_Pages">#REF!</definedName>
    <definedName name="report_start">#REF!</definedName>
    <definedName name="report_title">'[24]Lead Inputs and Calculations'!$G$13</definedName>
    <definedName name="report_updated">'[24]Lead Inputs and Calculations'!$G$15</definedName>
    <definedName name="ReportDate">[25]Lead!$B$3</definedName>
    <definedName name="ReportingPeriodMonth">8</definedName>
    <definedName name="RETURN">[18]A!$M$129:$M$143</definedName>
    <definedName name="RevenueConversionFactor">#REF!</definedName>
    <definedName name="revreqrma">#REF!</definedName>
    <definedName name="REVREQRMA2">#REF!</definedName>
    <definedName name="riskprem">#REF!</definedName>
    <definedName name="RMA3B">#REF!</definedName>
    <definedName name="RMA7B">#REF!</definedName>
    <definedName name="rvp_category">[16]Lead!$C$16</definedName>
    <definedName name="s">'[41]Credit Ratings-DO Not'!$B$5:$C$26</definedName>
    <definedName name="SADPRIM">#REF!</definedName>
    <definedName name="SAP">#REF!</definedName>
    <definedName name="SAPBEXdnldView" hidden="1">"BTUWP3HOJZ37H3AQ9YYFGZZKX"</definedName>
    <definedName name="SAPBEXsysID" hidden="1">"BPR"</definedName>
    <definedName name="SC.1" localSheetId="2">#REF!</definedName>
    <definedName name="SC.1">#REF!</definedName>
    <definedName name="SC.3" localSheetId="2">#REF!</definedName>
    <definedName name="SC.3">#REF!</definedName>
    <definedName name="SC.5" localSheetId="2">#REF!</definedName>
    <definedName name="SC.5">#REF!</definedName>
    <definedName name="sch">#REF!</definedName>
    <definedName name="SCU.CE" localSheetId="2">'[3]Cust Eq Input'!#REF!</definedName>
    <definedName name="SCU.CE">'[3]Cust Eq Input'!#REF!</definedName>
    <definedName name="se" localSheetId="2">#REF!</definedName>
    <definedName name="se">#REF!</definedName>
    <definedName name="SE.SE60D.ALLOC." localSheetId="2">#REF!</definedName>
    <definedName name="SE.SE60D.ALLOC.">#REF!</definedName>
    <definedName name="sewer_customers">'[19]Input Schedule'!$C$14</definedName>
    <definedName name="SL700_Data">#REF!</definedName>
    <definedName name="SPPRIM">#REF!</definedName>
    <definedName name="SPWS_WBID">"5C3BEB3C-3631-11D4-B07C-00104BC5D17F"</definedName>
    <definedName name="SRB">#REF!</definedName>
    <definedName name="SUMMARY">[39]A!$A$1:$J$52</definedName>
    <definedName name="SUMU_U">#REF!</definedName>
    <definedName name="support">#REF!</definedName>
    <definedName name="swr_comp_dep">#REF!</definedName>
    <definedName name="swr_cust_per">'[19]Input Schedule'!$D$14</definedName>
    <definedName name="swr_plt_dep">#REF!</definedName>
    <definedName name="swr_vhle_dep">#REF!</definedName>
    <definedName name="t">'[3]Cust Eq Input'!#REF!</definedName>
    <definedName name="tar10high">[37]Calculate!#REF!</definedName>
    <definedName name="tar10low">[37]Calculate!#REF!</definedName>
    <definedName name="tar11high">[37]Calculate!#REF!</definedName>
    <definedName name="tar11low">[37]Calculate!#REF!</definedName>
    <definedName name="tar12high">[37]Calculate!#REF!</definedName>
    <definedName name="tar12low">[37]Calculate!#REF!</definedName>
    <definedName name="tar13high">[37]Calculate!#REF!</definedName>
    <definedName name="tar13low">[37]Calculate!#REF!</definedName>
    <definedName name="tar14high">[37]Calculate!#REF!</definedName>
    <definedName name="tar14low">[37]Calculate!#REF!</definedName>
    <definedName name="tar15high">[37]Calculate!#REF!</definedName>
    <definedName name="tar15low">[37]Calculate!#REF!</definedName>
    <definedName name="tar16high">[37]Calculate!#REF!</definedName>
    <definedName name="tar16low">[37]Calculate!#REF!</definedName>
    <definedName name="tar17high">[37]Calculate!#REF!</definedName>
    <definedName name="tar17low">[37]Calculate!#REF!</definedName>
    <definedName name="tar18high">[37]Calculate!#REF!</definedName>
    <definedName name="tar18low">[37]Calculate!#REF!</definedName>
    <definedName name="tar19high">[37]Calculate!#REF!</definedName>
    <definedName name="tar19low">[37]Calculate!#REF!</definedName>
    <definedName name="tar1high">[37]Calculate!#REF!</definedName>
    <definedName name="tar20high">[37]Calculate!#REF!</definedName>
    <definedName name="tar20low">[37]Calculate!#REF!</definedName>
    <definedName name="tar2high">[37]Calculate!#REF!</definedName>
    <definedName name="tar3high">[37]Calculate!#REF!</definedName>
    <definedName name="tar4high">[37]Calculate!#REF!</definedName>
    <definedName name="tar5high">[37]Calculate!#REF!</definedName>
    <definedName name="tar6high">[37]Calculate!#REF!</definedName>
    <definedName name="tar7high">[37]Calculate!#REF!</definedName>
    <definedName name="tar8high">[37]Calculate!#REF!</definedName>
    <definedName name="tar9high">[37]Calculate!#REF!</definedName>
    <definedName name="tar9low">[37]Calculate!#REF!</definedName>
    <definedName name="TAXCALC2">[36]summary:fit!$A$1:$V$287</definedName>
    <definedName name="test" hidden="1">{#N/A,#N/A,FALSE,"Valuation";#N/A,#N/A,FALSE,"MLP Impact"}</definedName>
    <definedName name="test_year_end_date">#REF!</definedName>
    <definedName name="test2" hidden="1">{"Income Statement",#N/A,FALSE,"CFMODEL";"Balance Sheet",#N/A,FALSE,"CFMODEL"}</definedName>
    <definedName name="test3" hidden="1">{"Income Statement",#N/A,FALSE,"CFMODEL";"Balance Sheet",#N/A,FALSE,"CFMODEL"}</definedName>
    <definedName name="TestYearEnded">'[26]Input Schedule'!$G$9</definedName>
    <definedName name="Ticker">""</definedName>
    <definedName name="TN.1" localSheetId="2">#REF!</definedName>
    <definedName name="TN.1">#REF!</definedName>
    <definedName name="TN.3" localSheetId="2">#REF!</definedName>
    <definedName name="TN.3">#REF!</definedName>
    <definedName name="TN.5" localSheetId="2">#REF!</definedName>
    <definedName name="TN.5">#REF!</definedName>
    <definedName name="TOT">'[3]Cust Eq Input'!#REF!</definedName>
    <definedName name="TOT.CNC.CE">'[3]Cust Eq Input'!#REF!</definedName>
    <definedName name="total_UI_ERC">'[42]Input Schedule'!$C$16</definedName>
    <definedName name="tst" hidden="1">{"Income Statement",#N/A,FALSE,"CFMODEL";"Balance Sheet",#N/A,FALSE,"CFMODEL"}</definedName>
    <definedName name="update_date">[16]Lead!$C$12</definedName>
    <definedName name="USDtoCAD">[6]Reference!#REF!</definedName>
    <definedName name="v" localSheetId="2">'[3]Cust Eq Input'!#REF!</definedName>
    <definedName name="v">'[3]Cust Eq Input'!#REF!</definedName>
    <definedName name="VA.1" localSheetId="2">#REF!</definedName>
    <definedName name="VA.1">#REF!</definedName>
    <definedName name="VA.3" localSheetId="2">#REF!</definedName>
    <definedName name="VA.3">#REF!</definedName>
    <definedName name="VA.5" localSheetId="2">#REF!</definedName>
    <definedName name="VA.5">#REF!</definedName>
    <definedName name="Vehicles_rate">#REF!</definedName>
    <definedName name="vlapp">'[22]CAPM VL Appr Pot. (Sc 12 - WP)'!$A$1:$J$51</definedName>
    <definedName name="WADPRIM">#REF!</definedName>
    <definedName name="water_customer">'[19]Input Schedule'!$C$13</definedName>
    <definedName name="water_customers">'[42]Input Schedule'!$C$11</definedName>
    <definedName name="WCA">#REF!</definedName>
    <definedName name="WD.CE">'[3]Cust Eq Input'!#REF!</definedName>
    <definedName name="work">'[43]CAPM Backup (Sc 12 - p. 2)'!$A$18:$K$79</definedName>
    <definedName name="WorkingCapital">#REF!</definedName>
    <definedName name="WP">#REF!</definedName>
    <definedName name="WPPRIM">#REF!</definedName>
    <definedName name="WProjectBudget">'[5]Approved Budget'!$A$5:$AJ$163</definedName>
    <definedName name="WRB">#REF!</definedName>
    <definedName name="wrn.9300." hidden="1">{#N/A,#N/A,FALSE,"721.919";#N/A,#N/A,FALSE,"Labour97"}</definedName>
    <definedName name="wrn.9310.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30.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50_JKT.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Aging._.and._.Trend._.Analysis." hidden="1">{#N/A,#N/A,FALSE,"Aging Summary";#N/A,#N/A,FALSE,"Ratio Analysis";#N/A,#N/A,FALSE,"Test 120 Day Accts";#N/A,#N/A,FALSE,"Tickmarks"}</definedName>
    <definedName name="wrn.ar." hidden="1">{#N/A,#N/A,FALSE,"OUT  AREC"}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" hidden="1">{#N/A,#N/A,FALSE,"VOLUMES";#N/A,#N/A,FALSE,"REVENUES";#N/A,#N/A,FALSE,"VALUATION"}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hidden="1">{#N/A,#N/A,FALSE,"Japan 2003";#N/A,#N/A,FALSE,"Sheet2"}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Schedule1." hidden="1">{#N/A,#N/A,FALSE,"GAF98"}</definedName>
    <definedName name="wrn.Schedule2." hidden="1">{#N/A,#N/A,FALSE,"GAF98"}</definedName>
    <definedName name="wrn.Schedule3." hidden="1">{#N/A,#N/A,FALSE,"GAF98"}</definedName>
    <definedName name="wrn.Schedule4." hidden="1">{#N/A,#N/A,FALSE,"GAF98"}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SCBSAllocation">[2]Data!$BE$13:$BF$131</definedName>
    <definedName name="wtr_comp_dep">#REF!</definedName>
    <definedName name="wtr_cust_per">'[19]Input Schedule'!$D$13</definedName>
    <definedName name="wtr_plt_dep">#REF!</definedName>
    <definedName name="wtr_vhle_dep">#REF!</definedName>
    <definedName name="x" localSheetId="2">#REF!</definedName>
    <definedName name="x">#REF!</definedName>
    <definedName name="Year_End_Results_for_1997__1996____1995" localSheetId="2">#REF!</definedName>
    <definedName name="Year_End_Results_for_1997__1996____1995">#REF!</definedName>
    <definedName name="YIELDS">#REF!</definedName>
    <definedName name="Z_2A35EA00_019C_11D5_A0AE_00010323F649_.wvu.Cols" hidden="1">'[44]2002 Sales Budget'!#REF!,'[44]2002 Sales Budget'!#REF!,'[44]2002 Sales Budget'!#REF!</definedName>
    <definedName name="Z_2A35EA00_019C_11D5_A0AE_00010323F649_.wvu.PrintTitles" hidden="1">'[44]2002 Sales Budget'!$A$1:$B$65536,'[44]2002 Sales Budget'!$A$1:$IV$7</definedName>
    <definedName name="Z_2A35EA00_019C_11D5_A0AE_00010323F649_.wvu.Rows" hidden="1">'[44]2002 Sales Budget'!#REF!</definedName>
    <definedName name="Z_6A332BE0_F116_11D4_A40F_0000865805A8_.wvu.Cols" hidden="1">'[44]2002 Sales Budget'!#REF!,'[44]2002 Sales Budget'!#REF!,'[44]2002 Sales Budget'!#REF!</definedName>
    <definedName name="Z_FECB26A0_0F29_11D5_A5DE_0000863EE717_.wvu.Cols" hidden="1">'[44]2002 Sales Budget'!#REF!,'[44]2002 Sales Budget'!#REF!,'[44]2002 Sales Budget'!#REF!</definedName>
    <definedName name="Z_FECB26A0_0F29_11D5_A5DE_0000863EE717_.wvu.PrintTitles" hidden="1">'[44]2002 Sales Budget'!$A$1:$B$65536,'[44]2002 Sales Budget'!$A$1:$IV$7</definedName>
    <definedName name="Z_FECB26A0_0F29_11D5_A5DE_0000863EE717_.wvu.Rows" hidden="1">'[44]2002 Sales Budget'!#REF!</definedName>
  </definedNames>
  <calcPr calcId="191029" calcMode="manual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9" i="2" l="1"/>
  <c r="AE9" i="2"/>
  <c r="AF9" i="2"/>
  <c r="AC9" i="2"/>
  <c r="Y9" i="2"/>
  <c r="Z9" i="2"/>
  <c r="AA9" i="2"/>
  <c r="X9" i="2"/>
  <c r="T9" i="2"/>
  <c r="U9" i="2"/>
  <c r="V9" i="2"/>
  <c r="S9" i="2"/>
  <c r="O9" i="2"/>
  <c r="P9" i="2"/>
  <c r="Q9" i="2"/>
  <c r="N9" i="2"/>
  <c r="J9" i="2"/>
  <c r="K9" i="2"/>
  <c r="L9" i="2"/>
  <c r="I9" i="2"/>
  <c r="E9" i="2"/>
  <c r="F9" i="2"/>
  <c r="G9" i="2"/>
  <c r="D9" i="2"/>
  <c r="H12" i="2" l="1"/>
  <c r="C9" i="2"/>
  <c r="AG12" i="2"/>
  <c r="AG11" i="2"/>
  <c r="AD8" i="2"/>
  <c r="AE8" i="2"/>
  <c r="AE13" i="2" s="1"/>
  <c r="AF8" i="2"/>
  <c r="AC8" i="2"/>
  <c r="Y8" i="2"/>
  <c r="Z8" i="2"/>
  <c r="AA8" i="2"/>
  <c r="X8" i="2"/>
  <c r="T8" i="2"/>
  <c r="U8" i="2"/>
  <c r="V8" i="2"/>
  <c r="S8" i="2"/>
  <c r="O8" i="2"/>
  <c r="P8" i="2"/>
  <c r="Q8" i="2"/>
  <c r="N8" i="2"/>
  <c r="J8" i="2"/>
  <c r="K8" i="2"/>
  <c r="L8" i="2"/>
  <c r="I8" i="2"/>
  <c r="E8" i="2"/>
  <c r="F8" i="2"/>
  <c r="G8" i="2"/>
  <c r="D8" i="2"/>
  <c r="C8" i="2"/>
  <c r="F747" i="12"/>
  <c r="F746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09" i="12"/>
  <c r="F708" i="12"/>
  <c r="F707" i="12"/>
  <c r="F706" i="12"/>
  <c r="F705" i="12"/>
  <c r="F704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73" i="12"/>
  <c r="F672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AB12" i="2"/>
  <c r="AB11" i="2"/>
  <c r="W12" i="2"/>
  <c r="W11" i="2"/>
  <c r="R12" i="2"/>
  <c r="R11" i="2"/>
  <c r="M12" i="2"/>
  <c r="M11" i="2"/>
  <c r="AC13" i="2" l="1"/>
  <c r="AG9" i="2"/>
  <c r="M8" i="2"/>
  <c r="H8" i="2"/>
  <c r="AF13" i="2"/>
  <c r="H11" i="2"/>
  <c r="R8" i="2"/>
  <c r="W8" i="2"/>
  <c r="AD13" i="2"/>
  <c r="AB9" i="2"/>
  <c r="X13" i="2"/>
  <c r="Y13" i="2"/>
  <c r="Z13" i="2"/>
  <c r="AA13" i="2"/>
  <c r="AG8" i="2"/>
  <c r="AB8" i="2"/>
  <c r="AG13" i="2" l="1"/>
  <c r="AB13" i="2"/>
  <c r="KU11" i="10"/>
  <c r="EY11" i="10"/>
  <c r="DU11" i="10"/>
  <c r="DE11" i="10"/>
  <c r="CC11" i="10"/>
  <c r="BZ11" i="10"/>
  <c r="ET11" i="10" s="1"/>
  <c r="KU10" i="10"/>
  <c r="EY10" i="10"/>
  <c r="EH10" i="10"/>
  <c r="EE10" i="10"/>
  <c r="EC10" i="10"/>
  <c r="DM10" i="10"/>
  <c r="DJ10" i="10"/>
  <c r="DG10" i="10"/>
  <c r="CQ10" i="10"/>
  <c r="CO10" i="10"/>
  <c r="CL10" i="10"/>
  <c r="CI10" i="10"/>
  <c r="CC10" i="10"/>
  <c r="EW10" i="10" s="1"/>
  <c r="BZ10" i="10"/>
  <c r="KU9" i="10"/>
  <c r="EY9" i="10"/>
  <c r="CC9" i="10"/>
  <c r="BZ9" i="10"/>
  <c r="KU8" i="10"/>
  <c r="EY8" i="10"/>
  <c r="DH8" i="10"/>
  <c r="CR8" i="10"/>
  <c r="CC8" i="10"/>
  <c r="BZ8" i="10"/>
  <c r="EN8" i="10" s="1"/>
  <c r="KU7" i="10"/>
  <c r="EY7" i="10"/>
  <c r="EP7" i="10"/>
  <c r="DS7" i="10"/>
  <c r="CY7" i="10"/>
  <c r="CD7" i="10"/>
  <c r="CC7" i="10"/>
  <c r="EW7" i="10" s="1"/>
  <c r="BZ7" i="10"/>
  <c r="EH7" i="10" s="1"/>
  <c r="KU6" i="10"/>
  <c r="EZ6" i="10"/>
  <c r="EY6" i="10"/>
  <c r="CC6" i="10"/>
  <c r="BZ6" i="10"/>
  <c r="EP6" i="10" s="1"/>
  <c r="KT5" i="10"/>
  <c r="KS5" i="10"/>
  <c r="KR5" i="10"/>
  <c r="KQ5" i="10"/>
  <c r="KP5" i="10"/>
  <c r="KO5" i="10"/>
  <c r="KN5" i="10"/>
  <c r="KM5" i="10"/>
  <c r="KL5" i="10"/>
  <c r="KK5" i="10"/>
  <c r="KJ5" i="10"/>
  <c r="KI5" i="10"/>
  <c r="KH5" i="10"/>
  <c r="KG5" i="10"/>
  <c r="KF5" i="10"/>
  <c r="KE5" i="10"/>
  <c r="KD5" i="10"/>
  <c r="KC5" i="10"/>
  <c r="KB5" i="10"/>
  <c r="KA5" i="10"/>
  <c r="JZ5" i="10"/>
  <c r="JY5" i="10"/>
  <c r="JX5" i="10"/>
  <c r="JW5" i="10"/>
  <c r="JV5" i="10"/>
  <c r="JU5" i="10"/>
  <c r="JT5" i="10"/>
  <c r="JS5" i="10"/>
  <c r="JR5" i="10"/>
  <c r="JQ5" i="10"/>
  <c r="JP5" i="10"/>
  <c r="JO5" i="10"/>
  <c r="JN5" i="10"/>
  <c r="JM5" i="10"/>
  <c r="JL5" i="10"/>
  <c r="JK5" i="10"/>
  <c r="JJ5" i="10"/>
  <c r="JI5" i="10"/>
  <c r="JH5" i="10"/>
  <c r="JG5" i="10"/>
  <c r="JF5" i="10"/>
  <c r="JE5" i="10"/>
  <c r="JD5" i="10"/>
  <c r="JC5" i="10"/>
  <c r="JB5" i="10"/>
  <c r="JA5" i="10"/>
  <c r="IZ5" i="10"/>
  <c r="IY5" i="10"/>
  <c r="IX5" i="10"/>
  <c r="IW5" i="10"/>
  <c r="IV5" i="10"/>
  <c r="IU5" i="10"/>
  <c r="IT5" i="10"/>
  <c r="IS5" i="10"/>
  <c r="IR5" i="10"/>
  <c r="IQ5" i="10"/>
  <c r="IP5" i="10"/>
  <c r="IO5" i="10"/>
  <c r="IN5" i="10"/>
  <c r="IM5" i="10"/>
  <c r="IL5" i="10"/>
  <c r="IK5" i="10"/>
  <c r="IJ5" i="10"/>
  <c r="II5" i="10"/>
  <c r="IH5" i="10"/>
  <c r="IG5" i="10"/>
  <c r="IF5" i="10"/>
  <c r="IE5" i="10"/>
  <c r="ID5" i="10"/>
  <c r="IC5" i="10"/>
  <c r="IB5" i="10"/>
  <c r="IA5" i="10"/>
  <c r="HZ5" i="10"/>
  <c r="HY5" i="10"/>
  <c r="HX5" i="10"/>
  <c r="FC5" i="10"/>
  <c r="CE5" i="10"/>
  <c r="CE3" i="10" s="1"/>
  <c r="I5" i="10"/>
  <c r="H5" i="10"/>
  <c r="G5" i="10"/>
  <c r="FC3" i="10"/>
  <c r="FB3" i="10"/>
  <c r="CD3" i="10"/>
  <c r="H3" i="10"/>
  <c r="G3" i="10"/>
  <c r="F3" i="10"/>
  <c r="FG1" i="10"/>
  <c r="FF1" i="10"/>
  <c r="U13" i="2"/>
  <c r="T13" i="2"/>
  <c r="W9" i="2"/>
  <c r="R9" i="2"/>
  <c r="K13" i="2"/>
  <c r="J13" i="2"/>
  <c r="M9" i="2"/>
  <c r="H9" i="2"/>
  <c r="L13" i="2"/>
  <c r="P13" i="2" l="1"/>
  <c r="Q13" i="2"/>
  <c r="S13" i="2"/>
  <c r="V13" i="2"/>
  <c r="N13" i="2"/>
  <c r="O13" i="2"/>
  <c r="CO11" i="10"/>
  <c r="EK11" i="10"/>
  <c r="CF5" i="10"/>
  <c r="EW6" i="10"/>
  <c r="EI6" i="10"/>
  <c r="CE7" i="10"/>
  <c r="DB7" i="10"/>
  <c r="DW7" i="10"/>
  <c r="EQ7" i="10"/>
  <c r="DX8" i="10"/>
  <c r="EV10" i="10"/>
  <c r="CT10" i="10"/>
  <c r="DO10" i="10"/>
  <c r="EK10" i="10"/>
  <c r="CQ11" i="10"/>
  <c r="DG11" i="10"/>
  <c r="DW11" i="10"/>
  <c r="EM11" i="10"/>
  <c r="CE6" i="10"/>
  <c r="EQ6" i="10"/>
  <c r="CI7" i="10"/>
  <c r="DC7" i="10"/>
  <c r="DZ7" i="10"/>
  <c r="EU7" i="10"/>
  <c r="CW10" i="10"/>
  <c r="DR10" i="10"/>
  <c r="EM10" i="10"/>
  <c r="CD11" i="10"/>
  <c r="CT11" i="10"/>
  <c r="DJ11" i="10"/>
  <c r="DZ11" i="10"/>
  <c r="EP11" i="10"/>
  <c r="EA6" i="10"/>
  <c r="CM6" i="10"/>
  <c r="CL7" i="10"/>
  <c r="DG7" i="10"/>
  <c r="EA7" i="10"/>
  <c r="CD10" i="10"/>
  <c r="CY10" i="10"/>
  <c r="DU10" i="10"/>
  <c r="EP10" i="10"/>
  <c r="CE11" i="10"/>
  <c r="CU11" i="10"/>
  <c r="DK11" i="10"/>
  <c r="EA11" i="10"/>
  <c r="EQ11" i="10"/>
  <c r="CU6" i="10"/>
  <c r="CM7" i="10"/>
  <c r="DJ7" i="10"/>
  <c r="EE7" i="10"/>
  <c r="CG10" i="10"/>
  <c r="DB10" i="10"/>
  <c r="DW10" i="10"/>
  <c r="ES10" i="10"/>
  <c r="CG11" i="10"/>
  <c r="CW11" i="10"/>
  <c r="DM11" i="10"/>
  <c r="EC11" i="10"/>
  <c r="ES11" i="10"/>
  <c r="DC6" i="10"/>
  <c r="CQ7" i="10"/>
  <c r="DK7" i="10"/>
  <c r="DE10" i="10"/>
  <c r="DZ10" i="10"/>
  <c r="EU10" i="10"/>
  <c r="CI11" i="10"/>
  <c r="CY11" i="10"/>
  <c r="DO11" i="10"/>
  <c r="EE11" i="10"/>
  <c r="EU11" i="10"/>
  <c r="DK6" i="10"/>
  <c r="EV7" i="10"/>
  <c r="CT7" i="10"/>
  <c r="DO7" i="10"/>
  <c r="EI7" i="10"/>
  <c r="CL11" i="10"/>
  <c r="DB11" i="10"/>
  <c r="DR11" i="10"/>
  <c r="EH11" i="10"/>
  <c r="DS6" i="10"/>
  <c r="CU7" i="10"/>
  <c r="DR7" i="10"/>
  <c r="EM7" i="10"/>
  <c r="CM11" i="10"/>
  <c r="DC11" i="10"/>
  <c r="DS11" i="10"/>
  <c r="EI11" i="10"/>
  <c r="FD5" i="10"/>
  <c r="I3" i="10"/>
  <c r="J5" i="10"/>
  <c r="EU9" i="10"/>
  <c r="EM9" i="10"/>
  <c r="EE9" i="10"/>
  <c r="DW9" i="10"/>
  <c r="DO9" i="10"/>
  <c r="DG9" i="10"/>
  <c r="CY9" i="10"/>
  <c r="CQ9" i="10"/>
  <c r="CI9" i="10"/>
  <c r="ET9" i="10"/>
  <c r="EL9" i="10"/>
  <c r="ED9" i="10"/>
  <c r="DV9" i="10"/>
  <c r="DN9" i="10"/>
  <c r="DF9" i="10"/>
  <c r="CX9" i="10"/>
  <c r="CP9" i="10"/>
  <c r="CH9" i="10"/>
  <c r="EW9" i="10"/>
  <c r="EK9" i="10"/>
  <c r="EA9" i="10"/>
  <c r="DQ9" i="10"/>
  <c r="DE9" i="10"/>
  <c r="CU9" i="10"/>
  <c r="CK9" i="10"/>
  <c r="EV9" i="10"/>
  <c r="EJ9" i="10"/>
  <c r="DZ9" i="10"/>
  <c r="DP9" i="10"/>
  <c r="DD9" i="10"/>
  <c r="CT9" i="10"/>
  <c r="CJ9" i="10"/>
  <c r="ES9" i="10"/>
  <c r="EI9" i="10"/>
  <c r="DY9" i="10"/>
  <c r="DM9" i="10"/>
  <c r="DC9" i="10"/>
  <c r="CS9" i="10"/>
  <c r="CG9" i="10"/>
  <c r="ER9" i="10"/>
  <c r="EH9" i="10"/>
  <c r="DX9" i="10"/>
  <c r="DL9" i="10"/>
  <c r="DB9" i="10"/>
  <c r="CR9" i="10"/>
  <c r="CF9" i="10"/>
  <c r="EQ9" i="10"/>
  <c r="EG9" i="10"/>
  <c r="DU9" i="10"/>
  <c r="DK9" i="10"/>
  <c r="DA9" i="10"/>
  <c r="CO9" i="10"/>
  <c r="CE9" i="10"/>
  <c r="EP9" i="10"/>
  <c r="EF9" i="10"/>
  <c r="DT9" i="10"/>
  <c r="DJ9" i="10"/>
  <c r="CZ9" i="10"/>
  <c r="CN9" i="10"/>
  <c r="CD9" i="10"/>
  <c r="EO9" i="10"/>
  <c r="EC9" i="10"/>
  <c r="DS9" i="10"/>
  <c r="DI9" i="10"/>
  <c r="CW9" i="10"/>
  <c r="CM9" i="10"/>
  <c r="EN9" i="10"/>
  <c r="EB9" i="10"/>
  <c r="DR9" i="10"/>
  <c r="DH9" i="10"/>
  <c r="CV9" i="10"/>
  <c r="CL9" i="10"/>
  <c r="CF6" i="10"/>
  <c r="CN6" i="10"/>
  <c r="CV6" i="10"/>
  <c r="DD6" i="10"/>
  <c r="DL6" i="10"/>
  <c r="DT6" i="10"/>
  <c r="EB6" i="10"/>
  <c r="EJ6" i="10"/>
  <c r="ER6" i="10"/>
  <c r="EU8" i="10"/>
  <c r="EM8" i="10"/>
  <c r="EE8" i="10"/>
  <c r="DW8" i="10"/>
  <c r="DO8" i="10"/>
  <c r="DG8" i="10"/>
  <c r="CY8" i="10"/>
  <c r="CQ8" i="10"/>
  <c r="CI8" i="10"/>
  <c r="ET8" i="10"/>
  <c r="EL8" i="10"/>
  <c r="ED8" i="10"/>
  <c r="DV8" i="10"/>
  <c r="DN8" i="10"/>
  <c r="DF8" i="10"/>
  <c r="CX8" i="10"/>
  <c r="CP8" i="10"/>
  <c r="CH8" i="10"/>
  <c r="ES8" i="10"/>
  <c r="EK8" i="10"/>
  <c r="EC8" i="10"/>
  <c r="DU8" i="10"/>
  <c r="DM8" i="10"/>
  <c r="DE8" i="10"/>
  <c r="CW8" i="10"/>
  <c r="CO8" i="10"/>
  <c r="CG8" i="10"/>
  <c r="ER8" i="10"/>
  <c r="EJ8" i="10"/>
  <c r="EB8" i="10"/>
  <c r="DT8" i="10"/>
  <c r="DL8" i="10"/>
  <c r="DD8" i="10"/>
  <c r="CV8" i="10"/>
  <c r="CN8" i="10"/>
  <c r="CF8" i="10"/>
  <c r="EQ8" i="10"/>
  <c r="EI8" i="10"/>
  <c r="EA8" i="10"/>
  <c r="DS8" i="10"/>
  <c r="DK8" i="10"/>
  <c r="DC8" i="10"/>
  <c r="CU8" i="10"/>
  <c r="CM8" i="10"/>
  <c r="CE8" i="10"/>
  <c r="EP8" i="10"/>
  <c r="EH8" i="10"/>
  <c r="DZ8" i="10"/>
  <c r="DR8" i="10"/>
  <c r="DJ8" i="10"/>
  <c r="DB8" i="10"/>
  <c r="CT8" i="10"/>
  <c r="CL8" i="10"/>
  <c r="CD8" i="10"/>
  <c r="EW8" i="10"/>
  <c r="EO8" i="10"/>
  <c r="EG8" i="10"/>
  <c r="DY8" i="10"/>
  <c r="DQ8" i="10"/>
  <c r="DI8" i="10"/>
  <c r="DA8" i="10"/>
  <c r="CS8" i="10"/>
  <c r="CK8" i="10"/>
  <c r="EF8" i="10"/>
  <c r="CG6" i="10"/>
  <c r="CO6" i="10"/>
  <c r="CW6" i="10"/>
  <c r="DE6" i="10"/>
  <c r="DM6" i="10"/>
  <c r="DU6" i="10"/>
  <c r="EC6" i="10"/>
  <c r="EK6" i="10"/>
  <c r="ES6" i="10"/>
  <c r="FB6" i="10"/>
  <c r="CH6" i="10"/>
  <c r="CP6" i="10"/>
  <c r="CX6" i="10"/>
  <c r="DF6" i="10"/>
  <c r="DN6" i="10"/>
  <c r="DV6" i="10"/>
  <c r="ED6" i="10"/>
  <c r="EL6" i="10"/>
  <c r="ET6" i="10"/>
  <c r="FC6" i="10"/>
  <c r="CJ8" i="10"/>
  <c r="EV8" i="10"/>
  <c r="CI6" i="10"/>
  <c r="CQ6" i="10"/>
  <c r="CY6" i="10"/>
  <c r="DG6" i="10"/>
  <c r="DO6" i="10"/>
  <c r="DW6" i="10"/>
  <c r="EE6" i="10"/>
  <c r="EM6" i="10"/>
  <c r="EU6" i="10"/>
  <c r="CJ6" i="10"/>
  <c r="CR6" i="10"/>
  <c r="CZ6" i="10"/>
  <c r="DH6" i="10"/>
  <c r="DP6" i="10"/>
  <c r="DX6" i="10"/>
  <c r="EF6" i="10"/>
  <c r="EN6" i="10"/>
  <c r="EV6" i="10"/>
  <c r="CZ8" i="10"/>
  <c r="CK6" i="10"/>
  <c r="CS6" i="10"/>
  <c r="DA6" i="10"/>
  <c r="DI6" i="10"/>
  <c r="DQ6" i="10"/>
  <c r="DY6" i="10"/>
  <c r="EG6" i="10"/>
  <c r="EO6" i="10"/>
  <c r="CD6" i="10"/>
  <c r="CL6" i="10"/>
  <c r="CT6" i="10"/>
  <c r="DB6" i="10"/>
  <c r="DJ6" i="10"/>
  <c r="DR6" i="10"/>
  <c r="DZ6" i="10"/>
  <c r="EH6" i="10"/>
  <c r="DP8" i="10"/>
  <c r="CF7" i="10"/>
  <c r="CN7" i="10"/>
  <c r="CV7" i="10"/>
  <c r="DD7" i="10"/>
  <c r="DL7" i="10"/>
  <c r="DT7" i="10"/>
  <c r="EB7" i="10"/>
  <c r="EJ7" i="10"/>
  <c r="ER7" i="10"/>
  <c r="CG7" i="10"/>
  <c r="CO7" i="10"/>
  <c r="CW7" i="10"/>
  <c r="DE7" i="10"/>
  <c r="DM7" i="10"/>
  <c r="DU7" i="10"/>
  <c r="EC7" i="10"/>
  <c r="EK7" i="10"/>
  <c r="ES7" i="10"/>
  <c r="CH7" i="10"/>
  <c r="CP7" i="10"/>
  <c r="CX7" i="10"/>
  <c r="DF7" i="10"/>
  <c r="DN7" i="10"/>
  <c r="DV7" i="10"/>
  <c r="ED7" i="10"/>
  <c r="EL7" i="10"/>
  <c r="ET7" i="10"/>
  <c r="CJ7" i="10"/>
  <c r="CR7" i="10"/>
  <c r="CZ7" i="10"/>
  <c r="DH7" i="10"/>
  <c r="DP7" i="10"/>
  <c r="DX7" i="10"/>
  <c r="EF7" i="10"/>
  <c r="EN7" i="10"/>
  <c r="CK7" i="10"/>
  <c r="CS7" i="10"/>
  <c r="DA7" i="10"/>
  <c r="DI7" i="10"/>
  <c r="DQ7" i="10"/>
  <c r="DY7" i="10"/>
  <c r="EG7" i="10"/>
  <c r="EO7" i="10"/>
  <c r="CE10" i="10"/>
  <c r="CM10" i="10"/>
  <c r="CU10" i="10"/>
  <c r="DC10" i="10"/>
  <c r="DK10" i="10"/>
  <c r="DS10" i="10"/>
  <c r="EA10" i="10"/>
  <c r="EI10" i="10"/>
  <c r="EQ10" i="10"/>
  <c r="CJ11" i="10"/>
  <c r="CR11" i="10"/>
  <c r="CZ11" i="10"/>
  <c r="DH11" i="10"/>
  <c r="DP11" i="10"/>
  <c r="DX11" i="10"/>
  <c r="EF11" i="10"/>
  <c r="EN11" i="10"/>
  <c r="EV11" i="10"/>
  <c r="CF10" i="10"/>
  <c r="CN10" i="10"/>
  <c r="CV10" i="10"/>
  <c r="DD10" i="10"/>
  <c r="DL10" i="10"/>
  <c r="DT10" i="10"/>
  <c r="EB10" i="10"/>
  <c r="EJ10" i="10"/>
  <c r="ER10" i="10"/>
  <c r="CK11" i="10"/>
  <c r="CS11" i="10"/>
  <c r="DA11" i="10"/>
  <c r="DI11" i="10"/>
  <c r="DQ11" i="10"/>
  <c r="DY11" i="10"/>
  <c r="EG11" i="10"/>
  <c r="EO11" i="10"/>
  <c r="EW11" i="10"/>
  <c r="CH10" i="10"/>
  <c r="CP10" i="10"/>
  <c r="CX10" i="10"/>
  <c r="DF10" i="10"/>
  <c r="DN10" i="10"/>
  <c r="DV10" i="10"/>
  <c r="ED10" i="10"/>
  <c r="EL10" i="10"/>
  <c r="ET10" i="10"/>
  <c r="CF11" i="10"/>
  <c r="CN11" i="10"/>
  <c r="CV11" i="10"/>
  <c r="DD11" i="10"/>
  <c r="DL11" i="10"/>
  <c r="DT11" i="10"/>
  <c r="EB11" i="10"/>
  <c r="EJ11" i="10"/>
  <c r="ER11" i="10"/>
  <c r="CJ10" i="10"/>
  <c r="CR10" i="10"/>
  <c r="CZ10" i="10"/>
  <c r="DH10" i="10"/>
  <c r="DP10" i="10"/>
  <c r="DX10" i="10"/>
  <c r="EF10" i="10"/>
  <c r="EN10" i="10"/>
  <c r="CK10" i="10"/>
  <c r="CS10" i="10"/>
  <c r="DA10" i="10"/>
  <c r="DI10" i="10"/>
  <c r="DQ10" i="10"/>
  <c r="DY10" i="10"/>
  <c r="EG10" i="10"/>
  <c r="EO10" i="10"/>
  <c r="CH11" i="10"/>
  <c r="CP11" i="10"/>
  <c r="CX11" i="10"/>
  <c r="DF11" i="10"/>
  <c r="DN11" i="10"/>
  <c r="DV11" i="10"/>
  <c r="ED11" i="10"/>
  <c r="EL11" i="10"/>
  <c r="W13" i="2" l="1"/>
  <c r="R13" i="2"/>
  <c r="EX7" i="10"/>
  <c r="EX8" i="10"/>
  <c r="EX11" i="10"/>
  <c r="EX9" i="10"/>
  <c r="CG5" i="10"/>
  <c r="CF3" i="10"/>
  <c r="EX10" i="10"/>
  <c r="K5" i="10"/>
  <c r="J3" i="10"/>
  <c r="EX6" i="10"/>
  <c r="FD6" i="10"/>
  <c r="FE5" i="10"/>
  <c r="FD3" i="10"/>
  <c r="CH5" i="10" l="1"/>
  <c r="CG3" i="10"/>
  <c r="FE6" i="10"/>
  <c r="FE3" i="10"/>
  <c r="FF5" i="10"/>
  <c r="L5" i="10"/>
  <c r="K3" i="10"/>
  <c r="CI5" i="10" l="1"/>
  <c r="CH3" i="10"/>
  <c r="FF6" i="10"/>
  <c r="FF3" i="10"/>
  <c r="FG5" i="10"/>
  <c r="M5" i="10"/>
  <c r="L3" i="10"/>
  <c r="CI3" i="10" l="1"/>
  <c r="CJ5" i="10"/>
  <c r="N5" i="10"/>
  <c r="M3" i="10"/>
  <c r="FH5" i="10"/>
  <c r="FG3" i="10"/>
  <c r="FG6" i="10"/>
  <c r="CJ3" i="10" l="1"/>
  <c r="CK5" i="10"/>
  <c r="O5" i="10"/>
  <c r="N3" i="10"/>
  <c r="FH6" i="10"/>
  <c r="FH3" i="10"/>
  <c r="FI5" i="10"/>
  <c r="CL5" i="10" l="1"/>
  <c r="CK3" i="10"/>
  <c r="FI3" i="10"/>
  <c r="FJ5" i="10"/>
  <c r="FI6" i="10"/>
  <c r="P5" i="10"/>
  <c r="O3" i="10"/>
  <c r="CL3" i="10" l="1"/>
  <c r="CM5" i="10"/>
  <c r="FJ3" i="10"/>
  <c r="FK5" i="10"/>
  <c r="FJ6" i="10"/>
  <c r="Q5" i="10"/>
  <c r="P3" i="10"/>
  <c r="CN5" i="10" l="1"/>
  <c r="CM3" i="10"/>
  <c r="FK3" i="10"/>
  <c r="FL5" i="10"/>
  <c r="FK6" i="10"/>
  <c r="R5" i="10"/>
  <c r="Q3" i="10"/>
  <c r="EZ7" i="10"/>
  <c r="CN3" i="10" l="1"/>
  <c r="CO5" i="10"/>
  <c r="FG7" i="10"/>
  <c r="FF7" i="10"/>
  <c r="FE7" i="10"/>
  <c r="FK7" i="10"/>
  <c r="FC7" i="10"/>
  <c r="FJ7" i="10"/>
  <c r="FB7" i="10"/>
  <c r="FI7" i="10"/>
  <c r="FL7" i="10"/>
  <c r="FH7" i="10"/>
  <c r="FD7" i="10"/>
  <c r="S5" i="10"/>
  <c r="R3" i="10"/>
  <c r="FL6" i="10"/>
  <c r="FL3" i="10"/>
  <c r="FM5" i="10"/>
  <c r="FM7" i="10" s="1"/>
  <c r="CP5" i="10" l="1"/>
  <c r="CO3" i="10"/>
  <c r="FM6" i="10"/>
  <c r="FM3" i="10"/>
  <c r="FN5" i="10"/>
  <c r="T5" i="10"/>
  <c r="S3" i="10"/>
  <c r="CQ5" i="10" l="1"/>
  <c r="CP3" i="10"/>
  <c r="U5" i="10"/>
  <c r="T3" i="10"/>
  <c r="FN6" i="10"/>
  <c r="FO5" i="10"/>
  <c r="FN3" i="10"/>
  <c r="FN7" i="10"/>
  <c r="CQ3" i="10" l="1"/>
  <c r="CR5" i="10"/>
  <c r="FP5" i="10"/>
  <c r="FO3" i="10"/>
  <c r="FO6" i="10"/>
  <c r="FO7" i="10"/>
  <c r="V5" i="10"/>
  <c r="U3" i="10"/>
  <c r="CR3" i="10" l="1"/>
  <c r="CS5" i="10"/>
  <c r="W5" i="10"/>
  <c r="V3" i="10"/>
  <c r="FP6" i="10"/>
  <c r="FP3" i="10"/>
  <c r="FQ5" i="10"/>
  <c r="FP7" i="10"/>
  <c r="CS3" i="10" l="1"/>
  <c r="CT5" i="10"/>
  <c r="FQ3" i="10"/>
  <c r="FR5" i="10"/>
  <c r="FQ6" i="10"/>
  <c r="FQ7" i="10"/>
  <c r="X5" i="10"/>
  <c r="W3" i="10"/>
  <c r="CU5" i="10" l="1"/>
  <c r="CT3" i="10"/>
  <c r="FR3" i="10"/>
  <c r="FS5" i="10"/>
  <c r="FR6" i="10"/>
  <c r="FR7" i="10"/>
  <c r="X3" i="10"/>
  <c r="Y5" i="10"/>
  <c r="CV5" i="10" l="1"/>
  <c r="CU3" i="10"/>
  <c r="FS3" i="10"/>
  <c r="FT5" i="10"/>
  <c r="FS6" i="10"/>
  <c r="FS7" i="10"/>
  <c r="Z5" i="10"/>
  <c r="Y3" i="10"/>
  <c r="CW5" i="10" l="1"/>
  <c r="CV3" i="10"/>
  <c r="FT6" i="10"/>
  <c r="FU5" i="10"/>
  <c r="FT3" i="10"/>
  <c r="FT7" i="10"/>
  <c r="AA5" i="10"/>
  <c r="Z3" i="10"/>
  <c r="CW3" i="10" l="1"/>
  <c r="CX5" i="10"/>
  <c r="FU6" i="10"/>
  <c r="FU3" i="10"/>
  <c r="FV5" i="10"/>
  <c r="FU7" i="10"/>
  <c r="AB5" i="10"/>
  <c r="AA3" i="10"/>
  <c r="CY5" i="10" l="1"/>
  <c r="CX3" i="10"/>
  <c r="FV6" i="10"/>
  <c r="FV3" i="10"/>
  <c r="FW5" i="10"/>
  <c r="FV7" i="10"/>
  <c r="AC5" i="10"/>
  <c r="AB3" i="10"/>
  <c r="CY3" i="10" l="1"/>
  <c r="CZ5" i="10"/>
  <c r="FX5" i="10"/>
  <c r="FW3" i="10"/>
  <c r="FW6" i="10"/>
  <c r="FW7" i="10"/>
  <c r="AD5" i="10"/>
  <c r="AC3" i="10"/>
  <c r="DA5" i="10" l="1"/>
  <c r="CZ3" i="10"/>
  <c r="FX6" i="10"/>
  <c r="FX3" i="10"/>
  <c r="FY5" i="10"/>
  <c r="FX7" i="10"/>
  <c r="AE5" i="10"/>
  <c r="AD3" i="10"/>
  <c r="DA3" i="10" l="1"/>
  <c r="DB5" i="10"/>
  <c r="FY3" i="10"/>
  <c r="FZ5" i="10"/>
  <c r="FY6" i="10"/>
  <c r="FY7" i="10"/>
  <c r="AF5" i="10"/>
  <c r="AE3" i="10"/>
  <c r="DB3" i="10" l="1"/>
  <c r="DC5" i="10"/>
  <c r="FZ3" i="10"/>
  <c r="GA5" i="10"/>
  <c r="FZ6" i="10"/>
  <c r="FZ7" i="10"/>
  <c r="AG5" i="10"/>
  <c r="AF3" i="10"/>
  <c r="DC3" i="10" l="1"/>
  <c r="DD5" i="10"/>
  <c r="AH5" i="10"/>
  <c r="AG3" i="10"/>
  <c r="GA3" i="10"/>
  <c r="GB5" i="10"/>
  <c r="GA6" i="10"/>
  <c r="GA7" i="10"/>
  <c r="DD3" i="10" l="1"/>
  <c r="DE5" i="10"/>
  <c r="AI5" i="10"/>
  <c r="AH3" i="10"/>
  <c r="GB6" i="10"/>
  <c r="GC5" i="10"/>
  <c r="GB3" i="10"/>
  <c r="GB7" i="10"/>
  <c r="DE3" i="10" l="1"/>
  <c r="DF5" i="10"/>
  <c r="GC6" i="10"/>
  <c r="GC3" i="10"/>
  <c r="GD5" i="10"/>
  <c r="GC7" i="10"/>
  <c r="EZ8" i="10"/>
  <c r="AJ5" i="10"/>
  <c r="AI3" i="10"/>
  <c r="DG5" i="10" l="1"/>
  <c r="DF3" i="10"/>
  <c r="GB8" i="10"/>
  <c r="FT8" i="10"/>
  <c r="FL8" i="10"/>
  <c r="FD8" i="10"/>
  <c r="GA8" i="10"/>
  <c r="FS8" i="10"/>
  <c r="FK8" i="10"/>
  <c r="FC8" i="10"/>
  <c r="FZ8" i="10"/>
  <c r="FR8" i="10"/>
  <c r="FJ8" i="10"/>
  <c r="FB8" i="10"/>
  <c r="FY8" i="10"/>
  <c r="FQ8" i="10"/>
  <c r="FI8" i="10"/>
  <c r="FX8" i="10"/>
  <c r="FP8" i="10"/>
  <c r="FH8" i="10"/>
  <c r="FW8" i="10"/>
  <c r="FO8" i="10"/>
  <c r="FG8" i="10"/>
  <c r="GD8" i="10"/>
  <c r="FV8" i="10"/>
  <c r="FN8" i="10"/>
  <c r="FF8" i="10"/>
  <c r="FU8" i="10"/>
  <c r="FM8" i="10"/>
  <c r="FE8" i="10"/>
  <c r="GC8" i="10"/>
  <c r="GD6" i="10"/>
  <c r="GE5" i="10"/>
  <c r="GD3" i="10"/>
  <c r="GD7" i="10"/>
  <c r="AK5" i="10"/>
  <c r="AJ3" i="10"/>
  <c r="DG3" i="10" l="1"/>
  <c r="DH5" i="10"/>
  <c r="AL5" i="10"/>
  <c r="AK3" i="10"/>
  <c r="GF5" i="10"/>
  <c r="GE3" i="10"/>
  <c r="GE6" i="10"/>
  <c r="GE7" i="10"/>
  <c r="GE8" i="10"/>
  <c r="DH3" i="10" l="1"/>
  <c r="DI5" i="10"/>
  <c r="GF6" i="10"/>
  <c r="GF3" i="10"/>
  <c r="GG5" i="10"/>
  <c r="GF7" i="10"/>
  <c r="GF8" i="10"/>
  <c r="AM5" i="10"/>
  <c r="AL3" i="10"/>
  <c r="DI3" i="10" l="1"/>
  <c r="DJ5" i="10"/>
  <c r="AN5" i="10"/>
  <c r="AM3" i="10"/>
  <c r="EZ10" i="10"/>
  <c r="GG3" i="10"/>
  <c r="GH5" i="10"/>
  <c r="GG6" i="10"/>
  <c r="GG7" i="10"/>
  <c r="GG8" i="10"/>
  <c r="EZ11" i="10"/>
  <c r="DK5" i="10" l="1"/>
  <c r="DJ3" i="10"/>
  <c r="AO5" i="10"/>
  <c r="AN3" i="10"/>
  <c r="GA11" i="10"/>
  <c r="FS11" i="10"/>
  <c r="FK11" i="10"/>
  <c r="FC11" i="10"/>
  <c r="GH11" i="10"/>
  <c r="FZ11" i="10"/>
  <c r="FR11" i="10"/>
  <c r="FJ11" i="10"/>
  <c r="FB11" i="10"/>
  <c r="GG11" i="10"/>
  <c r="FY11" i="10"/>
  <c r="FQ11" i="10"/>
  <c r="FI11" i="10"/>
  <c r="GF11" i="10"/>
  <c r="FX11" i="10"/>
  <c r="FP11" i="10"/>
  <c r="FH11" i="10"/>
  <c r="GE11" i="10"/>
  <c r="FW11" i="10"/>
  <c r="FO11" i="10"/>
  <c r="FG11" i="10"/>
  <c r="GD11" i="10"/>
  <c r="FV11" i="10"/>
  <c r="FN11" i="10"/>
  <c r="FF11" i="10"/>
  <c r="GC11" i="10"/>
  <c r="FU11" i="10"/>
  <c r="FM11" i="10"/>
  <c r="FE11" i="10"/>
  <c r="GB11" i="10"/>
  <c r="FT11" i="10"/>
  <c r="FL11" i="10"/>
  <c r="FD11" i="10"/>
  <c r="GH3" i="10"/>
  <c r="GI5" i="10"/>
  <c r="GH6" i="10"/>
  <c r="GH7" i="10"/>
  <c r="GH8" i="10"/>
  <c r="GD10" i="10"/>
  <c r="FV10" i="10"/>
  <c r="FN10" i="10"/>
  <c r="FF10" i="10"/>
  <c r="GC10" i="10"/>
  <c r="FU10" i="10"/>
  <c r="FM10" i="10"/>
  <c r="FE10" i="10"/>
  <c r="GB10" i="10"/>
  <c r="FT10" i="10"/>
  <c r="FL10" i="10"/>
  <c r="FD10" i="10"/>
  <c r="GI10" i="10"/>
  <c r="GA10" i="10"/>
  <c r="FS10" i="10"/>
  <c r="FK10" i="10"/>
  <c r="FC10" i="10"/>
  <c r="GH10" i="10"/>
  <c r="FZ10" i="10"/>
  <c r="FR10" i="10"/>
  <c r="FJ10" i="10"/>
  <c r="FB10" i="10"/>
  <c r="GG10" i="10"/>
  <c r="FY10" i="10"/>
  <c r="FQ10" i="10"/>
  <c r="FI10" i="10"/>
  <c r="GF10" i="10"/>
  <c r="FX10" i="10"/>
  <c r="FP10" i="10"/>
  <c r="FH10" i="10"/>
  <c r="GE10" i="10"/>
  <c r="FW10" i="10"/>
  <c r="FO10" i="10"/>
  <c r="FG10" i="10"/>
  <c r="DL5" i="10" l="1"/>
  <c r="DK3" i="10"/>
  <c r="GI3" i="10"/>
  <c r="GJ5" i="10"/>
  <c r="GI6" i="10"/>
  <c r="GI7" i="10"/>
  <c r="GI8" i="10"/>
  <c r="AP5" i="10"/>
  <c r="AO3" i="10"/>
  <c r="GI11" i="10"/>
  <c r="DL3" i="10" l="1"/>
  <c r="DM5" i="10"/>
  <c r="AQ5" i="10"/>
  <c r="AP3" i="10"/>
  <c r="GJ6" i="10"/>
  <c r="GK5" i="10"/>
  <c r="GJ3" i="10"/>
  <c r="GJ7" i="10"/>
  <c r="GJ8" i="10"/>
  <c r="GJ11" i="10"/>
  <c r="GJ10" i="10"/>
  <c r="DM3" i="10" l="1"/>
  <c r="DN5" i="10"/>
  <c r="GK6" i="10"/>
  <c r="GK3" i="10"/>
  <c r="GL5" i="10"/>
  <c r="GK7" i="10"/>
  <c r="GK8" i="10"/>
  <c r="GK11" i="10"/>
  <c r="GK10" i="10"/>
  <c r="AR5" i="10"/>
  <c r="AQ3" i="10"/>
  <c r="DO5" i="10" l="1"/>
  <c r="DN3" i="10"/>
  <c r="GL6" i="10"/>
  <c r="GM5" i="10"/>
  <c r="GL3" i="10"/>
  <c r="GL7" i="10"/>
  <c r="GL8" i="10"/>
  <c r="GL11" i="10"/>
  <c r="GL10" i="10"/>
  <c r="AS5" i="10"/>
  <c r="AR3" i="10"/>
  <c r="DO3" i="10" l="1"/>
  <c r="DP5" i="10"/>
  <c r="AT5" i="10"/>
  <c r="AS3" i="10"/>
  <c r="GN5" i="10"/>
  <c r="GM3" i="10"/>
  <c r="GM6" i="10"/>
  <c r="GM7" i="10"/>
  <c r="GM8" i="10"/>
  <c r="GM10" i="10"/>
  <c r="GM11" i="10"/>
  <c r="DP3" i="10" l="1"/>
  <c r="DQ5" i="10"/>
  <c r="AU5" i="10"/>
  <c r="AT3" i="10"/>
  <c r="GN6" i="10"/>
  <c r="GN3" i="10"/>
  <c r="GO5" i="10"/>
  <c r="GN7" i="10"/>
  <c r="GN8" i="10"/>
  <c r="GN10" i="10"/>
  <c r="GN11" i="10"/>
  <c r="DQ3" i="10" l="1"/>
  <c r="DR5" i="10"/>
  <c r="AV5" i="10"/>
  <c r="AU3" i="10"/>
  <c r="GO3" i="10"/>
  <c r="GP5" i="10"/>
  <c r="GO6" i="10"/>
  <c r="GO7" i="10"/>
  <c r="GO8" i="10"/>
  <c r="GO11" i="10"/>
  <c r="GO10" i="10"/>
  <c r="DR3" i="10" l="1"/>
  <c r="DS5" i="10"/>
  <c r="AW5" i="10"/>
  <c r="AV3" i="10"/>
  <c r="GP3" i="10"/>
  <c r="GQ5" i="10"/>
  <c r="GP6" i="10"/>
  <c r="GP7" i="10"/>
  <c r="GP8" i="10"/>
  <c r="GP11" i="10"/>
  <c r="GP10" i="10"/>
  <c r="DT5" i="10" l="1"/>
  <c r="DS3" i="10"/>
  <c r="AX5" i="10"/>
  <c r="AW3" i="10"/>
  <c r="GQ3" i="10"/>
  <c r="GR5" i="10"/>
  <c r="GQ6" i="10"/>
  <c r="GQ7" i="10"/>
  <c r="GQ8" i="10"/>
  <c r="GQ11" i="10"/>
  <c r="GQ10" i="10"/>
  <c r="DU5" i="10" l="1"/>
  <c r="DT3" i="10"/>
  <c r="GR6" i="10"/>
  <c r="GR3" i="10"/>
  <c r="GS5" i="10"/>
  <c r="GR7" i="10"/>
  <c r="GR8" i="10"/>
  <c r="GR11" i="10"/>
  <c r="GR10" i="10"/>
  <c r="AY5" i="10"/>
  <c r="AX3" i="10"/>
  <c r="DV5" i="10" l="1"/>
  <c r="DU3" i="10"/>
  <c r="GS6" i="10"/>
  <c r="GS3" i="10"/>
  <c r="GT5" i="10"/>
  <c r="GS7" i="10"/>
  <c r="GS8" i="10"/>
  <c r="GS11" i="10"/>
  <c r="GS10" i="10"/>
  <c r="AZ5" i="10"/>
  <c r="AY3" i="10"/>
  <c r="DW5" i="10" l="1"/>
  <c r="DV3" i="10"/>
  <c r="BA5" i="10"/>
  <c r="AZ3" i="10"/>
  <c r="GT6" i="10"/>
  <c r="GU5" i="10"/>
  <c r="GT3" i="10"/>
  <c r="GT7" i="10"/>
  <c r="GT8" i="10"/>
  <c r="GT11" i="10"/>
  <c r="GT10" i="10"/>
  <c r="DW3" i="10" l="1"/>
  <c r="DX5" i="10"/>
  <c r="GV5" i="10"/>
  <c r="GU3" i="10"/>
  <c r="GU6" i="10"/>
  <c r="GU7" i="10"/>
  <c r="GU8" i="10"/>
  <c r="GU11" i="10"/>
  <c r="GU10" i="10"/>
  <c r="BB5" i="10"/>
  <c r="BA3" i="10"/>
  <c r="DX3" i="10" l="1"/>
  <c r="DY5" i="10"/>
  <c r="GV6" i="10"/>
  <c r="GV3" i="10"/>
  <c r="GW5" i="10"/>
  <c r="GV7" i="10"/>
  <c r="GV8" i="10"/>
  <c r="GV11" i="10"/>
  <c r="GV10" i="10"/>
  <c r="BC5" i="10"/>
  <c r="BB3" i="10"/>
  <c r="DZ5" i="10" l="1"/>
  <c r="DY3" i="10"/>
  <c r="GW3" i="10"/>
  <c r="GX5" i="10"/>
  <c r="GW6" i="10"/>
  <c r="GW7" i="10"/>
  <c r="GW8" i="10"/>
  <c r="GW10" i="10"/>
  <c r="GW11" i="10"/>
  <c r="BD5" i="10"/>
  <c r="BC3" i="10"/>
  <c r="EA5" i="10" l="1"/>
  <c r="DZ3" i="10"/>
  <c r="GX3" i="10"/>
  <c r="GY5" i="10"/>
  <c r="GX6" i="10"/>
  <c r="GX7" i="10"/>
  <c r="GX8" i="10"/>
  <c r="GX11" i="10"/>
  <c r="GX10" i="10"/>
  <c r="BE5" i="10"/>
  <c r="BD3" i="10"/>
  <c r="EA3" i="10" l="1"/>
  <c r="EB5" i="10"/>
  <c r="GY3" i="10"/>
  <c r="GZ5" i="10"/>
  <c r="GY6" i="10"/>
  <c r="GY7" i="10"/>
  <c r="GY8" i="10"/>
  <c r="GY11" i="10"/>
  <c r="GY10" i="10"/>
  <c r="BF5" i="10"/>
  <c r="BE3" i="10"/>
  <c r="EC5" i="10" l="1"/>
  <c r="EB3" i="10"/>
  <c r="BG5" i="10"/>
  <c r="BF3" i="10"/>
  <c r="GZ6" i="10"/>
  <c r="HA5" i="10"/>
  <c r="GZ3" i="10"/>
  <c r="GZ7" i="10"/>
  <c r="GZ8" i="10"/>
  <c r="GZ10" i="10"/>
  <c r="GZ11" i="10"/>
  <c r="EC3" i="10" l="1"/>
  <c r="ED5" i="10"/>
  <c r="HA6" i="10"/>
  <c r="HA3" i="10"/>
  <c r="HB5" i="10"/>
  <c r="HA7" i="10"/>
  <c r="HA8" i="10"/>
  <c r="HA11" i="10"/>
  <c r="HA10" i="10"/>
  <c r="BH5" i="10"/>
  <c r="BG3" i="10"/>
  <c r="EE5" i="10" l="1"/>
  <c r="ED3" i="10"/>
  <c r="BI5" i="10"/>
  <c r="BH3" i="10"/>
  <c r="HB6" i="10"/>
  <c r="HB3" i="10"/>
  <c r="HC5" i="10"/>
  <c r="HB7" i="10"/>
  <c r="HB8" i="10"/>
  <c r="HB11" i="10"/>
  <c r="HB10" i="10"/>
  <c r="EE3" i="10" l="1"/>
  <c r="EF5" i="10"/>
  <c r="HD5" i="10"/>
  <c r="HC3" i="10"/>
  <c r="HC6" i="10"/>
  <c r="HC7" i="10"/>
  <c r="HC8" i="10"/>
  <c r="HC11" i="10"/>
  <c r="HC10" i="10"/>
  <c r="BJ5" i="10"/>
  <c r="BI3" i="10"/>
  <c r="EF3" i="10" l="1"/>
  <c r="EG5" i="10"/>
  <c r="HD6" i="10"/>
  <c r="HD3" i="10"/>
  <c r="HE5" i="10"/>
  <c r="HD7" i="10"/>
  <c r="HD8" i="10"/>
  <c r="HD10" i="10"/>
  <c r="HD11" i="10"/>
  <c r="BK5" i="10"/>
  <c r="BJ3" i="10"/>
  <c r="EG3" i="10" l="1"/>
  <c r="EH5" i="10"/>
  <c r="BL5" i="10"/>
  <c r="BK3" i="10"/>
  <c r="HE3" i="10"/>
  <c r="HF5" i="10"/>
  <c r="HE6" i="10"/>
  <c r="HE7" i="10"/>
  <c r="HE8" i="10"/>
  <c r="HE11" i="10"/>
  <c r="HE10" i="10"/>
  <c r="EH3" i="10" l="1"/>
  <c r="EI5" i="10"/>
  <c r="HF3" i="10"/>
  <c r="HG5" i="10"/>
  <c r="HF6" i="10"/>
  <c r="HF7" i="10"/>
  <c r="HF8" i="10"/>
  <c r="HF11" i="10"/>
  <c r="HF10" i="10"/>
  <c r="BM5" i="10"/>
  <c r="BL3" i="10"/>
  <c r="EI3" i="10" l="1"/>
  <c r="EJ5" i="10"/>
  <c r="HG3" i="10"/>
  <c r="HH5" i="10"/>
  <c r="HG6" i="10"/>
  <c r="HG7" i="10"/>
  <c r="HG8" i="10"/>
  <c r="HG11" i="10"/>
  <c r="HG10" i="10"/>
  <c r="BN5" i="10"/>
  <c r="BM3" i="10"/>
  <c r="EJ3" i="10" l="1"/>
  <c r="EK5" i="10"/>
  <c r="HH6" i="10"/>
  <c r="HI5" i="10"/>
  <c r="HH3" i="10"/>
  <c r="HH7" i="10"/>
  <c r="HH8" i="10"/>
  <c r="HH10" i="10"/>
  <c r="HH11" i="10"/>
  <c r="BO5" i="10"/>
  <c r="BN3" i="10"/>
  <c r="EL5" i="10" l="1"/>
  <c r="EK3" i="10"/>
  <c r="BP5" i="10"/>
  <c r="BO3" i="10"/>
  <c r="HI6" i="10"/>
  <c r="HI3" i="10"/>
  <c r="HJ5" i="10"/>
  <c r="HI7" i="10"/>
  <c r="HI8" i="10"/>
  <c r="HI11" i="10"/>
  <c r="HI10" i="10"/>
  <c r="EM5" i="10" l="1"/>
  <c r="EL3" i="10"/>
  <c r="BQ5" i="10"/>
  <c r="BP3" i="10"/>
  <c r="HJ6" i="10"/>
  <c r="HK5" i="10"/>
  <c r="HJ3" i="10"/>
  <c r="HJ7" i="10"/>
  <c r="HJ8" i="10"/>
  <c r="HJ11" i="10"/>
  <c r="HJ10" i="10"/>
  <c r="EM3" i="10" l="1"/>
  <c r="EN5" i="10"/>
  <c r="BR5" i="10"/>
  <c r="BQ3" i="10"/>
  <c r="HL5" i="10"/>
  <c r="HK3" i="10"/>
  <c r="HK6" i="10"/>
  <c r="HK7" i="10"/>
  <c r="HK8" i="10"/>
  <c r="HK10" i="10"/>
  <c r="HK11" i="10"/>
  <c r="EN3" i="10" l="1"/>
  <c r="EO5" i="10"/>
  <c r="HL6" i="10"/>
  <c r="HL3" i="10"/>
  <c r="HM5" i="10"/>
  <c r="HL7" i="10"/>
  <c r="HL8" i="10"/>
  <c r="HL11" i="10"/>
  <c r="HL10" i="10"/>
  <c r="BS5" i="10"/>
  <c r="BR3" i="10"/>
  <c r="EO3" i="10" l="1"/>
  <c r="EP5" i="10"/>
  <c r="BT5" i="10"/>
  <c r="BS3" i="10"/>
  <c r="HM3" i="10"/>
  <c r="HN5" i="10"/>
  <c r="HM6" i="10"/>
  <c r="HM7" i="10"/>
  <c r="HM8" i="10"/>
  <c r="HM11" i="10"/>
  <c r="HM10" i="10"/>
  <c r="EP3" i="10" l="1"/>
  <c r="EQ5" i="10"/>
  <c r="HN3" i="10"/>
  <c r="HO5" i="10"/>
  <c r="HN6" i="10"/>
  <c r="HN7" i="10"/>
  <c r="HN8" i="10"/>
  <c r="HN11" i="10"/>
  <c r="HN10" i="10"/>
  <c r="BU5" i="10"/>
  <c r="BT3" i="10"/>
  <c r="EQ3" i="10" l="1"/>
  <c r="ER5" i="10"/>
  <c r="HO3" i="10"/>
  <c r="HP5" i="10"/>
  <c r="HO6" i="10"/>
  <c r="HO7" i="10"/>
  <c r="HO8" i="10"/>
  <c r="HO11" i="10"/>
  <c r="HO10" i="10"/>
  <c r="BV5" i="10"/>
  <c r="BU3" i="10"/>
  <c r="ES5" i="10" l="1"/>
  <c r="ER3" i="10"/>
  <c r="HP6" i="10"/>
  <c r="HQ5" i="10"/>
  <c r="HP3" i="10"/>
  <c r="HP7" i="10"/>
  <c r="HP8" i="10"/>
  <c r="HP10" i="10"/>
  <c r="HP11" i="10"/>
  <c r="BW5" i="10"/>
  <c r="BV3" i="10"/>
  <c r="ES3" i="10" l="1"/>
  <c r="ET5" i="10"/>
  <c r="HQ6" i="10"/>
  <c r="HQ3" i="10"/>
  <c r="HR5" i="10"/>
  <c r="HQ7" i="10"/>
  <c r="HQ8" i="10"/>
  <c r="HQ11" i="10"/>
  <c r="HQ10" i="10"/>
  <c r="BX5" i="10"/>
  <c r="BW3" i="10"/>
  <c r="EU5" i="10" l="1"/>
  <c r="ET3" i="10"/>
  <c r="HR6" i="10"/>
  <c r="HR3" i="10"/>
  <c r="HS5" i="10"/>
  <c r="HR7" i="10"/>
  <c r="HR8" i="10"/>
  <c r="HR10" i="10"/>
  <c r="HR11" i="10"/>
  <c r="BY5" i="10"/>
  <c r="BX3" i="10"/>
  <c r="EV5" i="10" l="1"/>
  <c r="EU3" i="10"/>
  <c r="HT5" i="10"/>
  <c r="HS3" i="10"/>
  <c r="HS6" i="10"/>
  <c r="HS7" i="10"/>
  <c r="HS8" i="10"/>
  <c r="HS10" i="10"/>
  <c r="HS11" i="10"/>
  <c r="BY3" i="10"/>
  <c r="EZ9" i="10"/>
  <c r="EV3" i="10" l="1"/>
  <c r="EW5" i="10"/>
  <c r="EW3" i="10" s="1"/>
  <c r="HT9" i="10"/>
  <c r="HL9" i="10"/>
  <c r="HD9" i="10"/>
  <c r="GV9" i="10"/>
  <c r="GN9" i="10"/>
  <c r="GF9" i="10"/>
  <c r="FX9" i="10"/>
  <c r="FP9" i="10"/>
  <c r="FH9" i="10"/>
  <c r="HR9" i="10"/>
  <c r="HJ9" i="10"/>
  <c r="HB9" i="10"/>
  <c r="GT9" i="10"/>
  <c r="GL9" i="10"/>
  <c r="GD9" i="10"/>
  <c r="HP9" i="10"/>
  <c r="HH9" i="10"/>
  <c r="GZ9" i="10"/>
  <c r="GR9" i="10"/>
  <c r="GJ9" i="10"/>
  <c r="GB9" i="10"/>
  <c r="FT9" i="10"/>
  <c r="FL9" i="10"/>
  <c r="FD9" i="10"/>
  <c r="HO9" i="10"/>
  <c r="HG9" i="10"/>
  <c r="GY9" i="10"/>
  <c r="GQ9" i="10"/>
  <c r="GI9" i="10"/>
  <c r="GA9" i="10"/>
  <c r="FS9" i="10"/>
  <c r="FK9" i="10"/>
  <c r="FC9" i="10"/>
  <c r="HQ9" i="10"/>
  <c r="HA9" i="10"/>
  <c r="GK9" i="10"/>
  <c r="FV9" i="10"/>
  <c r="FI9" i="10"/>
  <c r="HN9" i="10"/>
  <c r="GX9" i="10"/>
  <c r="GH9" i="10"/>
  <c r="FU9" i="10"/>
  <c r="FG9" i="10"/>
  <c r="HM9" i="10"/>
  <c r="GW9" i="10"/>
  <c r="GG9" i="10"/>
  <c r="FR9" i="10"/>
  <c r="FF9" i="10"/>
  <c r="HK9" i="10"/>
  <c r="GU9" i="10"/>
  <c r="GE9" i="10"/>
  <c r="FQ9" i="10"/>
  <c r="FE9" i="10"/>
  <c r="HI9" i="10"/>
  <c r="GS9" i="10"/>
  <c r="GC9" i="10"/>
  <c r="FO9" i="10"/>
  <c r="FB9" i="10"/>
  <c r="HF9" i="10"/>
  <c r="GP9" i="10"/>
  <c r="FZ9" i="10"/>
  <c r="FN9" i="10"/>
  <c r="HE9" i="10"/>
  <c r="GO9" i="10"/>
  <c r="FY9" i="10"/>
  <c r="FM9" i="10"/>
  <c r="HS9" i="10"/>
  <c r="HC9" i="10"/>
  <c r="GM9" i="10"/>
  <c r="FW9" i="10"/>
  <c r="FJ9" i="10"/>
  <c r="HT6" i="10"/>
  <c r="HT3" i="10"/>
  <c r="HU5" i="10"/>
  <c r="HT7" i="10"/>
  <c r="HT8" i="10"/>
  <c r="HT11" i="10"/>
  <c r="HT10" i="10"/>
  <c r="HU9" i="10" l="1"/>
  <c r="HU3" i="10"/>
  <c r="HU6" i="10"/>
  <c r="HV6" i="10" s="1"/>
  <c r="HW6" i="10" s="1"/>
  <c r="HU7" i="10"/>
  <c r="HV7" i="10" s="1"/>
  <c r="HW7" i="10" s="1"/>
  <c r="HU8" i="10"/>
  <c r="HV8" i="10" s="1"/>
  <c r="HW8" i="10" s="1"/>
  <c r="HU11" i="10"/>
  <c r="HV11" i="10" s="1"/>
  <c r="HW11" i="10" s="1"/>
  <c r="HU10" i="10"/>
  <c r="HV10" i="10" s="1"/>
  <c r="HW10" i="10" s="1"/>
  <c r="HV9" i="10"/>
  <c r="HW9" i="10" s="1"/>
  <c r="IF7" i="10" l="1"/>
  <c r="HX7" i="10"/>
  <c r="IR6" i="10"/>
  <c r="IT7" i="10"/>
  <c r="IS10" i="10"/>
  <c r="IS6" i="10"/>
  <c r="IA6" i="10"/>
  <c r="KC9" i="10"/>
  <c r="IT11" i="10"/>
  <c r="HZ9" i="10"/>
  <c r="HY6" i="10"/>
  <c r="IF9" i="10"/>
  <c r="ID9" i="10"/>
  <c r="IC7" i="10"/>
  <c r="IK6" i="10"/>
  <c r="IT6" i="10"/>
  <c r="IA7" i="10"/>
  <c r="IP7" i="10"/>
  <c r="IR11" i="10"/>
  <c r="IU10" i="10"/>
  <c r="IM6" i="10"/>
  <c r="IM10" i="10"/>
  <c r="IN11" i="10"/>
  <c r="IN10" i="10"/>
  <c r="IP9" i="10"/>
  <c r="HX9" i="10"/>
  <c r="IC10" i="10"/>
  <c r="IK9" i="10"/>
  <c r="IO7" i="10"/>
  <c r="IK10" i="10"/>
  <c r="IA8" i="10"/>
  <c r="HZ10" i="10"/>
  <c r="IC11" i="10"/>
  <c r="IA11" i="10"/>
  <c r="IH6" i="10"/>
  <c r="IJ8" i="10"/>
  <c r="II8" i="10"/>
  <c r="IT10" i="10"/>
  <c r="IO9" i="10"/>
  <c r="IE7" i="10"/>
  <c r="IH7" i="10"/>
  <c r="IF10" i="10"/>
  <c r="HX8" i="10"/>
  <c r="IM7" i="10"/>
  <c r="ID6" i="10"/>
  <c r="IJ11" i="10"/>
  <c r="IU8" i="10"/>
  <c r="ID10" i="10"/>
  <c r="IS9" i="10"/>
  <c r="IN8" i="10"/>
  <c r="IU11" i="10"/>
  <c r="IE6" i="10"/>
  <c r="IE11" i="10"/>
  <c r="IH10" i="10"/>
  <c r="IP10" i="10"/>
  <c r="IE9" i="10"/>
  <c r="IK11" i="10"/>
  <c r="IT8" i="10"/>
  <c r="HX6" i="10"/>
  <c r="IH11" i="10"/>
  <c r="IC9" i="10"/>
  <c r="II10" i="10"/>
  <c r="HY7" i="10"/>
  <c r="HY9" i="10"/>
  <c r="IU6" i="10"/>
  <c r="ID7" i="10"/>
  <c r="II11" i="10"/>
  <c r="IO11" i="10"/>
  <c r="IJ6" i="10"/>
  <c r="IS11" i="10"/>
  <c r="IM8" i="10"/>
  <c r="IJ9" i="10"/>
  <c r="IJ7" i="10"/>
  <c r="IF8" i="10"/>
  <c r="II6" i="10"/>
  <c r="ID8" i="10"/>
  <c r="IP6" i="10"/>
  <c r="HZ7" i="10"/>
  <c r="IF11" i="10"/>
  <c r="IH8" i="10"/>
  <c r="IS7" i="10"/>
  <c r="IR8" i="10"/>
  <c r="IP8" i="10"/>
  <c r="IE8" i="10"/>
  <c r="IC8" i="10"/>
  <c r="IK8" i="10"/>
  <c r="IA9" i="10"/>
  <c r="IO10" i="10"/>
  <c r="ID11" i="10"/>
  <c r="IT9" i="10"/>
  <c r="IR10" i="10"/>
  <c r="IR9" i="10"/>
  <c r="IA10" i="10"/>
  <c r="IM11" i="10"/>
  <c r="KF7" i="10"/>
  <c r="KQ6" i="10"/>
  <c r="JW9" i="10"/>
  <c r="JV9" i="10"/>
  <c r="KQ7" i="10"/>
  <c r="KR11" i="10"/>
  <c r="KA8" i="10"/>
  <c r="JV11" i="10"/>
  <c r="KC11" i="10"/>
  <c r="JL10" i="10"/>
  <c r="IU7" i="10"/>
  <c r="HZ11" i="10"/>
  <c r="IN9" i="10"/>
  <c r="IP11" i="10"/>
  <c r="HX11" i="10"/>
  <c r="JV6" i="10"/>
  <c r="KI6" i="10"/>
  <c r="IU9" i="10"/>
  <c r="IM9" i="10"/>
  <c r="KP8" i="10"/>
  <c r="KM9" i="10"/>
  <c r="KI9" i="10"/>
  <c r="IF6" i="10"/>
  <c r="IK7" i="10"/>
  <c r="IO8" i="10"/>
  <c r="IN7" i="10"/>
  <c r="IH9" i="10"/>
  <c r="II9" i="10"/>
  <c r="KR8" i="10"/>
  <c r="KN11" i="10"/>
  <c r="KH11" i="10"/>
  <c r="KK7" i="10"/>
  <c r="HX10" i="10"/>
  <c r="HZ6" i="10"/>
  <c r="HZ8" i="10"/>
  <c r="IR7" i="10"/>
  <c r="II7" i="10"/>
  <c r="KK11" i="10"/>
  <c r="KC10" i="10"/>
  <c r="KM10" i="10"/>
  <c r="KQ10" i="10"/>
  <c r="JX6" i="10"/>
  <c r="KG9" i="10"/>
  <c r="IJ10" i="10"/>
  <c r="IN6" i="10"/>
  <c r="IS8" i="10"/>
  <c r="IO6" i="10"/>
  <c r="HY8" i="10"/>
  <c r="IC6" i="10"/>
  <c r="IG6" i="10" s="1"/>
  <c r="KF6" i="10"/>
  <c r="KD10" i="10"/>
  <c r="KS8" i="10"/>
  <c r="JY9" i="10"/>
  <c r="KF9" i="10"/>
  <c r="HY10" i="10"/>
  <c r="HY11" i="10"/>
  <c r="JV10" i="10"/>
  <c r="KH8" i="10"/>
  <c r="IE10" i="10"/>
  <c r="KD8" i="10"/>
  <c r="KL8" i="10"/>
  <c r="JW10" i="10"/>
  <c r="JD7" i="10"/>
  <c r="JS8" i="10"/>
  <c r="JG6" i="10"/>
  <c r="JJ6" i="10"/>
  <c r="JB7" i="10"/>
  <c r="JR10" i="10"/>
  <c r="JQ10" i="10"/>
  <c r="JC10" i="10"/>
  <c r="JD6" i="10"/>
  <c r="JJ8" i="10"/>
  <c r="IZ11" i="10"/>
  <c r="JJ11" i="10"/>
  <c r="JS7" i="10"/>
  <c r="IW7" i="10"/>
  <c r="JO8" i="10"/>
  <c r="IX11" i="10"/>
  <c r="IW9" i="10"/>
  <c r="IY11" i="10"/>
  <c r="JM10" i="10"/>
  <c r="JR6" i="10"/>
  <c r="JL8" i="10"/>
  <c r="IX8" i="10"/>
  <c r="JL7" i="10"/>
  <c r="JM6" i="10"/>
  <c r="JM8" i="10"/>
  <c r="JN6" i="10"/>
  <c r="IZ10" i="10"/>
  <c r="JI7" i="10"/>
  <c r="JS10" i="10"/>
  <c r="JL9" i="10"/>
  <c r="JO6" i="10"/>
  <c r="JR8" i="10"/>
  <c r="JC8" i="10"/>
  <c r="JE11" i="10"/>
  <c r="JB9" i="10"/>
  <c r="JJ7" i="10"/>
  <c r="JH6" i="10"/>
  <c r="JQ9" i="10"/>
  <c r="JB8" i="10"/>
  <c r="JQ8" i="10"/>
  <c r="IW8" i="10"/>
  <c r="JN7" i="10"/>
  <c r="IX10" i="10"/>
  <c r="JI10" i="10"/>
  <c r="JM11" i="10"/>
  <c r="JO9" i="10"/>
  <c r="JH11" i="10"/>
  <c r="JN9" i="10"/>
  <c r="JR11" i="10"/>
  <c r="JB10" i="10"/>
  <c r="IY6" i="10"/>
  <c r="JL11" i="10"/>
  <c r="JE6" i="10"/>
  <c r="JT6" i="10"/>
  <c r="IZ7" i="10"/>
  <c r="JC6" i="10"/>
  <c r="JL6" i="10"/>
  <c r="JP6" i="10" s="1"/>
  <c r="JH9" i="10"/>
  <c r="JT8" i="10"/>
  <c r="JE10" i="10"/>
  <c r="JD10" i="10"/>
  <c r="IZ6" i="10"/>
  <c r="IY8" i="10"/>
  <c r="JC9" i="10"/>
  <c r="JD11" i="10"/>
  <c r="IY10" i="10"/>
  <c r="JI9" i="10"/>
  <c r="JN8" i="10"/>
  <c r="JG8" i="10"/>
  <c r="JQ11" i="10"/>
  <c r="JS6" i="10"/>
  <c r="JO7" i="10"/>
  <c r="IW11" i="10"/>
  <c r="JB11" i="10"/>
  <c r="JR9" i="10"/>
  <c r="JI6" i="10"/>
  <c r="JO10" i="10"/>
  <c r="JH8" i="10"/>
  <c r="JT11" i="10"/>
  <c r="JC7" i="10"/>
  <c r="JE8" i="10"/>
  <c r="JR7" i="10"/>
  <c r="JG11" i="10"/>
  <c r="JJ9" i="10"/>
  <c r="JO11" i="10"/>
  <c r="JQ6" i="10"/>
  <c r="JU6" i="10" s="1"/>
  <c r="JI8" i="10"/>
  <c r="IX7" i="10"/>
  <c r="JN11" i="10"/>
  <c r="JC11" i="10"/>
  <c r="JB6" i="10"/>
  <c r="JF6" i="10" s="1"/>
  <c r="IY9" i="10"/>
  <c r="JD8" i="10"/>
  <c r="IZ8" i="10"/>
  <c r="JH10" i="10"/>
  <c r="JT7" i="10"/>
  <c r="JQ7" i="10"/>
  <c r="JT9" i="10"/>
  <c r="JI11" i="10"/>
  <c r="JN10" i="10"/>
  <c r="IX9" i="10"/>
  <c r="IZ9" i="10"/>
  <c r="IW10" i="10"/>
  <c r="JT10" i="10"/>
  <c r="IY7" i="10"/>
  <c r="JG9" i="10"/>
  <c r="JJ10" i="10"/>
  <c r="JS11" i="10"/>
  <c r="JM7" i="10"/>
  <c r="JM9" i="10"/>
  <c r="JG7" i="10"/>
  <c r="JE9" i="10"/>
  <c r="JE7" i="10"/>
  <c r="JG10" i="10"/>
  <c r="IW6" i="10"/>
  <c r="JD9" i="10"/>
  <c r="JS9" i="10"/>
  <c r="IX6" i="10"/>
  <c r="JH7" i="10"/>
  <c r="KB7" i="10"/>
  <c r="KA6" i="10"/>
  <c r="KP7" i="10"/>
  <c r="KP11" i="10"/>
  <c r="KR9" i="10"/>
  <c r="KP6" i="10"/>
  <c r="KD6" i="10"/>
  <c r="KF11" i="10"/>
  <c r="KN8" i="10"/>
  <c r="KN6" i="10"/>
  <c r="JV8" i="10"/>
  <c r="JX10" i="10"/>
  <c r="KM6" i="10"/>
  <c r="KG11" i="10"/>
  <c r="KA11" i="10"/>
  <c r="JW7" i="10"/>
  <c r="KH6" i="10"/>
  <c r="JY10" i="10"/>
  <c r="KB8" i="10"/>
  <c r="KN7" i="10"/>
  <c r="KQ8" i="10"/>
  <c r="KL10" i="10"/>
  <c r="JX11" i="10"/>
  <c r="KL9" i="10"/>
  <c r="KC6" i="10"/>
  <c r="KP9" i="10"/>
  <c r="KG7" i="10"/>
  <c r="KR10" i="10"/>
  <c r="KA7" i="10"/>
  <c r="KL6" i="10"/>
  <c r="KD9" i="10"/>
  <c r="JV7" i="10"/>
  <c r="KM11" i="10"/>
  <c r="KK8" i="10"/>
  <c r="KB11" i="10"/>
  <c r="KN10" i="10"/>
  <c r="KD7" i="10"/>
  <c r="KS7" i="10"/>
  <c r="KQ9" i="10"/>
  <c r="JW8" i="10"/>
  <c r="KA10" i="10"/>
  <c r="JY6" i="10"/>
  <c r="JX8" i="10"/>
  <c r="KG6" i="10"/>
  <c r="KM8" i="10"/>
  <c r="KB9" i="10"/>
  <c r="KI10" i="10"/>
  <c r="KB10" i="10"/>
  <c r="JW6" i="10"/>
  <c r="KL11" i="10"/>
  <c r="KQ11" i="10"/>
  <c r="KG8" i="10"/>
  <c r="KD11" i="10"/>
  <c r="KF8" i="10"/>
  <c r="JW11" i="10"/>
  <c r="KC7" i="10"/>
  <c r="KM7" i="10"/>
  <c r="KS10" i="10"/>
  <c r="KS9" i="10"/>
  <c r="KS11" i="10"/>
  <c r="JY11" i="10"/>
  <c r="KF10" i="10"/>
  <c r="JX7" i="10"/>
  <c r="KI7" i="10"/>
  <c r="KA9" i="10"/>
  <c r="KK10" i="10"/>
  <c r="KK9" i="10"/>
  <c r="KL7" i="10"/>
  <c r="KH9" i="10"/>
  <c r="KP10" i="10"/>
  <c r="KR7" i="10"/>
  <c r="KK6" i="10"/>
  <c r="KN9" i="10"/>
  <c r="KI11" i="10"/>
  <c r="KC8" i="10"/>
  <c r="JY7" i="10"/>
  <c r="KS6" i="10"/>
  <c r="KH7" i="10"/>
  <c r="KG10" i="10"/>
  <c r="KR6" i="10"/>
  <c r="JY8" i="10"/>
  <c r="KI8" i="10"/>
  <c r="KH10" i="10"/>
  <c r="KB6" i="10"/>
  <c r="JX9" i="10"/>
  <c r="KO6" i="10" l="1"/>
  <c r="KJ8" i="10"/>
  <c r="JX1" i="10"/>
  <c r="KO8" i="10"/>
  <c r="KE7" i="10"/>
  <c r="KT6" i="10"/>
  <c r="IZ1" i="10"/>
  <c r="JI1" i="10"/>
  <c r="JH1" i="10"/>
  <c r="JA11" i="10"/>
  <c r="JN1" i="10"/>
  <c r="JP11" i="10"/>
  <c r="JA8" i="10"/>
  <c r="JP7" i="10"/>
  <c r="IX1" i="10"/>
  <c r="JP8" i="10"/>
  <c r="JA7" i="10"/>
  <c r="JZ10" i="10"/>
  <c r="KJ7" i="10"/>
  <c r="IQ7" i="10"/>
  <c r="II1" i="10"/>
  <c r="IB9" i="10"/>
  <c r="IV11" i="10"/>
  <c r="KE10" i="10"/>
  <c r="KQ1" i="10"/>
  <c r="JZ8" i="10"/>
  <c r="JK11" i="10"/>
  <c r="IY1" i="10"/>
  <c r="KS1" i="10"/>
  <c r="HY1" i="10"/>
  <c r="KO7" i="10"/>
  <c r="IQ9" i="10"/>
  <c r="IV9" i="10"/>
  <c r="IV10" i="10"/>
  <c r="IK1" i="10"/>
  <c r="IL11" i="10"/>
  <c r="IQ6" i="10"/>
  <c r="IV6" i="10"/>
  <c r="KJ11" i="10"/>
  <c r="KT7" i="10"/>
  <c r="JK8" i="10"/>
  <c r="JU10" i="10"/>
  <c r="JK6" i="10"/>
  <c r="IS1" i="10"/>
  <c r="IB10" i="10"/>
  <c r="KR1" i="10"/>
  <c r="IB11" i="10"/>
  <c r="IG8" i="10"/>
  <c r="IV8" i="10"/>
  <c r="KI1" i="10"/>
  <c r="KC1" i="10"/>
  <c r="KE9" i="10"/>
  <c r="JW1" i="10"/>
  <c r="JZ7" i="10"/>
  <c r="JU7" i="10"/>
  <c r="JP9" i="10"/>
  <c r="JA9" i="10"/>
  <c r="IL9" i="10"/>
  <c r="KT8" i="10"/>
  <c r="JZ6" i="10"/>
  <c r="IN1" i="10"/>
  <c r="IJ1" i="10"/>
  <c r="IG11" i="10"/>
  <c r="IG7" i="10"/>
  <c r="JY1" i="10"/>
  <c r="KT10" i="10"/>
  <c r="KO10" i="10"/>
  <c r="KE6" i="10"/>
  <c r="JU11" i="10"/>
  <c r="JU8" i="10"/>
  <c r="JU9" i="10"/>
  <c r="JF9" i="10"/>
  <c r="JC1" i="10"/>
  <c r="JO1" i="10"/>
  <c r="JS1" i="10"/>
  <c r="KJ6" i="10"/>
  <c r="KO11" i="10"/>
  <c r="IO1" i="10"/>
  <c r="KE8" i="10"/>
  <c r="IF1" i="10"/>
  <c r="IB6" i="10"/>
  <c r="IT1" i="10"/>
  <c r="KT9" i="10"/>
  <c r="KB1" i="10"/>
  <c r="JA6" i="10"/>
  <c r="JK10" i="10"/>
  <c r="JT1" i="10"/>
  <c r="JJ1" i="10"/>
  <c r="JF7" i="10"/>
  <c r="KL1" i="10"/>
  <c r="KD1" i="10"/>
  <c r="KH1" i="10"/>
  <c r="KJ9" i="10"/>
  <c r="JZ11" i="10"/>
  <c r="JZ9" i="10"/>
  <c r="IQ11" i="10"/>
  <c r="IQ8" i="10"/>
  <c r="IU1" i="10"/>
  <c r="IA1" i="10"/>
  <c r="IG10" i="10"/>
  <c r="KJ10" i="10"/>
  <c r="KM1" i="10"/>
  <c r="JK9" i="10"/>
  <c r="JF8" i="10"/>
  <c r="JR1" i="10"/>
  <c r="JM1" i="10"/>
  <c r="HZ1" i="10"/>
  <c r="JP10" i="10"/>
  <c r="IL10" i="10"/>
  <c r="IL6" i="10"/>
  <c r="IQ10" i="10"/>
  <c r="KO9" i="10"/>
  <c r="KG1" i="10"/>
  <c r="KE11" i="10"/>
  <c r="KN1" i="10"/>
  <c r="KT11" i="10"/>
  <c r="JK7" i="10"/>
  <c r="JA10" i="10"/>
  <c r="JD1" i="10"/>
  <c r="JE1" i="10"/>
  <c r="JF11" i="10"/>
  <c r="JF10" i="10"/>
  <c r="IV7" i="10"/>
  <c r="IE1" i="10"/>
  <c r="IP1" i="10"/>
  <c r="IL8" i="10"/>
  <c r="ID1" i="10"/>
  <c r="IG9" i="10"/>
  <c r="IB8" i="10"/>
  <c r="IL7" i="10"/>
  <c r="IB7" i="10"/>
  <c r="JF1" i="10" l="1"/>
  <c r="JQ1" i="10"/>
  <c r="HX1" i="10"/>
  <c r="JB1" i="10"/>
  <c r="KT1" i="10"/>
  <c r="JG1" i="10"/>
  <c r="KO1" i="10"/>
  <c r="KF1" i="10"/>
  <c r="JK1" i="10"/>
  <c r="IW1" i="10"/>
  <c r="KJ1" i="10"/>
  <c r="IB1" i="10"/>
  <c r="JA1" i="10"/>
  <c r="IH1" i="10"/>
  <c r="IL1" i="10"/>
  <c r="IR1" i="10"/>
  <c r="IM1" i="10"/>
  <c r="IV1" i="10"/>
  <c r="JU1" i="10"/>
  <c r="KA1" i="10"/>
  <c r="JV1" i="10"/>
  <c r="JL1" i="10"/>
  <c r="KE1" i="10"/>
  <c r="KP1" i="10"/>
  <c r="IC1" i="10"/>
  <c r="JZ1" i="10"/>
  <c r="JP1" i="10"/>
  <c r="KK1" i="10"/>
  <c r="IQ1" i="10" l="1"/>
  <c r="IG1" i="10"/>
  <c r="C13" i="2" l="1"/>
  <c r="D13" i="2"/>
  <c r="E13" i="2"/>
  <c r="F13" i="2"/>
  <c r="G13" i="2"/>
  <c r="I13" i="2"/>
  <c r="M13" i="2" s="1"/>
  <c r="H13" i="2" l="1"/>
</calcChain>
</file>

<file path=xl/sharedStrings.xml><?xml version="1.0" encoding="utf-8"?>
<sst xmlns="http://schemas.openxmlformats.org/spreadsheetml/2006/main" count="7482" uniqueCount="496">
  <si>
    <t>Co</t>
  </si>
  <si>
    <t>Amount</t>
  </si>
  <si>
    <t>G/L Date</t>
  </si>
  <si>
    <t>Classification</t>
  </si>
  <si>
    <t>Explanation Alpha Name</t>
  </si>
  <si>
    <t>Explanation -Remark-</t>
  </si>
  <si>
    <t>Do Ty</t>
  </si>
  <si>
    <t>Region</t>
  </si>
  <si>
    <t>State</t>
  </si>
  <si>
    <t>Month</t>
  </si>
  <si>
    <t>Purchase Order</t>
  </si>
  <si>
    <t>PO Originator</t>
  </si>
  <si>
    <t>Asset ID</t>
  </si>
  <si>
    <t>Plant</t>
  </si>
  <si>
    <t>Captime</t>
  </si>
  <si>
    <t>JE</t>
  </si>
  <si>
    <t>Midwest</t>
  </si>
  <si>
    <t>KY</t>
  </si>
  <si>
    <t>Capital Spending</t>
  </si>
  <si>
    <t>HACH COMPANY</t>
  </si>
  <si>
    <t>OV</t>
  </si>
  <si>
    <t>USA BLUEBOOK/UTILTY SUPPLY OF</t>
  </si>
  <si>
    <t>WGMILLS</t>
  </si>
  <si>
    <t>G &amp; C SUPPLY CO, INC</t>
  </si>
  <si>
    <t>PV</t>
  </si>
  <si>
    <t>Partin, Michael W.</t>
  </si>
  <si>
    <t>T4</t>
  </si>
  <si>
    <t>Onkst, James H.</t>
  </si>
  <si>
    <t>Killion, Jeffrey</t>
  </si>
  <si>
    <t>Vaughn, Stephen R.</t>
  </si>
  <si>
    <t>Cap Asset                001 6</t>
  </si>
  <si>
    <t>Mills, Wendell G.</t>
  </si>
  <si>
    <t>Replaced service line    001 6</t>
  </si>
  <si>
    <t>Wilson, Colby</t>
  </si>
  <si>
    <t>New Meter Installation   001 6</t>
  </si>
  <si>
    <t>Rushing, Ronald</t>
  </si>
  <si>
    <t>Johnson, Harvey H.</t>
  </si>
  <si>
    <t>Main Replacement         001 6</t>
  </si>
  <si>
    <t>CONSOLIDATED PIPE &amp; SUP CO,INC</t>
  </si>
  <si>
    <t>LEMONS ENTERPRISES</t>
  </si>
  <si>
    <t>L &amp; M ELECTRICAL</t>
  </si>
  <si>
    <t>SRVAUGHN</t>
  </si>
  <si>
    <t>Meter Boxes and Lids</t>
  </si>
  <si>
    <t>New Service              001 6</t>
  </si>
  <si>
    <t>Water Main Replacement   001 6</t>
  </si>
  <si>
    <t>Service Line Materials   001 6</t>
  </si>
  <si>
    <t>GRAINGER ACCT # 814884623</t>
  </si>
  <si>
    <t>PD</t>
  </si>
  <si>
    <t>Main Replacements        001 6</t>
  </si>
  <si>
    <t>CHEMTRAC INC.</t>
  </si>
  <si>
    <t>GIBBONS CONSTRUCTION INC</t>
  </si>
  <si>
    <t>Transportation</t>
  </si>
  <si>
    <t>New Service Install      001 6</t>
  </si>
  <si>
    <t>CENTRAL KY LOCKSMITHING LLC.</t>
  </si>
  <si>
    <t>New Meter Order          001 6</t>
  </si>
  <si>
    <t>New Meters               001 6</t>
  </si>
  <si>
    <t>Project</t>
  </si>
  <si>
    <t>Total</t>
  </si>
  <si>
    <t>Cap Time (Plant)</t>
  </si>
  <si>
    <t>Plant Spending</t>
  </si>
  <si>
    <t>IDC</t>
  </si>
  <si>
    <t>KY12-CP</t>
  </si>
  <si>
    <t>Project ID</t>
  </si>
  <si>
    <t>WATER SERVICE CORPORATION OF KENTUCKY</t>
  </si>
  <si>
    <t>Copper Line Crimper</t>
  </si>
  <si>
    <t>MW OV ACCRUALS</t>
  </si>
  <si>
    <t>ACCR PO 330699</t>
  </si>
  <si>
    <t>Flaggers for Auto Flusher inst</t>
  </si>
  <si>
    <t>CORE &amp; MAIN LP</t>
  </si>
  <si>
    <t>Tapping Machine Parts</t>
  </si>
  <si>
    <t>Service Line Fittings</t>
  </si>
  <si>
    <t>Flaggers for service install</t>
  </si>
  <si>
    <t>ACCR PO 327310</t>
  </si>
  <si>
    <t>Valve Insertion</t>
  </si>
  <si>
    <t>B.L. ANDERSON CO. INC.</t>
  </si>
  <si>
    <t>new bleach pump</t>
  </si>
  <si>
    <t>Hook Electric to new pump;</t>
  </si>
  <si>
    <t>Bulb for DR 5000</t>
  </si>
  <si>
    <t>Valve Exerciser</t>
  </si>
  <si>
    <t>Pipe and Fittings Auto Flusher</t>
  </si>
  <si>
    <t>Service Line Replacement Kit</t>
  </si>
  <si>
    <t>Copper Service Lines</t>
  </si>
  <si>
    <t>MIDDLESBORO DAILY NEWS</t>
  </si>
  <si>
    <t>Bid Advertisement</t>
  </si>
  <si>
    <t>JIM MYERS &amp; SONS INC</t>
  </si>
  <si>
    <t>Drive chain for flock mixer</t>
  </si>
  <si>
    <t>Security Camara System</t>
  </si>
  <si>
    <t>Automotic Flusher</t>
  </si>
  <si>
    <t>NEPTUNE EQUIPMENT CO</t>
  </si>
  <si>
    <t>2 1.5" Meters</t>
  </si>
  <si>
    <t>JIM BROWN SUPPLY</t>
  </si>
  <si>
    <t>345102 ball valve</t>
  </si>
  <si>
    <t>JIM WILLIS HARDWARE</t>
  </si>
  <si>
    <t>Transfer Pump</t>
  </si>
  <si>
    <t>VAUGHN &amp; MELTON CONSULTING</t>
  </si>
  <si>
    <t>Eng. Fee main replacement</t>
  </si>
  <si>
    <t>12V Trash Pump</t>
  </si>
  <si>
    <t>pH Meter</t>
  </si>
  <si>
    <t>Tools for service truck</t>
  </si>
  <si>
    <t>Meter Setters</t>
  </si>
  <si>
    <t>RHMG ENGINEERS, INC.</t>
  </si>
  <si>
    <t>Transmission Main Assessment</t>
  </si>
  <si>
    <t>New Turbidity Units filters1&amp;2</t>
  </si>
  <si>
    <t>Line Locator.</t>
  </si>
  <si>
    <t>ROGERS HYDRANT SERVICE INC.</t>
  </si>
  <si>
    <t>Replace 3 fire hydrants</t>
  </si>
  <si>
    <t>Meter Boxes</t>
  </si>
  <si>
    <t>Copper Service Line</t>
  </si>
  <si>
    <t>Service Materials</t>
  </si>
  <si>
    <t>345102 VALVE BOX</t>
  </si>
  <si>
    <t>BADGER METER</t>
  </si>
  <si>
    <t>New Customer Meters</t>
  </si>
  <si>
    <t>345102 thrd cmp flange 310284</t>
  </si>
  <si>
    <t>New Meters</t>
  </si>
  <si>
    <t>2 Inch Meter</t>
  </si>
  <si>
    <t>Replaced Service Line</t>
  </si>
  <si>
    <t>Flnge kit for WTP Booster pump</t>
  </si>
  <si>
    <t>Booster pump for WTP H2O</t>
  </si>
  <si>
    <t>345101 BRASS CPLG</t>
  </si>
  <si>
    <t>HUTSON INC.</t>
  </si>
  <si>
    <t>Lawn Mower</t>
  </si>
  <si>
    <t>345102 PO # 285956 INV #674934</t>
  </si>
  <si>
    <t>Pipe Flaring Tool</t>
  </si>
  <si>
    <t>BLUEGRASS MOTOR SUPPLY</t>
  </si>
  <si>
    <t>Concrete Saw</t>
  </si>
  <si>
    <t>Shelving Units</t>
  </si>
  <si>
    <t>345102 BRASS CPLGS</t>
  </si>
  <si>
    <t>345102 COPPER TUBING</t>
  </si>
  <si>
    <t>345102 BALL VLV, TEE, NIPPLE</t>
  </si>
  <si>
    <t>on call from 6/12/19 to 6005 6</t>
  </si>
  <si>
    <t>Cap Project              003 6</t>
  </si>
  <si>
    <t>New lab Equipment        001 6</t>
  </si>
  <si>
    <t>Cannon, Christopher</t>
  </si>
  <si>
    <t>Service Line Fittings    001 6</t>
  </si>
  <si>
    <t>1'' main replasement     001 6</t>
  </si>
  <si>
    <t>Scott, Jason</t>
  </si>
  <si>
    <t>Replaced Broken Meter Yok001 6</t>
  </si>
  <si>
    <t>Service Rebuild          001 6</t>
  </si>
  <si>
    <t>rebuild service/setter br001 6</t>
  </si>
  <si>
    <t>stop-broken replaced     001 6</t>
  </si>
  <si>
    <t>New Main                 001 6</t>
  </si>
  <si>
    <t>New Valve Installation   001 6</t>
  </si>
  <si>
    <t>Replaced 120' service Mai001 6</t>
  </si>
  <si>
    <t>Brock, Dustin</t>
  </si>
  <si>
    <t>Replaced service main    001 6</t>
  </si>
  <si>
    <t>New Water Main Piping    001 6</t>
  </si>
  <si>
    <t>New Bleach Chemical Pump 001 6</t>
  </si>
  <si>
    <t>New Bleach tank line     001 6</t>
  </si>
  <si>
    <t>Heater RWPS              001 6</t>
  </si>
  <si>
    <t>RWPS new dialer          001 6</t>
  </si>
  <si>
    <t>New Bulb DR 5000         001 6</t>
  </si>
  <si>
    <t>Auto Flusher Install     001 6</t>
  </si>
  <si>
    <t>auto flusher install     001 6</t>
  </si>
  <si>
    <t>Replaced Meter Setter    001 6</t>
  </si>
  <si>
    <t>Replaced Service Line    001 6</t>
  </si>
  <si>
    <t>8 new services           001 6</t>
  </si>
  <si>
    <t>Replace Service Line     001 6</t>
  </si>
  <si>
    <t>Installed 8 New Service &amp;001 6</t>
  </si>
  <si>
    <t>Put together 8 New servic001 6</t>
  </si>
  <si>
    <t>replaced 6 inch cap      001 6</t>
  </si>
  <si>
    <t>6'' water/main-break 30th001 6</t>
  </si>
  <si>
    <t>2'' main/break Slusher Dr001 6</t>
  </si>
  <si>
    <t>Replaced blow off with 6"001 6</t>
  </si>
  <si>
    <t>Replaced Broken 2" and Ta001 6</t>
  </si>
  <si>
    <t>New Blow off Installed   001 6</t>
  </si>
  <si>
    <t>New bleach pump          001 6</t>
  </si>
  <si>
    <t>New flock drive chain    001 6</t>
  </si>
  <si>
    <t>Bleach chemical pump     001 6</t>
  </si>
  <si>
    <t>New WTP service pump Elec001 6</t>
  </si>
  <si>
    <t>VFDs for raw water pumps 001 6</t>
  </si>
  <si>
    <t>VFDs Raw water pumps     001 6</t>
  </si>
  <si>
    <t>Lab Equipment            001 6</t>
  </si>
  <si>
    <t>Installed Camera System a001 6</t>
  </si>
  <si>
    <t>Valve Exerciser          001 6</t>
  </si>
  <si>
    <t>Automatic Flusher        001 6</t>
  </si>
  <si>
    <t>Service Line Replacement 001 6</t>
  </si>
  <si>
    <t>New Services Install     001 6</t>
  </si>
  <si>
    <t>new service tap /install 001 6</t>
  </si>
  <si>
    <t>service rebuild clumberla001 6</t>
  </si>
  <si>
    <t>Installed New Service    001 6</t>
  </si>
  <si>
    <t>Replaced setter arm on se001 6</t>
  </si>
  <si>
    <t>replaced broken-stop     001 6</t>
  </si>
  <si>
    <t>Replaced Meter yoke Sette001 6</t>
  </si>
  <si>
    <t>Replaced Broken Meter Sto001 6</t>
  </si>
  <si>
    <t>67 old pineville pk rebui001 6</t>
  </si>
  <si>
    <t>Valve Boxes/Lids         001 6</t>
  </si>
  <si>
    <t>Replaced 6" Main ( Leak )001 6</t>
  </si>
  <si>
    <t>6'' main-Break air-port r001 6</t>
  </si>
  <si>
    <t>WTP Pump Surge Valve     001 6</t>
  </si>
  <si>
    <t>Security Camera System   001 6</t>
  </si>
  <si>
    <t>pH meter                 001 6</t>
  </si>
  <si>
    <t>Flush Hydrant            001 6</t>
  </si>
  <si>
    <t>Meters                   001 6</t>
  </si>
  <si>
    <t>new setter/meter         001 6</t>
  </si>
  <si>
    <t>Repalced complete service001 6</t>
  </si>
  <si>
    <t>MISSING CAPTIME 09 19</t>
  </si>
  <si>
    <t>BROCK, DUSTIN - 8/30/2019</t>
  </si>
  <si>
    <t>BROCK, DUSTIN - 8/29/2019</t>
  </si>
  <si>
    <t>Replaced 7' main leak rep001 6</t>
  </si>
  <si>
    <t xml:space="preserve"> floculator bushings.    001 6</t>
  </si>
  <si>
    <t>New Diaphgram Bleach pump001 6</t>
  </si>
  <si>
    <t>New Flocculator bushings 001 6</t>
  </si>
  <si>
    <t>New Turb units           001 6</t>
  </si>
  <si>
    <t>Turbidimeter install     001 6</t>
  </si>
  <si>
    <t>Hydrant Replacement      001 6</t>
  </si>
  <si>
    <t>MISSING CAPTIME 08 19</t>
  </si>
  <si>
    <t>CANNON, CHRISTOPHER - 8/21/201</t>
  </si>
  <si>
    <t>Service Replacement      001 6</t>
  </si>
  <si>
    <t>New Service tap-main     001 6</t>
  </si>
  <si>
    <t>install new service      001 6</t>
  </si>
  <si>
    <t>Installed New service Tap001 6</t>
  </si>
  <si>
    <t>Replaced broken Meter Sto001 6</t>
  </si>
  <si>
    <t>leak on service line  lak001 6</t>
  </si>
  <si>
    <t>Replaced service line ( L001 6</t>
  </si>
  <si>
    <t>AUG 2019 9660 ADJ</t>
  </si>
  <si>
    <t>RCL T4 2138 Killion, Jeffrey</t>
  </si>
  <si>
    <t>Replaced  8'' Main       001 6</t>
  </si>
  <si>
    <t>Replaced 8" main ( Leak )001 6</t>
  </si>
  <si>
    <t>Replaced Main ( Leak )   001 6</t>
  </si>
  <si>
    <t>113 ellinwood   main/leak001 6</t>
  </si>
  <si>
    <t>New Sodium Hypochlorite I001 6</t>
  </si>
  <si>
    <t>WTP booster pump         001 6</t>
  </si>
  <si>
    <t>Booster pump for WTP     001 6</t>
  </si>
  <si>
    <t>Process pump install     001 6</t>
  </si>
  <si>
    <t>New Turb Unit Installatio001 6</t>
  </si>
  <si>
    <t>New Turb Units           001 6</t>
  </si>
  <si>
    <t>New Turb units filters   001 6</t>
  </si>
  <si>
    <t>Turbidity Monitor Replace001 6</t>
  </si>
  <si>
    <t>New filter turbidity unit001 6</t>
  </si>
  <si>
    <t>New Water Meters         001 6</t>
  </si>
  <si>
    <t>Meter Box Replacement    001 6</t>
  </si>
  <si>
    <t>JUL 2019 9660 ADJ</t>
  </si>
  <si>
    <t>RCL T4 2126 Rushing, Ronald</t>
  </si>
  <si>
    <t>RCL T4 2126 Partin, Michael W.</t>
  </si>
  <si>
    <t>Replaced 60' 1"main      001 6</t>
  </si>
  <si>
    <t>New Phospahte injector   001 6</t>
  </si>
  <si>
    <t>New Pump Installation    001 6</t>
  </si>
  <si>
    <t>pump in basment          001 6</t>
  </si>
  <si>
    <t>Turbidity Meter Replaceme001 6</t>
  </si>
  <si>
    <t>Redmond, Mark</t>
  </si>
  <si>
    <t>Replaced 6" Hydrant line 001 6</t>
  </si>
  <si>
    <t>replaced broke hydrent   001 6</t>
  </si>
  <si>
    <t>Replace Fire Hydrants    001 6</t>
  </si>
  <si>
    <t>Myers, Daniel</t>
  </si>
  <si>
    <t>Replaced hydrant service 001 6</t>
  </si>
  <si>
    <t>JUN 2019 9660 ADJ</t>
  </si>
  <si>
    <t>RCL T4 2105 Rushing, Ronald</t>
  </si>
  <si>
    <t>Transmission Main Assessm001 6</t>
  </si>
  <si>
    <t>Swan Turb unit           001 6</t>
  </si>
  <si>
    <t>RCL T4 2105 Mills, Wendell G.</t>
  </si>
  <si>
    <t>Ballast pump station     001 6</t>
  </si>
  <si>
    <t>Replaced stop            001 6</t>
  </si>
  <si>
    <t>Replace Service          001 6</t>
  </si>
  <si>
    <t>Service Materials        001 6</t>
  </si>
  <si>
    <t>Install new service      001 6</t>
  </si>
  <si>
    <t>Replace Meter service, Kr001 6</t>
  </si>
  <si>
    <t>Replaced Meter yoke Stop 001 6</t>
  </si>
  <si>
    <t>Replaced Broken Box      001 6</t>
  </si>
  <si>
    <t>REPLACED/ BOX            001 6</t>
  </si>
  <si>
    <t>Replaced Broken Stop     001 6</t>
  </si>
  <si>
    <t>Replaced Broken Meter Box001 6</t>
  </si>
  <si>
    <t>NEW/SERVICE 1006 EXTER   001 6</t>
  </si>
  <si>
    <t>REBUILD SERVICE          001 6</t>
  </si>
  <si>
    <t>STOP/BROKEN              001 6</t>
  </si>
  <si>
    <t>MAY 2019 9660 ADJ</t>
  </si>
  <si>
    <t>RCL T4 2099 Rushing, Ronald</t>
  </si>
  <si>
    <t>MISSING CAPTIME 05 19</t>
  </si>
  <si>
    <t>REDMOND, MARK - 4/30/2019</t>
  </si>
  <si>
    <t>REDMOND, MARK - 4/24/2019</t>
  </si>
  <si>
    <t>Turbidimeter Replacement 001 6</t>
  </si>
  <si>
    <t>New PAC Air Regulator    001 6</t>
  </si>
  <si>
    <t>EarthTec &amp; H2O2 new injec001 6</t>
  </si>
  <si>
    <t>Pump Replacement         001 6</t>
  </si>
  <si>
    <t>New Turbidimeters        001 6</t>
  </si>
  <si>
    <t>New Turbimeter Units     001 6</t>
  </si>
  <si>
    <t>Filter Turbidity units   001 6</t>
  </si>
  <si>
    <t>New Lawn Mower           001 6</t>
  </si>
  <si>
    <t>New Riding Mower         001 6</t>
  </si>
  <si>
    <t>New Service Line Material001 6</t>
  </si>
  <si>
    <t>Clinton Service replaceme001 6</t>
  </si>
  <si>
    <t>REPLACED-BROKE/STOP      001 6</t>
  </si>
  <si>
    <t>820/EXTER-REBUILD/SERVICE001 6</t>
  </si>
  <si>
    <t>Meter Yoke Stop Replaceme001 6</t>
  </si>
  <si>
    <t>Replaced  service  /   Re001 6</t>
  </si>
  <si>
    <t>Process Pump Replacement 001 6</t>
  </si>
  <si>
    <t>Electric controls, Pump W001 6</t>
  </si>
  <si>
    <t>New Process Water Pump   001 6</t>
  </si>
  <si>
    <t>Booster pump WTP         001 6</t>
  </si>
  <si>
    <t>SIGNS &amp; TRUCK ACCESSORIES</t>
  </si>
  <si>
    <t>Toolbox for Truck #1821</t>
  </si>
  <si>
    <t>IDC 12/2019</t>
  </si>
  <si>
    <t>IDC 11/2019</t>
  </si>
  <si>
    <t>IDC 10/2019</t>
  </si>
  <si>
    <t>IDC 9/2019</t>
  </si>
  <si>
    <t>IDC 8/2019</t>
  </si>
  <si>
    <t>IDC 7/2019</t>
  </si>
  <si>
    <t>2021
Q1</t>
  </si>
  <si>
    <t>Projects (Including Captime and IDC)</t>
  </si>
  <si>
    <t>QUEENSBURY HEIGHTS WATERLINE REPLACEMENT</t>
  </si>
  <si>
    <t>AM</t>
  </si>
  <si>
    <t>KY12</t>
  </si>
  <si>
    <t>KY-TMR</t>
  </si>
  <si>
    <t>KY12-2</t>
  </si>
  <si>
    <t>KY12-1</t>
  </si>
  <si>
    <t>General</t>
  </si>
  <si>
    <t>Source of Supply and Pumping</t>
  </si>
  <si>
    <t>Water Treatment</t>
  </si>
  <si>
    <t>Transmission and Distribution</t>
  </si>
  <si>
    <t>Check&gt;&gt;&gt;</t>
  </si>
  <si>
    <t>Actuals Through:</t>
  </si>
  <si>
    <t>Total Project Forecast</t>
  </si>
  <si>
    <t>Q1</t>
  </si>
  <si>
    <t>Q2</t>
  </si>
  <si>
    <t>Q3</t>
  </si>
  <si>
    <t>Q4</t>
  </si>
  <si>
    <t>Company</t>
  </si>
  <si>
    <t>Project Name</t>
  </si>
  <si>
    <t>SC Comment</t>
  </si>
  <si>
    <t>Captime Rate</t>
  </si>
  <si>
    <t>Total Captime</t>
  </si>
  <si>
    <t>IDC Rate</t>
  </si>
  <si>
    <t>Total IDC</t>
  </si>
  <si>
    <t>IDC%</t>
  </si>
  <si>
    <t>Project Check</t>
  </si>
  <si>
    <t>GIS Mapping of all KY systems</t>
  </si>
  <si>
    <t>Backhoes ( Middlesboro + Clinton)</t>
  </si>
  <si>
    <t>Transmission Main Replacement (Middlesboro)</t>
  </si>
  <si>
    <t>Interior Tank #1 (Middlesboro)</t>
  </si>
  <si>
    <t>Interior Tank #2 (Middlesboro)</t>
  </si>
  <si>
    <t>WSCK Project Forecast</t>
  </si>
  <si>
    <t>Case No. 2020 - 00160</t>
  </si>
  <si>
    <t>Description</t>
  </si>
  <si>
    <t>2019 Actual</t>
  </si>
  <si>
    <t>2020
Q1 Actual</t>
  </si>
  <si>
    <t>2020
Q2 Forecast</t>
  </si>
  <si>
    <t>2020
Q3 Forecast</t>
  </si>
  <si>
    <t>2020
Q4 Forecast</t>
  </si>
  <si>
    <t>Total 2020 Forecast</t>
  </si>
  <si>
    <t>2021
Q2</t>
  </si>
  <si>
    <t>2021
Q3</t>
  </si>
  <si>
    <t>2021
Q4</t>
  </si>
  <si>
    <t>Response to Staff DR 1.12 - Capital Spending Forecast (As of May 31, 2020)</t>
  </si>
  <si>
    <t>2022
Q1</t>
  </si>
  <si>
    <t>2022
Q2</t>
  </si>
  <si>
    <t>2022
Q3</t>
  </si>
  <si>
    <t>2022
Q4</t>
  </si>
  <si>
    <t>Total 2022 Forecast</t>
  </si>
  <si>
    <t>2023
Q1</t>
  </si>
  <si>
    <t>2023
Q2</t>
  </si>
  <si>
    <t>2023
Q3</t>
  </si>
  <si>
    <t>2023
Q4</t>
  </si>
  <si>
    <t>Total 2023 Forecast</t>
  </si>
  <si>
    <t>2024
Q1</t>
  </si>
  <si>
    <t>2024
Q2</t>
  </si>
  <si>
    <t>2024
Q3</t>
  </si>
  <si>
    <t>2024
Q4</t>
  </si>
  <si>
    <t>Total 2024 Forecast</t>
  </si>
  <si>
    <t>2025
Q1</t>
  </si>
  <si>
    <t>2025
Q2</t>
  </si>
  <si>
    <t>2025
Q3</t>
  </si>
  <si>
    <t>2025
Q4</t>
  </si>
  <si>
    <t>Total 2025 Forecast</t>
  </si>
  <si>
    <t>ORDER</t>
  </si>
  <si>
    <t>Plant/DM/Project</t>
  </si>
  <si>
    <t>Business Unit</t>
  </si>
  <si>
    <t>Obj Acct</t>
  </si>
  <si>
    <t>Document Number</t>
  </si>
  <si>
    <t>NARUC L2</t>
  </si>
  <si>
    <t>Cap Sus Logic</t>
  </si>
  <si>
    <t/>
  </si>
  <si>
    <t>SERVICE SPECIALTIES LLC.</t>
  </si>
  <si>
    <t>Control pad VFD</t>
  </si>
  <si>
    <t>Replaced Meter Yoke Stop 001 6</t>
  </si>
  <si>
    <t xml:space="preserve">  replaced broken stop / 001 6</t>
  </si>
  <si>
    <t>Replaced Carbon Gear box 001 6</t>
  </si>
  <si>
    <t>REPLACED  MIXER /ENG     001 6</t>
  </si>
  <si>
    <t>Replaced Pump WTP        001 6</t>
  </si>
  <si>
    <t>Mboro Meter Order        001 6</t>
  </si>
  <si>
    <t>Meter Testing            001 6</t>
  </si>
  <si>
    <t>Raines, Thomas</t>
  </si>
  <si>
    <t>meter /exchange          001 6</t>
  </si>
  <si>
    <t>Meter Removal            001 6</t>
  </si>
  <si>
    <t>customer stilling water  001 6</t>
  </si>
  <si>
    <t>Removed Service after hou001 6</t>
  </si>
  <si>
    <t>severance     /service-li001 6</t>
  </si>
  <si>
    <t>Chlorinator lid          001 6</t>
  </si>
  <si>
    <t>WTP Service pump         001 6</t>
  </si>
  <si>
    <t>JANUARY 2018 9660 ADJ</t>
  </si>
  <si>
    <t>RCL T4 2057 Wilson, Colby</t>
  </si>
  <si>
    <t>pH meter</t>
  </si>
  <si>
    <t>Membrane caps HydroAct Cl2</t>
  </si>
  <si>
    <t>AAPS SYSTEMS</t>
  </si>
  <si>
    <t>Replacement Security Component</t>
  </si>
  <si>
    <t>WTP water service pump   001 6</t>
  </si>
  <si>
    <t>HydroAct Membrane caps   001 6</t>
  </si>
  <si>
    <t>servies rebuild longwood 001 6</t>
  </si>
  <si>
    <t>6'' tap fire sprincle lin001 6</t>
  </si>
  <si>
    <t>Service Rebuild Replaceme001 6</t>
  </si>
  <si>
    <t xml:space="preserve"> 6" Tap Fire Sprinkler Li001 6</t>
  </si>
  <si>
    <t>new pH meter             001 6</t>
  </si>
  <si>
    <t>New Service Whitmere     001 6</t>
  </si>
  <si>
    <t>New PH Meter             001 6</t>
  </si>
  <si>
    <t>New Service Taylor Lane  001 6</t>
  </si>
  <si>
    <t>New Service Lick Fork Rd 001 6</t>
  </si>
  <si>
    <t>New Service Lick Fork Roa001 6</t>
  </si>
  <si>
    <t>Service Line Materials Or001 6</t>
  </si>
  <si>
    <t>Fire Hydrant Replacement 001 6</t>
  </si>
  <si>
    <t>New Service Pinewood Lane001 6</t>
  </si>
  <si>
    <t>Replaced Meter Yoke Sette001 6</t>
  </si>
  <si>
    <t>New Tap &amp; Service Install001 6</t>
  </si>
  <si>
    <t>setter/replace 919 doncas001 6</t>
  </si>
  <si>
    <t>- FIRE/HYDREANT FLANGE   001 6</t>
  </si>
  <si>
    <t>NEW-SERVICE INSTALL      001 6</t>
  </si>
  <si>
    <t>Replaced 3' 3/4" Main ser001 6</t>
  </si>
  <si>
    <t>New Cal-Hypo Feeder lid  001 6</t>
  </si>
  <si>
    <t>MISSING CAPTIME 03 19</t>
  </si>
  <si>
    <t>MYERS, DANIEL - 3/7/2019</t>
  </si>
  <si>
    <t>MYERS, DANIEL - 3/8/2019</t>
  </si>
  <si>
    <t>MYERS, DANIEL - 3/19/2019</t>
  </si>
  <si>
    <t>MYERS, DANIEL - 3/12/2019</t>
  </si>
  <si>
    <t>WTR TREATMENT EQP</t>
  </si>
  <si>
    <t>M.A. BUELL FENCE LLC</t>
  </si>
  <si>
    <t>New gate post &amp; remote prog.</t>
  </si>
  <si>
    <t>345102 PO291287 INV 1261029</t>
  </si>
  <si>
    <t>New Service Tap Install  001 6</t>
  </si>
  <si>
    <t>REPLACED BROKEN STOP     001 6</t>
  </si>
  <si>
    <t>Ordered &amp; Rec new Cut off001 6</t>
  </si>
  <si>
    <t>Turbidity Meters         001 6</t>
  </si>
  <si>
    <t>TAP-4''MAIN              001 6</t>
  </si>
  <si>
    <t>Replace 3' 2" Main       001 6</t>
  </si>
  <si>
    <t>working on leak-site HWY 001 6</t>
  </si>
  <si>
    <t>202-LONGWOOD RD, LEAK    001 6</t>
  </si>
  <si>
    <t>Installed Shevling at Sho001 6</t>
  </si>
  <si>
    <t>Replaced Service         001 6</t>
  </si>
  <si>
    <t>New Fluoride Day Tank    001 6</t>
  </si>
  <si>
    <t>New Concrete Saw         001 6</t>
  </si>
  <si>
    <t>Service Line Parts       001 6</t>
  </si>
  <si>
    <t>New Service Polly Hollow 001 6</t>
  </si>
  <si>
    <t>New Bleach Pump          001 6</t>
  </si>
  <si>
    <t>Replaced Meter Box       001 6</t>
  </si>
  <si>
    <t>ordered pump  for WTP    001 6</t>
  </si>
  <si>
    <t>in stall fluoride day tan001 6</t>
  </si>
  <si>
    <t>METER EXCHANGE           001 6</t>
  </si>
  <si>
    <t>215 CHESTER AVE REPLACE B001 6</t>
  </si>
  <si>
    <t>New Fluoride Tank Install001 6</t>
  </si>
  <si>
    <t>New Contant Speed Pump   001 6</t>
  </si>
  <si>
    <t>T5</t>
  </si>
  <si>
    <t>Cap Asset                    6</t>
  </si>
  <si>
    <t>Installed New Service        6</t>
  </si>
  <si>
    <t>Swan Turb unit               6</t>
  </si>
  <si>
    <t>Ballast pump station         6</t>
  </si>
  <si>
    <t>Main Replacement             6</t>
  </si>
  <si>
    <t>Replace Fire Hydrants        6</t>
  </si>
  <si>
    <t>Replaced hydrant service     6</t>
  </si>
  <si>
    <t>Replaced 6" Hydrant line     6</t>
  </si>
  <si>
    <t>replaced broke hydrent       6</t>
  </si>
  <si>
    <t>New Turb units               6</t>
  </si>
  <si>
    <t>Transmission Main Assessm    6</t>
  </si>
  <si>
    <t>Road repair replace service</t>
  </si>
  <si>
    <t>Street Repair Service Replacem</t>
  </si>
  <si>
    <t>New filter turbidity unit    6</t>
  </si>
  <si>
    <t>Meter Box Replacement        6</t>
  </si>
  <si>
    <t>Turbidity Monitor Replace    6</t>
  </si>
  <si>
    <t>New Water Meters             6</t>
  </si>
  <si>
    <t>New Service Install          6</t>
  </si>
  <si>
    <t>pump in basment              6</t>
  </si>
  <si>
    <t>Replaced 60' 1"main          6</t>
  </si>
  <si>
    <t>New Turb units filters       6</t>
  </si>
  <si>
    <t>New Phospahte injector       6</t>
  </si>
  <si>
    <t>New Turb Units               6</t>
  </si>
  <si>
    <t>New Pump Installation        6</t>
  </si>
  <si>
    <t>New Service                  6</t>
  </si>
  <si>
    <t>New Turb Unit Installatio    6</t>
  </si>
  <si>
    <t>Process pump install         6</t>
  </si>
  <si>
    <t>Turbidimeter install         6</t>
  </si>
  <si>
    <t>Booster pump for WTP         6</t>
  </si>
  <si>
    <t>New Sodium Hypochlorite I    6</t>
  </si>
  <si>
    <t>113 ellinwood   main/leak    6</t>
  </si>
  <si>
    <t>leak on service line  lak    6</t>
  </si>
  <si>
    <t>Replaced service line ( L    6</t>
  </si>
  <si>
    <t>Replaced Main ( Leak )       6</t>
  </si>
  <si>
    <t>Replaced  8'' Main           6</t>
  </si>
  <si>
    <t>Replaced 8" main ( Leak )    6</t>
  </si>
  <si>
    <t>New Service tap-main         6</t>
  </si>
  <si>
    <t>install new service          6</t>
  </si>
  <si>
    <t>Installed New service Tap    6</t>
  </si>
  <si>
    <t>Replaced broken Meter Sto    6</t>
  </si>
  <si>
    <t>WTP booster pump             6</t>
  </si>
  <si>
    <t>Service Replacement          6</t>
  </si>
  <si>
    <t>Hydrant Replacement          6</t>
  </si>
  <si>
    <t>Street Repair after Main Repla</t>
  </si>
  <si>
    <t xml:space="preserve"> Desgust how to repair Le001 6</t>
  </si>
  <si>
    <t>Street Repair New Service</t>
  </si>
  <si>
    <t>Street Repair New Hydrant</t>
  </si>
  <si>
    <t>Street Repair Main Replacement</t>
  </si>
  <si>
    <t>Queensbury Main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</si>
</sst>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\ ;\(#,##0\)"/>
    <numFmt numFmtId="168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0"/>
      <name val="Book Antiqua"/>
      <family val="1"/>
    </font>
    <font>
      <sz val="10"/>
      <color theme="1"/>
      <name val="Book Antiqua"/>
      <family val="1"/>
    </font>
    <font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auto="1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auto="1"/>
      </right>
      <top style="medium">
        <color theme="4" tint="0.39994506668294322"/>
      </top>
      <bottom style="medium">
        <color theme="4" tint="0.399945066682943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" borderId="5" applyNumberFormat="0" applyFon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164" fontId="3" fillId="4" borderId="4" xfId="1" applyNumberFormat="1" applyFont="1" applyFill="1" applyBorder="1"/>
    <xf numFmtId="166" fontId="8" fillId="0" borderId="0" xfId="0" applyNumberFormat="1" applyFont="1" applyFill="1"/>
    <xf numFmtId="0" fontId="9" fillId="0" borderId="0" xfId="5" applyNumberFormat="1" applyFont="1" applyAlignment="1"/>
    <xf numFmtId="0" fontId="9" fillId="0" borderId="0" xfId="5" applyFont="1" applyAlignment="1">
      <alignment horizontal="left"/>
    </xf>
    <xf numFmtId="0" fontId="9" fillId="0" borderId="0" xfId="5" applyFont="1"/>
    <xf numFmtId="0" fontId="10" fillId="0" borderId="0" xfId="5" applyNumberFormat="1" applyFont="1" applyAlignment="1"/>
    <xf numFmtId="0" fontId="11" fillId="0" borderId="0" xfId="5" applyNumberFormat="1" applyFont="1" applyAlignment="1"/>
    <xf numFmtId="0" fontId="8" fillId="0" borderId="3" xfId="5" applyFont="1" applyBorder="1" applyAlignment="1">
      <alignment horizontal="center" wrapText="1"/>
    </xf>
    <xf numFmtId="0" fontId="8" fillId="0" borderId="0" xfId="5" applyFont="1"/>
    <xf numFmtId="164" fontId="12" fillId="0" borderId="0" xfId="6" applyNumberFormat="1" applyFont="1"/>
    <xf numFmtId="0" fontId="12" fillId="0" borderId="0" xfId="5" applyFont="1" applyAlignment="1">
      <alignment horizontal="left" indent="1"/>
    </xf>
    <xf numFmtId="0" fontId="8" fillId="0" borderId="2" xfId="4" applyFont="1"/>
    <xf numFmtId="164" fontId="0" fillId="0" borderId="0" xfId="1" applyNumberFormat="1" applyFont="1"/>
    <xf numFmtId="0" fontId="2" fillId="0" borderId="0" xfId="3"/>
    <xf numFmtId="164" fontId="0" fillId="0" borderId="0" xfId="0" applyNumberFormat="1"/>
    <xf numFmtId="164" fontId="0" fillId="4" borderId="4" xfId="1" applyNumberFormat="1" applyFont="1" applyFill="1" applyBorder="1"/>
    <xf numFmtId="164" fontId="15" fillId="4" borderId="4" xfId="1" applyNumberFormat="1" applyFont="1" applyFill="1" applyBorder="1"/>
    <xf numFmtId="164" fontId="16" fillId="0" borderId="0" xfId="1" quotePrefix="1" applyNumberFormat="1" applyFont="1"/>
    <xf numFmtId="164" fontId="17" fillId="0" borderId="0" xfId="1" applyNumberFormat="1" applyFont="1"/>
    <xf numFmtId="164" fontId="6" fillId="4" borderId="4" xfId="1" applyNumberFormat="1" applyFont="1" applyFill="1" applyBorder="1"/>
    <xf numFmtId="164" fontId="18" fillId="2" borderId="0" xfId="1" applyNumberFormat="1" applyFont="1" applyFill="1"/>
    <xf numFmtId="0" fontId="13" fillId="0" borderId="0" xfId="12"/>
    <xf numFmtId="43" fontId="0" fillId="0" borderId="0" xfId="0" applyNumberFormat="1"/>
    <xf numFmtId="14" fontId="0" fillId="5" borderId="5" xfId="10" applyNumberFormat="1" applyFont="1" applyAlignment="1">
      <alignment horizontal="right"/>
    </xf>
    <xf numFmtId="14" fontId="0" fillId="0" borderId="0" xfId="10" applyNumberFormat="1" applyFont="1" applyFill="1" applyBorder="1" applyAlignment="1">
      <alignment horizontal="right"/>
    </xf>
    <xf numFmtId="0" fontId="20" fillId="0" borderId="0" xfId="3" applyFont="1"/>
    <xf numFmtId="0" fontId="0" fillId="0" borderId="0" xfId="0" applyAlignment="1">
      <alignment horizontal="centerContinuous"/>
    </xf>
    <xf numFmtId="0" fontId="2" fillId="0" borderId="1" xfId="2"/>
    <xf numFmtId="0" fontId="2" fillId="0" borderId="0" xfId="2" applyBorder="1"/>
    <xf numFmtId="0" fontId="2" fillId="0" borderId="0" xfId="2" applyBorder="1" applyAlignment="1">
      <alignment horizontal="center"/>
    </xf>
    <xf numFmtId="165" fontId="2" fillId="3" borderId="0" xfId="2" applyNumberFormat="1" applyFill="1" applyBorder="1" applyAlignment="1">
      <alignment horizontal="center"/>
    </xf>
    <xf numFmtId="165" fontId="21" fillId="3" borderId="0" xfId="2" applyNumberFormat="1" applyFont="1" applyFill="1" applyBorder="1" applyAlignment="1">
      <alignment horizontal="center"/>
    </xf>
    <xf numFmtId="165" fontId="22" fillId="3" borderId="0" xfId="2" applyNumberFormat="1" applyFont="1" applyFill="1" applyBorder="1" applyAlignment="1">
      <alignment horizontal="center"/>
    </xf>
    <xf numFmtId="165" fontId="23" fillId="3" borderId="0" xfId="2" applyNumberFormat="1" applyFont="1" applyFill="1" applyBorder="1" applyAlignment="1">
      <alignment horizontal="center"/>
    </xf>
    <xf numFmtId="165" fontId="24" fillId="3" borderId="0" xfId="2" applyNumberFormat="1" applyFont="1" applyFill="1" applyBorder="1" applyAlignment="1">
      <alignment horizontal="center"/>
    </xf>
    <xf numFmtId="164" fontId="0" fillId="6" borderId="6" xfId="1" applyNumberFormat="1" applyFont="1" applyFill="1" applyBorder="1" applyAlignment="1">
      <alignment horizontal="left"/>
    </xf>
    <xf numFmtId="14" fontId="0" fillId="0" borderId="0" xfId="1" applyNumberFormat="1" applyFont="1"/>
    <xf numFmtId="10" fontId="0" fillId="0" borderId="0" xfId="9" applyNumberFormat="1" applyFont="1"/>
    <xf numFmtId="9" fontId="0" fillId="0" borderId="0" xfId="9" applyFont="1"/>
    <xf numFmtId="0" fontId="0" fillId="0" borderId="0" xfId="1" applyNumberFormat="1" applyFont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19" fillId="7" borderId="0" xfId="11" applyFill="1" applyAlignment="1">
      <alignment horizontal="left"/>
    </xf>
    <xf numFmtId="164" fontId="0" fillId="7" borderId="0" xfId="1" applyNumberFormat="1" applyFont="1" applyFill="1"/>
    <xf numFmtId="0" fontId="19" fillId="8" borderId="0" xfId="11" applyFill="1" applyAlignment="1">
      <alignment horizontal="left"/>
    </xf>
    <xf numFmtId="164" fontId="0" fillId="8" borderId="0" xfId="1" applyNumberFormat="1" applyFont="1" applyFill="1"/>
    <xf numFmtId="168" fontId="12" fillId="0" borderId="0" xfId="8" applyNumberFormat="1" applyFont="1"/>
    <xf numFmtId="168" fontId="8" fillId="0" borderId="2" xfId="8" applyNumberFormat="1" applyFont="1" applyBorder="1"/>
    <xf numFmtId="0" fontId="8" fillId="0" borderId="3" xfId="5" applyFont="1" applyBorder="1" applyAlignment="1">
      <alignment horizontal="left" wrapText="1"/>
    </xf>
    <xf numFmtId="0" fontId="4" fillId="0" borderId="0" xfId="0" applyFont="1"/>
    <xf numFmtId="43" fontId="4" fillId="0" borderId="0" xfId="1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9" borderId="0" xfId="0" applyFont="1" applyFill="1"/>
    <xf numFmtId="43" fontId="0" fillId="0" borderId="0" xfId="1" applyFont="1"/>
    <xf numFmtId="43" fontId="16" fillId="2" borderId="0" xfId="1" applyFont="1" applyFill="1"/>
  </cellXfs>
  <cellStyles count="13">
    <cellStyle name="Comma" xfId="1" builtinId="3"/>
    <cellStyle name="Comma 2" xfId="6" xr:uid="{00000000-0005-0000-0000-000001000000}"/>
    <cellStyle name="Currency" xfId="8" builtinId="4"/>
    <cellStyle name="Heading 3" xfId="2" builtinId="18"/>
    <cellStyle name="Heading 4" xfId="3" builtinId="19"/>
    <cellStyle name="Hyperlink" xfId="11" builtinId="8"/>
    <cellStyle name="Normal" xfId="0" builtinId="0"/>
    <cellStyle name="Normal 16 2" xfId="7" xr:uid="{00000000-0005-0000-0000-000005000000}"/>
    <cellStyle name="Normal 2" xfId="5" xr:uid="{00000000-0005-0000-0000-000006000000}"/>
    <cellStyle name="Note" xfId="10" builtinId="10"/>
    <cellStyle name="Percent" xfId="9" builtinId="5"/>
    <cellStyle name="Title 4" xfId="12" xr:uid="{FEAE950E-01CE-4F46-B6F5-86E27DA4FB84}"/>
    <cellStyle name="Total" xfId="4" builtinId="2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2.xml"/><Relationship Id="rId8" Type="http://schemas.openxmlformats.org/officeDocument/2006/relationships/externalLink" Target="externalLinks/externalLink2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R&amp;S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Units/Midwest%20and%20Mid%20Atlantic/Monthly%20Variance/CapEx/2019/12%20Dec/2019%20CapEx%20Variance%20December%20-%20MWR%20(KY%20tank%20paint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shared\BHC\Projects\Public%20Projects\Rise%20and%20Shine%20(014690201)\4%20Excel\zArchive\Integrated%20M&amp;A%20Model%20(OLD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Tomahawk%20Training\Pfizer%20&amp;%20Wyeth%20Merger%20Model%20MAST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teams/MidwestMid-AtlanticFPA/Shared%20Documents/General/Budget/2A-OM-V18%2009.09.19%20MAR%20-MH-AMB%20w%20PANJ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tchell.Higgins\AppData\Local\Microsoft\Windows\INetCache\Content.Outlook\A48AXB0P\Capital%20Plan%20Template%20RU%20-%204.29.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ared\DATA\Water%20&amp;%20Wastewater%20Division\IOU%20Rate%20Cases\44724%20-%20Community%20(CUII)\Case%20Documents\Petioner\Non-MSFR%20Workpapers\CUII%20Cause%20No.%2044724%20-%20Filing%20Template%20-%20Final%20(Schedules%20and%20WP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qil\Desktop\Excel%20Practic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finance/Forecast/July%202010/Master%20File/Master%20File%20v0%20070210%20SL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Users/Dylan%20D'Ascendis/Box%20Sync/Return%20on%20Equity/ROE%20Models/Bloomberg/Bloomberg%20output/Beta%20Workboo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Finance/Personal%20Folders/Sam/Revenue%20Analysis%20and%20Reconciliation/2012/08%20August/Revenue%20Reconciliation%20File%20new%208-2012%20-%20Used%20to%20Reconcile%20Recast%20Budget%20to%20FCST%20v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ixgroup-my.sharepoint.com/personal/dennis_daniel_ad_corixgroup_com/Documents/1%20ECU/MonthlyReporting/03-2020%20Mar/FlashReportECU_Mar2020_v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Business%20Units/Midwest%20and%20Mid%20Atlantic/Forecast/2019/1A-REV/Other/Response%20to%20PSC%20DR%202-17%20(WSC%20Kentucky%20-%202018%20Historical%20TYE%202017%20Analysis%20-%20FINAL%20V23%20(April%20Tax%20Update)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HR/HR%20Shared/Headcount%20Verisons/2016/2016%2007%20Utilities%20Inc%20Headcount%20Repor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Business%20Units/Midwest%20and%20Mid%20Atlantic/RC%20Summary/RC%20Summary%20and%20Tracking%2011_30_16%20-%20(2016%20BGT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Water%20Sample\09-0548-549%20UI%20water%20sample%20non-constant%20DCF%20-%20growth%20test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-PROJ\UtilitiesIncKY\063888-COS\5-ProjWrkng\B-PrelimRpt\Util%20KY%20COS%20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e.in.us\file1\OUCC\Home\rcorey\CUII%2044724\44450%20Indiana%20American%20Future%20Test%20Yearf%20OUCC%20Schedu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Rate%20Case/Indiana/IN%20Consolidation%202015%20Rate%20Case/Testimony/Direct%20Testimony/JPK/Expense%20Workbooks/Salaries%20and%20Wages%20Expense%20-%20CONFIDENTI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Rate%20Case/Indiana/IN%20Consolidation%202015%20Rate%20Case/Testimony/CUII%20Rebuttal/JPK/44724%20-%20Rebuttal%20CUII%20Schedules%20Final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Units/Midwest%20and%20Mid%20Atlantic/Forecast/2020/6A-CAP/2019%20CapEx%20Variance%20August%20-%20MWR%20Budget%20File%20HC%20pushout%20(Bob%20Hunter%20project%20summary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Utility%20Sample\09-0548-549%20UI%20utility%20sample%20non-constant%20DCF%20growth%20test%2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Rate%20Case/Pennsylvania/003-2016%20CUPA%20Rate%20Case/Prior%20Filing%20Templates/Penn%20Estates%20UI%20RC%20Filing%203.31.13%20Test%20Year%20(Final%20with%20Links)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ephen%20&amp;%20Darren\2004%20Budget\Supply%20Budget%202004-Target%20%2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water.sharepoint.com/Documents%20and%20Settings/Debbie%20Fields/My%20Documents/Capital%20Budget/MasterPlan/West/West%202007/West%202007%20Capital%20from%20NB%200607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Units/Midwest%20and%20Mid%20Atlantic/Monthly%20Variance/CapEx/2020/05%20May/2020%20CapEx%20Variance%20May%20-%20MWR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CAPITAL\98\1stCE\TWCAPE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\Corp%20Finance%20Inc\Financial%20Reporting\Consolidation\EXCEL\2005\3rdQTR05\Sept05R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hine IS"/>
      <sheetName val="Feeder IS"/>
      <sheetName val="Feeder BS"/>
      <sheetName val="IS"/>
      <sheetName val="BS"/>
      <sheetName val="Acq. LBO"/>
      <sheetName val="Convert"/>
      <sheetName val="Rise WACC"/>
      <sheetName val="Shine 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AVP"/>
      <sheetName val="Summary Financials - Charts"/>
      <sheetName val="Synergies"/>
      <sheetName val="Credit Summary"/>
      <sheetName val="Sensitivities Input"/>
      <sheetName val="Sensitivities Output"/>
    </sheetNames>
    <sheetDataSet>
      <sheetData sheetId="0" refreshError="1">
        <row r="2">
          <cell r="B2" t="str">
            <v>Wachovia Securities M&amp;A / Leveraged Finance</v>
          </cell>
          <cell r="S2" t="str">
            <v>Confidential</v>
          </cell>
          <cell r="BA2" t="str">
            <v>x</v>
          </cell>
        </row>
        <row r="3">
          <cell r="B3" t="str">
            <v>Merger Model</v>
          </cell>
        </row>
        <row r="4">
          <cell r="B4" t="str">
            <v>Shine acquiring Rise</v>
          </cell>
        </row>
        <row r="5">
          <cell r="B5" t="str">
            <v>($ in Millions)</v>
          </cell>
        </row>
        <row r="6">
          <cell r="U6" t="str">
            <v>Tickers</v>
          </cell>
          <cell r="X6" t="str">
            <v>Capital Structure Case</v>
          </cell>
        </row>
        <row r="7">
          <cell r="C7" t="str">
            <v>Transaction Assumptions</v>
          </cell>
          <cell r="U7" t="str">
            <v>Shine</v>
          </cell>
          <cell r="V7" t="str">
            <v>Rise</v>
          </cell>
          <cell r="X7" t="str">
            <v>Multiples</v>
          </cell>
        </row>
        <row r="8">
          <cell r="C8" t="str">
            <v>Transaction Type</v>
          </cell>
          <cell r="E8" t="str">
            <v>Stock</v>
          </cell>
          <cell r="F8" t="str">
            <v>Enter the Acquiring company and expand financials if</v>
          </cell>
          <cell r="K8" t="str">
            <v>Historical Stub Period</v>
          </cell>
          <cell r="L8">
            <v>12</v>
          </cell>
          <cell r="N8" t="str">
            <v>Transaction Tax Rate</v>
          </cell>
          <cell r="Q8">
            <v>0.36</v>
          </cell>
          <cell r="U8" t="str">
            <v>SUMR</v>
          </cell>
          <cell r="V8" t="str">
            <v>RUS</v>
          </cell>
          <cell r="X8" t="str">
            <v>Financing Uses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C9" t="str">
            <v>Acquiror</v>
          </cell>
          <cell r="E9" t="str">
            <v>Shine</v>
          </cell>
          <cell r="F9" t="str">
            <v>you want to change into a merger analysis.</v>
          </cell>
          <cell r="K9" t="str">
            <v>Closing Date</v>
          </cell>
          <cell r="L9">
            <v>40178</v>
          </cell>
          <cell r="N9" t="str">
            <v>Rise Tax Rate - For DCF</v>
          </cell>
          <cell r="Q9">
            <v>0.15</v>
          </cell>
          <cell r="X9" t="str">
            <v>Revolver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C10" t="str">
            <v>Target</v>
          </cell>
          <cell r="E10" t="str">
            <v>Rise</v>
          </cell>
          <cell r="K10" t="str">
            <v>Next Fiscal Year End</v>
          </cell>
          <cell r="L10">
            <v>40178</v>
          </cell>
          <cell r="N10" t="str">
            <v>Capital Structure Case</v>
          </cell>
          <cell r="Q10">
            <v>3</v>
          </cell>
          <cell r="R10" t="str">
            <v>Shine &gt; Rise</v>
          </cell>
          <cell r="U10" t="str">
            <v>Pricing Date</v>
          </cell>
          <cell r="X10" t="str">
            <v>Term Loan 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 t="str">
            <v>Case</v>
          </cell>
          <cell r="E11" t="str">
            <v>Shine &gt; Rise</v>
          </cell>
          <cell r="K11" t="str">
            <v>Closing Year</v>
          </cell>
          <cell r="L11">
            <v>2009</v>
          </cell>
          <cell r="N11" t="str">
            <v>Financial Performance Case</v>
          </cell>
          <cell r="Q11">
            <v>1</v>
          </cell>
          <cell r="R11" t="str">
            <v>Management Case</v>
          </cell>
          <cell r="U11">
            <v>39954</v>
          </cell>
          <cell r="X11" t="str">
            <v>Term Loan B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x</v>
          </cell>
          <cell r="T12" t="str">
            <v>x</v>
          </cell>
          <cell r="X12" t="str">
            <v>Other Senior Debt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 t="str">
            <v>Sources and Uses of Funds</v>
          </cell>
          <cell r="N13" t="str">
            <v>Market Capitalization</v>
          </cell>
          <cell r="U13" t="str">
            <v>Public or Private</v>
          </cell>
          <cell r="X13" t="str">
            <v>Subordinated Debt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 t="str">
            <v>Uses:</v>
          </cell>
          <cell r="Q14" t="str">
            <v>Shine</v>
          </cell>
          <cell r="S14" t="str">
            <v>Rise</v>
          </cell>
          <cell r="X14" t="str">
            <v>Mezzanine Debt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Purchase of Equity</v>
          </cell>
          <cell r="I15">
            <v>61.146687480000004</v>
          </cell>
          <cell r="K15" t="str">
            <v>Include Acquiror</v>
          </cell>
          <cell r="L15" t="str">
            <v>Yes</v>
          </cell>
          <cell r="N15" t="str">
            <v>Stock Price</v>
          </cell>
          <cell r="Q15">
            <v>2.2400000000000002</v>
          </cell>
          <cell r="S15">
            <v>2.81</v>
          </cell>
          <cell r="U15" t="str">
            <v>Public</v>
          </cell>
          <cell r="X15" t="str">
            <v>Management Rollover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Debt Retirement</v>
          </cell>
          <cell r="I16">
            <v>120</v>
          </cell>
          <cell r="K16" t="str">
            <v>Include Target</v>
          </cell>
          <cell r="L16" t="str">
            <v>Yes</v>
          </cell>
          <cell r="N16" t="str">
            <v>Fully Diluted Shares - Trading*</v>
          </cell>
          <cell r="Q16">
            <v>15.404782000000001</v>
          </cell>
          <cell r="S16">
            <v>21.760387003558719</v>
          </cell>
          <cell r="U16" t="str">
            <v>Public:</v>
          </cell>
        </row>
        <row r="17">
          <cell r="C17" t="str">
            <v>Less: Target Excess Cash</v>
          </cell>
          <cell r="I17">
            <v>0</v>
          </cell>
          <cell r="N17" t="str">
            <v>Fully Diluted Shares - Offer</v>
          </cell>
          <cell r="S17">
            <v>21.760387003558719</v>
          </cell>
          <cell r="U17" t="str">
            <v>Offer Price</v>
          </cell>
          <cell r="V17">
            <v>2.81</v>
          </cell>
        </row>
        <row r="18">
          <cell r="C18" t="str">
            <v>Fees and Expenses</v>
          </cell>
          <cell r="I18">
            <v>5.3786671869999996</v>
          </cell>
          <cell r="N18" t="str">
            <v>Market Capitalization</v>
          </cell>
          <cell r="Q18">
            <v>34.506711680000002</v>
          </cell>
          <cell r="S18">
            <v>61.146687480000004</v>
          </cell>
          <cell r="U18" t="str">
            <v>% Premium</v>
          </cell>
          <cell r="V18">
            <v>0</v>
          </cell>
          <cell r="Y18" t="str">
            <v>Case 1</v>
          </cell>
          <cell r="Z18" t="str">
            <v>Case 2</v>
          </cell>
          <cell r="AA18" t="str">
            <v>Case 3</v>
          </cell>
          <cell r="AB18" t="str">
            <v>Case 4</v>
          </cell>
          <cell r="AC18" t="str">
            <v>Case 5</v>
          </cell>
        </row>
        <row r="19">
          <cell r="N19" t="str">
            <v>Cash</v>
          </cell>
          <cell r="Q19">
            <v>3.7899740043333803</v>
          </cell>
          <cell r="S19">
            <v>0</v>
          </cell>
          <cell r="X19" t="str">
            <v>Amount</v>
          </cell>
          <cell r="Y19" t="str">
            <v>Shine Standalone</v>
          </cell>
          <cell r="Z19" t="str">
            <v>Rise Standalone</v>
          </cell>
          <cell r="AA19" t="str">
            <v>Shine &gt; Rise</v>
          </cell>
          <cell r="AB19" t="str">
            <v>Shine &gt; Sunset</v>
          </cell>
          <cell r="AC19" t="str">
            <v>Case 5</v>
          </cell>
        </row>
        <row r="20">
          <cell r="N20" t="str">
            <v>Non-Controlling Interests</v>
          </cell>
          <cell r="Q20">
            <v>0</v>
          </cell>
          <cell r="S20">
            <v>0</v>
          </cell>
          <cell r="U20" t="str">
            <v>Private:</v>
          </cell>
          <cell r="X20" t="str">
            <v>Acquiror Cash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E21" t="str">
            <v>Total Uses:</v>
          </cell>
          <cell r="I21">
            <v>186.52535466699999</v>
          </cell>
          <cell r="K21" t="str">
            <v>EBITDA Multiple</v>
          </cell>
          <cell r="L21" t="str">
            <v>LTM</v>
          </cell>
          <cell r="N21" t="str">
            <v>Preferred Stock</v>
          </cell>
          <cell r="Q21">
            <v>0</v>
          </cell>
          <cell r="S21">
            <v>0</v>
          </cell>
          <cell r="U21" t="str">
            <v>Purchase Multiple</v>
          </cell>
          <cell r="V21">
            <v>0</v>
          </cell>
          <cell r="X21" t="str">
            <v>Revolver</v>
          </cell>
          <cell r="Y21">
            <v>0</v>
          </cell>
          <cell r="Z21">
            <v>0</v>
          </cell>
          <cell r="AA21">
            <v>5.3786671869999907</v>
          </cell>
          <cell r="AB21">
            <v>31.525354666999988</v>
          </cell>
          <cell r="AC21">
            <v>0</v>
          </cell>
        </row>
        <row r="22">
          <cell r="N22" t="str">
            <v>Total Debt</v>
          </cell>
          <cell r="Q22">
            <v>42.24</v>
          </cell>
          <cell r="S22">
            <v>94</v>
          </cell>
          <cell r="U22" t="str">
            <v>LTM EBITDA</v>
          </cell>
          <cell r="V22">
            <v>33.36814692765639</v>
          </cell>
          <cell r="X22" t="str">
            <v>Term Loan A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 t="str">
            <v>Sources:</v>
          </cell>
          <cell r="F23" t="str">
            <v>LIBOR</v>
          </cell>
          <cell r="G23">
            <v>0.02</v>
          </cell>
          <cell r="K23" t="str">
            <v>Financing Uses Mult.</v>
          </cell>
          <cell r="L23" t="str">
            <v>%</v>
          </cell>
          <cell r="N23" t="str">
            <v>Enterprise Value</v>
          </cell>
          <cell r="Q23">
            <v>72.956737675666631</v>
          </cell>
          <cell r="S23">
            <v>155.14668748</v>
          </cell>
          <cell r="X23" t="str">
            <v>Term Loan B</v>
          </cell>
          <cell r="Y23">
            <v>42.24</v>
          </cell>
          <cell r="Z23">
            <v>95</v>
          </cell>
          <cell r="AA23">
            <v>120</v>
          </cell>
          <cell r="AB23">
            <v>155</v>
          </cell>
          <cell r="AC23">
            <v>0</v>
          </cell>
        </row>
        <row r="24">
          <cell r="C24" t="str">
            <v>Acquiror Cash</v>
          </cell>
          <cell r="D24" t="str">
            <v>Availability</v>
          </cell>
          <cell r="E24" t="str">
            <v>Unused Fee</v>
          </cell>
          <cell r="F24" t="str">
            <v>Spread</v>
          </cell>
          <cell r="G24" t="str">
            <v>Interest Rate</v>
          </cell>
          <cell r="I24">
            <v>0</v>
          </cell>
          <cell r="K24">
            <v>0</v>
          </cell>
          <cell r="L24">
            <v>0</v>
          </cell>
          <cell r="N24" t="str">
            <v>Offer Price (Equity Value)</v>
          </cell>
          <cell r="S24">
            <v>2.81</v>
          </cell>
          <cell r="X24" t="str">
            <v>Other Senior Debt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 t="str">
            <v>Revolver</v>
          </cell>
          <cell r="D25">
            <v>50</v>
          </cell>
          <cell r="E25">
            <v>4.0000000000000001E-3</v>
          </cell>
          <cell r="F25">
            <v>0.05</v>
          </cell>
          <cell r="G25">
            <v>7.0000000000000007E-2</v>
          </cell>
          <cell r="I25">
            <v>5.3786671869999907</v>
          </cell>
          <cell r="K25">
            <v>0.10884333071747666</v>
          </cell>
          <cell r="L25">
            <v>2.88361182671515E-2</v>
          </cell>
          <cell r="N25" t="str">
            <v>Exchange Ratio</v>
          </cell>
          <cell r="S25">
            <v>1.2544642857142856</v>
          </cell>
          <cell r="U25" t="str">
            <v>PF LTM EBITDA</v>
          </cell>
          <cell r="X25" t="str">
            <v>Subordinated Debt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Term Loan A</v>
          </cell>
          <cell r="F26">
            <v>0</v>
          </cell>
          <cell r="G26">
            <v>0.02</v>
          </cell>
          <cell r="I26">
            <v>0</v>
          </cell>
          <cell r="K26">
            <v>0.10884333071747666</v>
          </cell>
          <cell r="L26">
            <v>0</v>
          </cell>
          <cell r="N26" t="str">
            <v>Offer Premium</v>
          </cell>
          <cell r="S26">
            <v>0</v>
          </cell>
          <cell r="U26" t="str">
            <v>Shine EBITDA</v>
          </cell>
          <cell r="V26">
            <v>16.048451696666653</v>
          </cell>
          <cell r="X26" t="str">
            <v>Mezzanine Debt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 t="str">
            <v>Term Loan B</v>
          </cell>
          <cell r="F27">
            <v>0.05</v>
          </cell>
          <cell r="G27">
            <v>7.0000000000000007E-2</v>
          </cell>
          <cell r="I27">
            <v>120</v>
          </cell>
          <cell r="K27">
            <v>2.5371771970822823</v>
          </cell>
          <cell r="L27">
            <v>0.64334417277604761</v>
          </cell>
          <cell r="N27" t="str">
            <v>Shares Issued for Purchase</v>
          </cell>
          <cell r="S27">
            <v>27.297628339285712</v>
          </cell>
          <cell r="U27" t="str">
            <v>Rise EBITDA</v>
          </cell>
          <cell r="V27">
            <v>33.36814692765639</v>
          </cell>
          <cell r="X27" t="str">
            <v>Convertible Debt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 t="str">
            <v>Other Senior Debt</v>
          </cell>
          <cell r="E28" t="str">
            <v>Cash or PIK</v>
          </cell>
          <cell r="F28">
            <v>0</v>
          </cell>
          <cell r="G28">
            <v>0.02</v>
          </cell>
          <cell r="I28">
            <v>0</v>
          </cell>
          <cell r="K28">
            <v>2.5371771970822823</v>
          </cell>
          <cell r="L28">
            <v>0</v>
          </cell>
          <cell r="N28" t="str">
            <v>Offer Value - Equity Value</v>
          </cell>
          <cell r="S28">
            <v>61.146687480000004</v>
          </cell>
          <cell r="U28" t="str">
            <v>Synergies</v>
          </cell>
          <cell r="V28">
            <v>12</v>
          </cell>
          <cell r="X28" t="str">
            <v>Common Stock</v>
          </cell>
          <cell r="Y28">
            <v>0</v>
          </cell>
          <cell r="Z28">
            <v>64.025354666999988</v>
          </cell>
          <cell r="AA28">
            <v>61.146687480000004</v>
          </cell>
          <cell r="AB28">
            <v>0</v>
          </cell>
          <cell r="AC28">
            <v>159.02535466699999</v>
          </cell>
        </row>
        <row r="29">
          <cell r="C29" t="str">
            <v>Subordinated Debt</v>
          </cell>
          <cell r="E29" t="str">
            <v>Cash</v>
          </cell>
          <cell r="G29">
            <v>0</v>
          </cell>
          <cell r="I29">
            <v>0</v>
          </cell>
          <cell r="K29">
            <v>2.5371771970822823</v>
          </cell>
          <cell r="L29">
            <v>0</v>
          </cell>
          <cell r="N29" t="str">
            <v>Offer Value - Enterprise Value</v>
          </cell>
          <cell r="S29">
            <v>155.14668748</v>
          </cell>
          <cell r="V29">
            <v>61.416598624323044</v>
          </cell>
          <cell r="X29" t="str">
            <v>Management Rollover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 t="str">
            <v>Mezzanine Debt</v>
          </cell>
          <cell r="D30" t="str">
            <v>Strike</v>
          </cell>
          <cell r="E30" t="str">
            <v>Cash</v>
          </cell>
          <cell r="G30">
            <v>0</v>
          </cell>
          <cell r="I30">
            <v>0</v>
          </cell>
          <cell r="K30">
            <v>2.5371771970822823</v>
          </cell>
          <cell r="L30">
            <v>0</v>
          </cell>
          <cell r="N30" t="str">
            <v>* For Acquiror, use fully-diluted shares from research</v>
          </cell>
        </row>
        <row r="31">
          <cell r="C31" t="str">
            <v>Convertible Debt</v>
          </cell>
          <cell r="D31">
            <v>2.2400000000000002</v>
          </cell>
          <cell r="G31">
            <v>0</v>
          </cell>
          <cell r="I31">
            <v>0</v>
          </cell>
          <cell r="K31">
            <v>2.5371771970822823</v>
          </cell>
          <cell r="L31">
            <v>0</v>
          </cell>
          <cell r="N31" t="str">
            <v>Returns Analysis</v>
          </cell>
          <cell r="U31" t="str">
            <v>PF Ownership</v>
          </cell>
          <cell r="X31" t="str">
            <v>Spread/Rate</v>
          </cell>
        </row>
        <row r="32">
          <cell r="C32" t="str">
            <v>Common Stock</v>
          </cell>
          <cell r="E32">
            <v>0</v>
          </cell>
          <cell r="I32">
            <v>61.146687480000004</v>
          </cell>
          <cell r="K32">
            <v>3.774548630613189</v>
          </cell>
          <cell r="L32">
            <v>0.3278197089568009</v>
          </cell>
          <cell r="P32" t="str">
            <v>Common Eq.</v>
          </cell>
          <cell r="Q32" t="str">
            <v>Sub Notes</v>
          </cell>
          <cell r="R32" t="str">
            <v>Mezzanine</v>
          </cell>
          <cell r="S32" t="str">
            <v>Preferred Eq.</v>
          </cell>
          <cell r="U32" t="str">
            <v>Shine</v>
          </cell>
          <cell r="V32">
            <v>0.36074736478816005</v>
          </cell>
          <cell r="X32" t="str">
            <v>Revolver</v>
          </cell>
          <cell r="Y32">
            <v>0.04</v>
          </cell>
          <cell r="Z32">
            <v>0.04</v>
          </cell>
          <cell r="AA32">
            <v>0.05</v>
          </cell>
          <cell r="AB32">
            <v>0.05</v>
          </cell>
          <cell r="AC32">
            <v>0</v>
          </cell>
        </row>
        <row r="33">
          <cell r="C33" t="str">
            <v>Management Rollover</v>
          </cell>
          <cell r="E33">
            <v>0</v>
          </cell>
          <cell r="I33">
            <v>0</v>
          </cell>
          <cell r="K33">
            <v>3.774548630613189</v>
          </cell>
          <cell r="L33">
            <v>0</v>
          </cell>
          <cell r="N33" t="str">
            <v>IRR - %</v>
          </cell>
          <cell r="P33">
            <v>0.74411727190017696</v>
          </cell>
          <cell r="Q33" t="str">
            <v>n/a</v>
          </cell>
          <cell r="R33" t="str">
            <v>n/a</v>
          </cell>
          <cell r="S33" t="str">
            <v>n/a</v>
          </cell>
          <cell r="U33" t="str">
            <v>Rise</v>
          </cell>
          <cell r="V33">
            <v>0.63925263521183995</v>
          </cell>
          <cell r="X33" t="str">
            <v>Term Loan A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 t="str">
            <v>Total Sources:</v>
          </cell>
          <cell r="I34">
            <v>186.52535466699999</v>
          </cell>
          <cell r="K34">
            <v>3.774548630613189</v>
          </cell>
          <cell r="L34">
            <v>1</v>
          </cell>
          <cell r="N34" t="str">
            <v>Nominal Return - $</v>
          </cell>
          <cell r="P34">
            <v>925.70377753512673</v>
          </cell>
          <cell r="Q34">
            <v>0</v>
          </cell>
          <cell r="R34">
            <v>0</v>
          </cell>
          <cell r="S34">
            <v>0</v>
          </cell>
          <cell r="X34" t="str">
            <v>Term Loan B</v>
          </cell>
          <cell r="Y34">
            <v>0.04</v>
          </cell>
          <cell r="Z34">
            <v>0.04</v>
          </cell>
          <cell r="AA34">
            <v>0.05</v>
          </cell>
          <cell r="AB34">
            <v>0.05</v>
          </cell>
          <cell r="AC34">
            <v>0</v>
          </cell>
        </row>
        <row r="35">
          <cell r="C35" t="str">
            <v>* Set amortization on 'Acq LBO' tab</v>
          </cell>
          <cell r="X35" t="str">
            <v>Other Senior Debt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X36" t="str">
            <v>Subordinated Debt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C37" t="str">
            <v>Purchase Price Allocation</v>
          </cell>
          <cell r="K37" t="str">
            <v>Transaction Fees &amp; Expenses</v>
          </cell>
          <cell r="N37" t="str">
            <v>Options / Warrants</v>
          </cell>
          <cell r="U37" t="str">
            <v>Synergies</v>
          </cell>
          <cell r="X37" t="str">
            <v>Mezzanine Debt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 t="str">
            <v>Offer Value - Equity</v>
          </cell>
          <cell r="I38">
            <v>61.146687480000004</v>
          </cell>
          <cell r="K38" t="str">
            <v>Advisory</v>
          </cell>
          <cell r="L38">
            <v>2.3272003122</v>
          </cell>
          <cell r="P38" t="str">
            <v>Rise</v>
          </cell>
          <cell r="U38">
            <v>2009</v>
          </cell>
          <cell r="V38">
            <v>0</v>
          </cell>
        </row>
        <row r="39">
          <cell r="C39" t="str">
            <v>Less: Existing Equity</v>
          </cell>
          <cell r="I39">
            <v>90.649666406500003</v>
          </cell>
          <cell r="K39" t="str">
            <v>Legal</v>
          </cell>
          <cell r="L39">
            <v>1.5514668748</v>
          </cell>
          <cell r="R39" t="str">
            <v>Trading</v>
          </cell>
          <cell r="S39" t="str">
            <v>Offer</v>
          </cell>
          <cell r="U39">
            <v>2010</v>
          </cell>
          <cell r="V39">
            <v>6</v>
          </cell>
          <cell r="X39" t="str">
            <v>Fees</v>
          </cell>
        </row>
        <row r="40">
          <cell r="C40" t="str">
            <v>Plus: Existing Goodwill</v>
          </cell>
          <cell r="I40">
            <v>0</v>
          </cell>
          <cell r="K40" t="str">
            <v>Debt Retirement Fees</v>
          </cell>
          <cell r="L40">
            <v>0</v>
          </cell>
          <cell r="N40" t="str">
            <v>Options</v>
          </cell>
          <cell r="P40" t="str">
            <v>Outstanding</v>
          </cell>
          <cell r="Q40" t="str">
            <v>Strike</v>
          </cell>
          <cell r="R40" t="str">
            <v>Shares</v>
          </cell>
          <cell r="S40" t="str">
            <v>Shares</v>
          </cell>
          <cell r="U40" t="str">
            <v>2011 &amp; Beyond</v>
          </cell>
          <cell r="V40">
            <v>12</v>
          </cell>
          <cell r="X40" t="str">
            <v>Revolver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C41" t="str">
            <v>Excess Purchase Price*</v>
          </cell>
          <cell r="I41">
            <v>-29.502978926499999</v>
          </cell>
          <cell r="K41" t="str">
            <v>Other</v>
          </cell>
          <cell r="L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X41" t="str">
            <v>Term Loan A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 t="str">
            <v>Amort Period (Years)</v>
          </cell>
          <cell r="K42" t="str">
            <v>Total Transaction Fees</v>
          </cell>
          <cell r="L42">
            <v>3.878667187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X42" t="str">
            <v>Term Loan B</v>
          </cell>
          <cell r="Y42">
            <v>0</v>
          </cell>
          <cell r="Z42">
            <v>0</v>
          </cell>
          <cell r="AA42">
            <v>1.2999999999999999E-2</v>
          </cell>
          <cell r="AB42">
            <v>0</v>
          </cell>
          <cell r="AC42">
            <v>0</v>
          </cell>
        </row>
        <row r="43">
          <cell r="C43" t="str">
            <v>Allocation of Excess Purchase Price:</v>
          </cell>
          <cell r="D43" t="str">
            <v>Tax</v>
          </cell>
          <cell r="E43" t="str">
            <v>Book</v>
          </cell>
          <cell r="F43" t="str">
            <v>% Book Value</v>
          </cell>
          <cell r="G43" t="str">
            <v>% Excess PP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X43" t="str">
            <v>Other Senior Debt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 t="str">
            <v>Tangible Fixed Assets Write-up (Write-down)</v>
          </cell>
          <cell r="D44">
            <v>5</v>
          </cell>
          <cell r="E44">
            <v>5</v>
          </cell>
          <cell r="F44">
            <v>0</v>
          </cell>
          <cell r="G44">
            <v>0</v>
          </cell>
          <cell r="I44">
            <v>0</v>
          </cell>
          <cell r="K44" t="str">
            <v>% Paid by Seller at Close</v>
          </cell>
          <cell r="L44">
            <v>0.5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X44" t="str">
            <v>Subordinated Debt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 t="str">
            <v>In Process R&amp;D</v>
          </cell>
          <cell r="D45">
            <v>15</v>
          </cell>
          <cell r="E45" t="str">
            <v>n/a</v>
          </cell>
          <cell r="F45">
            <v>0</v>
          </cell>
          <cell r="G45">
            <v>0</v>
          </cell>
          <cell r="I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X45" t="str">
            <v>Mezzanine Debt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 t="str">
            <v>Finite-Life Intangibles</v>
          </cell>
          <cell r="D46">
            <v>15</v>
          </cell>
          <cell r="E46">
            <v>12</v>
          </cell>
          <cell r="K46" t="str">
            <v>Debt Financing Fees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X46" t="str">
            <v>Advisory</v>
          </cell>
          <cell r="Y46">
            <v>0</v>
          </cell>
          <cell r="Z46">
            <v>0</v>
          </cell>
          <cell r="AA46">
            <v>1.4999999999999999E-2</v>
          </cell>
          <cell r="AB46">
            <v>0.04</v>
          </cell>
          <cell r="AC46">
            <v>0</v>
          </cell>
        </row>
        <row r="47">
          <cell r="C47" t="str">
            <v xml:space="preserve">    Group 1</v>
          </cell>
          <cell r="F47">
            <v>0</v>
          </cell>
          <cell r="G47">
            <v>0</v>
          </cell>
          <cell r="I47">
            <v>0</v>
          </cell>
          <cell r="K47" t="str">
            <v>Financing Fees*</v>
          </cell>
          <cell r="L47">
            <v>1.5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X47" t="str">
            <v>Legal</v>
          </cell>
          <cell r="Y47">
            <v>0</v>
          </cell>
          <cell r="Z47">
            <v>0</v>
          </cell>
          <cell r="AA47">
            <v>0.01</v>
          </cell>
          <cell r="AB47">
            <v>0.01</v>
          </cell>
          <cell r="AC47">
            <v>0</v>
          </cell>
        </row>
        <row r="48">
          <cell r="C48" t="str">
            <v xml:space="preserve">    Group 2</v>
          </cell>
          <cell r="F48">
            <v>0</v>
          </cell>
          <cell r="G48">
            <v>0</v>
          </cell>
          <cell r="I48">
            <v>0</v>
          </cell>
          <cell r="K48" t="str">
            <v>Amort Prd (Yrs):</v>
          </cell>
          <cell r="L48">
            <v>5</v>
          </cell>
          <cell r="N48" t="str">
            <v>Subtotal Options</v>
          </cell>
          <cell r="R48">
            <v>0</v>
          </cell>
          <cell r="S48">
            <v>0</v>
          </cell>
          <cell r="X48" t="str">
            <v>Other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 t="str">
            <v>Indefinite Life Intangibles</v>
          </cell>
          <cell r="D49">
            <v>15</v>
          </cell>
          <cell r="E49" t="str">
            <v>n/a</v>
          </cell>
          <cell r="F49">
            <v>0</v>
          </cell>
          <cell r="G49">
            <v>0</v>
          </cell>
          <cell r="I49">
            <v>0</v>
          </cell>
        </row>
        <row r="50">
          <cell r="C50" t="str">
            <v>New Goodwill</v>
          </cell>
          <cell r="F50">
            <v>-0.31864453581418961</v>
          </cell>
          <cell r="G50">
            <v>1</v>
          </cell>
          <cell r="I50">
            <v>-29.502978926499999</v>
          </cell>
          <cell r="K50" t="str">
            <v>* Amortization included in Interest Expense</v>
          </cell>
          <cell r="N50" t="str">
            <v>Warrants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X50" t="str">
            <v>Equity Ownership</v>
          </cell>
        </row>
        <row r="51">
          <cell r="C51" t="str">
            <v>Total Allocations</v>
          </cell>
          <cell r="I51">
            <v>-29.502978926499999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X51" t="str">
            <v>Mezzanine Debt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K52" t="str">
            <v>Purchase Price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X52" t="str">
            <v>Management</v>
          </cell>
          <cell r="Y52">
            <v>0</v>
          </cell>
          <cell r="Z52">
            <v>0.05</v>
          </cell>
          <cell r="AA52">
            <v>0</v>
          </cell>
          <cell r="AB52">
            <v>0</v>
          </cell>
          <cell r="AC52">
            <v>0</v>
          </cell>
        </row>
        <row r="53">
          <cell r="C53" t="str">
            <v>Calculation of Goodwill</v>
          </cell>
          <cell r="K53" t="str">
            <v>LTM EBITDA</v>
          </cell>
          <cell r="L53">
            <v>33.36814692765639</v>
          </cell>
          <cell r="N53" t="str">
            <v>Subtotal Warrants</v>
          </cell>
          <cell r="R53">
            <v>0</v>
          </cell>
          <cell r="S53">
            <v>0</v>
          </cell>
          <cell r="X53" t="str">
            <v>Acquiror</v>
          </cell>
          <cell r="Y53">
            <v>1</v>
          </cell>
          <cell r="Z53">
            <v>0.95</v>
          </cell>
          <cell r="AA53">
            <v>1</v>
          </cell>
          <cell r="AB53">
            <v>1</v>
          </cell>
          <cell r="AC53">
            <v>1</v>
          </cell>
        </row>
        <row r="54">
          <cell r="C54" t="str">
            <v>Excess purchase price allocated to goodwill</v>
          </cell>
          <cell r="E54" t="str">
            <v>Applicable Federal Rate</v>
          </cell>
          <cell r="I54">
            <v>-29.502978926499999</v>
          </cell>
          <cell r="K54" t="str">
            <v>Multiple (No Fees)</v>
          </cell>
          <cell r="L54">
            <v>4.6495446036114876</v>
          </cell>
        </row>
        <row r="55">
          <cell r="C55" t="str">
            <v>Plus: Earnout / Contingent Liability</v>
          </cell>
          <cell r="E55">
            <v>8.3000000000000001E-3</v>
          </cell>
          <cell r="I55">
            <v>0</v>
          </cell>
          <cell r="K55" t="str">
            <v>Enterprise Value</v>
          </cell>
          <cell r="L55">
            <v>155.14668748</v>
          </cell>
          <cell r="N55" t="str">
            <v>Convertible Debt</v>
          </cell>
          <cell r="P55">
            <v>0</v>
          </cell>
          <cell r="Q55">
            <v>0</v>
          </cell>
          <cell r="S55">
            <v>0</v>
          </cell>
          <cell r="X55" t="str">
            <v>Total Financing Fees</v>
          </cell>
          <cell r="Y55">
            <v>0</v>
          </cell>
          <cell r="Z55">
            <v>0</v>
          </cell>
          <cell r="AA55">
            <v>1.5</v>
          </cell>
          <cell r="AB55">
            <v>1</v>
          </cell>
          <cell r="AC55">
            <v>0</v>
          </cell>
        </row>
        <row r="56">
          <cell r="C56" t="str">
            <v>Plus: Deferred Taxes**</v>
          </cell>
          <cell r="I56">
            <v>0</v>
          </cell>
          <cell r="K56" t="str">
            <v>Less: Net Debt</v>
          </cell>
          <cell r="L56">
            <v>94</v>
          </cell>
        </row>
        <row r="57">
          <cell r="C57" t="str">
            <v>Total New Goodwill</v>
          </cell>
          <cell r="D57">
            <v>15</v>
          </cell>
          <cell r="E57" t="str">
            <v>n/a</v>
          </cell>
          <cell r="I57">
            <v>-29.502978926499999</v>
          </cell>
          <cell r="K57" t="str">
            <v>Equity Value</v>
          </cell>
          <cell r="L57">
            <v>61.146687479999997</v>
          </cell>
          <cell r="N57" t="str">
            <v>Basic Shares Outstanding</v>
          </cell>
          <cell r="R57">
            <v>0</v>
          </cell>
          <cell r="S57">
            <v>0</v>
          </cell>
          <cell r="X57" t="str">
            <v>Other Inputs</v>
          </cell>
        </row>
        <row r="58">
          <cell r="C58" t="str">
            <v>* If you have negative excess purchase price, full amount is allocated to income (very rare)</v>
          </cell>
          <cell r="X58" t="str">
            <v>Cash Reinvestment Rate</v>
          </cell>
          <cell r="Z58">
            <v>0.02</v>
          </cell>
        </row>
        <row r="59">
          <cell r="C59" t="str">
            <v>** For stock deals, any asset write-up in addition to those listed above will create additional deferred taxes</v>
          </cell>
          <cell r="N59" t="str">
            <v>Total Diluted Shares incl Options/Warrants/Converts</v>
          </cell>
          <cell r="R59">
            <v>21.760387003558719</v>
          </cell>
          <cell r="S59">
            <v>21.760387003558719</v>
          </cell>
          <cell r="X59" t="str">
            <v>Prime Rate</v>
          </cell>
          <cell r="Z59">
            <v>0.08</v>
          </cell>
        </row>
        <row r="60">
          <cell r="A60" t="str">
            <v>x</v>
          </cell>
        </row>
        <row r="61">
          <cell r="N61" t="str">
            <v>Shine Options / Warrants</v>
          </cell>
          <cell r="U61" t="str">
            <v>Current Stock Price</v>
          </cell>
        </row>
        <row r="62">
          <cell r="C62" t="str">
            <v>Rise Earnout Liabilities</v>
          </cell>
          <cell r="N62" t="str">
            <v>Active</v>
          </cell>
          <cell r="O62">
            <v>0</v>
          </cell>
          <cell r="U62" t="str">
            <v>Shine</v>
          </cell>
          <cell r="V62">
            <v>2.2400000000000002</v>
          </cell>
        </row>
        <row r="63">
          <cell r="D63" t="str">
            <v>$ Amount</v>
          </cell>
          <cell r="E63" t="str">
            <v>Probability</v>
          </cell>
          <cell r="F63" t="str">
            <v>Existing Debt</v>
          </cell>
          <cell r="R63" t="str">
            <v>Trading</v>
          </cell>
          <cell r="S63" t="str">
            <v>Offer</v>
          </cell>
          <cell r="U63" t="str">
            <v>Rise</v>
          </cell>
          <cell r="V63">
            <v>2.81</v>
          </cell>
        </row>
        <row r="64">
          <cell r="C64" t="str">
            <v xml:space="preserve">LaJobi </v>
          </cell>
          <cell r="D64">
            <v>15</v>
          </cell>
          <cell r="E64">
            <v>1</v>
          </cell>
          <cell r="F64">
            <v>15</v>
          </cell>
          <cell r="N64" t="str">
            <v>Options</v>
          </cell>
          <cell r="P64" t="str">
            <v>Outstanding</v>
          </cell>
          <cell r="Q64" t="str">
            <v>Strike</v>
          </cell>
          <cell r="R64" t="str">
            <v>Shares</v>
          </cell>
          <cell r="S64" t="str">
            <v>Shares</v>
          </cell>
        </row>
        <row r="65">
          <cell r="C65" t="str">
            <v>CoCaLo</v>
          </cell>
          <cell r="D65">
            <v>4</v>
          </cell>
          <cell r="E65">
            <v>1</v>
          </cell>
          <cell r="F65">
            <v>4</v>
          </cell>
          <cell r="P65">
            <v>0.5</v>
          </cell>
          <cell r="Q65">
            <v>5.25</v>
          </cell>
          <cell r="R65">
            <v>0</v>
          </cell>
          <cell r="S65">
            <v>0</v>
          </cell>
          <cell r="X65" t="str">
            <v>Feeder Income Statement &amp; Balance Sheet Inputs</v>
          </cell>
        </row>
        <row r="66">
          <cell r="E66" t="str">
            <v>Total</v>
          </cell>
          <cell r="F66">
            <v>19</v>
          </cell>
          <cell r="P66">
            <v>0.46600000000000003</v>
          </cell>
          <cell r="Q66">
            <v>5.2</v>
          </cell>
          <cell r="R66">
            <v>0</v>
          </cell>
          <cell r="S66">
            <v>0</v>
          </cell>
          <cell r="X66" t="str">
            <v>Names of Projections (Feeds Labels and Menu)</v>
          </cell>
        </row>
        <row r="67">
          <cell r="P67">
            <v>3.32E-2</v>
          </cell>
          <cell r="Q67">
            <v>5.21</v>
          </cell>
          <cell r="R67">
            <v>0</v>
          </cell>
          <cell r="S67">
            <v>0</v>
          </cell>
          <cell r="W67" t="str">
            <v xml:space="preserve">Do not change order --&gt; </v>
          </cell>
          <cell r="X67" t="str">
            <v>Shine Management</v>
          </cell>
          <cell r="AA67" t="str">
            <v>Acquiror Active Feeder</v>
          </cell>
          <cell r="AB67" t="str">
            <v>Shine Management</v>
          </cell>
        </row>
        <row r="68">
          <cell r="P68">
            <v>0</v>
          </cell>
          <cell r="Q68">
            <v>0</v>
          </cell>
          <cell r="R68">
            <v>0</v>
          </cell>
          <cell r="S68">
            <v>0</v>
          </cell>
          <cell r="X68" t="str">
            <v>Shine 2</v>
          </cell>
          <cell r="AA68" t="str">
            <v>Target Active Feeder</v>
          </cell>
          <cell r="AB68" t="str">
            <v>Rise Management</v>
          </cell>
        </row>
        <row r="69">
          <cell r="P69">
            <v>0</v>
          </cell>
          <cell r="Q69">
            <v>0</v>
          </cell>
          <cell r="R69">
            <v>0</v>
          </cell>
          <cell r="S69">
            <v>0</v>
          </cell>
          <cell r="X69" t="str">
            <v>Rise Management</v>
          </cell>
          <cell r="BA69" t="str">
            <v>x</v>
          </cell>
        </row>
        <row r="70">
          <cell r="P70">
            <v>0</v>
          </cell>
          <cell r="Q70">
            <v>0</v>
          </cell>
          <cell r="R70">
            <v>0</v>
          </cell>
          <cell r="S70">
            <v>0</v>
          </cell>
          <cell r="X70" t="str">
            <v>Sunset</v>
          </cell>
        </row>
        <row r="71">
          <cell r="P71">
            <v>0</v>
          </cell>
          <cell r="Q71">
            <v>0</v>
          </cell>
          <cell r="R71">
            <v>0</v>
          </cell>
          <cell r="S71">
            <v>0</v>
          </cell>
          <cell r="X71" t="str">
            <v>Rise Management Cut</v>
          </cell>
        </row>
        <row r="72">
          <cell r="N72" t="str">
            <v>Subtotal Options</v>
          </cell>
          <cell r="R72">
            <v>0</v>
          </cell>
          <cell r="S72">
            <v>0</v>
          </cell>
        </row>
        <row r="73">
          <cell r="X73" t="str">
            <v>Capital IQ Formulas</v>
          </cell>
        </row>
        <row r="74">
          <cell r="N74" t="str">
            <v>Warrants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P75">
            <v>0</v>
          </cell>
          <cell r="Q75">
            <v>0</v>
          </cell>
          <cell r="R75">
            <v>0</v>
          </cell>
          <cell r="S75">
            <v>0</v>
          </cell>
          <cell r="X75" t="str">
            <v>Rise 52-Week Low</v>
          </cell>
          <cell r="Z75">
            <v>0.8</v>
          </cell>
        </row>
        <row r="76">
          <cell r="P76">
            <v>0</v>
          </cell>
          <cell r="Q76">
            <v>0</v>
          </cell>
          <cell r="R76">
            <v>0</v>
          </cell>
          <cell r="S76">
            <v>0</v>
          </cell>
          <cell r="X76" t="str">
            <v>Rise 52-Week High</v>
          </cell>
          <cell r="Z76">
            <v>13</v>
          </cell>
        </row>
        <row r="77">
          <cell r="N77" t="str">
            <v>Subtotal Warrants</v>
          </cell>
          <cell r="R77">
            <v>0</v>
          </cell>
          <cell r="S77">
            <v>0</v>
          </cell>
          <cell r="X77" t="str">
            <v>Shine 52-Week Low</v>
          </cell>
          <cell r="Z77">
            <v>1.05</v>
          </cell>
        </row>
        <row r="78">
          <cell r="X78" t="str">
            <v>Shine 52-Week High</v>
          </cell>
          <cell r="Z78">
            <v>4.8163999999999998</v>
          </cell>
        </row>
        <row r="79">
          <cell r="N79" t="str">
            <v>Convertible Debt</v>
          </cell>
          <cell r="P79">
            <v>0</v>
          </cell>
          <cell r="Q79">
            <v>0</v>
          </cell>
          <cell r="S79">
            <v>0</v>
          </cell>
        </row>
        <row r="81">
          <cell r="N81" t="str">
            <v>Basic Shares Outstanding</v>
          </cell>
          <cell r="R81">
            <v>15.404782000000001</v>
          </cell>
          <cell r="S81">
            <v>15.404782000000001</v>
          </cell>
        </row>
        <row r="82">
          <cell r="A82" t="str">
            <v>x</v>
          </cell>
          <cell r="X82" t="str">
            <v>Case</v>
          </cell>
          <cell r="AE82" t="str">
            <v>ACTIVE</v>
          </cell>
        </row>
        <row r="83">
          <cell r="N83" t="str">
            <v>Total Diluted Shares incl Options/Warrants/Converts</v>
          </cell>
          <cell r="R83">
            <v>15.404782000000001</v>
          </cell>
          <cell r="S83">
            <v>15.404782000000001</v>
          </cell>
          <cell r="V83" t="str">
            <v>x</v>
          </cell>
          <cell r="Y83" t="str">
            <v>Shine Standalone</v>
          </cell>
          <cell r="Z83" t="str">
            <v>Rise Standalone</v>
          </cell>
          <cell r="AA83" t="str">
            <v>Shine &gt; Rise</v>
          </cell>
          <cell r="AB83" t="str">
            <v>Shine &gt; Rise Cut</v>
          </cell>
          <cell r="AC83" t="str">
            <v>Shine &gt; Sunset</v>
          </cell>
          <cell r="AD83" t="str">
            <v>Sunset Standalone</v>
          </cell>
          <cell r="AG83" t="str">
            <v>x</v>
          </cell>
          <cell r="BA83" t="str">
            <v>x</v>
          </cell>
        </row>
        <row r="84">
          <cell r="X84" t="str">
            <v>Case</v>
          </cell>
          <cell r="Y84">
            <v>1</v>
          </cell>
          <cell r="Z84">
            <v>2</v>
          </cell>
          <cell r="AA84">
            <v>3</v>
          </cell>
          <cell r="AB84">
            <v>4</v>
          </cell>
          <cell r="AC84">
            <v>5</v>
          </cell>
          <cell r="AD84">
            <v>6</v>
          </cell>
          <cell r="AE84">
            <v>3</v>
          </cell>
        </row>
        <row r="85">
          <cell r="N85" t="str">
            <v>Rise Options / Warrants</v>
          </cell>
          <cell r="X85" t="str">
            <v>Acquiror Financials</v>
          </cell>
          <cell r="Y85" t="str">
            <v>Rise Management</v>
          </cell>
          <cell r="Z85" t="str">
            <v>Shine Management</v>
          </cell>
          <cell r="AA85" t="str">
            <v>Shine Management</v>
          </cell>
          <cell r="AB85" t="str">
            <v>Shine Management</v>
          </cell>
          <cell r="AC85" t="str">
            <v>Shine Management</v>
          </cell>
          <cell r="AD85" t="str">
            <v>Shine Management</v>
          </cell>
          <cell r="AE85" t="str">
            <v>Shine Management</v>
          </cell>
        </row>
        <row r="86">
          <cell r="N86" t="str">
            <v>Active</v>
          </cell>
          <cell r="O86">
            <v>1</v>
          </cell>
          <cell r="X86" t="str">
            <v>Acquiror Name</v>
          </cell>
          <cell r="Y86" t="str">
            <v>Rise</v>
          </cell>
          <cell r="Z86" t="str">
            <v>Shine</v>
          </cell>
          <cell r="AA86" t="str">
            <v>Shine</v>
          </cell>
          <cell r="AB86" t="str">
            <v>Shine</v>
          </cell>
          <cell r="AC86" t="str">
            <v>Shine</v>
          </cell>
          <cell r="AD86" t="str">
            <v>Shine</v>
          </cell>
          <cell r="AE86" t="str">
            <v>Shine</v>
          </cell>
        </row>
        <row r="87">
          <cell r="R87" t="str">
            <v>Trading</v>
          </cell>
          <cell r="S87" t="str">
            <v>Offer</v>
          </cell>
          <cell r="X87" t="str">
            <v>Target Financials</v>
          </cell>
          <cell r="Y87" t="str">
            <v>Shine Management</v>
          </cell>
          <cell r="Z87" t="str">
            <v>Rise Management</v>
          </cell>
          <cell r="AA87" t="str">
            <v>Rise Management</v>
          </cell>
          <cell r="AB87" t="str">
            <v>Rise Management Cut</v>
          </cell>
          <cell r="AC87" t="str">
            <v>Sunset</v>
          </cell>
          <cell r="AD87" t="str">
            <v>Sunset</v>
          </cell>
          <cell r="AE87" t="str">
            <v>Rise Management</v>
          </cell>
        </row>
        <row r="88">
          <cell r="N88" t="str">
            <v>Options</v>
          </cell>
          <cell r="P88" t="str">
            <v>Outstanding</v>
          </cell>
          <cell r="Q88" t="str">
            <v>Strike</v>
          </cell>
          <cell r="R88" t="str">
            <v>Shares</v>
          </cell>
          <cell r="S88" t="str">
            <v>Shares</v>
          </cell>
          <cell r="X88" t="str">
            <v>Target Name</v>
          </cell>
          <cell r="Y88" t="str">
            <v>Shine</v>
          </cell>
          <cell r="Z88" t="str">
            <v>Rise</v>
          </cell>
          <cell r="AA88" t="str">
            <v>Rise</v>
          </cell>
          <cell r="AB88" t="str">
            <v>Rise</v>
          </cell>
          <cell r="AC88" t="str">
            <v>Sunset</v>
          </cell>
          <cell r="AD88" t="str">
            <v>Rise</v>
          </cell>
          <cell r="AE88" t="str">
            <v>Rise</v>
          </cell>
        </row>
        <row r="89">
          <cell r="P89">
            <v>4.7450000000000001E-3</v>
          </cell>
          <cell r="Q89">
            <v>23.625</v>
          </cell>
          <cell r="R89">
            <v>0</v>
          </cell>
          <cell r="S89">
            <v>0</v>
          </cell>
          <cell r="X89" t="str">
            <v>Capital Structure</v>
          </cell>
          <cell r="Y89">
            <v>1</v>
          </cell>
          <cell r="Z89">
            <v>2</v>
          </cell>
          <cell r="AA89">
            <v>3</v>
          </cell>
          <cell r="AB89">
            <v>3</v>
          </cell>
          <cell r="AC89">
            <v>4</v>
          </cell>
          <cell r="AD89">
            <v>4</v>
          </cell>
          <cell r="AE89">
            <v>3</v>
          </cell>
        </row>
        <row r="90">
          <cell r="P90">
            <v>1.387E-3</v>
          </cell>
          <cell r="Q90">
            <v>18.375</v>
          </cell>
          <cell r="R90">
            <v>0</v>
          </cell>
          <cell r="S90">
            <v>0</v>
          </cell>
          <cell r="X90" t="str">
            <v>Include Acquiror?</v>
          </cell>
          <cell r="Y90" t="str">
            <v>No</v>
          </cell>
          <cell r="Z90" t="str">
            <v>No</v>
          </cell>
          <cell r="AA90" t="str">
            <v>Yes</v>
          </cell>
          <cell r="AB90" t="str">
            <v>Yes</v>
          </cell>
          <cell r="AC90" t="str">
            <v>Yes</v>
          </cell>
          <cell r="AD90" t="str">
            <v>No</v>
          </cell>
          <cell r="AE90" t="str">
            <v>Yes</v>
          </cell>
        </row>
        <row r="91">
          <cell r="P91">
            <v>6.2960000000000004E-3</v>
          </cell>
          <cell r="Q91">
            <v>30.98</v>
          </cell>
          <cell r="R91">
            <v>0</v>
          </cell>
          <cell r="S91">
            <v>0</v>
          </cell>
          <cell r="X91" t="str">
            <v>Include Target?</v>
          </cell>
          <cell r="Y91" t="str">
            <v>Yes</v>
          </cell>
          <cell r="Z91" t="str">
            <v>Yes</v>
          </cell>
          <cell r="AA91" t="str">
            <v>Yes</v>
          </cell>
          <cell r="AB91" t="str">
            <v>Yes</v>
          </cell>
          <cell r="AC91" t="str">
            <v>Yes</v>
          </cell>
          <cell r="AD91" t="str">
            <v>Yes</v>
          </cell>
          <cell r="AE91" t="str">
            <v>Yes</v>
          </cell>
        </row>
        <row r="92">
          <cell r="P92">
            <v>3.8800000000000002E-3</v>
          </cell>
          <cell r="Q92">
            <v>20.75</v>
          </cell>
          <cell r="R92">
            <v>0</v>
          </cell>
          <cell r="S92">
            <v>0</v>
          </cell>
          <cell r="X92" t="str">
            <v>Synergies?</v>
          </cell>
          <cell r="AA92">
            <v>12</v>
          </cell>
          <cell r="AB92">
            <v>12</v>
          </cell>
          <cell r="AC92">
            <v>3</v>
          </cell>
          <cell r="AE92">
            <v>12</v>
          </cell>
        </row>
        <row r="93">
          <cell r="P93">
            <v>1.0233000000000001E-2</v>
          </cell>
          <cell r="Q93">
            <v>34.799999999999997</v>
          </cell>
          <cell r="R93">
            <v>0</v>
          </cell>
          <cell r="S93">
            <v>0</v>
          </cell>
          <cell r="X93" t="str">
            <v>Acquiror Share Price</v>
          </cell>
          <cell r="Y93">
            <v>2.81</v>
          </cell>
          <cell r="Z93">
            <v>2.2400000000000002</v>
          </cell>
          <cell r="AA93">
            <v>2.2400000000000002</v>
          </cell>
          <cell r="AB93">
            <v>2.2400000000000002</v>
          </cell>
          <cell r="AC93">
            <v>2.2400000000000002</v>
          </cell>
          <cell r="AE93">
            <v>2.2400000000000002</v>
          </cell>
        </row>
        <row r="94">
          <cell r="P94">
            <v>0.25</v>
          </cell>
          <cell r="Q94">
            <v>19.53</v>
          </cell>
          <cell r="R94">
            <v>0</v>
          </cell>
          <cell r="S94">
            <v>0</v>
          </cell>
          <cell r="X94" t="str">
            <v>Target Share Price</v>
          </cell>
          <cell r="Y94">
            <v>2.2400000000000002</v>
          </cell>
          <cell r="Z94">
            <v>2.81</v>
          </cell>
          <cell r="AA94">
            <v>2.81</v>
          </cell>
          <cell r="AB94">
            <v>2.81</v>
          </cell>
          <cell r="AE94">
            <v>2.81</v>
          </cell>
        </row>
        <row r="95">
          <cell r="P95">
            <v>0.4</v>
          </cell>
          <cell r="Q95">
            <v>22.21</v>
          </cell>
          <cell r="R95">
            <v>0</v>
          </cell>
          <cell r="S95">
            <v>0</v>
          </cell>
          <cell r="X95" t="str">
            <v>Offer Price per Share</v>
          </cell>
          <cell r="Y95">
            <v>2.2400000000000002</v>
          </cell>
          <cell r="Z95">
            <v>2.81</v>
          </cell>
          <cell r="AA95">
            <v>2.81</v>
          </cell>
          <cell r="AB95">
            <v>2.81</v>
          </cell>
          <cell r="AE95">
            <v>2.81</v>
          </cell>
        </row>
        <row r="96">
          <cell r="P96">
            <v>5.6756000000000001E-2</v>
          </cell>
          <cell r="Q96">
            <v>34.049999999999997</v>
          </cell>
          <cell r="R96">
            <v>0</v>
          </cell>
          <cell r="S96">
            <v>0</v>
          </cell>
          <cell r="X96" t="str">
            <v>Shares for DCF/PV</v>
          </cell>
          <cell r="Y96">
            <v>15.404782000000001</v>
          </cell>
          <cell r="Z96">
            <v>21.760387003558719</v>
          </cell>
          <cell r="AA96">
            <v>42.702410339285713</v>
          </cell>
          <cell r="AB96">
            <v>42.702410339285713</v>
          </cell>
          <cell r="AE96">
            <v>42.702410339285713</v>
          </cell>
        </row>
        <row r="97">
          <cell r="P97">
            <v>0.319882</v>
          </cell>
          <cell r="Q97">
            <v>13.05</v>
          </cell>
          <cell r="R97">
            <v>0</v>
          </cell>
          <cell r="S97">
            <v>0</v>
          </cell>
          <cell r="X97" t="str">
            <v>Min WACC for DCF</v>
          </cell>
          <cell r="Y97">
            <v>0.13</v>
          </cell>
          <cell r="Z97">
            <v>0.13</v>
          </cell>
          <cell r="AA97">
            <v>0.13</v>
          </cell>
          <cell r="AB97">
            <v>0.13</v>
          </cell>
          <cell r="AC97">
            <v>0.13</v>
          </cell>
          <cell r="AD97">
            <v>0.13</v>
          </cell>
          <cell r="AE97">
            <v>0.13</v>
          </cell>
        </row>
        <row r="98">
          <cell r="P98">
            <v>1.4999999999999999E-2</v>
          </cell>
          <cell r="Q98">
            <v>13.06</v>
          </cell>
          <cell r="R98">
            <v>0</v>
          </cell>
          <cell r="S98">
            <v>0</v>
          </cell>
          <cell r="X98" t="str">
            <v>Min Mult for DCF</v>
          </cell>
          <cell r="Y98">
            <v>7</v>
          </cell>
          <cell r="Z98">
            <v>5.5</v>
          </cell>
          <cell r="AA98">
            <v>7</v>
          </cell>
          <cell r="AB98">
            <v>7</v>
          </cell>
          <cell r="AD98">
            <v>7</v>
          </cell>
          <cell r="AE98">
            <v>7</v>
          </cell>
        </row>
        <row r="99">
          <cell r="P99">
            <v>0.01</v>
          </cell>
          <cell r="Q99">
            <v>13.74</v>
          </cell>
          <cell r="R99">
            <v>0</v>
          </cell>
          <cell r="S99">
            <v>0</v>
          </cell>
          <cell r="X99" t="str">
            <v>Min Perp Growth for DCF</v>
          </cell>
          <cell r="Y99">
            <v>0.04</v>
          </cell>
          <cell r="Z99">
            <v>0.03</v>
          </cell>
          <cell r="AA99">
            <v>0.04</v>
          </cell>
          <cell r="AB99">
            <v>0.04</v>
          </cell>
          <cell r="AD99">
            <v>0.04</v>
          </cell>
          <cell r="AE99">
            <v>0.04</v>
          </cell>
        </row>
        <row r="100">
          <cell r="P100">
            <v>0.03</v>
          </cell>
          <cell r="Q100">
            <v>11.61</v>
          </cell>
          <cell r="R100">
            <v>0</v>
          </cell>
          <cell r="S100">
            <v>0</v>
          </cell>
          <cell r="X100" t="str">
            <v>Acquiror Trading Shares</v>
          </cell>
          <cell r="Y100">
            <v>21.760387003558719</v>
          </cell>
          <cell r="Z100">
            <v>15.404782000000001</v>
          </cell>
          <cell r="AA100">
            <v>15.404782000000001</v>
          </cell>
          <cell r="AB100">
            <v>15.404782000000001</v>
          </cell>
          <cell r="AC100">
            <v>15.404782000000001</v>
          </cell>
          <cell r="AE100">
            <v>15.404782000000001</v>
          </cell>
        </row>
        <row r="101">
          <cell r="P101">
            <v>0.02</v>
          </cell>
          <cell r="Q101">
            <v>11.52</v>
          </cell>
          <cell r="R101">
            <v>0</v>
          </cell>
          <cell r="S101">
            <v>0</v>
          </cell>
          <cell r="X101" t="str">
            <v>Target Trading Shares</v>
          </cell>
          <cell r="Y101">
            <v>15.404782000000001</v>
          </cell>
          <cell r="Z101">
            <v>21.760387003558719</v>
          </cell>
          <cell r="AA101">
            <v>21.760387003558719</v>
          </cell>
          <cell r="AB101">
            <v>21.760387003558719</v>
          </cell>
          <cell r="AE101">
            <v>21.760387003558719</v>
          </cell>
        </row>
        <row r="102">
          <cell r="P102">
            <v>2E-3</v>
          </cell>
          <cell r="Q102">
            <v>11.19</v>
          </cell>
          <cell r="R102">
            <v>0</v>
          </cell>
          <cell r="S102">
            <v>0</v>
          </cell>
          <cell r="X102" t="str">
            <v>Target Offer Shares</v>
          </cell>
          <cell r="Y102">
            <v>15.404782000000001</v>
          </cell>
          <cell r="Z102">
            <v>21.760387003558719</v>
          </cell>
          <cell r="AA102">
            <v>21.760387003558719</v>
          </cell>
          <cell r="AB102">
            <v>21.760387003558719</v>
          </cell>
          <cell r="AE102">
            <v>21.760387003558719</v>
          </cell>
        </row>
        <row r="103">
          <cell r="P103">
            <v>0.06</v>
          </cell>
          <cell r="Q103">
            <v>15.05</v>
          </cell>
          <cell r="R103">
            <v>0</v>
          </cell>
          <cell r="S103">
            <v>0</v>
          </cell>
          <cell r="X103" t="str">
            <v>Public or Private</v>
          </cell>
          <cell r="Y103" t="str">
            <v>Public</v>
          </cell>
          <cell r="Z103" t="str">
            <v>Public</v>
          </cell>
          <cell r="AA103" t="str">
            <v>Public</v>
          </cell>
          <cell r="AB103" t="str">
            <v>Public</v>
          </cell>
          <cell r="AC103" t="str">
            <v>Private</v>
          </cell>
          <cell r="AD103" t="str">
            <v>Private</v>
          </cell>
          <cell r="AE103" t="str">
            <v>Public</v>
          </cell>
        </row>
        <row r="104">
          <cell r="P104">
            <v>4.9299999999999997E-2</v>
          </cell>
          <cell r="Q104">
            <v>16.3</v>
          </cell>
          <cell r="R104">
            <v>0</v>
          </cell>
          <cell r="S104">
            <v>0</v>
          </cell>
          <cell r="X104" t="str">
            <v>Purchase Multiple</v>
          </cell>
          <cell r="AC104">
            <v>8</v>
          </cell>
          <cell r="AE104">
            <v>0</v>
          </cell>
        </row>
        <row r="105">
          <cell r="P105">
            <v>1.15E-2</v>
          </cell>
          <cell r="Q105">
            <v>14.9</v>
          </cell>
          <cell r="R105">
            <v>0</v>
          </cell>
          <cell r="S105">
            <v>0</v>
          </cell>
          <cell r="X105" t="str">
            <v>Costs to Achieve Synergies</v>
          </cell>
          <cell r="AA105">
            <v>1.5</v>
          </cell>
          <cell r="AB105">
            <v>1.5</v>
          </cell>
          <cell r="AC105">
            <v>1.5</v>
          </cell>
          <cell r="AE105">
            <v>1.5</v>
          </cell>
        </row>
        <row r="106">
          <cell r="P106">
            <v>0.31440000000000001</v>
          </cell>
          <cell r="Q106">
            <v>16.77</v>
          </cell>
          <cell r="R106">
            <v>0</v>
          </cell>
          <cell r="S106">
            <v>0</v>
          </cell>
          <cell r="X106" t="str">
            <v>Include Rise CF Items (0 = No)</v>
          </cell>
          <cell r="Z106">
            <v>1</v>
          </cell>
          <cell r="AA106">
            <v>1</v>
          </cell>
          <cell r="AB106">
            <v>1</v>
          </cell>
          <cell r="AE106">
            <v>1</v>
          </cell>
        </row>
        <row r="107">
          <cell r="P107">
            <v>0.12</v>
          </cell>
          <cell r="Q107">
            <v>16.05</v>
          </cell>
          <cell r="R107">
            <v>0</v>
          </cell>
          <cell r="S107">
            <v>0</v>
          </cell>
          <cell r="X107" t="str">
            <v>Rise Intangibles Tax Shield (Annual)</v>
          </cell>
          <cell r="Z107">
            <v>15.5</v>
          </cell>
          <cell r="AA107">
            <v>15.5</v>
          </cell>
          <cell r="AB107">
            <v>15.5</v>
          </cell>
          <cell r="AE107">
            <v>15.5</v>
          </cell>
        </row>
        <row r="108">
          <cell r="P108">
            <v>0.1</v>
          </cell>
          <cell r="Q108">
            <v>14.83</v>
          </cell>
          <cell r="R108">
            <v>0</v>
          </cell>
          <cell r="S108">
            <v>0</v>
          </cell>
          <cell r="X108" t="str">
            <v>Acquiror Debt Retirement</v>
          </cell>
          <cell r="AA108">
            <v>45</v>
          </cell>
          <cell r="AB108">
            <v>45</v>
          </cell>
          <cell r="AE108">
            <v>45</v>
          </cell>
        </row>
        <row r="109">
          <cell r="P109">
            <v>5.0999999999999997E-2</v>
          </cell>
          <cell r="Q109">
            <v>13.65</v>
          </cell>
          <cell r="R109">
            <v>0</v>
          </cell>
          <cell r="S109">
            <v>0</v>
          </cell>
          <cell r="X109" t="str">
            <v>Transaction Type</v>
          </cell>
          <cell r="Y109" t="str">
            <v>Stock</v>
          </cell>
          <cell r="Z109" t="str">
            <v>Stock</v>
          </cell>
          <cell r="AA109" t="str">
            <v>Stock</v>
          </cell>
          <cell r="AB109" t="str">
            <v>Stock</v>
          </cell>
          <cell r="AC109" t="str">
            <v>Asset</v>
          </cell>
          <cell r="AD109" t="str">
            <v>Stock</v>
          </cell>
          <cell r="AE109" t="str">
            <v>Stock</v>
          </cell>
        </row>
        <row r="110">
          <cell r="P110">
            <v>0.105</v>
          </cell>
          <cell r="Q110">
            <v>7.28</v>
          </cell>
          <cell r="R110">
            <v>0</v>
          </cell>
          <cell r="S110">
            <v>0</v>
          </cell>
          <cell r="X110" t="str">
            <v>2009 Synergies</v>
          </cell>
          <cell r="AA110">
            <v>0</v>
          </cell>
          <cell r="AB110">
            <v>0</v>
          </cell>
          <cell r="AC110">
            <v>0</v>
          </cell>
          <cell r="AE110">
            <v>0</v>
          </cell>
        </row>
        <row r="111">
          <cell r="P111">
            <v>-0.22070400000000001</v>
          </cell>
          <cell r="Q111">
            <v>20.100000000000001</v>
          </cell>
          <cell r="R111">
            <v>0</v>
          </cell>
          <cell r="S111">
            <v>0</v>
          </cell>
          <cell r="T111" t="str">
            <v>x</v>
          </cell>
          <cell r="V111" t="str">
            <v>x</v>
          </cell>
          <cell r="X111" t="str">
            <v>2010 Synergies</v>
          </cell>
          <cell r="AA111">
            <v>6</v>
          </cell>
          <cell r="AB111">
            <v>6</v>
          </cell>
          <cell r="AC111">
            <v>3</v>
          </cell>
          <cell r="AE111">
            <v>6</v>
          </cell>
        </row>
        <row r="112">
          <cell r="P112">
            <v>0.11799999999999999</v>
          </cell>
          <cell r="Q112">
            <v>6.43</v>
          </cell>
          <cell r="R112">
            <v>0</v>
          </cell>
          <cell r="S112">
            <v>0</v>
          </cell>
          <cell r="X112" t="str">
            <v>2011+ Synergies</v>
          </cell>
          <cell r="AA112">
            <v>12</v>
          </cell>
          <cell r="AB112">
            <v>12</v>
          </cell>
          <cell r="AC112">
            <v>3</v>
          </cell>
          <cell r="AE112">
            <v>12</v>
          </cell>
        </row>
        <row r="113">
          <cell r="P113">
            <v>0.56494299999999997</v>
          </cell>
          <cell r="Q113">
            <v>1.5</v>
          </cell>
          <cell r="R113">
            <v>0.26337200355871887</v>
          </cell>
          <cell r="S113">
            <v>0.26337200355871887</v>
          </cell>
          <cell r="X113" t="str">
            <v>2009 Synergies Cost</v>
          </cell>
          <cell r="AA113">
            <v>0</v>
          </cell>
          <cell r="AB113">
            <v>0</v>
          </cell>
          <cell r="AE113">
            <v>0</v>
          </cell>
        </row>
        <row r="114">
          <cell r="P114">
            <v>1.3899999999999999E-2</v>
          </cell>
          <cell r="Q114">
            <v>6.43</v>
          </cell>
          <cell r="R114">
            <v>0</v>
          </cell>
          <cell r="S114">
            <v>0</v>
          </cell>
          <cell r="X114" t="str">
            <v>2010 Synergies Cost</v>
          </cell>
          <cell r="AA114">
            <v>6</v>
          </cell>
          <cell r="AB114">
            <v>6</v>
          </cell>
          <cell r="AC114">
            <v>3</v>
          </cell>
          <cell r="AE114">
            <v>6</v>
          </cell>
        </row>
        <row r="115"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X115" t="str">
            <v>2011+ Synergies Cost</v>
          </cell>
          <cell r="AA115">
            <v>6</v>
          </cell>
          <cell r="AB115">
            <v>6</v>
          </cell>
          <cell r="AE115">
            <v>6</v>
          </cell>
        </row>
        <row r="116"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X116" t="str">
            <v>52-Week High (for FF)</v>
          </cell>
          <cell r="Y116">
            <v>4.8163999999999998</v>
          </cell>
          <cell r="Z116">
            <v>13</v>
          </cell>
          <cell r="AE116">
            <v>0</v>
          </cell>
        </row>
        <row r="117"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X117" t="str">
            <v>52-Week Low (for FF)</v>
          </cell>
          <cell r="Y117">
            <v>1.05</v>
          </cell>
          <cell r="Z117">
            <v>0.8</v>
          </cell>
          <cell r="AE117">
            <v>0</v>
          </cell>
        </row>
        <row r="118">
          <cell r="N118" t="str">
            <v>Subtotal Options</v>
          </cell>
          <cell r="R118">
            <v>0.26337200355871887</v>
          </cell>
          <cell r="S118">
            <v>0.26337200355871887</v>
          </cell>
          <cell r="X118" t="str">
            <v>DCF Tax Rate</v>
          </cell>
          <cell r="Y118">
            <v>0.15</v>
          </cell>
          <cell r="Z118">
            <v>0.1</v>
          </cell>
          <cell r="AA118">
            <v>0.15</v>
          </cell>
          <cell r="AB118">
            <v>0.15</v>
          </cell>
          <cell r="AE118">
            <v>0.15</v>
          </cell>
        </row>
        <row r="119">
          <cell r="X119" t="str">
            <v>Rise Management Haircut</v>
          </cell>
          <cell r="AB119">
            <v>0.5</v>
          </cell>
          <cell r="AE119">
            <v>0</v>
          </cell>
        </row>
        <row r="120">
          <cell r="N120" t="str">
            <v>Warrants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X120" t="str">
            <v>Earnout Payment (2011)</v>
          </cell>
          <cell r="Z120">
            <v>19</v>
          </cell>
          <cell r="AA120">
            <v>19</v>
          </cell>
          <cell r="AB120">
            <v>19</v>
          </cell>
          <cell r="AE120">
            <v>19</v>
          </cell>
        </row>
        <row r="121"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X121" t="str">
            <v>Include Shine SBC in CF?</v>
          </cell>
          <cell r="Y121">
            <v>1</v>
          </cell>
          <cell r="Z121">
            <v>0</v>
          </cell>
          <cell r="AA121">
            <v>1</v>
          </cell>
          <cell r="AB121">
            <v>1</v>
          </cell>
          <cell r="AC121">
            <v>1</v>
          </cell>
          <cell r="AD121">
            <v>0</v>
          </cell>
          <cell r="AE121">
            <v>1</v>
          </cell>
        </row>
        <row r="122"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X122" t="str">
            <v>Include Rise SBC in CF?</v>
          </cell>
          <cell r="Y122">
            <v>0</v>
          </cell>
          <cell r="Z122">
            <v>1</v>
          </cell>
          <cell r="AA122">
            <v>1</v>
          </cell>
          <cell r="AB122">
            <v>1</v>
          </cell>
          <cell r="AC122">
            <v>0</v>
          </cell>
          <cell r="AD122">
            <v>0</v>
          </cell>
          <cell r="AE122">
            <v>1</v>
          </cell>
        </row>
        <row r="123">
          <cell r="N123" t="str">
            <v>Subtotal Warrants</v>
          </cell>
          <cell r="R123">
            <v>0</v>
          </cell>
          <cell r="S123">
            <v>0</v>
          </cell>
        </row>
        <row r="125">
          <cell r="N125" t="str">
            <v>Convertible Debt</v>
          </cell>
          <cell r="P125">
            <v>0</v>
          </cell>
          <cell r="Q125">
            <v>0</v>
          </cell>
          <cell r="S125">
            <v>0</v>
          </cell>
        </row>
        <row r="127">
          <cell r="N127" t="str">
            <v>Basic Shares Outstanding</v>
          </cell>
          <cell r="R127">
            <v>21.497015000000001</v>
          </cell>
          <cell r="S127">
            <v>21.497015000000001</v>
          </cell>
        </row>
        <row r="129">
          <cell r="N129" t="str">
            <v>Total Diluted Shares incl Options/Warrants/Converts</v>
          </cell>
          <cell r="R129">
            <v>21.760387003558719</v>
          </cell>
          <cell r="S129">
            <v>21.760387003558719</v>
          </cell>
        </row>
        <row r="133">
          <cell r="AL133" t="str">
            <v>Exchange ratio</v>
          </cell>
        </row>
        <row r="134">
          <cell r="AL134" t="str">
            <v>Ex. Ratio</v>
          </cell>
          <cell r="AM134">
            <v>0.71527570616235547</v>
          </cell>
          <cell r="AN134">
            <v>0.91527570616235554</v>
          </cell>
          <cell r="AO134">
            <v>1.1152757061623555</v>
          </cell>
          <cell r="AP134">
            <v>1.3152757061623555</v>
          </cell>
          <cell r="AQ134">
            <v>1.5152757061623554</v>
          </cell>
        </row>
        <row r="135">
          <cell r="AL135" t="str">
            <v>Price</v>
          </cell>
          <cell r="AM135">
            <v>1.6022175818036763</v>
          </cell>
          <cell r="AN135">
            <v>2.0502175818036767</v>
          </cell>
          <cell r="AO135">
            <v>2.4982175818036767</v>
          </cell>
          <cell r="AP135">
            <v>2.9462175818036767</v>
          </cell>
          <cell r="AQ135">
            <v>3.3942175818036766</v>
          </cell>
        </row>
        <row r="136">
          <cell r="AG136" t="str">
            <v>x</v>
          </cell>
          <cell r="BA136" t="str">
            <v>x</v>
          </cell>
        </row>
        <row r="138">
          <cell r="AL138" t="str">
            <v>Pro Forma Ownership</v>
          </cell>
        </row>
        <row r="140">
          <cell r="AL140">
            <v>0.24640329619367535</v>
          </cell>
          <cell r="AM140">
            <v>1.6022175818036763</v>
          </cell>
          <cell r="AN140">
            <v>2.0502175818036767</v>
          </cell>
          <cell r="AO140">
            <v>2.4982175818036767</v>
          </cell>
          <cell r="AP140">
            <v>2.9462175818036767</v>
          </cell>
          <cell r="AQ140">
            <v>3.3942175818036766</v>
          </cell>
        </row>
        <row r="141">
          <cell r="AL141">
            <v>0.36074736478816005</v>
          </cell>
          <cell r="AM141">
            <v>0.50004397490280672</v>
          </cell>
          <cell r="AN141">
            <v>0.43739669887864185</v>
          </cell>
          <cell r="AO141">
            <v>0.38869910196102936</v>
          </cell>
          <cell r="AP141">
            <v>0.34975868987795877</v>
          </cell>
          <cell r="AQ141">
            <v>0.3179100251353501</v>
          </cell>
        </row>
        <row r="143">
          <cell r="AH143" t="str">
            <v>Accretion / (Dilution):</v>
          </cell>
          <cell r="AK143" t="str">
            <v>Accretion / (Dilution)</v>
          </cell>
        </row>
        <row r="144">
          <cell r="AI144" t="str">
            <v>$</v>
          </cell>
          <cell r="AJ144" t="str">
            <v>%</v>
          </cell>
        </row>
        <row r="145">
          <cell r="AH145">
            <v>2010</v>
          </cell>
          <cell r="AI145">
            <v>0.17292027373564456</v>
          </cell>
          <cell r="AJ145">
            <v>0.24640329619367535</v>
          </cell>
          <cell r="AK145">
            <v>2010</v>
          </cell>
          <cell r="AS145">
            <v>2011</v>
          </cell>
        </row>
        <row r="146">
          <cell r="AH146">
            <v>2011</v>
          </cell>
          <cell r="AI146">
            <v>0.16056884749537215</v>
          </cell>
          <cell r="AJ146">
            <v>0.1335385478723394</v>
          </cell>
        </row>
        <row r="148">
          <cell r="AM148" t="str">
            <v>Implied Shine Ownership</v>
          </cell>
          <cell r="AU148" t="str">
            <v>Implied Shine Ownership</v>
          </cell>
        </row>
        <row r="149">
          <cell r="A149" t="str">
            <v>x</v>
          </cell>
          <cell r="T149" t="str">
            <v>x</v>
          </cell>
          <cell r="AM149">
            <v>0.50004397490280672</v>
          </cell>
          <cell r="AN149">
            <v>0.43739669887864185</v>
          </cell>
          <cell r="AO149">
            <v>0.38869910196102936</v>
          </cell>
          <cell r="AP149">
            <v>0.34975868987795877</v>
          </cell>
          <cell r="AQ149">
            <v>0.3179100251353501</v>
          </cell>
          <cell r="AU149">
            <v>0.50004397490280672</v>
          </cell>
          <cell r="AV149">
            <v>0.43739669887864185</v>
          </cell>
          <cell r="AW149">
            <v>0.38869910196102936</v>
          </cell>
          <cell r="AX149">
            <v>0.34975868987795877</v>
          </cell>
          <cell r="AY149">
            <v>0.3179100251353501</v>
          </cell>
        </row>
        <row r="150">
          <cell r="AM150" t="str">
            <v>Exchange Ratio</v>
          </cell>
          <cell r="AU150" t="str">
            <v>Exchange Ratio</v>
          </cell>
          <cell r="BA150" t="str">
            <v>x</v>
          </cell>
        </row>
        <row r="151">
          <cell r="AM151">
            <v>0.71527570616235547</v>
          </cell>
          <cell r="AN151">
            <v>0.91527570616235554</v>
          </cell>
          <cell r="AO151">
            <v>1.1152757061623555</v>
          </cell>
          <cell r="AP151">
            <v>1.3152757061623555</v>
          </cell>
          <cell r="AQ151">
            <v>1.5152757061623554</v>
          </cell>
          <cell r="AU151">
            <v>0.71527570616235547</v>
          </cell>
          <cell r="AV151">
            <v>0.91527570616235554</v>
          </cell>
          <cell r="AW151">
            <v>1.1152757061623555</v>
          </cell>
          <cell r="AX151">
            <v>1.3152757061623555</v>
          </cell>
          <cell r="AY151">
            <v>1.5152757061623554</v>
          </cell>
        </row>
        <row r="152">
          <cell r="AL152">
            <v>0.24640329619367535</v>
          </cell>
          <cell r="AM152">
            <v>1.6022175818036763</v>
          </cell>
          <cell r="AN152">
            <v>2.0502175818036767</v>
          </cell>
          <cell r="AO152">
            <v>2.4982175818036767</v>
          </cell>
          <cell r="AP152">
            <v>2.9462175818036767</v>
          </cell>
          <cell r="AQ152">
            <v>3.3942175818036766</v>
          </cell>
          <cell r="AT152">
            <v>0.1335385478723394</v>
          </cell>
          <cell r="AU152">
            <v>1.6022175818036763</v>
          </cell>
          <cell r="AV152">
            <v>2.0502175818036767</v>
          </cell>
          <cell r="AW152">
            <v>2.4982175818036767</v>
          </cell>
          <cell r="AX152">
            <v>2.9462175818036767</v>
          </cell>
          <cell r="AY152">
            <v>3.3942175818036766</v>
          </cell>
        </row>
        <row r="153">
          <cell r="AH153" t="str">
            <v>Synergies:</v>
          </cell>
          <cell r="AK153" t="str">
            <v>Synergies</v>
          </cell>
          <cell r="AL153">
            <v>0</v>
          </cell>
          <cell r="AM153">
            <v>0.54208438374981771</v>
          </cell>
          <cell r="AN153">
            <v>0.35126722806330796</v>
          </cell>
          <cell r="AO153">
            <v>0.20241498586399898</v>
          </cell>
          <cell r="AP153">
            <v>8.3055580760091841E-2</v>
          </cell>
          <cell r="AQ153">
            <v>-1.4786242998956735E-2</v>
          </cell>
          <cell r="AS153" t="str">
            <v>Synergies</v>
          </cell>
          <cell r="AT153">
            <v>0</v>
          </cell>
          <cell r="AU153">
            <v>0.35329359228693263</v>
          </cell>
          <cell r="AV153">
            <v>0.18771949770078161</v>
          </cell>
          <cell r="AW153">
            <v>5.8199408821933953E-2</v>
          </cell>
          <cell r="AX153">
            <v>-4.5886638056313649E-2</v>
          </cell>
          <cell r="AY153">
            <v>-0.13136060198217914</v>
          </cell>
        </row>
        <row r="154">
          <cell r="AH154" t="str">
            <v>start</v>
          </cell>
          <cell r="AI154">
            <v>0</v>
          </cell>
          <cell r="AL154">
            <v>3</v>
          </cell>
          <cell r="AM154">
            <v>0.63153448392914313</v>
          </cell>
          <cell r="AN154">
            <v>0.42966609507646292</v>
          </cell>
          <cell r="AO154">
            <v>0.27219303034192244</v>
          </cell>
          <cell r="AP154">
            <v>0.14592088926502425</v>
          </cell>
          <cell r="AQ154">
            <v>4.241252675125054E-2</v>
          </cell>
          <cell r="AT154">
            <v>6</v>
          </cell>
          <cell r="AU154">
            <v>0.45644007436254852</v>
          </cell>
          <cell r="AV154">
            <v>0.27826375288911714</v>
          </cell>
          <cell r="AW154">
            <v>0.13888559079695401</v>
          </cell>
          <cell r="AX154">
            <v>2.6877314405953767E-2</v>
          </cell>
          <cell r="AY154">
            <v>-6.5102270397007111E-2</v>
          </cell>
        </row>
        <row r="155">
          <cell r="AH155" t="str">
            <v>step (2010)</v>
          </cell>
          <cell r="AI155">
            <v>3</v>
          </cell>
          <cell r="AL155">
            <v>6</v>
          </cell>
          <cell r="AM155">
            <v>0.72098458410846311</v>
          </cell>
          <cell r="AN155">
            <v>0.50806496208961771</v>
          </cell>
          <cell r="AO155">
            <v>0.34197107481984607</v>
          </cell>
          <cell r="AP155">
            <v>0.20878619776995683</v>
          </cell>
          <cell r="AQ155">
            <v>9.9611296501457808E-2</v>
          </cell>
          <cell r="AT155">
            <v>12</v>
          </cell>
          <cell r="AU155">
            <v>0.55958655643929078</v>
          </cell>
          <cell r="AV155">
            <v>0.36880800807745301</v>
          </cell>
          <cell r="AW155">
            <v>0.21957177277197407</v>
          </cell>
          <cell r="AX155">
            <v>9.9641266868221182E-2</v>
          </cell>
          <cell r="AY155">
            <v>1.1560611881649206E-3</v>
          </cell>
        </row>
        <row r="156">
          <cell r="AH156" t="str">
            <v>step (2011)</v>
          </cell>
          <cell r="AI156">
            <v>6</v>
          </cell>
          <cell r="AL156">
            <v>9</v>
          </cell>
          <cell r="AM156">
            <v>0.81043468428778376</v>
          </cell>
          <cell r="AN156">
            <v>0.58646382910277273</v>
          </cell>
          <cell r="AO156">
            <v>0.41174911929776975</v>
          </cell>
          <cell r="AP156">
            <v>0.27165150627488927</v>
          </cell>
          <cell r="AQ156">
            <v>0.15681006625166477</v>
          </cell>
          <cell r="AT156">
            <v>18</v>
          </cell>
          <cell r="AU156">
            <v>0.66273303851603316</v>
          </cell>
          <cell r="AV156">
            <v>0.45935226326578871</v>
          </cell>
          <cell r="AW156">
            <v>0.3002579547469939</v>
          </cell>
          <cell r="AX156">
            <v>0.17240521933048841</v>
          </cell>
          <cell r="AY156">
            <v>6.7414392773336759E-2</v>
          </cell>
        </row>
        <row r="157">
          <cell r="AL157">
            <v>12</v>
          </cell>
          <cell r="AM157">
            <v>0.89988478446710318</v>
          </cell>
          <cell r="AN157">
            <v>0.66486269611592752</v>
          </cell>
          <cell r="AO157">
            <v>0.48152716377569355</v>
          </cell>
          <cell r="AP157">
            <v>0.33451681477982165</v>
          </cell>
          <cell r="AQ157">
            <v>0.2140088360018719</v>
          </cell>
          <cell r="AT157">
            <v>24</v>
          </cell>
          <cell r="AU157">
            <v>0.76587952059743492</v>
          </cell>
          <cell r="AV157">
            <v>0.54989651845828125</v>
          </cell>
          <cell r="AW157">
            <v>0.38094413672571908</v>
          </cell>
          <cell r="AX157">
            <v>0.2451691717960966</v>
          </cell>
          <cell r="AY157">
            <v>0.13367272436155078</v>
          </cell>
        </row>
        <row r="158">
          <cell r="AH158" t="str">
            <v>Offer Price per Share:</v>
          </cell>
          <cell r="AK158" t="str">
            <v>Note:</v>
          </cell>
          <cell r="AS158" t="str">
            <v>Note:</v>
          </cell>
        </row>
        <row r="159">
          <cell r="AH159" t="str">
            <v>start</v>
          </cell>
          <cell r="AI159">
            <v>2</v>
          </cell>
        </row>
        <row r="160">
          <cell r="AH160" t="str">
            <v>step</v>
          </cell>
          <cell r="AI160">
            <v>0.5</v>
          </cell>
        </row>
        <row r="162">
          <cell r="AM162" t="str">
            <v>Purchase Price per Share</v>
          </cell>
          <cell r="AU162" t="str">
            <v>Purchase Price per Share</v>
          </cell>
        </row>
        <row r="163">
          <cell r="AL163">
            <v>0.24640329619367535</v>
          </cell>
          <cell r="AM163">
            <v>2</v>
          </cell>
          <cell r="AN163">
            <v>2.5</v>
          </cell>
          <cell r="AO163">
            <v>3</v>
          </cell>
          <cell r="AP163">
            <v>3.5</v>
          </cell>
          <cell r="AQ163">
            <v>4</v>
          </cell>
          <cell r="AT163">
            <v>0.1335385478723394</v>
          </cell>
          <cell r="AU163">
            <v>2</v>
          </cell>
          <cell r="AV163">
            <v>2.5</v>
          </cell>
          <cell r="AW163">
            <v>3</v>
          </cell>
          <cell r="AX163">
            <v>3.5</v>
          </cell>
          <cell r="AY163">
            <v>4</v>
          </cell>
        </row>
        <row r="164">
          <cell r="AH164" t="str">
            <v>Equity Consideration:</v>
          </cell>
          <cell r="AK164" t="str">
            <v>Equity Consideration</v>
          </cell>
          <cell r="AL164">
            <v>0</v>
          </cell>
          <cell r="AS164" t="str">
            <v>Equity Consideration</v>
          </cell>
          <cell r="AT164">
            <v>0</v>
          </cell>
        </row>
        <row r="165">
          <cell r="AH165" t="str">
            <v>start</v>
          </cell>
          <cell r="AI165">
            <v>0</v>
          </cell>
          <cell r="AL165">
            <v>0.25</v>
          </cell>
          <cell r="AT165">
            <v>0.25</v>
          </cell>
        </row>
        <row r="166">
          <cell r="AH166" t="str">
            <v>step</v>
          </cell>
          <cell r="AI166">
            <v>0.25</v>
          </cell>
          <cell r="AL166">
            <v>0.5</v>
          </cell>
          <cell r="AT166">
            <v>0.5</v>
          </cell>
        </row>
        <row r="167">
          <cell r="AH167" t="str">
            <v>Active</v>
          </cell>
          <cell r="AI167" t="str">
            <v>Shine &gt; Rise</v>
          </cell>
          <cell r="AL167">
            <v>0.75</v>
          </cell>
          <cell r="AT167">
            <v>0.75</v>
          </cell>
        </row>
        <row r="168">
          <cell r="AL168">
            <v>1</v>
          </cell>
          <cell r="AT168">
            <v>1</v>
          </cell>
        </row>
        <row r="169">
          <cell r="AK169" t="str">
            <v>Note:</v>
          </cell>
          <cell r="AS169" t="str">
            <v>Note:</v>
          </cell>
        </row>
        <row r="173">
          <cell r="AM173" t="str">
            <v>Implied Sunset Enterprise Value</v>
          </cell>
          <cell r="AU173" t="str">
            <v>Implied Sunset Enterprise Value</v>
          </cell>
        </row>
        <row r="174">
          <cell r="AM174">
            <v>233.57702849359472</v>
          </cell>
          <cell r="AN174">
            <v>250.26110195742294</v>
          </cell>
          <cell r="AO174">
            <v>266.94517542125112</v>
          </cell>
          <cell r="AP174">
            <v>283.62924888507933</v>
          </cell>
          <cell r="AQ174">
            <v>300.31332234890749</v>
          </cell>
          <cell r="AU174">
            <v>233.57702849359472</v>
          </cell>
          <cell r="AV174">
            <v>250.26110195742294</v>
          </cell>
          <cell r="AW174">
            <v>266.94517542125112</v>
          </cell>
          <cell r="AX174">
            <v>283.62924888507933</v>
          </cell>
          <cell r="AY174">
            <v>300.31332234890749</v>
          </cell>
        </row>
        <row r="175">
          <cell r="AH175" t="str">
            <v>Purchase Multiple</v>
          </cell>
          <cell r="AM175" t="str">
            <v>Purchase Multiple of 2009E EBITDA</v>
          </cell>
          <cell r="AU175" t="str">
            <v>Purchase Multiple of 2009E EBITDA</v>
          </cell>
        </row>
        <row r="176">
          <cell r="AH176" t="str">
            <v>start</v>
          </cell>
          <cell r="AI176">
            <v>7</v>
          </cell>
          <cell r="AL176">
            <v>0.24640329619367535</v>
          </cell>
          <cell r="AM176">
            <v>7</v>
          </cell>
          <cell r="AN176">
            <v>7.5</v>
          </cell>
          <cell r="AO176">
            <v>8</v>
          </cell>
          <cell r="AP176">
            <v>8.5</v>
          </cell>
          <cell r="AQ176">
            <v>9</v>
          </cell>
          <cell r="AT176">
            <v>0.1335385478723394</v>
          </cell>
          <cell r="AU176">
            <v>7</v>
          </cell>
          <cell r="AV176">
            <v>7.5</v>
          </cell>
          <cell r="AW176">
            <v>8</v>
          </cell>
          <cell r="AX176">
            <v>8.5</v>
          </cell>
          <cell r="AY176">
            <v>9</v>
          </cell>
        </row>
        <row r="177">
          <cell r="AH177" t="str">
            <v>step</v>
          </cell>
          <cell r="AI177">
            <v>0.5</v>
          </cell>
          <cell r="AK177" t="str">
            <v>Synergies</v>
          </cell>
          <cell r="AL177">
            <v>0</v>
          </cell>
          <cell r="AM177">
            <v>0.11676777533537108</v>
          </cell>
          <cell r="AN177">
            <v>0.11676777533536822</v>
          </cell>
          <cell r="AO177">
            <v>0.11676777533536775</v>
          </cell>
          <cell r="AP177">
            <v>0.11676777533536775</v>
          </cell>
          <cell r="AQ177">
            <v>0.11676777533536775</v>
          </cell>
          <cell r="AS177" t="str">
            <v>Synergies</v>
          </cell>
          <cell r="AT177">
            <v>0</v>
          </cell>
          <cell r="AU177">
            <v>-1.6467651176937843E-2</v>
          </cell>
          <cell r="AV177">
            <v>-1.6467651176770903E-2</v>
          </cell>
          <cell r="AW177">
            <v>-1.6467651176757053E-2</v>
          </cell>
          <cell r="AX177">
            <v>-1.6467651176755947E-2</v>
          </cell>
          <cell r="AY177">
            <v>-1.6467651176755947E-2</v>
          </cell>
        </row>
        <row r="178">
          <cell r="AL178">
            <v>1.5</v>
          </cell>
          <cell r="AM178">
            <v>0.14917665554997792</v>
          </cell>
          <cell r="AN178">
            <v>0.14917665554994738</v>
          </cell>
          <cell r="AO178">
            <v>0.14917665554994486</v>
          </cell>
          <cell r="AP178">
            <v>0.14917665554994469</v>
          </cell>
          <cell r="AQ178">
            <v>0.14917665554994469</v>
          </cell>
          <cell r="AT178">
            <v>3</v>
          </cell>
          <cell r="AU178">
            <v>2.1033898585359586E-2</v>
          </cell>
          <cell r="AV178">
            <v>2.1033898585504734E-2</v>
          </cell>
          <cell r="AW178">
            <v>2.1033898585516735E-2</v>
          </cell>
          <cell r="AX178">
            <v>2.1033898585517657E-2</v>
          </cell>
          <cell r="AY178">
            <v>2.1033898585517845E-2</v>
          </cell>
        </row>
        <row r="179">
          <cell r="AH179" t="str">
            <v>Synergies:</v>
          </cell>
          <cell r="AL179">
            <v>3</v>
          </cell>
          <cell r="AM179">
            <v>0.18158553576455486</v>
          </cell>
          <cell r="AN179">
            <v>0.18158553576452433</v>
          </cell>
          <cell r="AO179">
            <v>0.18158553576452194</v>
          </cell>
          <cell r="AP179">
            <v>0.18158553576452147</v>
          </cell>
          <cell r="AQ179">
            <v>0.18158553576452147</v>
          </cell>
          <cell r="AT179">
            <v>6</v>
          </cell>
          <cell r="AU179">
            <v>5.8535448347633745E-2</v>
          </cell>
          <cell r="AV179">
            <v>5.8535448347778705E-2</v>
          </cell>
          <cell r="AW179">
            <v>5.853544834779071E-2</v>
          </cell>
          <cell r="AX179">
            <v>5.853544834779182E-2</v>
          </cell>
          <cell r="AY179">
            <v>5.853544834779182E-2</v>
          </cell>
        </row>
        <row r="180">
          <cell r="AH180" t="str">
            <v>start</v>
          </cell>
          <cell r="AI180">
            <v>0</v>
          </cell>
          <cell r="AL180">
            <v>4.5</v>
          </cell>
          <cell r="AM180">
            <v>0.21399441597913163</v>
          </cell>
          <cell r="AN180">
            <v>0.21399441597910127</v>
          </cell>
          <cell r="AO180">
            <v>0.21399441597909888</v>
          </cell>
          <cell r="AP180">
            <v>0.21399441597909871</v>
          </cell>
          <cell r="AQ180">
            <v>0.21399441597909841</v>
          </cell>
          <cell r="AT180">
            <v>9</v>
          </cell>
          <cell r="AU180">
            <v>9.603699810990754E-2</v>
          </cell>
          <cell r="AV180">
            <v>9.6036998110052493E-2</v>
          </cell>
          <cell r="AW180">
            <v>9.6036998110064498E-2</v>
          </cell>
          <cell r="AX180">
            <v>9.6036998110065608E-2</v>
          </cell>
          <cell r="AY180">
            <v>9.6036998110065608E-2</v>
          </cell>
        </row>
        <row r="181">
          <cell r="AH181" t="str">
            <v>step - 2010</v>
          </cell>
          <cell r="AI181">
            <v>1.5</v>
          </cell>
          <cell r="AL181">
            <v>6</v>
          </cell>
          <cell r="AM181">
            <v>0.24640329619370857</v>
          </cell>
          <cell r="AN181">
            <v>0.24640329619367821</v>
          </cell>
          <cell r="AO181">
            <v>0.24640329619367582</v>
          </cell>
          <cell r="AP181">
            <v>0.24640329619367535</v>
          </cell>
          <cell r="AQ181">
            <v>0.24640329619367535</v>
          </cell>
          <cell r="AT181">
            <v>12</v>
          </cell>
          <cell r="AU181">
            <v>0.13353854787218133</v>
          </cell>
          <cell r="AV181">
            <v>0.13353854787232647</v>
          </cell>
          <cell r="AW181">
            <v>0.13353854787233829</v>
          </cell>
          <cell r="AX181">
            <v>0.1335385478723394</v>
          </cell>
          <cell r="AY181">
            <v>0.1335385478723394</v>
          </cell>
        </row>
        <row r="182">
          <cell r="AH182" t="str">
            <v>step - 2011</v>
          </cell>
          <cell r="AI182">
            <v>3</v>
          </cell>
          <cell r="AK182" t="str">
            <v>Note:</v>
          </cell>
          <cell r="AS182" t="str">
            <v>Note:</v>
          </cell>
        </row>
        <row r="185">
          <cell r="AK185" t="str">
            <v>Share Price Accretion</v>
          </cell>
        </row>
        <row r="187">
          <cell r="AK187" t="str">
            <v>Shine Stadalone</v>
          </cell>
          <cell r="AS187" t="str">
            <v>Shine Stadalone</v>
          </cell>
        </row>
        <row r="188">
          <cell r="AM188" t="str">
            <v>Offer Price per Share</v>
          </cell>
          <cell r="AU188" t="str">
            <v>Offer Price per Share</v>
          </cell>
        </row>
        <row r="190">
          <cell r="AK190" t="str">
            <v>EV / LTM EBITDA</v>
          </cell>
          <cell r="AL190">
            <v>6</v>
          </cell>
          <cell r="AM190">
            <v>1.4358723045100079</v>
          </cell>
          <cell r="AN190">
            <v>1.4358723045100079</v>
          </cell>
          <cell r="AO190">
            <v>1.4358723045100079</v>
          </cell>
          <cell r="AP190">
            <v>1.4358723045100079</v>
          </cell>
          <cell r="AQ190">
            <v>1.4358723045100079</v>
          </cell>
          <cell r="AS190" t="str">
            <v>EV / LTM EBITDA</v>
          </cell>
          <cell r="AT190">
            <v>6</v>
          </cell>
          <cell r="AU190">
            <v>8.8761032872392569</v>
          </cell>
          <cell r="AV190">
            <v>8.8761032872392569</v>
          </cell>
          <cell r="AW190">
            <v>8.8761032872392569</v>
          </cell>
          <cell r="AX190">
            <v>8.8761032872392569</v>
          </cell>
          <cell r="AY190">
            <v>8.8761032872392569</v>
          </cell>
        </row>
        <row r="191">
          <cell r="AI191" t="str">
            <v>EBITDA Multiple</v>
          </cell>
          <cell r="AL191">
            <v>6.5</v>
          </cell>
          <cell r="AM191">
            <v>2.1609839328099079</v>
          </cell>
          <cell r="AN191">
            <v>2.1609839328099079</v>
          </cell>
          <cell r="AO191">
            <v>2.1609839328099079</v>
          </cell>
          <cell r="AP191">
            <v>2.1609839328099079</v>
          </cell>
          <cell r="AQ191">
            <v>2.1609839328099079</v>
          </cell>
          <cell r="AT191">
            <v>6.5</v>
          </cell>
          <cell r="AU191">
            <v>9.989365017408824</v>
          </cell>
          <cell r="AV191">
            <v>9.989365017408824</v>
          </cell>
          <cell r="AW191">
            <v>9.989365017408824</v>
          </cell>
          <cell r="AX191">
            <v>9.989365017408824</v>
          </cell>
          <cell r="AY191">
            <v>9.989365017408824</v>
          </cell>
        </row>
        <row r="192">
          <cell r="AH192" t="str">
            <v>Linked</v>
          </cell>
          <cell r="AI192">
            <v>6</v>
          </cell>
          <cell r="AL192">
            <v>7</v>
          </cell>
          <cell r="AM192">
            <v>2.886095561109808</v>
          </cell>
          <cell r="AN192">
            <v>2.886095561109808</v>
          </cell>
          <cell r="AO192">
            <v>2.886095561109808</v>
          </cell>
          <cell r="AP192">
            <v>2.886095561109808</v>
          </cell>
          <cell r="AQ192">
            <v>2.886095561109808</v>
          </cell>
          <cell r="AT192">
            <v>7</v>
          </cell>
          <cell r="AU192">
            <v>11.102626747578391</v>
          </cell>
          <cell r="AV192">
            <v>11.102626747578391</v>
          </cell>
          <cell r="AW192">
            <v>11.102626747578391</v>
          </cell>
          <cell r="AX192">
            <v>11.102626747578391</v>
          </cell>
          <cell r="AY192">
            <v>11.102626747578391</v>
          </cell>
        </row>
        <row r="193">
          <cell r="AL193">
            <v>7.5</v>
          </cell>
          <cell r="AM193">
            <v>3.6112071894097082</v>
          </cell>
          <cell r="AN193">
            <v>3.6112071894097082</v>
          </cell>
          <cell r="AO193">
            <v>3.6112071894097082</v>
          </cell>
          <cell r="AP193">
            <v>3.6112071894097082</v>
          </cell>
          <cell r="AQ193">
            <v>3.6112071894097082</v>
          </cell>
          <cell r="AT193">
            <v>7.5</v>
          </cell>
          <cell r="AU193">
            <v>12.215888477747956</v>
          </cell>
          <cell r="AV193">
            <v>12.215888477747956</v>
          </cell>
          <cell r="AW193">
            <v>12.215888477747956</v>
          </cell>
          <cell r="AX193">
            <v>12.215888477747956</v>
          </cell>
          <cell r="AY193">
            <v>12.215888477747956</v>
          </cell>
        </row>
        <row r="194">
          <cell r="AL194">
            <v>8</v>
          </cell>
          <cell r="AM194">
            <v>4.3363188177096088</v>
          </cell>
          <cell r="AN194">
            <v>4.3363188177096088</v>
          </cell>
          <cell r="AO194">
            <v>4.3363188177096088</v>
          </cell>
          <cell r="AP194">
            <v>4.3363188177096088</v>
          </cell>
          <cell r="AQ194">
            <v>4.3363188177096088</v>
          </cell>
          <cell r="AT194">
            <v>8</v>
          </cell>
          <cell r="AU194">
            <v>13.329150207917523</v>
          </cell>
          <cell r="AV194">
            <v>13.329150207917523</v>
          </cell>
          <cell r="AW194">
            <v>13.329150207917523</v>
          </cell>
          <cell r="AX194">
            <v>13.329150207917523</v>
          </cell>
          <cell r="AY194">
            <v>13.329150207917523</v>
          </cell>
        </row>
        <row r="196">
          <cell r="AM196" t="str">
            <v>Offer Price per Share</v>
          </cell>
          <cell r="AU196" t="str">
            <v>Offer Price per Share</v>
          </cell>
        </row>
        <row r="198">
          <cell r="AK198" t="str">
            <v>EV / LTM EBITDA</v>
          </cell>
          <cell r="AL198">
            <v>6</v>
          </cell>
          <cell r="AM198">
            <v>6.2780586294139518</v>
          </cell>
          <cell r="AN198">
            <v>6.2780586294139518</v>
          </cell>
          <cell r="AO198">
            <v>6.2780586294139518</v>
          </cell>
          <cell r="AP198">
            <v>6.2780586294139518</v>
          </cell>
          <cell r="AQ198">
            <v>6.2780586294139518</v>
          </cell>
          <cell r="AS198" t="str">
            <v>EV / LTM EBITDA</v>
          </cell>
          <cell r="AT198">
            <v>6</v>
          </cell>
          <cell r="AU198">
            <v>11.465561883288174</v>
          </cell>
          <cell r="AV198">
            <v>11.465561883288174</v>
          </cell>
          <cell r="AW198">
            <v>11.465561883288174</v>
          </cell>
          <cell r="AX198">
            <v>11.465561883288174</v>
          </cell>
          <cell r="AY198">
            <v>11.465561883288174</v>
          </cell>
        </row>
        <row r="199">
          <cell r="AL199">
            <v>6.5</v>
          </cell>
          <cell r="AM199">
            <v>7.0031702577138519</v>
          </cell>
          <cell r="AN199">
            <v>7.0031702577138519</v>
          </cell>
          <cell r="AO199">
            <v>7.0031702577138519</v>
          </cell>
          <cell r="AP199">
            <v>7.0031702577138519</v>
          </cell>
          <cell r="AQ199">
            <v>7.0031702577138519</v>
          </cell>
          <cell r="AT199">
            <v>6.5</v>
          </cell>
          <cell r="AU199">
            <v>12.578823613457743</v>
          </cell>
          <cell r="AV199">
            <v>12.578823613457743</v>
          </cell>
          <cell r="AW199">
            <v>12.578823613457743</v>
          </cell>
          <cell r="AX199">
            <v>12.578823613457743</v>
          </cell>
          <cell r="AY199">
            <v>12.578823613457743</v>
          </cell>
        </row>
        <row r="200">
          <cell r="AL200">
            <v>7</v>
          </cell>
          <cell r="AM200">
            <v>7.7282818860137521</v>
          </cell>
          <cell r="AN200">
            <v>7.7282818860137521</v>
          </cell>
          <cell r="AO200">
            <v>7.7282818860137521</v>
          </cell>
          <cell r="AP200">
            <v>7.7282818860137521</v>
          </cell>
          <cell r="AQ200">
            <v>7.7282818860137521</v>
          </cell>
          <cell r="AT200">
            <v>7</v>
          </cell>
          <cell r="AU200">
            <v>13.692085343627308</v>
          </cell>
          <cell r="AV200">
            <v>13.692085343627308</v>
          </cell>
          <cell r="AW200">
            <v>13.692085343627308</v>
          </cell>
          <cell r="AX200">
            <v>13.692085343627308</v>
          </cell>
          <cell r="AY200">
            <v>13.692085343627308</v>
          </cell>
        </row>
        <row r="201">
          <cell r="AL201">
            <v>7.5</v>
          </cell>
          <cell r="AM201">
            <v>8.4533935143136514</v>
          </cell>
          <cell r="AN201">
            <v>8.4533935143136514</v>
          </cell>
          <cell r="AO201">
            <v>8.4533935143136514</v>
          </cell>
          <cell r="AP201">
            <v>8.4533935143136514</v>
          </cell>
          <cell r="AQ201">
            <v>8.4533935143136514</v>
          </cell>
          <cell r="AT201">
            <v>7.5</v>
          </cell>
          <cell r="AU201">
            <v>14.805347073796874</v>
          </cell>
          <cell r="AV201">
            <v>14.805347073796874</v>
          </cell>
          <cell r="AW201">
            <v>14.805347073796874</v>
          </cell>
          <cell r="AX201">
            <v>14.805347073796874</v>
          </cell>
          <cell r="AY201">
            <v>14.805347073796874</v>
          </cell>
        </row>
        <row r="202">
          <cell r="AL202">
            <v>8</v>
          </cell>
          <cell r="AM202">
            <v>9.1785051426135524</v>
          </cell>
          <cell r="AN202">
            <v>9.1785051426135524</v>
          </cell>
          <cell r="AO202">
            <v>9.1785051426135524</v>
          </cell>
          <cell r="AP202">
            <v>9.1785051426135524</v>
          </cell>
          <cell r="AQ202">
            <v>9.1785051426135524</v>
          </cell>
          <cell r="AT202">
            <v>8</v>
          </cell>
          <cell r="AU202">
            <v>15.918608803966443</v>
          </cell>
          <cell r="AV202">
            <v>15.918608803966443</v>
          </cell>
          <cell r="AW202">
            <v>15.918608803966443</v>
          </cell>
          <cell r="AX202">
            <v>15.918608803966443</v>
          </cell>
          <cell r="AY202">
            <v>15.918608803966443</v>
          </cell>
        </row>
        <row r="206">
          <cell r="AM206" t="str">
            <v>Implied Shine Ownership</v>
          </cell>
          <cell r="AU206" t="str">
            <v>Implied Shine Ownership</v>
          </cell>
        </row>
        <row r="207">
          <cell r="AM207">
            <v>0.50004397490280672</v>
          </cell>
          <cell r="AN207">
            <v>0.43739669887864185</v>
          </cell>
          <cell r="AO207">
            <v>0.38869910196102936</v>
          </cell>
          <cell r="AP207">
            <v>0.34975868987795877</v>
          </cell>
          <cell r="AQ207">
            <v>0.3179100251353501</v>
          </cell>
          <cell r="AU207">
            <v>0.50004397490280672</v>
          </cell>
          <cell r="AV207">
            <v>0.43739669887864185</v>
          </cell>
          <cell r="AW207">
            <v>0.38869910196102936</v>
          </cell>
          <cell r="AX207">
            <v>0.34975868987795877</v>
          </cell>
          <cell r="AY207">
            <v>0.3179100251353501</v>
          </cell>
        </row>
        <row r="208">
          <cell r="AM208" t="str">
            <v>Exchange Ratio</v>
          </cell>
          <cell r="AU208" t="str">
            <v>Exchange Ratio</v>
          </cell>
        </row>
        <row r="209">
          <cell r="AM209">
            <v>0.71527570616235547</v>
          </cell>
          <cell r="AN209">
            <v>0.91527570616235554</v>
          </cell>
          <cell r="AO209">
            <v>1.1152757061623555</v>
          </cell>
          <cell r="AP209">
            <v>1.3152757061623555</v>
          </cell>
          <cell r="AQ209">
            <v>1.5152757061623554</v>
          </cell>
          <cell r="AU209">
            <v>0.71527570616235547</v>
          </cell>
          <cell r="AV209">
            <v>0.91527570616235554</v>
          </cell>
          <cell r="AW209">
            <v>1.1152757061623555</v>
          </cell>
          <cell r="AX209">
            <v>1.3152757061623555</v>
          </cell>
          <cell r="AY209">
            <v>1.5152757061623554</v>
          </cell>
        </row>
        <row r="210">
          <cell r="AL210">
            <v>9.4599226793311093</v>
          </cell>
          <cell r="AM210">
            <v>1.6022175818036763</v>
          </cell>
          <cell r="AN210">
            <v>2.0502175818036767</v>
          </cell>
          <cell r="AO210">
            <v>2.4982175818036767</v>
          </cell>
          <cell r="AP210">
            <v>2.9462175818036767</v>
          </cell>
          <cell r="AQ210">
            <v>3.3942175818036766</v>
          </cell>
          <cell r="AT210">
            <v>15.558766766047716</v>
          </cell>
          <cell r="AU210">
            <v>1.6022175818036763</v>
          </cell>
          <cell r="AV210">
            <v>2.0502175818036767</v>
          </cell>
          <cell r="AW210">
            <v>2.4982175818036767</v>
          </cell>
          <cell r="AX210">
            <v>2.9462175818036767</v>
          </cell>
          <cell r="AY210">
            <v>3.3942175818036766</v>
          </cell>
        </row>
        <row r="211">
          <cell r="AK211" t="str">
            <v>Synergies</v>
          </cell>
          <cell r="AL211">
            <v>0</v>
          </cell>
          <cell r="AM211">
            <v>11.605707723029226</v>
          </cell>
          <cell r="AN211">
            <v>10.165982360850233</v>
          </cell>
          <cell r="AO211">
            <v>9.0428844531146346</v>
          </cell>
          <cell r="AP211">
            <v>8.1423115348963684</v>
          </cell>
          <cell r="AQ211">
            <v>7.4040898868429332</v>
          </cell>
          <cell r="AS211" t="str">
            <v>Synergies</v>
          </cell>
          <cell r="AT211">
            <v>0</v>
          </cell>
          <cell r="AU211">
            <v>18.517878498645988</v>
          </cell>
          <cell r="AV211">
            <v>16.249306159702243</v>
          </cell>
          <cell r="AW211">
            <v>14.474718826448049</v>
          </cell>
          <cell r="AX211">
            <v>13.048609703473183</v>
          </cell>
          <cell r="AY211">
            <v>11.87750941301748</v>
          </cell>
        </row>
        <row r="212">
          <cell r="AL212">
            <v>3</v>
          </cell>
          <cell r="AM212">
            <v>12.339363879917837</v>
          </cell>
          <cell r="AN212">
            <v>10.808997979189112</v>
          </cell>
          <cell r="AO212">
            <v>9.615193392335927</v>
          </cell>
          <cell r="AP212">
            <v>8.6579232619584534</v>
          </cell>
          <cell r="AQ212">
            <v>7.8732255223487515</v>
          </cell>
          <cell r="AT212">
            <v>6</v>
          </cell>
          <cell r="AU212">
            <v>19.966737966870912</v>
          </cell>
          <cell r="AV212">
            <v>17.521146932045003</v>
          </cell>
          <cell r="AW212">
            <v>15.608086987542803</v>
          </cell>
          <cell r="AX212">
            <v>14.070697314728326</v>
          </cell>
          <cell r="AY212">
            <v>12.808215038041874</v>
          </cell>
        </row>
        <row r="213">
          <cell r="AL213">
            <v>6</v>
          </cell>
          <cell r="AM213">
            <v>13.073020036806287</v>
          </cell>
          <cell r="AN213">
            <v>11.452013597527989</v>
          </cell>
          <cell r="AO213">
            <v>10.187502331557218</v>
          </cell>
          <cell r="AP213">
            <v>9.1735349890205367</v>
          </cell>
          <cell r="AQ213">
            <v>8.3423611578545689</v>
          </cell>
          <cell r="AT213">
            <v>12</v>
          </cell>
          <cell r="AU213">
            <v>21.41559743516132</v>
          </cell>
          <cell r="AV213">
            <v>18.792987704387766</v>
          </cell>
          <cell r="AW213">
            <v>16.741455148637556</v>
          </cell>
          <cell r="AX213">
            <v>15.092784925983471</v>
          </cell>
          <cell r="AY213">
            <v>13.738920663066265</v>
          </cell>
        </row>
        <row r="214">
          <cell r="AL214">
            <v>9</v>
          </cell>
          <cell r="AM214">
            <v>13.806676193694742</v>
          </cell>
          <cell r="AN214">
            <v>12.095029215866866</v>
          </cell>
          <cell r="AO214">
            <v>10.759811270778508</v>
          </cell>
          <cell r="AP214">
            <v>9.6891467160826199</v>
          </cell>
          <cell r="AQ214">
            <v>8.8114967933603872</v>
          </cell>
          <cell r="AT214">
            <v>18</v>
          </cell>
          <cell r="AU214">
            <v>22.864456903451725</v>
          </cell>
          <cell r="AV214">
            <v>20.064828476730529</v>
          </cell>
          <cell r="AW214">
            <v>17.874823309732314</v>
          </cell>
          <cell r="AX214">
            <v>16.114872537238615</v>
          </cell>
          <cell r="AY214">
            <v>14.669626288090656</v>
          </cell>
        </row>
        <row r="215">
          <cell r="AL215">
            <v>12</v>
          </cell>
          <cell r="AM215">
            <v>14.540332350583192</v>
          </cell>
          <cell r="AN215">
            <v>12.738044834205743</v>
          </cell>
          <cell r="AO215">
            <v>11.3321202099998</v>
          </cell>
          <cell r="AP215">
            <v>10.204758443144705</v>
          </cell>
          <cell r="AQ215">
            <v>9.2806324288662072</v>
          </cell>
          <cell r="AT215">
            <v>24</v>
          </cell>
          <cell r="AU215">
            <v>24.313316372015727</v>
          </cell>
          <cell r="AV215">
            <v>21.336669249299561</v>
          </cell>
          <cell r="AW215">
            <v>19.008191471028702</v>
          </cell>
          <cell r="AX215">
            <v>17.136960148675598</v>
          </cell>
          <cell r="AY215">
            <v>15.600331913280629</v>
          </cell>
        </row>
        <row r="216">
          <cell r="AK216" t="str">
            <v>Note: Assumes 7.0x LTM EBITDA multiple</v>
          </cell>
          <cell r="AS216" t="str">
            <v>Note: Assumes 7.0x LTM EBITDA multiple</v>
          </cell>
        </row>
        <row r="218">
          <cell r="AM218" t="str">
            <v>Implied Shine Ownership</v>
          </cell>
          <cell r="AU218" t="str">
            <v>Implied Shine Ownership</v>
          </cell>
        </row>
        <row r="219">
          <cell r="AM219">
            <v>0.50004397490280672</v>
          </cell>
          <cell r="AN219">
            <v>0.43739669887864185</v>
          </cell>
          <cell r="AO219">
            <v>0.38869910196102936</v>
          </cell>
          <cell r="AP219">
            <v>0.34975868987795877</v>
          </cell>
          <cell r="AQ219">
            <v>0.3179100251353501</v>
          </cell>
          <cell r="AU219">
            <v>0.50004397490280672</v>
          </cell>
          <cell r="AV219">
            <v>0.43739669887864185</v>
          </cell>
          <cell r="AW219">
            <v>0.38869910196102936</v>
          </cell>
          <cell r="AX219">
            <v>0.34975868987795877</v>
          </cell>
          <cell r="AY219">
            <v>0.3179100251353501</v>
          </cell>
        </row>
        <row r="220">
          <cell r="AH220" t="str">
            <v>Valuation Multiple</v>
          </cell>
          <cell r="AM220" t="str">
            <v>Exchange Ratio</v>
          </cell>
          <cell r="AU220" t="str">
            <v>Exchange Ratio</v>
          </cell>
        </row>
        <row r="221">
          <cell r="AM221">
            <v>0.71527570616235547</v>
          </cell>
          <cell r="AN221">
            <v>0.91527570616235554</v>
          </cell>
          <cell r="AO221">
            <v>1.1152757061623555</v>
          </cell>
          <cell r="AP221">
            <v>1.3152757061623555</v>
          </cell>
          <cell r="AQ221">
            <v>1.5152757061623554</v>
          </cell>
          <cell r="AU221">
            <v>0.71527570616235547</v>
          </cell>
          <cell r="AV221">
            <v>0.91527570616235554</v>
          </cell>
          <cell r="AW221">
            <v>1.1152757061623555</v>
          </cell>
          <cell r="AX221">
            <v>1.3152757061623555</v>
          </cell>
          <cell r="AY221">
            <v>1.5152757061623554</v>
          </cell>
        </row>
        <row r="222">
          <cell r="AH222" t="str">
            <v>start</v>
          </cell>
          <cell r="AI222">
            <v>6</v>
          </cell>
          <cell r="AL222">
            <v>7.7383692947791305</v>
          </cell>
          <cell r="AM222">
            <v>1.6022175818036763</v>
          </cell>
          <cell r="AN222">
            <v>2.0502175818036767</v>
          </cell>
          <cell r="AO222">
            <v>2.4982175818036767</v>
          </cell>
          <cell r="AP222">
            <v>2.9462175818036767</v>
          </cell>
          <cell r="AQ222">
            <v>3.3942175818036766</v>
          </cell>
          <cell r="AT222">
            <v>13.109794935140748</v>
          </cell>
          <cell r="AU222">
            <v>1.6022175818036763</v>
          </cell>
          <cell r="AV222">
            <v>2.0502175818036767</v>
          </cell>
          <cell r="AW222">
            <v>2.4982175818036767</v>
          </cell>
          <cell r="AX222">
            <v>2.9462175818036767</v>
          </cell>
          <cell r="AY222">
            <v>3.3942175818036766</v>
          </cell>
        </row>
        <row r="223">
          <cell r="AH223" t="str">
            <v>step</v>
          </cell>
          <cell r="AI223">
            <v>0.5</v>
          </cell>
          <cell r="AK223" t="str">
            <v>EV / LTM EBITDA</v>
          </cell>
          <cell r="AL223">
            <v>6</v>
          </cell>
          <cell r="AM223">
            <v>10.697234114975053</v>
          </cell>
          <cell r="AN223">
            <v>9.3697473489269125</v>
          </cell>
          <cell r="AO223">
            <v>8.3342042872706177</v>
          </cell>
          <cell r="AP223">
            <v>7.5038385368288187</v>
          </cell>
          <cell r="AQ223">
            <v>6.8231674213892735</v>
          </cell>
          <cell r="AS223" t="str">
            <v>EV / LTM EBITDA</v>
          </cell>
          <cell r="AT223">
            <v>6</v>
          </cell>
          <cell r="AU223">
            <v>18.047698899501068</v>
          </cell>
          <cell r="AV223">
            <v>15.836572145399929</v>
          </cell>
          <cell r="AW223">
            <v>14.106921535322204</v>
          </cell>
          <cell r="AX223">
            <v>12.716924847997966</v>
          </cell>
          <cell r="AY223">
            <v>11.575479570050206</v>
          </cell>
        </row>
        <row r="224">
          <cell r="AL224">
            <v>6.5</v>
          </cell>
          <cell r="AM224">
            <v>11.885127075890939</v>
          </cell>
          <cell r="AN224">
            <v>10.410880473227451</v>
          </cell>
          <cell r="AO224">
            <v>9.2608533094139176</v>
          </cell>
          <cell r="AP224">
            <v>8.3386867629246773</v>
          </cell>
          <cell r="AQ224">
            <v>7.5827642896219212</v>
          </cell>
          <cell r="AT224">
            <v>6.5</v>
          </cell>
          <cell r="AU224">
            <v>19.73164816735618</v>
          </cell>
          <cell r="AV224">
            <v>17.314779924893852</v>
          </cell>
          <cell r="AW224">
            <v>15.424188341979884</v>
          </cell>
          <cell r="AX224">
            <v>13.904854886990719</v>
          </cell>
          <cell r="AY224">
            <v>12.657200116558236</v>
          </cell>
        </row>
        <row r="225">
          <cell r="AL225">
            <v>7</v>
          </cell>
          <cell r="AM225">
            <v>13.073020036806625</v>
          </cell>
          <cell r="AN225">
            <v>11.452013597527989</v>
          </cell>
          <cell r="AO225">
            <v>10.187502331557218</v>
          </cell>
          <cell r="AP225">
            <v>9.1735349890205367</v>
          </cell>
          <cell r="AQ225">
            <v>8.3423611578545689</v>
          </cell>
          <cell r="AT225">
            <v>7</v>
          </cell>
          <cell r="AU225">
            <v>21.41559743521556</v>
          </cell>
          <cell r="AV225">
            <v>18.792987704387766</v>
          </cell>
          <cell r="AW225">
            <v>16.741455148637556</v>
          </cell>
          <cell r="AX225">
            <v>15.092784925983471</v>
          </cell>
          <cell r="AY225">
            <v>13.738920663066265</v>
          </cell>
        </row>
        <row r="226">
          <cell r="AL226">
            <v>7.5</v>
          </cell>
          <cell r="AM226">
            <v>14.260912997722311</v>
          </cell>
          <cell r="AN226">
            <v>12.493146721828529</v>
          </cell>
          <cell r="AO226">
            <v>11.114151353700516</v>
          </cell>
          <cell r="AP226">
            <v>10.008383215116394</v>
          </cell>
          <cell r="AQ226">
            <v>9.1019580260872175</v>
          </cell>
          <cell r="AT226">
            <v>7.5</v>
          </cell>
          <cell r="AU226">
            <v>23.099546703074939</v>
          </cell>
          <cell r="AV226">
            <v>20.271195483881687</v>
          </cell>
          <cell r="AW226">
            <v>18.058721955295237</v>
          </cell>
          <cell r="AX226">
            <v>16.280714964976223</v>
          </cell>
          <cell r="AY226">
            <v>14.820641209574294</v>
          </cell>
        </row>
        <row r="227">
          <cell r="AL227">
            <v>8</v>
          </cell>
          <cell r="AM227">
            <v>15.448805958637998</v>
          </cell>
          <cell r="AN227">
            <v>13.534279846129067</v>
          </cell>
          <cell r="AO227">
            <v>12.040800375843816</v>
          </cell>
          <cell r="AP227">
            <v>10.843231441212254</v>
          </cell>
          <cell r="AQ227">
            <v>9.8615548943198643</v>
          </cell>
          <cell r="AT227">
            <v>8</v>
          </cell>
          <cell r="AU227">
            <v>24.783495970934318</v>
          </cell>
          <cell r="AV227">
            <v>21.749403263375608</v>
          </cell>
          <cell r="AW227">
            <v>19.375988761952915</v>
          </cell>
          <cell r="AX227">
            <v>17.468645003968977</v>
          </cell>
          <cell r="AY227">
            <v>15.902361756082325</v>
          </cell>
        </row>
        <row r="228">
          <cell r="AK228" t="str">
            <v>Note: Assumes $6.0 million in synergies</v>
          </cell>
          <cell r="AS228" t="str">
            <v>Note: Assumes $12.0 million in synergies</v>
          </cell>
        </row>
        <row r="230">
          <cell r="AM230" t="str">
            <v>Implied Shine Ownership</v>
          </cell>
          <cell r="AU230" t="str">
            <v>Implied Shine Ownership</v>
          </cell>
        </row>
        <row r="231">
          <cell r="AM231">
            <v>0.50004397490280672</v>
          </cell>
          <cell r="AN231">
            <v>0.43739669887864185</v>
          </cell>
          <cell r="AO231">
            <v>0.38869910196102936</v>
          </cell>
          <cell r="AP231">
            <v>0.34975868987795877</v>
          </cell>
          <cell r="AQ231">
            <v>0.3179100251353501</v>
          </cell>
          <cell r="AU231">
            <v>0.50004397490280672</v>
          </cell>
          <cell r="AV231">
            <v>0.43739669887864185</v>
          </cell>
          <cell r="AW231">
            <v>0.38869910196102936</v>
          </cell>
          <cell r="AX231">
            <v>0.34975868987795877</v>
          </cell>
          <cell r="AY231">
            <v>0.3179100251353501</v>
          </cell>
        </row>
        <row r="232">
          <cell r="AM232" t="str">
            <v>Exchange Ratio</v>
          </cell>
          <cell r="AU232" t="str">
            <v>Exchange Ratio</v>
          </cell>
        </row>
        <row r="233">
          <cell r="AM233">
            <v>0.71527570616235547</v>
          </cell>
          <cell r="AN233">
            <v>0.91527570616235554</v>
          </cell>
          <cell r="AO233">
            <v>1.1152757061623555</v>
          </cell>
          <cell r="AP233">
            <v>1.3152757061623555</v>
          </cell>
          <cell r="AQ233">
            <v>1.5152757061623554</v>
          </cell>
          <cell r="AU233">
            <v>0.71527570616235547</v>
          </cell>
          <cell r="AV233">
            <v>0.91527570616235554</v>
          </cell>
          <cell r="AW233">
            <v>1.1152757061623555</v>
          </cell>
          <cell r="AX233">
            <v>1.3152757061623555</v>
          </cell>
          <cell r="AY233">
            <v>1.5152757061623554</v>
          </cell>
        </row>
        <row r="234">
          <cell r="AM234">
            <v>1.6022175818036763</v>
          </cell>
          <cell r="AN234">
            <v>2.0502175818036767</v>
          </cell>
          <cell r="AO234">
            <v>2.4982175818036767</v>
          </cell>
          <cell r="AP234">
            <v>2.9462175818036767</v>
          </cell>
          <cell r="AQ234">
            <v>3.3942175818036766</v>
          </cell>
          <cell r="AU234">
            <v>1.6022175818036763</v>
          </cell>
          <cell r="AV234">
            <v>2.0502175818036767</v>
          </cell>
          <cell r="AW234">
            <v>2.4982175818036767</v>
          </cell>
          <cell r="AX234">
            <v>2.9462175818036767</v>
          </cell>
          <cell r="AY234">
            <v>3.3942175818036766</v>
          </cell>
        </row>
        <row r="235">
          <cell r="AK235" t="str">
            <v>Synergies</v>
          </cell>
          <cell r="AL235">
            <v>0</v>
          </cell>
          <cell r="AM235">
            <v>0.5017189970816982</v>
          </cell>
          <cell r="AN235">
            <v>0.31542592658894941</v>
          </cell>
          <cell r="AO235">
            <v>0.17010282317470615</v>
          </cell>
          <cell r="AP235">
            <v>5.3573310988035416E-2</v>
          </cell>
          <cell r="AQ235">
            <v>-4.1948780330790636E-2</v>
          </cell>
          <cell r="AS235" t="str">
            <v>Synergies</v>
          </cell>
          <cell r="AT235">
            <v>0</v>
          </cell>
          <cell r="AU235">
            <v>0.35245129093975036</v>
          </cell>
          <cell r="AV235">
            <v>0.18676635091711136</v>
          </cell>
          <cell r="AW235">
            <v>5.7159553360876414E-2</v>
          </cell>
          <cell r="AX235">
            <v>-4.6996175089838887E-2</v>
          </cell>
          <cell r="AY235">
            <v>-0.13252736052031588</v>
          </cell>
        </row>
        <row r="236">
          <cell r="AL236">
            <v>3</v>
          </cell>
          <cell r="AM236">
            <v>0.59665033728246697</v>
          </cell>
          <cell r="AN236">
            <v>0.39862884643877727</v>
          </cell>
          <cell r="AO236">
            <v>0.24415666174612638</v>
          </cell>
          <cell r="AP236">
            <v>0.12029082138257907</v>
          </cell>
          <cell r="AQ236">
            <v>1.8754962418918941E-2</v>
          </cell>
          <cell r="AT236">
            <v>6</v>
          </cell>
          <cell r="AU236">
            <v>0.4582685884414246</v>
          </cell>
          <cell r="AV236">
            <v>0.27965510675113125</v>
          </cell>
          <cell r="AW236">
            <v>0.13993497672779687</v>
          </cell>
          <cell r="AX236">
            <v>2.7651885129187814E-2</v>
          </cell>
          <cell r="AY236">
            <v>-6.4553373967743521E-2</v>
          </cell>
        </row>
        <row r="237">
          <cell r="AL237">
            <v>6</v>
          </cell>
          <cell r="AM237">
            <v>0.69158167748321508</v>
          </cell>
          <cell r="AN237">
            <v>0.48183176628860491</v>
          </cell>
          <cell r="AO237">
            <v>0.31821050031754616</v>
          </cell>
          <cell r="AP237">
            <v>0.18700833177712228</v>
          </cell>
          <cell r="AQ237">
            <v>7.9458705168628185E-2</v>
          </cell>
          <cell r="AT237">
            <v>12</v>
          </cell>
          <cell r="AU237">
            <v>0.56408588594788145</v>
          </cell>
          <cell r="AV237">
            <v>0.37254386258515138</v>
          </cell>
          <cell r="AW237">
            <v>0.22271040009471688</v>
          </cell>
          <cell r="AX237">
            <v>0.10229994534821452</v>
          </cell>
          <cell r="AY237">
            <v>3.4206125848283975E-3</v>
          </cell>
        </row>
        <row r="238">
          <cell r="AL238">
            <v>9</v>
          </cell>
          <cell r="AM238">
            <v>0.78651301768396364</v>
          </cell>
          <cell r="AN238">
            <v>0.56503468613843255</v>
          </cell>
          <cell r="AO238">
            <v>0.39226433888896595</v>
          </cell>
          <cell r="AP238">
            <v>0.25372584217166572</v>
          </cell>
          <cell r="AQ238">
            <v>0.14016244791833765</v>
          </cell>
          <cell r="AT238">
            <v>18</v>
          </cell>
          <cell r="AU238">
            <v>0.66990318345433786</v>
          </cell>
          <cell r="AV238">
            <v>0.4654326184191715</v>
          </cell>
          <cell r="AW238">
            <v>0.30548582346163733</v>
          </cell>
          <cell r="AX238">
            <v>0.17694800556724122</v>
          </cell>
          <cell r="AY238">
            <v>7.1394599137400538E-2</v>
          </cell>
        </row>
        <row r="239">
          <cell r="AL239">
            <v>12</v>
          </cell>
          <cell r="AM239">
            <v>0.88144435788471154</v>
          </cell>
          <cell r="AN239">
            <v>0.64823760598826019</v>
          </cell>
          <cell r="AO239">
            <v>0.46631817746038617</v>
          </cell>
          <cell r="AP239">
            <v>0.32044335256620915</v>
          </cell>
          <cell r="AQ239">
            <v>0.20086619066804734</v>
          </cell>
          <cell r="AT239">
            <v>24</v>
          </cell>
          <cell r="AU239">
            <v>0.77572048098077673</v>
          </cell>
          <cell r="AV239">
            <v>0.55832137426971729</v>
          </cell>
          <cell r="AW239">
            <v>0.388261246843284</v>
          </cell>
          <cell r="AX239">
            <v>0.25159606579954841</v>
          </cell>
          <cell r="AY239">
            <v>0.13936858570206567</v>
          </cell>
        </row>
        <row r="240">
          <cell r="AK240" t="str">
            <v>Note: Assumes 7.0x LTM EBITDA multiple</v>
          </cell>
          <cell r="AS240" t="str">
            <v>Note: Assumes 7.0x LTM EBITDA multiple</v>
          </cell>
        </row>
        <row r="242">
          <cell r="AM242" t="str">
            <v>Implied Shine Ownership</v>
          </cell>
          <cell r="AU242" t="str">
            <v>Implied Shine Ownership</v>
          </cell>
        </row>
        <row r="243">
          <cell r="AM243">
            <v>0.50004397490280672</v>
          </cell>
          <cell r="AN243">
            <v>0.43739669887864185</v>
          </cell>
          <cell r="AO243">
            <v>0.38869910196102936</v>
          </cell>
          <cell r="AP243">
            <v>0.34975868987795877</v>
          </cell>
          <cell r="AQ243">
            <v>0.3179100251353501</v>
          </cell>
          <cell r="AU243">
            <v>0.50004397490280672</v>
          </cell>
          <cell r="AV243">
            <v>0.43739669887864185</v>
          </cell>
          <cell r="AW243">
            <v>0.38869910196102936</v>
          </cell>
          <cell r="AX243">
            <v>0.34975868987795877</v>
          </cell>
          <cell r="AY243">
            <v>0.3179100251353501</v>
          </cell>
        </row>
        <row r="244">
          <cell r="AM244" t="str">
            <v>Exchange Ratio</v>
          </cell>
          <cell r="AU244" t="str">
            <v>Exchange Ratio</v>
          </cell>
        </row>
        <row r="245">
          <cell r="AK245" t="str">
            <v>PF EV / LTM EBITDA</v>
          </cell>
          <cell r="AM245">
            <v>0.71527570616235547</v>
          </cell>
          <cell r="AN245">
            <v>0.91527570616235554</v>
          </cell>
          <cell r="AO245">
            <v>1.1152757061623555</v>
          </cell>
          <cell r="AP245">
            <v>1.3152757061623555</v>
          </cell>
          <cell r="AQ245">
            <v>1.5152757061623554</v>
          </cell>
          <cell r="AS245" t="str">
            <v>PF EV / LTM EBITDA</v>
          </cell>
          <cell r="AU245">
            <v>0.71527570616235547</v>
          </cell>
          <cell r="AV245">
            <v>0.91527570616235554</v>
          </cell>
          <cell r="AW245">
            <v>1.1152757061623555</v>
          </cell>
          <cell r="AX245">
            <v>1.3152757061623555</v>
          </cell>
          <cell r="AY245">
            <v>1.5152757061623554</v>
          </cell>
        </row>
        <row r="246">
          <cell r="AM246">
            <v>1.6022175818036763</v>
          </cell>
          <cell r="AN246">
            <v>2.0502175818036767</v>
          </cell>
          <cell r="AO246">
            <v>2.4982175818036767</v>
          </cell>
          <cell r="AP246">
            <v>2.9462175818036767</v>
          </cell>
          <cell r="AQ246">
            <v>3.3942175818036766</v>
          </cell>
          <cell r="AU246">
            <v>1.6022175818036763</v>
          </cell>
          <cell r="AV246">
            <v>2.0502175818036767</v>
          </cell>
          <cell r="AW246">
            <v>2.4982175818036767</v>
          </cell>
          <cell r="AX246">
            <v>2.9462175818036767</v>
          </cell>
          <cell r="AY246">
            <v>3.3942175818036766</v>
          </cell>
        </row>
        <row r="247">
          <cell r="AL247">
            <v>6</v>
          </cell>
          <cell r="AM247">
            <v>0.70390796684446144</v>
          </cell>
          <cell r="AN247">
            <v>0.49245935758353476</v>
          </cell>
          <cell r="AO247">
            <v>0.32751297482683817</v>
          </cell>
          <cell r="AP247">
            <v>0.19524824149807141</v>
          </cell>
          <cell r="AQ247">
            <v>8.6827604543445736E-2</v>
          </cell>
          <cell r="AT247">
            <v>6</v>
          </cell>
          <cell r="AU247">
            <v>0.57407888799647933</v>
          </cell>
          <cell r="AV247">
            <v>0.38122948588178618</v>
          </cell>
          <cell r="AW247">
            <v>0.23037332831319746</v>
          </cell>
          <cell r="AX247">
            <v>0.10914100655928061</v>
          </cell>
          <cell r="AY247">
            <v>9.5867684358534877E-3</v>
          </cell>
        </row>
        <row r="248">
          <cell r="AL248">
            <v>6.5</v>
          </cell>
          <cell r="AM248">
            <v>0.6971066871892353</v>
          </cell>
          <cell r="AN248">
            <v>0.48659536897022804</v>
          </cell>
          <cell r="AO248">
            <v>0.32238014622210187</v>
          </cell>
          <cell r="AP248">
            <v>0.19070170452300239</v>
          </cell>
          <cell r="AQ248">
            <v>8.2761665157241815E-2</v>
          </cell>
          <cell r="AT248">
            <v>6.5</v>
          </cell>
          <cell r="AU248">
            <v>0.56864018239716985</v>
          </cell>
          <cell r="AV248">
            <v>0.37650232302877962</v>
          </cell>
          <cell r="AW248">
            <v>0.22620276871344003</v>
          </cell>
          <cell r="AX248">
            <v>0.10541774924916592</v>
          </cell>
          <cell r="AY248">
            <v>6.2308293294326411E-3</v>
          </cell>
        </row>
        <row r="249">
          <cell r="AL249">
            <v>7</v>
          </cell>
          <cell r="AM249">
            <v>0.69158167748325861</v>
          </cell>
          <cell r="AN249">
            <v>0.48183176628860491</v>
          </cell>
          <cell r="AO249">
            <v>0.31821050031754616</v>
          </cell>
          <cell r="AP249">
            <v>0.18700833177712228</v>
          </cell>
          <cell r="AQ249">
            <v>7.9458705168628185E-2</v>
          </cell>
          <cell r="AT249">
            <v>7</v>
          </cell>
          <cell r="AU249">
            <v>0.56408588595184272</v>
          </cell>
          <cell r="AV249">
            <v>0.37254386258515138</v>
          </cell>
          <cell r="AW249">
            <v>0.22271040009471688</v>
          </cell>
          <cell r="AX249">
            <v>0.10229994534821452</v>
          </cell>
          <cell r="AY249">
            <v>3.4206125848283975E-3</v>
          </cell>
        </row>
        <row r="250">
          <cell r="AL250">
            <v>7.5</v>
          </cell>
          <cell r="AM250">
            <v>0.68700451168813048</v>
          </cell>
          <cell r="AN250">
            <v>0.47788538421576998</v>
          </cell>
          <cell r="AO250">
            <v>0.31475617867328132</v>
          </cell>
          <cell r="AP250">
            <v>0.18394857617473592</v>
          </cell>
          <cell r="AQ250">
            <v>7.6722385001406712E-2</v>
          </cell>
          <cell r="AT250">
            <v>7.5</v>
          </cell>
          <cell r="AU250">
            <v>0.5602164939420764</v>
          </cell>
          <cell r="AV250">
            <v>0.3691807009211221</v>
          </cell>
          <cell r="AW250">
            <v>0.21974323636467274</v>
          </cell>
          <cell r="AX250">
            <v>9.9651016880956345E-2</v>
          </cell>
          <cell r="AY250">
            <v>1.0330143360495203E-3</v>
          </cell>
        </row>
        <row r="251">
          <cell r="AL251">
            <v>8</v>
          </cell>
          <cell r="AM251">
            <v>0.68315054778506079</v>
          </cell>
          <cell r="AN251">
            <v>0.47456253887059652</v>
          </cell>
          <cell r="AO251">
            <v>0.3118476471665661</v>
          </cell>
          <cell r="AP251">
            <v>0.18137226843941989</v>
          </cell>
          <cell r="AQ251">
            <v>7.4418409217322123E-2</v>
          </cell>
          <cell r="AT251">
            <v>8</v>
          </cell>
          <cell r="AU251">
            <v>0.55688831079001133</v>
          </cell>
          <cell r="AV251">
            <v>0.36628794206917781</v>
          </cell>
          <cell r="AW251">
            <v>0.21719108752298721</v>
          </cell>
          <cell r="AX251">
            <v>9.7372591982806345E-2</v>
          </cell>
          <cell r="AY251">
            <v>-1.0206323984838228E-3</v>
          </cell>
        </row>
        <row r="252">
          <cell r="AK252" t="str">
            <v>Note: Assumes $6.0 million in synergies</v>
          </cell>
          <cell r="AS252" t="str">
            <v>Note: Assumes $12.0 million in synergies</v>
          </cell>
        </row>
        <row r="254">
          <cell r="AK254" t="str">
            <v>LBO Analysis - IRR</v>
          </cell>
        </row>
        <row r="255">
          <cell r="AH255" t="str">
            <v>Exit Multiple</v>
          </cell>
        </row>
        <row r="256">
          <cell r="AH256" t="str">
            <v>start</v>
          </cell>
          <cell r="AI256">
            <v>6</v>
          </cell>
        </row>
        <row r="257">
          <cell r="AH257" t="str">
            <v>step</v>
          </cell>
          <cell r="AI257">
            <v>0.5</v>
          </cell>
          <cell r="AM257" t="str">
            <v>Purchase Price per Share</v>
          </cell>
          <cell r="AU257" t="str">
            <v>Purchase Price per Share</v>
          </cell>
        </row>
        <row r="258">
          <cell r="AH258" t="str">
            <v>Active</v>
          </cell>
          <cell r="AI258">
            <v>4.6495446036114876</v>
          </cell>
          <cell r="AL258">
            <v>0.74411727190017696</v>
          </cell>
          <cell r="AM258">
            <v>2</v>
          </cell>
          <cell r="AN258">
            <v>2.5</v>
          </cell>
          <cell r="AO258">
            <v>3</v>
          </cell>
          <cell r="AP258">
            <v>3.5</v>
          </cell>
          <cell r="AQ258">
            <v>4</v>
          </cell>
          <cell r="AT258">
            <v>0.74411727190017696</v>
          </cell>
          <cell r="AU258">
            <v>2</v>
          </cell>
          <cell r="AV258">
            <v>2.5</v>
          </cell>
          <cell r="AW258">
            <v>3</v>
          </cell>
          <cell r="AX258">
            <v>3.5</v>
          </cell>
          <cell r="AY258">
            <v>4</v>
          </cell>
        </row>
        <row r="259">
          <cell r="AK259" t="str">
            <v>Exit 
Multiple</v>
          </cell>
          <cell r="AL259">
            <v>6</v>
          </cell>
          <cell r="AS259" t="str">
            <v>Total
Leverage</v>
          </cell>
          <cell r="AT259">
            <v>4</v>
          </cell>
        </row>
        <row r="260">
          <cell r="AH260" t="str">
            <v>Total Leverage</v>
          </cell>
          <cell r="AL260">
            <v>6.5</v>
          </cell>
          <cell r="AT260">
            <v>4.5</v>
          </cell>
        </row>
        <row r="261">
          <cell r="AH261" t="str">
            <v>start</v>
          </cell>
          <cell r="AI261">
            <v>4</v>
          </cell>
          <cell r="AL261">
            <v>7</v>
          </cell>
          <cell r="AT261">
            <v>5</v>
          </cell>
        </row>
        <row r="262">
          <cell r="AH262" t="str">
            <v>step</v>
          </cell>
          <cell r="AI262">
            <v>0.5</v>
          </cell>
          <cell r="AL262">
            <v>7.5</v>
          </cell>
          <cell r="AT262">
            <v>5.5</v>
          </cell>
        </row>
        <row r="263">
          <cell r="AH263" t="str">
            <v>Active</v>
          </cell>
          <cell r="AL263">
            <v>8</v>
          </cell>
          <cell r="AT263">
            <v>6</v>
          </cell>
        </row>
        <row r="264">
          <cell r="AK264" t="str">
            <v>Note: Assumes total leverage of 0.0x</v>
          </cell>
          <cell r="AS264" t="str">
            <v>Note: Assumes exit mulitple of 4.6x</v>
          </cell>
        </row>
        <row r="270">
          <cell r="AH270" t="str">
            <v>Data Table Inputs:</v>
          </cell>
          <cell r="AM270" t="str">
            <v>Offer Price (# of fully diluted shares - Used for FF)</v>
          </cell>
        </row>
        <row r="271">
          <cell r="AH271" t="str">
            <v>Start</v>
          </cell>
          <cell r="AI271">
            <v>1</v>
          </cell>
        </row>
        <row r="272">
          <cell r="AH272" t="str">
            <v>Step</v>
          </cell>
          <cell r="AI272">
            <v>1.5</v>
          </cell>
          <cell r="AM272">
            <v>1</v>
          </cell>
          <cell r="AN272">
            <v>2.5</v>
          </cell>
          <cell r="AO272">
            <v>4</v>
          </cell>
          <cell r="AP272">
            <v>5.5</v>
          </cell>
          <cell r="AQ272">
            <v>7</v>
          </cell>
          <cell r="AR272">
            <v>8.5</v>
          </cell>
          <cell r="AS272">
            <v>10</v>
          </cell>
          <cell r="AT272">
            <v>11.5</v>
          </cell>
          <cell r="AU272">
            <v>13</v>
          </cell>
          <cell r="AV272">
            <v>14.5</v>
          </cell>
          <cell r="AW272">
            <v>16</v>
          </cell>
          <cell r="AX272">
            <v>17.5</v>
          </cell>
        </row>
        <row r="273">
          <cell r="AL273">
            <v>21.760387003558719</v>
          </cell>
          <cell r="AM273">
            <v>21.497015000000001</v>
          </cell>
          <cell r="AN273">
            <v>21.7229922</v>
          </cell>
          <cell r="AO273">
            <v>21.850104375000001</v>
          </cell>
          <cell r="AP273">
            <v>21.907882636363638</v>
          </cell>
          <cell r="AQ273">
            <v>21.951639214285716</v>
          </cell>
          <cell r="AR273">
            <v>22.009454294117649</v>
          </cell>
          <cell r="AS273">
            <v>22.052864850000002</v>
          </cell>
          <cell r="AT273">
            <v>22.085004826086958</v>
          </cell>
          <cell r="AU273">
            <v>22.115395576923078</v>
          </cell>
          <cell r="AV273">
            <v>22.176745406896554</v>
          </cell>
          <cell r="AW273">
            <v>22.241848024999999</v>
          </cell>
          <cell r="AX273">
            <v>22.326262880000002</v>
          </cell>
        </row>
      </sheetData>
      <sheetData sheetId="1" refreshError="1"/>
      <sheetData sheetId="2" refreshError="1">
        <row r="2">
          <cell r="C2" t="str">
            <v>Acquiror Active</v>
          </cell>
          <cell r="E2">
            <v>1</v>
          </cell>
          <cell r="G2" t="str">
            <v>Shine Management</v>
          </cell>
        </row>
        <row r="3">
          <cell r="C3" t="str">
            <v>Target Active</v>
          </cell>
          <cell r="E3">
            <v>3</v>
          </cell>
          <cell r="G3" t="str">
            <v>Rise Management</v>
          </cell>
        </row>
        <row r="5">
          <cell r="A5" t="str">
            <v>x</v>
          </cell>
          <cell r="B5" t="str">
            <v>Shine Management - Inputs</v>
          </cell>
        </row>
        <row r="7">
          <cell r="C7" t="str">
            <v>Acquiror</v>
          </cell>
          <cell r="D7">
            <v>1</v>
          </cell>
          <cell r="E7" t="str">
            <v>1 - Include</v>
          </cell>
          <cell r="H7">
            <v>2006</v>
          </cell>
          <cell r="I7">
            <v>2007</v>
          </cell>
          <cell r="J7">
            <v>2008</v>
          </cell>
          <cell r="K7" t="str">
            <v>LTM</v>
          </cell>
          <cell r="L7">
            <v>12</v>
          </cell>
          <cell r="M7">
            <v>2009</v>
          </cell>
          <cell r="N7">
            <v>2010</v>
          </cell>
          <cell r="O7">
            <v>2011</v>
          </cell>
          <cell r="P7">
            <v>2012</v>
          </cell>
          <cell r="Q7">
            <v>2013</v>
          </cell>
          <cell r="R7">
            <v>2014</v>
          </cell>
          <cell r="S7">
            <v>2015</v>
          </cell>
          <cell r="T7">
            <v>2016</v>
          </cell>
          <cell r="U7">
            <v>2017</v>
          </cell>
          <cell r="V7">
            <v>2018</v>
          </cell>
          <cell r="W7">
            <v>2019</v>
          </cell>
        </row>
        <row r="8">
          <cell r="C8" t="str">
            <v>Target</v>
          </cell>
          <cell r="D8">
            <v>0</v>
          </cell>
          <cell r="E8" t="str">
            <v>0- Exclude</v>
          </cell>
          <cell r="K8">
            <v>40178</v>
          </cell>
          <cell r="L8">
            <v>40178</v>
          </cell>
          <cell r="M8" t="str">
            <v>Full Year</v>
          </cell>
          <cell r="N8">
            <v>1</v>
          </cell>
          <cell r="O8">
            <v>2</v>
          </cell>
          <cell r="P8">
            <v>3</v>
          </cell>
          <cell r="Q8">
            <v>4</v>
          </cell>
          <cell r="R8">
            <v>5</v>
          </cell>
          <cell r="S8">
            <v>6</v>
          </cell>
          <cell r="T8">
            <v>7</v>
          </cell>
          <cell r="U8">
            <v>8</v>
          </cell>
          <cell r="V8">
            <v>9</v>
          </cell>
          <cell r="W8">
            <v>10</v>
          </cell>
        </row>
        <row r="10">
          <cell r="B10" t="str">
            <v>Total Net Sales</v>
          </cell>
          <cell r="H10">
            <v>0</v>
          </cell>
          <cell r="I10">
            <v>0</v>
          </cell>
          <cell r="J10">
            <v>138.298</v>
          </cell>
          <cell r="K10">
            <v>154.2870125</v>
          </cell>
          <cell r="L10">
            <v>154.2870125</v>
          </cell>
          <cell r="M10">
            <v>154.2870125</v>
          </cell>
          <cell r="N10">
            <v>192.76562187499999</v>
          </cell>
          <cell r="O10">
            <v>234.5</v>
          </cell>
          <cell r="P10">
            <v>269.67500000000001</v>
          </cell>
          <cell r="Q10">
            <v>309.54000000000002</v>
          </cell>
          <cell r="R10">
            <v>340.49400000000003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</row>
        <row r="11">
          <cell r="C11" t="str">
            <v>Cost of Goods Sold (Excluding Depreciation)</v>
          </cell>
          <cell r="H11">
            <v>0</v>
          </cell>
          <cell r="I11">
            <v>0</v>
          </cell>
          <cell r="J11">
            <v>89.344999999999999</v>
          </cell>
          <cell r="K11">
            <v>99.139660000000006</v>
          </cell>
          <cell r="L11">
            <v>99.139660000000006</v>
          </cell>
          <cell r="M11">
            <v>99.139660000000006</v>
          </cell>
          <cell r="N11">
            <v>125.29765421875</v>
          </cell>
          <cell r="O11">
            <v>150.66624999999999</v>
          </cell>
          <cell r="P11">
            <v>172.59200000000001</v>
          </cell>
          <cell r="Q11">
            <v>197.33175</v>
          </cell>
          <cell r="R11">
            <v>217.06492500000002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2">
          <cell r="B12" t="str">
            <v>Gross Profit</v>
          </cell>
          <cell r="H12">
            <v>0</v>
          </cell>
          <cell r="I12">
            <v>0</v>
          </cell>
          <cell r="J12">
            <v>48.953000000000003</v>
          </cell>
          <cell r="K12">
            <v>55.147352499999997</v>
          </cell>
          <cell r="L12">
            <v>55.147352499999997</v>
          </cell>
          <cell r="M12">
            <v>55.147352499999997</v>
          </cell>
          <cell r="N12">
            <v>67.467967656249996</v>
          </cell>
          <cell r="O12">
            <v>83.833750000000009</v>
          </cell>
          <cell r="P12">
            <v>97.082999999999998</v>
          </cell>
          <cell r="Q12">
            <v>112.20825000000002</v>
          </cell>
          <cell r="R12">
            <v>123.42907500000001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</row>
        <row r="13">
          <cell r="C13" t="str">
            <v>Total SG&amp;A (Excluding Amortization)</v>
          </cell>
          <cell r="H13">
            <v>0</v>
          </cell>
          <cell r="I13">
            <v>0</v>
          </cell>
          <cell r="J13">
            <v>35.503999999999998</v>
          </cell>
          <cell r="K13">
            <v>39.098900803333343</v>
          </cell>
          <cell r="L13">
            <v>39.098900803333343</v>
          </cell>
          <cell r="M13">
            <v>39.098900803333343</v>
          </cell>
          <cell r="N13">
            <v>45.127594537</v>
          </cell>
          <cell r="O13">
            <v>49.534641475590007</v>
          </cell>
          <cell r="P13">
            <v>54.634466378881307</v>
          </cell>
          <cell r="Q13">
            <v>60.291776525403009</v>
          </cell>
          <cell r="R13">
            <v>66.320954177943307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</row>
        <row r="14">
          <cell r="B14" t="str">
            <v>Operating EBITDA</v>
          </cell>
          <cell r="H14">
            <v>0</v>
          </cell>
          <cell r="I14">
            <v>0</v>
          </cell>
          <cell r="J14">
            <v>13.449000000000005</v>
          </cell>
          <cell r="K14">
            <v>16.048451696666653</v>
          </cell>
          <cell r="L14">
            <v>16.048451696666653</v>
          </cell>
          <cell r="M14">
            <v>16.048451696666653</v>
          </cell>
          <cell r="N14">
            <v>22.340373119249996</v>
          </cell>
          <cell r="O14">
            <v>34.299108524410002</v>
          </cell>
          <cell r="P14">
            <v>42.448533621118692</v>
          </cell>
          <cell r="Q14">
            <v>51.916473474597012</v>
          </cell>
          <cell r="R14">
            <v>57.108120822056705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</row>
        <row r="15">
          <cell r="C15" t="str">
            <v>Other (Income) Expense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</row>
        <row r="16">
          <cell r="C16" t="str">
            <v>Corporate Overhead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</row>
        <row r="17">
          <cell r="B17" t="str">
            <v>EBITDA</v>
          </cell>
          <cell r="H17">
            <v>0</v>
          </cell>
          <cell r="I17">
            <v>0</v>
          </cell>
          <cell r="J17">
            <v>13.449000000000005</v>
          </cell>
          <cell r="K17">
            <v>16.048451696666653</v>
          </cell>
          <cell r="L17">
            <v>16.048451696666653</v>
          </cell>
          <cell r="M17">
            <v>16.048451696666653</v>
          </cell>
          <cell r="N17">
            <v>22.340373119249996</v>
          </cell>
          <cell r="O17">
            <v>34.299108524410002</v>
          </cell>
          <cell r="P17">
            <v>42.448533621118692</v>
          </cell>
          <cell r="Q17">
            <v>51.916473474597012</v>
          </cell>
          <cell r="R17">
            <v>57.108120822056705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C18" t="str">
            <v>Depreciation</v>
          </cell>
          <cell r="H18">
            <v>0</v>
          </cell>
          <cell r="I18">
            <v>0</v>
          </cell>
          <cell r="J18">
            <v>2.9260000000000002</v>
          </cell>
          <cell r="K18">
            <v>3.5553805999999999</v>
          </cell>
          <cell r="L18">
            <v>3.5553805999999999</v>
          </cell>
          <cell r="M18">
            <v>3.5553805999999999</v>
          </cell>
          <cell r="N18">
            <v>3.9</v>
          </cell>
          <cell r="O18">
            <v>4</v>
          </cell>
          <cell r="P18">
            <v>4.0999999999999996</v>
          </cell>
          <cell r="Q18">
            <v>4.2</v>
          </cell>
          <cell r="R18">
            <v>4.62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 t="str">
            <v>Amortization</v>
          </cell>
          <cell r="H19">
            <v>0</v>
          </cell>
          <cell r="I19">
            <v>0</v>
          </cell>
          <cell r="J19">
            <v>0</v>
          </cell>
          <cell r="K19">
            <v>0.432</v>
          </cell>
          <cell r="L19">
            <v>0.432</v>
          </cell>
          <cell r="M19">
            <v>0.432</v>
          </cell>
          <cell r="N19">
            <v>0.5</v>
          </cell>
          <cell r="O19">
            <v>0.5</v>
          </cell>
          <cell r="P19">
            <v>0.5</v>
          </cell>
          <cell r="Q19">
            <v>0.5</v>
          </cell>
          <cell r="R19">
            <v>0.5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EBIT</v>
          </cell>
          <cell r="H20">
            <v>0</v>
          </cell>
          <cell r="I20">
            <v>0</v>
          </cell>
          <cell r="J20">
            <v>10.523000000000005</v>
          </cell>
          <cell r="K20">
            <v>12.061071096666653</v>
          </cell>
          <cell r="L20">
            <v>12.061071096666653</v>
          </cell>
          <cell r="M20">
            <v>12.061071096666653</v>
          </cell>
          <cell r="N20">
            <v>17.940373119249998</v>
          </cell>
          <cell r="O20">
            <v>29.799108524410002</v>
          </cell>
          <cell r="P20">
            <v>37.84853362111869</v>
          </cell>
          <cell r="Q20">
            <v>47.216473474597009</v>
          </cell>
          <cell r="R20">
            <v>51.988120822056707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 t="str">
            <v>Interest (Income)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 t="str">
            <v>Other (Income)</v>
          </cell>
          <cell r="H22">
            <v>0</v>
          </cell>
          <cell r="I22">
            <v>0</v>
          </cell>
          <cell r="J22">
            <v>0.214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 t="str">
            <v>Other Expense (Income)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 t="str">
            <v>Interest Expense</v>
          </cell>
          <cell r="H24">
            <v>0</v>
          </cell>
          <cell r="I24">
            <v>0</v>
          </cell>
          <cell r="J24">
            <v>2.2549999999999999</v>
          </cell>
          <cell r="K24">
            <v>1.7943662333333337</v>
          </cell>
          <cell r="L24">
            <v>1.7943662333333337</v>
          </cell>
          <cell r="M24">
            <v>1.7943662333333337</v>
          </cell>
          <cell r="N24">
            <v>2</v>
          </cell>
          <cell r="O24">
            <v>1.8</v>
          </cell>
          <cell r="P24">
            <v>1.7</v>
          </cell>
          <cell r="Q24">
            <v>1.6</v>
          </cell>
          <cell r="R24">
            <v>1.6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Pre-Tax Income</v>
          </cell>
          <cell r="H25">
            <v>0</v>
          </cell>
          <cell r="I25">
            <v>0</v>
          </cell>
          <cell r="J25">
            <v>8.0540000000000056</v>
          </cell>
          <cell r="K25">
            <v>10.26670486333332</v>
          </cell>
          <cell r="L25">
            <v>10.26670486333332</v>
          </cell>
          <cell r="M25">
            <v>10.26670486333332</v>
          </cell>
          <cell r="N25">
            <v>15.940373119249998</v>
          </cell>
          <cell r="O25">
            <v>27.999108524410001</v>
          </cell>
          <cell r="P25">
            <v>36.148533621118688</v>
          </cell>
          <cell r="Q25">
            <v>45.616473474597008</v>
          </cell>
          <cell r="R25">
            <v>50.388120822056706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 t="str">
            <v>Income Taxes Expense</v>
          </cell>
          <cell r="H26">
            <v>0</v>
          </cell>
          <cell r="I26">
            <v>0</v>
          </cell>
          <cell r="J26">
            <v>2.7829999999999999</v>
          </cell>
          <cell r="K26">
            <v>3.0800114589999978</v>
          </cell>
          <cell r="L26">
            <v>3.0800114589999978</v>
          </cell>
          <cell r="M26">
            <v>3.0800114589999978</v>
          </cell>
          <cell r="N26">
            <v>4.7821118667882265</v>
          </cell>
          <cell r="O26">
            <v>8.3997324949759076</v>
          </cell>
          <cell r="P26">
            <v>10.844560026447446</v>
          </cell>
          <cell r="Q26">
            <v>13.684941984720853</v>
          </cell>
          <cell r="R26">
            <v>15.116436182927503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 t="str">
            <v>Preferred Dividends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Consolidated Net Income</v>
          </cell>
          <cell r="H28">
            <v>0</v>
          </cell>
          <cell r="I28">
            <v>0</v>
          </cell>
          <cell r="J28">
            <v>5.2710000000000061</v>
          </cell>
          <cell r="K28">
            <v>7.1866934043333224</v>
          </cell>
          <cell r="L28">
            <v>7.1866934043333224</v>
          </cell>
          <cell r="M28">
            <v>7.1866934043333224</v>
          </cell>
          <cell r="N28">
            <v>11.15826125246177</v>
          </cell>
          <cell r="O28">
            <v>19.599376029434094</v>
          </cell>
          <cell r="P28">
            <v>25.303973594671241</v>
          </cell>
          <cell r="Q28">
            <v>31.931531489876157</v>
          </cell>
          <cell r="R28">
            <v>35.271684639129205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C29" t="str">
            <v>Attributable to Non-Controlling Interests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Net Income Available to Common</v>
          </cell>
          <cell r="H30">
            <v>0</v>
          </cell>
          <cell r="I30">
            <v>0</v>
          </cell>
          <cell r="J30">
            <v>5.2710000000000061</v>
          </cell>
          <cell r="K30">
            <v>7.1866934043333224</v>
          </cell>
          <cell r="L30">
            <v>7.1866934043333224</v>
          </cell>
          <cell r="M30">
            <v>7.1866934043333224</v>
          </cell>
          <cell r="N30">
            <v>11.15826125246177</v>
          </cell>
          <cell r="O30">
            <v>19.599376029434094</v>
          </cell>
          <cell r="P30">
            <v>25.303973594671241</v>
          </cell>
          <cell r="Q30">
            <v>31.931531489876157</v>
          </cell>
          <cell r="R30">
            <v>35.271684639129205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2">
          <cell r="C32" t="str">
            <v>Weighted Average Fully Diluted Shares Outstanding</v>
          </cell>
          <cell r="H32">
            <v>0</v>
          </cell>
          <cell r="I32">
            <v>0</v>
          </cell>
          <cell r="J32">
            <v>15.055999999999999</v>
          </cell>
          <cell r="K32">
            <v>15.5</v>
          </cell>
          <cell r="L32">
            <v>15.5</v>
          </cell>
          <cell r="M32">
            <v>15.5</v>
          </cell>
          <cell r="N32">
            <v>15.9</v>
          </cell>
          <cell r="O32">
            <v>16.3</v>
          </cell>
          <cell r="P32">
            <v>16.7</v>
          </cell>
          <cell r="Q32">
            <v>17.100000000000001</v>
          </cell>
          <cell r="R32">
            <v>17.100000000000001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>Earnings per Share</v>
          </cell>
          <cell r="H33" t="str">
            <v>n/a</v>
          </cell>
          <cell r="I33" t="str">
            <v>n/a</v>
          </cell>
          <cell r="J33">
            <v>0.35009298618491008</v>
          </cell>
          <cell r="K33">
            <v>0.46365763898924661</v>
          </cell>
          <cell r="L33">
            <v>0.46365763898924661</v>
          </cell>
          <cell r="M33">
            <v>0.46365763898924661</v>
          </cell>
          <cell r="N33">
            <v>0.70177743726174657</v>
          </cell>
          <cell r="O33">
            <v>1.202415707327245</v>
          </cell>
          <cell r="P33">
            <v>1.5152079996809127</v>
          </cell>
          <cell r="Q33">
            <v>1.8673410227997751</v>
          </cell>
          <cell r="R33">
            <v>2.0626716163233452</v>
          </cell>
          <cell r="S33" t="str">
            <v>n/a</v>
          </cell>
          <cell r="T33" t="str">
            <v>n/a</v>
          </cell>
          <cell r="U33" t="str">
            <v>n/a</v>
          </cell>
          <cell r="V33" t="str">
            <v>n/a</v>
          </cell>
          <cell r="W33" t="str">
            <v>n/a</v>
          </cell>
        </row>
        <row r="34">
          <cell r="C34" t="str">
            <v>Capital Expenditures</v>
          </cell>
          <cell r="H34">
            <v>0</v>
          </cell>
          <cell r="I34">
            <v>0</v>
          </cell>
          <cell r="J34">
            <v>3.86</v>
          </cell>
          <cell r="K34">
            <v>3.25</v>
          </cell>
          <cell r="L34">
            <v>3.25</v>
          </cell>
          <cell r="M34">
            <v>3.25</v>
          </cell>
          <cell r="N34">
            <v>1.5</v>
          </cell>
          <cell r="O34">
            <v>1.8247548322080707</v>
          </cell>
          <cell r="P34">
            <v>2.0984680570392813</v>
          </cell>
          <cell r="Q34">
            <v>2.4086763785146532</v>
          </cell>
          <cell r="R34">
            <v>2.6495440163661188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 t="str">
            <v>SBC</v>
          </cell>
          <cell r="M35">
            <v>0.8</v>
          </cell>
          <cell r="N35">
            <v>0.8</v>
          </cell>
          <cell r="O35">
            <v>0.8</v>
          </cell>
          <cell r="P35">
            <v>0.8</v>
          </cell>
          <cell r="Q35">
            <v>0.8</v>
          </cell>
          <cell r="R35">
            <v>0.8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7">
          <cell r="H37">
            <v>2006</v>
          </cell>
          <cell r="I37">
            <v>2007</v>
          </cell>
          <cell r="J37">
            <v>2008</v>
          </cell>
          <cell r="K37" t="str">
            <v>LTM</v>
          </cell>
          <cell r="L37">
            <v>12</v>
          </cell>
          <cell r="M37">
            <v>2009</v>
          </cell>
          <cell r="N37">
            <v>2010</v>
          </cell>
          <cell r="O37">
            <v>2011</v>
          </cell>
          <cell r="P37">
            <v>2012</v>
          </cell>
          <cell r="Q37">
            <v>2013</v>
          </cell>
          <cell r="R37">
            <v>2014</v>
          </cell>
          <cell r="S37">
            <v>2015</v>
          </cell>
          <cell r="T37">
            <v>2016</v>
          </cell>
          <cell r="U37">
            <v>2017</v>
          </cell>
          <cell r="V37">
            <v>2018</v>
          </cell>
          <cell r="W37">
            <v>2019</v>
          </cell>
        </row>
        <row r="38">
          <cell r="K38">
            <v>40178</v>
          </cell>
          <cell r="L38">
            <v>40178</v>
          </cell>
          <cell r="M38" t="str">
            <v>Full Year</v>
          </cell>
          <cell r="N38">
            <v>1</v>
          </cell>
          <cell r="O38">
            <v>2</v>
          </cell>
          <cell r="P38">
            <v>3</v>
          </cell>
          <cell r="Q38">
            <v>4</v>
          </cell>
          <cell r="R38">
            <v>5</v>
          </cell>
          <cell r="S38">
            <v>6</v>
          </cell>
          <cell r="T38">
            <v>7</v>
          </cell>
          <cell r="U38">
            <v>8</v>
          </cell>
          <cell r="V38">
            <v>9</v>
          </cell>
          <cell r="W38">
            <v>10</v>
          </cell>
          <cell r="AB38" t="str">
            <v>FOR SENSITIVITY ANALYSIS</v>
          </cell>
        </row>
        <row r="40">
          <cell r="B40" t="str">
            <v>Total Net Sales Growth Rate</v>
          </cell>
          <cell r="H40" t="str">
            <v xml:space="preserve">n/a </v>
          </cell>
          <cell r="I40" t="str">
            <v xml:space="preserve">n/a </v>
          </cell>
          <cell r="J40" t="str">
            <v xml:space="preserve">n/a </v>
          </cell>
          <cell r="M40">
            <v>0.11561275289592041</v>
          </cell>
          <cell r="N40">
            <v>0.24939629558904053</v>
          </cell>
          <cell r="O40">
            <v>0.21650322147204706</v>
          </cell>
          <cell r="P40">
            <v>0.15000000000000005</v>
          </cell>
          <cell r="Q40">
            <v>0.14782608695652177</v>
          </cell>
          <cell r="R40">
            <v>0.1</v>
          </cell>
          <cell r="S40">
            <v>-1</v>
          </cell>
          <cell r="T40" t="str">
            <v xml:space="preserve">n/a </v>
          </cell>
          <cell r="U40" t="str">
            <v xml:space="preserve">n/a </v>
          </cell>
          <cell r="V40" t="str">
            <v xml:space="preserve">n/a </v>
          </cell>
          <cell r="W40" t="str">
            <v xml:space="preserve">n/a </v>
          </cell>
          <cell r="AB40" t="str">
            <v>Margin Expansion</v>
          </cell>
        </row>
        <row r="41">
          <cell r="C41" t="str">
            <v>Cost of Goods Sold (Excluding Depreciation) (% Sales)</v>
          </cell>
          <cell r="H41">
            <v>0</v>
          </cell>
          <cell r="I41">
            <v>0</v>
          </cell>
          <cell r="J41">
            <v>0.64603248058540252</v>
          </cell>
          <cell r="K41">
            <v>0.64256646359005753</v>
          </cell>
          <cell r="L41">
            <v>0.64256646359005753</v>
          </cell>
          <cell r="M41">
            <v>0.64256646359005753</v>
          </cell>
          <cell r="N41">
            <v>0.65</v>
          </cell>
          <cell r="O41">
            <v>0.64249999999999996</v>
          </cell>
          <cell r="P41">
            <v>0.64</v>
          </cell>
          <cell r="Q41">
            <v>0.63749999999999996</v>
          </cell>
          <cell r="R41">
            <v>0.63749999999999996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AB41" t="str">
            <v>Step</v>
          </cell>
          <cell r="AD41">
            <v>0</v>
          </cell>
          <cell r="AF41">
            <v>0</v>
          </cell>
        </row>
        <row r="42">
          <cell r="B42" t="str">
            <v>Gross Profit Margin</v>
          </cell>
          <cell r="H42">
            <v>0</v>
          </cell>
          <cell r="I42">
            <v>0</v>
          </cell>
          <cell r="J42">
            <v>0.35396751941459748</v>
          </cell>
          <cell r="K42">
            <v>0.35743353640994247</v>
          </cell>
          <cell r="L42">
            <v>0.35743353640994247</v>
          </cell>
          <cell r="M42">
            <v>0.35743353640994247</v>
          </cell>
          <cell r="N42">
            <v>0.35</v>
          </cell>
          <cell r="O42">
            <v>0.35750000000000004</v>
          </cell>
          <cell r="P42">
            <v>0.36</v>
          </cell>
          <cell r="Q42">
            <v>0.36250000000000004</v>
          </cell>
          <cell r="R42">
            <v>0.36249999999999999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C43" t="str">
            <v>Total SG&amp;A (Excluding Amortization) (% Sales)</v>
          </cell>
          <cell r="H43">
            <v>0</v>
          </cell>
          <cell r="I43">
            <v>0</v>
          </cell>
          <cell r="J43">
            <v>0.25672099379600571</v>
          </cell>
          <cell r="K43">
            <v>0.25341666916606698</v>
          </cell>
          <cell r="L43">
            <v>0.25341666916606698</v>
          </cell>
          <cell r="M43">
            <v>0.25341666916606698</v>
          </cell>
          <cell r="N43">
            <v>0.23410603041170513</v>
          </cell>
          <cell r="O43">
            <v>0.21123514488524522</v>
          </cell>
          <cell r="P43">
            <v>0.20259373831048968</v>
          </cell>
          <cell r="Q43">
            <v>0.19477862804614268</v>
          </cell>
          <cell r="R43">
            <v>0.19477862804614268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AB43" t="str">
            <v>Step</v>
          </cell>
          <cell r="AD43">
            <v>0</v>
          </cell>
          <cell r="AF43">
            <v>0</v>
          </cell>
        </row>
        <row r="44">
          <cell r="B44" t="str">
            <v>Operating EBITDA Margin</v>
          </cell>
          <cell r="H44">
            <v>0</v>
          </cell>
          <cell r="I44">
            <v>0</v>
          </cell>
          <cell r="J44">
            <v>9.7246525618591775E-2</v>
          </cell>
          <cell r="K44">
            <v>0.10401686724387546</v>
          </cell>
          <cell r="L44">
            <v>0.10401686724387546</v>
          </cell>
          <cell r="M44">
            <v>0.10401686724387546</v>
          </cell>
          <cell r="N44">
            <v>0.11589396958829486</v>
          </cell>
          <cell r="O44">
            <v>0.14626485511475482</v>
          </cell>
          <cell r="P44">
            <v>0.1574062616895103</v>
          </cell>
          <cell r="Q44">
            <v>0.16772137195385736</v>
          </cell>
          <cell r="R44">
            <v>0.16772137195385733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str">
            <v>Other (Income) Expense (% Sales)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AB45" t="str">
            <v>ADJUST STEP FORMULAS FOR BREAKDOWN BETWEEN COGS AND SG&amp;A</v>
          </cell>
        </row>
        <row r="46">
          <cell r="C46" t="str">
            <v>Corporate Overhead Margin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EBITDA Margin</v>
          </cell>
          <cell r="H47">
            <v>0</v>
          </cell>
          <cell r="I47">
            <v>0</v>
          </cell>
          <cell r="J47">
            <v>9.7246525618591775E-2</v>
          </cell>
          <cell r="K47">
            <v>0.10401686724387546</v>
          </cell>
          <cell r="L47">
            <v>0.10401686724387546</v>
          </cell>
          <cell r="M47">
            <v>0.10401686724387546</v>
          </cell>
          <cell r="N47">
            <v>0.11589396958829486</v>
          </cell>
          <cell r="O47">
            <v>0.14626485511475482</v>
          </cell>
          <cell r="P47">
            <v>0.1574062616895103</v>
          </cell>
          <cell r="Q47">
            <v>0.16772137195385736</v>
          </cell>
          <cell r="R47">
            <v>0.16772137195385733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C48" t="str">
            <v>Depreciation (% Sales)</v>
          </cell>
          <cell r="H48">
            <v>0</v>
          </cell>
          <cell r="I48">
            <v>0</v>
          </cell>
          <cell r="J48">
            <v>2.115721123949732E-2</v>
          </cell>
          <cell r="K48">
            <v>2.3043939618702512E-2</v>
          </cell>
          <cell r="L48">
            <v>2.3043939618702512E-2</v>
          </cell>
          <cell r="M48">
            <v>2.3043939618702512E-2</v>
          </cell>
          <cell r="N48">
            <v>2.0231823299535111E-2</v>
          </cell>
          <cell r="O48">
            <v>1.7057569296375266E-2</v>
          </cell>
          <cell r="P48">
            <v>1.520348567720404E-2</v>
          </cell>
          <cell r="Q48">
            <v>1.3568521031207597E-2</v>
          </cell>
          <cell r="R48">
            <v>1.3568521031207597E-2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C49" t="str">
            <v>Amortization (% Sales)</v>
          </cell>
          <cell r="H49">
            <v>0</v>
          </cell>
          <cell r="I49">
            <v>0</v>
          </cell>
          <cell r="J49">
            <v>0</v>
          </cell>
          <cell r="K49">
            <v>2.7999764400130568E-3</v>
          </cell>
          <cell r="L49">
            <v>2.7999764400130568E-3</v>
          </cell>
          <cell r="M49">
            <v>2.7999764400130568E-3</v>
          </cell>
          <cell r="N49">
            <v>2.5938234999403989E-3</v>
          </cell>
          <cell r="O49">
            <v>2.1321961620469083E-3</v>
          </cell>
          <cell r="P49">
            <v>1.8540836191712246E-3</v>
          </cell>
          <cell r="Q49">
            <v>1.6153001227628093E-3</v>
          </cell>
          <cell r="R49">
            <v>1.6153001227628093E-3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EBIT Margin</v>
          </cell>
          <cell r="H50">
            <v>0</v>
          </cell>
          <cell r="I50">
            <v>0</v>
          </cell>
          <cell r="J50">
            <v>7.6089314379094455E-2</v>
          </cell>
          <cell r="K50">
            <v>7.8172951185159892E-2</v>
          </cell>
          <cell r="L50">
            <v>7.8172951185159892E-2</v>
          </cell>
          <cell r="M50">
            <v>7.8172951185159892E-2</v>
          </cell>
          <cell r="N50">
            <v>9.3068322788819366E-2</v>
          </cell>
          <cell r="O50">
            <v>0.12707508965633263</v>
          </cell>
          <cell r="P50">
            <v>0.14034869239313502</v>
          </cell>
          <cell r="Q50">
            <v>0.15253755079988696</v>
          </cell>
          <cell r="R50">
            <v>0.15268439626559266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C51" t="str">
            <v>Interest (Income) (% Sales)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C52" t="str">
            <v>Other (Income) (% Sales)</v>
          </cell>
          <cell r="H52">
            <v>0</v>
          </cell>
          <cell r="I52">
            <v>0</v>
          </cell>
          <cell r="J52">
            <v>1.5473831870309043E-3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C53" t="str">
            <v>Other Expense (Income) (% Sales)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C54" t="str">
            <v>Interest Expense (% Sales)</v>
          </cell>
          <cell r="H54">
            <v>0</v>
          </cell>
          <cell r="I54">
            <v>0</v>
          </cell>
          <cell r="J54">
            <v>1.6305369564274249E-2</v>
          </cell>
          <cell r="K54">
            <v>1.1630053652982189E-2</v>
          </cell>
          <cell r="L54">
            <v>1.1630053652982189E-2</v>
          </cell>
          <cell r="M54">
            <v>1.1630053652982189E-2</v>
          </cell>
          <cell r="N54">
            <v>1.0375293999761595E-2</v>
          </cell>
          <cell r="O54">
            <v>7.6759061833688701E-3</v>
          </cell>
          <cell r="P54">
            <v>6.3038843051821634E-3</v>
          </cell>
          <cell r="Q54">
            <v>5.16896039284099E-3</v>
          </cell>
          <cell r="R54">
            <v>4.699054902582718E-3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Pre-Tax Income Margin</v>
          </cell>
          <cell r="H55">
            <v>0</v>
          </cell>
          <cell r="I55">
            <v>0</v>
          </cell>
          <cell r="J55">
            <v>5.8236561627789306E-2</v>
          </cell>
          <cell r="K55">
            <v>6.6542897532177694E-2</v>
          </cell>
          <cell r="L55">
            <v>6.6542897532177694E-2</v>
          </cell>
          <cell r="M55">
            <v>6.6542897532177694E-2</v>
          </cell>
          <cell r="N55">
            <v>8.2693028789057765E-2</v>
          </cell>
          <cell r="O55">
            <v>0.11939918347296376</v>
          </cell>
          <cell r="P55">
            <v>0.13404480808795285</v>
          </cell>
          <cell r="Q55">
            <v>0.14736859040704595</v>
          </cell>
          <cell r="R55">
            <v>0.14798534136300992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C56" t="str">
            <v>Income Tax Rate</v>
          </cell>
          <cell r="H56">
            <v>0</v>
          </cell>
          <cell r="I56">
            <v>0</v>
          </cell>
          <cell r="J56">
            <v>0.3455425875341443</v>
          </cell>
          <cell r="K56">
            <v>0.30000000000000016</v>
          </cell>
          <cell r="L56">
            <v>0.30000000000000016</v>
          </cell>
          <cell r="M56">
            <v>0.30000000000000016</v>
          </cell>
          <cell r="N56">
            <v>0.29999999567219837</v>
          </cell>
          <cell r="O56">
            <v>0.29999999777324721</v>
          </cell>
          <cell r="P56">
            <v>0.29999999834327556</v>
          </cell>
          <cell r="Q56">
            <v>0.29999999873602134</v>
          </cell>
          <cell r="R56">
            <v>0.29999999873602134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C57" t="str">
            <v>Preferred Dividends Margin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Consolidated Net Income Margin</v>
          </cell>
          <cell r="H58">
            <v>0</v>
          </cell>
          <cell r="I58">
            <v>0</v>
          </cell>
          <cell r="J58">
            <v>3.8113349433831337E-2</v>
          </cell>
          <cell r="K58">
            <v>4.6580028272524381E-2</v>
          </cell>
          <cell r="L58">
            <v>4.6580028272524381E-2</v>
          </cell>
          <cell r="M58">
            <v>4.6580028272524381E-2</v>
          </cell>
          <cell r="N58">
            <v>5.7885120510219455E-2</v>
          </cell>
          <cell r="O58">
            <v>8.3579428696947095E-2</v>
          </cell>
          <cell r="P58">
            <v>9.3831365883642312E-2</v>
          </cell>
          <cell r="Q58">
            <v>0.10315801347120293</v>
          </cell>
          <cell r="R58">
            <v>0.10358973914115727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C59" t="str">
            <v>Attributable to Non-Controlling Interests (% Sales)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Net Income Available to Common Margin</v>
          </cell>
          <cell r="H60">
            <v>0</v>
          </cell>
          <cell r="I60">
            <v>0</v>
          </cell>
          <cell r="J60">
            <v>3.8113349433831337E-2</v>
          </cell>
          <cell r="K60">
            <v>4.6580028272524381E-2</v>
          </cell>
          <cell r="L60">
            <v>4.6580028272524381E-2</v>
          </cell>
          <cell r="M60">
            <v>4.6580028272524381E-2</v>
          </cell>
          <cell r="N60">
            <v>5.7885120510219455E-2</v>
          </cell>
          <cell r="O60">
            <v>8.3579428696947095E-2</v>
          </cell>
          <cell r="P60">
            <v>9.3831365883642312E-2</v>
          </cell>
          <cell r="Q60">
            <v>0.10315801347120293</v>
          </cell>
          <cell r="R60">
            <v>0.10358973914115727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2">
          <cell r="B62" t="str">
            <v>CAPEX (% of Sales)</v>
          </cell>
          <cell r="J62">
            <v>2.7910743467006029E-2</v>
          </cell>
          <cell r="K62">
            <v>2.1064637569542674E-2</v>
          </cell>
          <cell r="L62">
            <v>2.1064637569542674E-2</v>
          </cell>
          <cell r="M62">
            <v>2.1064637569542674E-2</v>
          </cell>
          <cell r="N62">
            <v>7.781470499821197E-3</v>
          </cell>
          <cell r="O62">
            <v>7.781470499821197E-3</v>
          </cell>
          <cell r="P62">
            <v>7.781470499821197E-3</v>
          </cell>
          <cell r="Q62">
            <v>7.7814704998211961E-3</v>
          </cell>
          <cell r="R62">
            <v>7.781470499821197E-3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</row>
        <row r="65">
          <cell r="A65" t="str">
            <v>x</v>
          </cell>
          <cell r="B65" t="str">
            <v>Shine 2 - Inputs</v>
          </cell>
        </row>
        <row r="67">
          <cell r="C67" t="str">
            <v>Acquiror</v>
          </cell>
          <cell r="D67">
            <v>0</v>
          </cell>
          <cell r="E67" t="str">
            <v>1 - Include</v>
          </cell>
          <cell r="H67">
            <v>2006</v>
          </cell>
          <cell r="I67">
            <v>2007</v>
          </cell>
          <cell r="J67">
            <v>2008</v>
          </cell>
          <cell r="K67" t="str">
            <v>LTM</v>
          </cell>
          <cell r="L67">
            <v>12</v>
          </cell>
          <cell r="M67">
            <v>2009</v>
          </cell>
          <cell r="N67">
            <v>2010</v>
          </cell>
          <cell r="O67">
            <v>2011</v>
          </cell>
          <cell r="P67">
            <v>2012</v>
          </cell>
          <cell r="Q67">
            <v>2013</v>
          </cell>
          <cell r="R67">
            <v>2014</v>
          </cell>
          <cell r="S67">
            <v>2015</v>
          </cell>
          <cell r="T67">
            <v>2016</v>
          </cell>
          <cell r="U67">
            <v>2017</v>
          </cell>
          <cell r="V67">
            <v>2018</v>
          </cell>
          <cell r="W67">
            <v>2019</v>
          </cell>
        </row>
        <row r="68">
          <cell r="C68" t="str">
            <v>Target</v>
          </cell>
          <cell r="D68">
            <v>0</v>
          </cell>
          <cell r="E68" t="str">
            <v>0- Exclude</v>
          </cell>
          <cell r="K68">
            <v>40178</v>
          </cell>
          <cell r="L68">
            <v>40178</v>
          </cell>
          <cell r="M68" t="str">
            <v>Full Year</v>
          </cell>
          <cell r="N68">
            <v>1</v>
          </cell>
          <cell r="O68">
            <v>2</v>
          </cell>
          <cell r="P68">
            <v>3</v>
          </cell>
          <cell r="Q68">
            <v>4</v>
          </cell>
          <cell r="R68">
            <v>5</v>
          </cell>
          <cell r="S68">
            <v>6</v>
          </cell>
          <cell r="T68">
            <v>7</v>
          </cell>
          <cell r="U68">
            <v>8</v>
          </cell>
          <cell r="V68">
            <v>9</v>
          </cell>
          <cell r="W68">
            <v>10</v>
          </cell>
        </row>
        <row r="70">
          <cell r="B70" t="str">
            <v>Total Net Sales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</row>
        <row r="71">
          <cell r="C71" t="str">
            <v>Cost of Goods Sold (Excluding Depreciation)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Gross Profit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C73" t="str">
            <v>Total SG&amp;A (Excluding Amortization)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Operating EBITDA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C75" t="str">
            <v>Other (Income) Expense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</row>
        <row r="76">
          <cell r="C76" t="str">
            <v>Corporate Overhead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</row>
        <row r="77">
          <cell r="B77" t="str">
            <v>EBITDA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</row>
        <row r="78">
          <cell r="C78" t="str">
            <v>Depreciation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C79" t="str">
            <v>Amortization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B80" t="str">
            <v>EBIT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 t="str">
            <v>Interest (Income)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C82" t="str">
            <v>Other (Income)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 t="str">
            <v>Other Expense (Income)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C84" t="str">
            <v>Interest Expense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Pre-Tax Income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 t="str">
            <v>Income Taxes Expense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C87" t="str">
            <v>Preferred Dividends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Consolidated Net Income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 t="str">
            <v>Attributable to Non-Controlling Interests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B90" t="str">
            <v>Net Income Available to Common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2">
          <cell r="C92" t="str">
            <v>Weighted Average Fully Diluted Shares Outstanding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Earnings per Share</v>
          </cell>
          <cell r="H93" t="str">
            <v>n/a</v>
          </cell>
          <cell r="I93" t="str">
            <v>n/a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</row>
        <row r="94">
          <cell r="C94" t="str">
            <v>Capital Expenditures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7">
          <cell r="H97">
            <v>2006</v>
          </cell>
          <cell r="I97">
            <v>2007</v>
          </cell>
          <cell r="J97">
            <v>2008</v>
          </cell>
          <cell r="K97" t="str">
            <v>LTM</v>
          </cell>
          <cell r="L97">
            <v>12</v>
          </cell>
          <cell r="M97">
            <v>2009</v>
          </cell>
          <cell r="N97">
            <v>2010</v>
          </cell>
          <cell r="O97">
            <v>2011</v>
          </cell>
          <cell r="P97">
            <v>2012</v>
          </cell>
          <cell r="Q97">
            <v>2013</v>
          </cell>
          <cell r="R97">
            <v>2014</v>
          </cell>
          <cell r="S97">
            <v>2015</v>
          </cell>
          <cell r="T97">
            <v>2016</v>
          </cell>
          <cell r="U97">
            <v>2017</v>
          </cell>
          <cell r="V97">
            <v>2018</v>
          </cell>
          <cell r="W97">
            <v>2019</v>
          </cell>
        </row>
        <row r="98">
          <cell r="K98">
            <v>40178</v>
          </cell>
          <cell r="L98">
            <v>40178</v>
          </cell>
          <cell r="M98" t="str">
            <v>Full Year</v>
          </cell>
          <cell r="N98">
            <v>1</v>
          </cell>
          <cell r="O98">
            <v>2</v>
          </cell>
          <cell r="P98">
            <v>3</v>
          </cell>
          <cell r="Q98">
            <v>4</v>
          </cell>
          <cell r="R98">
            <v>5</v>
          </cell>
          <cell r="S98">
            <v>6</v>
          </cell>
          <cell r="T98">
            <v>7</v>
          </cell>
          <cell r="U98">
            <v>8</v>
          </cell>
          <cell r="V98">
            <v>9</v>
          </cell>
          <cell r="W98">
            <v>10</v>
          </cell>
          <cell r="AB98" t="str">
            <v>FOR SENSITIVITY ANALYSIS</v>
          </cell>
        </row>
        <row r="100">
          <cell r="B100" t="str">
            <v>Total Net Sales Growth Rate</v>
          </cell>
          <cell r="H100" t="str">
            <v xml:space="preserve">n/a </v>
          </cell>
          <cell r="I100" t="str">
            <v xml:space="preserve">n/a </v>
          </cell>
          <cell r="J100" t="str">
            <v xml:space="preserve">n/a </v>
          </cell>
          <cell r="M100" t="str">
            <v xml:space="preserve">n/a </v>
          </cell>
          <cell r="N100" t="str">
            <v xml:space="preserve">n/a </v>
          </cell>
          <cell r="O100" t="str">
            <v xml:space="preserve">n/a </v>
          </cell>
          <cell r="P100" t="str">
            <v xml:space="preserve">n/a </v>
          </cell>
          <cell r="Q100" t="str">
            <v xml:space="preserve">n/a </v>
          </cell>
          <cell r="R100" t="str">
            <v xml:space="preserve">n/a </v>
          </cell>
          <cell r="S100" t="str">
            <v xml:space="preserve">n/a </v>
          </cell>
          <cell r="T100" t="str">
            <v xml:space="preserve">n/a </v>
          </cell>
          <cell r="U100" t="str">
            <v xml:space="preserve">n/a </v>
          </cell>
          <cell r="V100" t="str">
            <v xml:space="preserve">n/a </v>
          </cell>
          <cell r="W100" t="str">
            <v xml:space="preserve">n/a </v>
          </cell>
          <cell r="AB100" t="str">
            <v>Margin Expansion</v>
          </cell>
        </row>
        <row r="101">
          <cell r="C101" t="str">
            <v>Cost of Goods Sold (Excluding Depreciation) (% Sales)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AB101" t="str">
            <v>Step</v>
          </cell>
          <cell r="AD101">
            <v>0</v>
          </cell>
          <cell r="AF101">
            <v>0</v>
          </cell>
        </row>
        <row r="102">
          <cell r="B102" t="str">
            <v>Gross Profit Margin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 t="str">
            <v>Total SG&amp;A (Excluding Amortization) (% Sales)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AB103" t="str">
            <v>Step</v>
          </cell>
          <cell r="AD103">
            <v>0</v>
          </cell>
          <cell r="AF103">
            <v>0</v>
          </cell>
        </row>
        <row r="104">
          <cell r="B104" t="str">
            <v>Operating EBITDA Margin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C105" t="str">
            <v>Other (Income) Expense (% Sales)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AB105" t="str">
            <v>ADJUST STEP FORMULAS FOR BREAKDOWN BETWEEN COGS AND SG&amp;A</v>
          </cell>
        </row>
        <row r="106">
          <cell r="C106" t="str">
            <v>Corporate Overhead Margin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EBITDA Margin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C108" t="str">
            <v>Depreciation (% Sales)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C109" t="str">
            <v>Amortization (% Sales)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B110" t="str">
            <v>EBIT Margin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C111" t="str">
            <v>Interest (Income) (% Sales)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C112" t="str">
            <v>Other (Income) (% Sales)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 t="str">
            <v>Other Expense (Income) (% Sales)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C114" t="str">
            <v>Interest Expense (% Sales)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B115" t="str">
            <v>Pre-Tax Income Margin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C116" t="str">
            <v>Income Tax Rate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 t="str">
            <v>Preferred Dividends Margin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B118" t="str">
            <v>Consolidated Net Income Margin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 t="str">
            <v>Attributable to Non-Controlling Interests (% Sales)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B120" t="str">
            <v>Net Income Available to Common Margin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5">
          <cell r="A125" t="str">
            <v>x</v>
          </cell>
          <cell r="B125" t="str">
            <v>Rise Management - Inputs</v>
          </cell>
        </row>
        <row r="127">
          <cell r="C127" t="str">
            <v>Acquiror</v>
          </cell>
          <cell r="D127">
            <v>0</v>
          </cell>
          <cell r="E127" t="str">
            <v>1 - Include</v>
          </cell>
          <cell r="H127">
            <v>2006</v>
          </cell>
          <cell r="I127">
            <v>2007</v>
          </cell>
          <cell r="J127">
            <v>2008</v>
          </cell>
          <cell r="K127" t="str">
            <v>LTM</v>
          </cell>
          <cell r="L127">
            <v>12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  <cell r="R127">
            <v>2014</v>
          </cell>
          <cell r="S127">
            <v>2015</v>
          </cell>
          <cell r="T127">
            <v>2016</v>
          </cell>
          <cell r="U127">
            <v>2017</v>
          </cell>
          <cell r="V127">
            <v>2018</v>
          </cell>
          <cell r="W127">
            <v>2019</v>
          </cell>
        </row>
        <row r="128">
          <cell r="C128" t="str">
            <v>Target</v>
          </cell>
          <cell r="D128">
            <v>1</v>
          </cell>
          <cell r="E128" t="str">
            <v>0- Exclude</v>
          </cell>
          <cell r="K128">
            <v>40178</v>
          </cell>
          <cell r="L128">
            <v>40178</v>
          </cell>
          <cell r="M128" t="str">
            <v>Full Year</v>
          </cell>
          <cell r="N128">
            <v>1</v>
          </cell>
          <cell r="O128">
            <v>2</v>
          </cell>
          <cell r="P128">
            <v>3</v>
          </cell>
          <cell r="Q128">
            <v>4</v>
          </cell>
          <cell r="R128">
            <v>5</v>
          </cell>
          <cell r="S128">
            <v>6</v>
          </cell>
          <cell r="T128">
            <v>7</v>
          </cell>
          <cell r="U128">
            <v>8</v>
          </cell>
          <cell r="V128">
            <v>9</v>
          </cell>
          <cell r="W128">
            <v>10</v>
          </cell>
        </row>
        <row r="130">
          <cell r="B130" t="str">
            <v>Total Net Sales</v>
          </cell>
          <cell r="H130">
            <v>0</v>
          </cell>
          <cell r="I130">
            <v>0</v>
          </cell>
          <cell r="J130">
            <v>251.838458</v>
          </cell>
          <cell r="K130">
            <v>235.14889500000001</v>
          </cell>
          <cell r="L130">
            <v>235.14889500000001</v>
          </cell>
          <cell r="M130">
            <v>235.14889500000001</v>
          </cell>
          <cell r="N130">
            <v>294.23348765000003</v>
          </cell>
          <cell r="O130">
            <v>359.68500920299999</v>
          </cell>
          <cell r="P130">
            <v>425.53147586785008</v>
          </cell>
          <cell r="Q130">
            <v>495.25530613886156</v>
          </cell>
          <cell r="R130">
            <v>544.78083675274775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</row>
        <row r="131">
          <cell r="C131" t="str">
            <v>Cost of Goods Sold (Excluding Depreciation)</v>
          </cell>
          <cell r="H131">
            <v>0</v>
          </cell>
          <cell r="I131">
            <v>0</v>
          </cell>
          <cell r="J131">
            <v>168.20812699999999</v>
          </cell>
          <cell r="K131">
            <v>153.49574807234362</v>
          </cell>
          <cell r="L131">
            <v>153.49574807234362</v>
          </cell>
          <cell r="M131">
            <v>153.49574807234362</v>
          </cell>
          <cell r="N131">
            <v>193.20954768927143</v>
          </cell>
          <cell r="O131">
            <v>238.18937374543344</v>
          </cell>
          <cell r="P131">
            <v>283.8341480162951</v>
          </cell>
          <cell r="Q131">
            <v>331.17070185384927</v>
          </cell>
          <cell r="R131">
            <v>364.2877720392342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</row>
        <row r="132">
          <cell r="B132" t="str">
            <v>Gross Profit</v>
          </cell>
          <cell r="H132">
            <v>0</v>
          </cell>
          <cell r="I132">
            <v>0</v>
          </cell>
          <cell r="J132">
            <v>83.630331000000012</v>
          </cell>
          <cell r="K132">
            <v>81.653146927656394</v>
          </cell>
          <cell r="L132">
            <v>81.653146927656394</v>
          </cell>
          <cell r="M132">
            <v>81.653146927656394</v>
          </cell>
          <cell r="N132">
            <v>101.0239399607286</v>
          </cell>
          <cell r="O132">
            <v>121.49563545756655</v>
          </cell>
          <cell r="P132">
            <v>141.69732785155497</v>
          </cell>
          <cell r="Q132">
            <v>164.08460428501229</v>
          </cell>
          <cell r="R132">
            <v>180.49306471351355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</row>
        <row r="133">
          <cell r="C133" t="str">
            <v>Total SG&amp;A (Excluding Amortization)</v>
          </cell>
          <cell r="H133">
            <v>0</v>
          </cell>
          <cell r="I133">
            <v>0</v>
          </cell>
          <cell r="J133">
            <v>45.607000000000006</v>
          </cell>
          <cell r="K133">
            <v>42.597000000000001</v>
          </cell>
          <cell r="L133">
            <v>42.597000000000001</v>
          </cell>
          <cell r="M133">
            <v>42.597000000000001</v>
          </cell>
          <cell r="N133">
            <v>49.13864980786272</v>
          </cell>
          <cell r="O133">
            <v>54.990981084714441</v>
          </cell>
          <cell r="P133">
            <v>61.657400245683895</v>
          </cell>
          <cell r="Q133">
            <v>68.815274866811151</v>
          </cell>
          <cell r="R133">
            <v>75.696802353492274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</row>
        <row r="134">
          <cell r="B134" t="str">
            <v>Operating EBITDA</v>
          </cell>
          <cell r="H134">
            <v>0</v>
          </cell>
          <cell r="I134">
            <v>0</v>
          </cell>
          <cell r="J134">
            <v>38.023331000000006</v>
          </cell>
          <cell r="K134">
            <v>39.056146927656393</v>
          </cell>
          <cell r="L134">
            <v>39.056146927656393</v>
          </cell>
          <cell r="M134">
            <v>39.056146927656393</v>
          </cell>
          <cell r="N134">
            <v>51.885290152865878</v>
          </cell>
          <cell r="O134">
            <v>66.504654372852116</v>
          </cell>
          <cell r="P134">
            <v>80.039927605871071</v>
          </cell>
          <cell r="Q134">
            <v>95.269329418201139</v>
          </cell>
          <cell r="R134">
            <v>104.79626236002127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</row>
        <row r="135">
          <cell r="C135" t="str">
            <v>Other (Income) Expense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</row>
        <row r="136">
          <cell r="C136" t="str">
            <v>Corporate Overhead</v>
          </cell>
          <cell r="H136">
            <v>0</v>
          </cell>
          <cell r="I136">
            <v>0</v>
          </cell>
          <cell r="J136">
            <v>6.181</v>
          </cell>
          <cell r="K136">
            <v>5.6879999999999997</v>
          </cell>
          <cell r="L136">
            <v>5.6879999999999997</v>
          </cell>
          <cell r="M136">
            <v>5.6879999999999997</v>
          </cell>
          <cell r="N136">
            <v>5.8586400000000003</v>
          </cell>
          <cell r="O136">
            <v>6.0343992000000002</v>
          </cell>
          <cell r="P136">
            <v>6.2154311760000001</v>
          </cell>
          <cell r="Q136">
            <v>6.4018941112799999</v>
          </cell>
          <cell r="R136">
            <v>6.5939509346184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</row>
        <row r="137">
          <cell r="B137" t="str">
            <v>EBITDA</v>
          </cell>
          <cell r="H137">
            <v>0</v>
          </cell>
          <cell r="I137">
            <v>0</v>
          </cell>
          <cell r="J137">
            <v>31.842331000000005</v>
          </cell>
          <cell r="K137">
            <v>33.36814692765639</v>
          </cell>
          <cell r="L137">
            <v>33.36814692765639</v>
          </cell>
          <cell r="M137">
            <v>33.36814692765639</v>
          </cell>
          <cell r="N137">
            <v>46.026650152865876</v>
          </cell>
          <cell r="O137">
            <v>60.470255172852113</v>
          </cell>
          <cell r="P137">
            <v>73.824496429871076</v>
          </cell>
          <cell r="Q137">
            <v>88.867435306921138</v>
          </cell>
          <cell r="R137">
            <v>98.202311425402868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</row>
        <row r="138">
          <cell r="C138" t="str">
            <v>Depreciation</v>
          </cell>
          <cell r="H138">
            <v>0</v>
          </cell>
          <cell r="I138">
            <v>0</v>
          </cell>
          <cell r="J138">
            <v>0.9640000000000013</v>
          </cell>
          <cell r="K138">
            <v>2.71</v>
          </cell>
          <cell r="L138">
            <v>2.71</v>
          </cell>
          <cell r="M138">
            <v>2.71</v>
          </cell>
          <cell r="N138">
            <v>2.71</v>
          </cell>
          <cell r="O138">
            <v>2.71</v>
          </cell>
          <cell r="P138">
            <v>2.71</v>
          </cell>
          <cell r="Q138">
            <v>2.71</v>
          </cell>
          <cell r="R138">
            <v>2.71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C139" t="str">
            <v>Amortization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EBIT</v>
          </cell>
          <cell r="H140">
            <v>0</v>
          </cell>
          <cell r="I140">
            <v>0</v>
          </cell>
          <cell r="J140">
            <v>30.878331000000003</v>
          </cell>
          <cell r="K140">
            <v>30.658146927656389</v>
          </cell>
          <cell r="L140">
            <v>30.658146927656389</v>
          </cell>
          <cell r="M140">
            <v>30.658146927656389</v>
          </cell>
          <cell r="N140">
            <v>43.316650152865876</v>
          </cell>
          <cell r="O140">
            <v>57.760255172852112</v>
          </cell>
          <cell r="P140">
            <v>71.114496429871082</v>
          </cell>
          <cell r="Q140">
            <v>86.157435306921144</v>
          </cell>
          <cell r="R140">
            <v>95.492311425402875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C141" t="str">
            <v>Interest (Income)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 t="str">
            <v>Other (Income)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 t="str">
            <v>Other Expense (Income)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 t="str">
            <v>Interest Expense</v>
          </cell>
          <cell r="H144">
            <v>0</v>
          </cell>
          <cell r="I144">
            <v>0</v>
          </cell>
          <cell r="J144">
            <v>0</v>
          </cell>
          <cell r="K144">
            <v>5.2588174712566493</v>
          </cell>
          <cell r="L144">
            <v>5.2588174712566493</v>
          </cell>
          <cell r="M144">
            <v>5.2588174712566493</v>
          </cell>
          <cell r="N144">
            <v>4.3705642223201275</v>
          </cell>
          <cell r="O144">
            <v>3.4172977509112306</v>
          </cell>
          <cell r="P144">
            <v>1.6340829430960273</v>
          </cell>
          <cell r="Q144">
            <v>-0.68634577851463918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B145" t="str">
            <v>Pre-Tax Income</v>
          </cell>
          <cell r="H145">
            <v>0</v>
          </cell>
          <cell r="I145">
            <v>0</v>
          </cell>
          <cell r="J145">
            <v>30.878331000000003</v>
          </cell>
          <cell r="K145">
            <v>25.399329456399741</v>
          </cell>
          <cell r="L145">
            <v>25.399329456399741</v>
          </cell>
          <cell r="M145">
            <v>25.399329456399741</v>
          </cell>
          <cell r="N145">
            <v>38.946085930545749</v>
          </cell>
          <cell r="O145">
            <v>54.342957421940881</v>
          </cell>
          <cell r="P145">
            <v>69.480413486775049</v>
          </cell>
          <cell r="Q145">
            <v>86.843781085435779</v>
          </cell>
          <cell r="R145">
            <v>95.492311425402875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C146" t="str">
            <v>Income Taxes Expense</v>
          </cell>
          <cell r="H146">
            <v>0</v>
          </cell>
          <cell r="I146">
            <v>0</v>
          </cell>
          <cell r="J146">
            <v>12.042549090000001</v>
          </cell>
          <cell r="K146">
            <v>9.9057384879958992</v>
          </cell>
          <cell r="L146">
            <v>9.9057384879958992</v>
          </cell>
          <cell r="M146">
            <v>9.9057384879958992</v>
          </cell>
          <cell r="N146">
            <v>15.188973512912842</v>
          </cell>
          <cell r="O146">
            <v>21.193753394556943</v>
          </cell>
          <cell r="P146">
            <v>27.09736125984227</v>
          </cell>
          <cell r="Q146">
            <v>33.869074623319953</v>
          </cell>
          <cell r="R146">
            <v>37.242001455907122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C147" t="str">
            <v>Preferred Dividends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B148" t="str">
            <v>Consolidated Net Income</v>
          </cell>
          <cell r="H148">
            <v>0</v>
          </cell>
          <cell r="I148">
            <v>0</v>
          </cell>
          <cell r="J148">
            <v>18.835781910000001</v>
          </cell>
          <cell r="K148">
            <v>15.493590968403842</v>
          </cell>
          <cell r="L148">
            <v>15.493590968403842</v>
          </cell>
          <cell r="M148">
            <v>15.493590968403842</v>
          </cell>
          <cell r="N148">
            <v>23.757112417632907</v>
          </cell>
          <cell r="O148">
            <v>33.149204027383938</v>
          </cell>
          <cell r="P148">
            <v>42.383052226932776</v>
          </cell>
          <cell r="Q148">
            <v>52.974706462115826</v>
          </cell>
          <cell r="R148">
            <v>58.250309969495753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C149" t="str">
            <v>Attributable to Non-Controlling Interests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B150" t="str">
            <v>Net Income Available to Common</v>
          </cell>
          <cell r="H150">
            <v>0</v>
          </cell>
          <cell r="I150">
            <v>0</v>
          </cell>
          <cell r="J150">
            <v>18.835781910000001</v>
          </cell>
          <cell r="K150">
            <v>15.493590968403842</v>
          </cell>
          <cell r="L150">
            <v>15.493590968403842</v>
          </cell>
          <cell r="M150">
            <v>15.493590968403842</v>
          </cell>
          <cell r="N150">
            <v>23.757112417632907</v>
          </cell>
          <cell r="O150">
            <v>33.149204027383938</v>
          </cell>
          <cell r="P150">
            <v>42.383052226932776</v>
          </cell>
          <cell r="Q150">
            <v>52.974706462115826</v>
          </cell>
          <cell r="R150">
            <v>58.250309969495753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2">
          <cell r="C152" t="str">
            <v>Weighted Average Fully Diluted Shares Outstanding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21.497015000000001</v>
          </cell>
          <cell r="N152">
            <v>21.497015000000001</v>
          </cell>
          <cell r="O152">
            <v>21.497015000000001</v>
          </cell>
          <cell r="P152">
            <v>21.497015000000001</v>
          </cell>
          <cell r="Q152">
            <v>21.497015000000001</v>
          </cell>
          <cell r="R152">
            <v>21.497015000000001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 t="str">
            <v>Earnings per Share</v>
          </cell>
          <cell r="H153" t="str">
            <v>n/a</v>
          </cell>
          <cell r="I153" t="str">
            <v>n/a</v>
          </cell>
          <cell r="J153" t="str">
            <v>n/a</v>
          </cell>
          <cell r="K153" t="str">
            <v>n/a</v>
          </cell>
          <cell r="L153" t="str">
            <v>n/a</v>
          </cell>
          <cell r="M153">
            <v>0.72073220251294612</v>
          </cell>
          <cell r="N153">
            <v>1.1051354068289438</v>
          </cell>
          <cell r="O153">
            <v>1.5420375353221802</v>
          </cell>
          <cell r="P153">
            <v>1.9715784831955867</v>
          </cell>
          <cell r="Q153">
            <v>2.4642819694788241</v>
          </cell>
          <cell r="R153">
            <v>2.7096929489743458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</row>
        <row r="154">
          <cell r="C154" t="str">
            <v>Capital Expenditures</v>
          </cell>
          <cell r="H154">
            <v>0</v>
          </cell>
          <cell r="I154">
            <v>0</v>
          </cell>
          <cell r="J154">
            <v>1.2830273885998911</v>
          </cell>
          <cell r="K154">
            <v>1.198</v>
          </cell>
          <cell r="L154">
            <v>1.198</v>
          </cell>
          <cell r="M154">
            <v>1.198</v>
          </cell>
          <cell r="N154">
            <v>1.4990149887997561</v>
          </cell>
          <cell r="O154">
            <v>1.8324672162511926</v>
          </cell>
          <cell r="P154">
            <v>2.1679315486032129</v>
          </cell>
          <cell r="Q154">
            <v>2.5231496697203535</v>
          </cell>
          <cell r="R154">
            <v>2.7754646366923894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C155" t="str">
            <v>SBC</v>
          </cell>
          <cell r="J155">
            <v>0</v>
          </cell>
          <cell r="K155">
            <v>1.198</v>
          </cell>
          <cell r="L155">
            <v>1.198</v>
          </cell>
          <cell r="M155">
            <v>1.198</v>
          </cell>
          <cell r="N155">
            <v>1.4990149887997561</v>
          </cell>
          <cell r="O155">
            <v>1.8324672162511926</v>
          </cell>
          <cell r="P155">
            <v>2.1679315486032129</v>
          </cell>
          <cell r="Q155">
            <v>2.5231496697203535</v>
          </cell>
          <cell r="R155">
            <v>2.5231496697203535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7">
          <cell r="H157">
            <v>2006</v>
          </cell>
          <cell r="I157">
            <v>2007</v>
          </cell>
          <cell r="J157">
            <v>2008</v>
          </cell>
          <cell r="K157" t="str">
            <v>LTM</v>
          </cell>
          <cell r="L157">
            <v>12</v>
          </cell>
          <cell r="M157">
            <v>2009</v>
          </cell>
          <cell r="N157">
            <v>2010</v>
          </cell>
          <cell r="O157">
            <v>2011</v>
          </cell>
          <cell r="P157">
            <v>2012</v>
          </cell>
          <cell r="Q157">
            <v>2013</v>
          </cell>
          <cell r="R157">
            <v>2014</v>
          </cell>
          <cell r="S157">
            <v>2015</v>
          </cell>
          <cell r="T157">
            <v>2016</v>
          </cell>
          <cell r="U157">
            <v>2017</v>
          </cell>
          <cell r="V157">
            <v>2018</v>
          </cell>
          <cell r="W157">
            <v>2019</v>
          </cell>
        </row>
        <row r="158">
          <cell r="K158">
            <v>40178</v>
          </cell>
          <cell r="L158">
            <v>40178</v>
          </cell>
          <cell r="M158" t="str">
            <v>Full Year</v>
          </cell>
          <cell r="N158">
            <v>1</v>
          </cell>
          <cell r="O158">
            <v>2</v>
          </cell>
          <cell r="P158">
            <v>3</v>
          </cell>
          <cell r="Q158">
            <v>4</v>
          </cell>
          <cell r="R158">
            <v>5</v>
          </cell>
          <cell r="S158">
            <v>6</v>
          </cell>
          <cell r="T158">
            <v>7</v>
          </cell>
          <cell r="U158">
            <v>8</v>
          </cell>
          <cell r="V158">
            <v>9</v>
          </cell>
          <cell r="W158">
            <v>10</v>
          </cell>
          <cell r="AB158" t="str">
            <v>FOR SENSITIVITY ANALYSIS</v>
          </cell>
        </row>
        <row r="160">
          <cell r="B160" t="str">
            <v>Total Net Sales Growth Rate</v>
          </cell>
          <cell r="H160" t="str">
            <v xml:space="preserve">n/a </v>
          </cell>
          <cell r="I160" t="str">
            <v xml:space="preserve">n/a </v>
          </cell>
          <cell r="J160" t="str">
            <v xml:space="preserve">n/a </v>
          </cell>
          <cell r="M160">
            <v>-6.6270906884285288E-2</v>
          </cell>
          <cell r="N160">
            <v>0.25126459833034731</v>
          </cell>
          <cell r="O160">
            <v>0.22244756052668146</v>
          </cell>
          <cell r="P160">
            <v>0.18306703081886708</v>
          </cell>
          <cell r="Q160">
            <v>0.16385117018385825</v>
          </cell>
          <cell r="R160">
            <v>0.10000000000000007</v>
          </cell>
          <cell r="S160">
            <v>-1</v>
          </cell>
          <cell r="T160" t="str">
            <v xml:space="preserve">n/a </v>
          </cell>
          <cell r="U160" t="str">
            <v xml:space="preserve">n/a </v>
          </cell>
          <cell r="V160" t="str">
            <v xml:space="preserve">n/a </v>
          </cell>
          <cell r="W160" t="str">
            <v xml:space="preserve">n/a </v>
          </cell>
          <cell r="AB160" t="str">
            <v>Margin Expansion</v>
          </cell>
        </row>
        <row r="161">
          <cell r="C161" t="str">
            <v>Cost of Goods Sold (Excluding Depreciation) (% Sales)</v>
          </cell>
          <cell r="H161">
            <v>0</v>
          </cell>
          <cell r="I161">
            <v>0</v>
          </cell>
          <cell r="J161">
            <v>0.66792073115377792</v>
          </cell>
          <cell r="K161">
            <v>0.65275981021447538</v>
          </cell>
          <cell r="L161">
            <v>0.65275981021447538</v>
          </cell>
          <cell r="M161">
            <v>0.65275981021447538</v>
          </cell>
          <cell r="N161">
            <v>0.65665383377129471</v>
          </cell>
          <cell r="O161">
            <v>0.66221657186442118</v>
          </cell>
          <cell r="P161">
            <v>0.66701093600051464</v>
          </cell>
          <cell r="Q161">
            <v>0.66868683232440596</v>
          </cell>
          <cell r="R161">
            <v>0.66868683232440596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B161" t="str">
            <v>Step</v>
          </cell>
          <cell r="AD161">
            <v>0</v>
          </cell>
          <cell r="AF161">
            <v>0</v>
          </cell>
        </row>
        <row r="162">
          <cell r="B162" t="str">
            <v>Gross Profit Margin</v>
          </cell>
          <cell r="H162">
            <v>0</v>
          </cell>
          <cell r="I162">
            <v>0</v>
          </cell>
          <cell r="J162">
            <v>0.33207926884622208</v>
          </cell>
          <cell r="K162">
            <v>0.34724018978552457</v>
          </cell>
          <cell r="L162">
            <v>0.34724018978552457</v>
          </cell>
          <cell r="M162">
            <v>0.34724018978552457</v>
          </cell>
          <cell r="N162">
            <v>0.34334616622870523</v>
          </cell>
          <cell r="O162">
            <v>0.33778342813557882</v>
          </cell>
          <cell r="P162">
            <v>0.3329890639994853</v>
          </cell>
          <cell r="Q162">
            <v>0.33131316767559404</v>
          </cell>
          <cell r="R162">
            <v>0.33131316767559404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 t="str">
            <v>Total SG&amp;A (Excluding Amortization) (% Sales)</v>
          </cell>
          <cell r="H163">
            <v>0</v>
          </cell>
          <cell r="I163">
            <v>0</v>
          </cell>
          <cell r="J163">
            <v>0.18109624861187804</v>
          </cell>
          <cell r="K163">
            <v>0.18114905451713903</v>
          </cell>
          <cell r="L163">
            <v>0.18114905451713903</v>
          </cell>
          <cell r="M163">
            <v>0.18114905451713903</v>
          </cell>
          <cell r="N163">
            <v>0.16700563284052386</v>
          </cell>
          <cell r="O163">
            <v>0.15288649701182982</v>
          </cell>
          <cell r="P163">
            <v>0.14489504006709897</v>
          </cell>
          <cell r="Q163">
            <v>0.13894909153687385</v>
          </cell>
          <cell r="R163">
            <v>0.13894909153687385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AB163" t="str">
            <v>Step</v>
          </cell>
          <cell r="AD163">
            <v>0</v>
          </cell>
          <cell r="AF163">
            <v>0</v>
          </cell>
        </row>
        <row r="164">
          <cell r="B164" t="str">
            <v>Operating EBITDA Margin</v>
          </cell>
          <cell r="H164">
            <v>0</v>
          </cell>
          <cell r="I164">
            <v>0</v>
          </cell>
          <cell r="J164">
            <v>0.15098302023434407</v>
          </cell>
          <cell r="K164">
            <v>0.16609113526838556</v>
          </cell>
          <cell r="L164">
            <v>0.16609113526838556</v>
          </cell>
          <cell r="M164">
            <v>0.16609113526838556</v>
          </cell>
          <cell r="N164">
            <v>0.17634053338818137</v>
          </cell>
          <cell r="O164">
            <v>0.184896931123749</v>
          </cell>
          <cell r="P164">
            <v>0.18809402393238633</v>
          </cell>
          <cell r="Q164">
            <v>0.1923640761387202</v>
          </cell>
          <cell r="R164">
            <v>0.19236407613872022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C165" t="str">
            <v>Other (Income) Expense (% Sales)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AB165" t="str">
            <v>ADJUST STEP FORMULAS FOR BREAKDOWN BETWEEN COGS AND SG&amp;A</v>
          </cell>
        </row>
        <row r="166">
          <cell r="C166" t="str">
            <v>Corporate Overhead Margin</v>
          </cell>
          <cell r="H166">
            <v>0</v>
          </cell>
          <cell r="I166">
            <v>0</v>
          </cell>
          <cell r="J166">
            <v>2.4543511142368891E-2</v>
          </cell>
          <cell r="K166">
            <v>2.4188929316465636E-2</v>
          </cell>
          <cell r="L166">
            <v>2.4188929316465636E-2</v>
          </cell>
          <cell r="M166">
            <v>2.4188929316465636E-2</v>
          </cell>
          <cell r="N166">
            <v>1.9911533682967577E-2</v>
          </cell>
          <cell r="O166">
            <v>1.6776899358055507E-2</v>
          </cell>
          <cell r="P166">
            <v>1.4606278333051486E-2</v>
          </cell>
          <cell r="Q166">
            <v>1.2926452340694382E-2</v>
          </cell>
          <cell r="R166">
            <v>1.210385991901383E-2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B167" t="str">
            <v>EBITDA Margin</v>
          </cell>
          <cell r="H167">
            <v>0</v>
          </cell>
          <cell r="I167">
            <v>0</v>
          </cell>
          <cell r="J167">
            <v>0.12643950909197516</v>
          </cell>
          <cell r="K167">
            <v>0.14190220595191991</v>
          </cell>
          <cell r="L167">
            <v>0.14190220595191991</v>
          </cell>
          <cell r="M167">
            <v>0.14190220595191991</v>
          </cell>
          <cell r="N167">
            <v>0.15642899970521379</v>
          </cell>
          <cell r="O167">
            <v>0.16812003176569348</v>
          </cell>
          <cell r="P167">
            <v>0.17348774559933486</v>
          </cell>
          <cell r="Q167">
            <v>0.1794376237980258</v>
          </cell>
          <cell r="R167">
            <v>0.18026021621970637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C168" t="str">
            <v>Depreciation (% Sales)</v>
          </cell>
          <cell r="H168">
            <v>0</v>
          </cell>
          <cell r="I168">
            <v>0</v>
          </cell>
          <cell r="J168">
            <v>3.827850629549206E-3</v>
          </cell>
          <cell r="K168">
            <v>1.1524612947894142E-2</v>
          </cell>
          <cell r="L168">
            <v>1.1524612947894142E-2</v>
          </cell>
          <cell r="M168">
            <v>1.1524612947894142E-2</v>
          </cell>
          <cell r="N168">
            <v>9.2103724210468862E-3</v>
          </cell>
          <cell r="O168">
            <v>7.5343701590591533E-3</v>
          </cell>
          <cell r="P168">
            <v>6.3685065704554315E-3</v>
          </cell>
          <cell r="Q168">
            <v>5.4719252199998845E-3</v>
          </cell>
          <cell r="R168">
            <v>4.974477472727167E-3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C169" t="str">
            <v>Amortization (% Sales)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B170" t="str">
            <v>EBIT Margin</v>
          </cell>
          <cell r="H170">
            <v>0</v>
          </cell>
          <cell r="I170">
            <v>0</v>
          </cell>
          <cell r="J170">
            <v>0.12261165846242596</v>
          </cell>
          <cell r="K170">
            <v>0.13037759300402577</v>
          </cell>
          <cell r="L170">
            <v>0.13037759300402577</v>
          </cell>
          <cell r="M170">
            <v>0.13037759300402577</v>
          </cell>
          <cell r="N170">
            <v>0.14721862728416688</v>
          </cell>
          <cell r="O170">
            <v>0.16058566160663434</v>
          </cell>
          <cell r="P170">
            <v>0.16711923902887946</v>
          </cell>
          <cell r="Q170">
            <v>0.17396569857802593</v>
          </cell>
          <cell r="R170">
            <v>0.17528573874697922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C171" t="str">
            <v>Interest (Income) (% Sales)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 t="str">
            <v>Other (Income) (% Sales)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 t="str">
            <v>Other Expense (Income) (% Sales)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C174" t="str">
            <v>Interest Expense (% Sales)</v>
          </cell>
          <cell r="H174">
            <v>0</v>
          </cell>
          <cell r="I174">
            <v>0</v>
          </cell>
          <cell r="J174">
            <v>0</v>
          </cell>
          <cell r="K174">
            <v>2.23637770921979E-2</v>
          </cell>
          <cell r="L174">
            <v>2.23637770921979E-2</v>
          </cell>
          <cell r="M174">
            <v>2.23637770921979E-2</v>
          </cell>
          <cell r="N174">
            <v>1.485406796224042E-2</v>
          </cell>
          <cell r="O174">
            <v>9.5008067155297176E-3</v>
          </cell>
          <cell r="P174">
            <v>3.8400988781461987E-3</v>
          </cell>
          <cell r="Q174">
            <v>-1.3858423524334719E-3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B175" t="str">
            <v>Pre-Tax Income Margin</v>
          </cell>
          <cell r="H175">
            <v>0</v>
          </cell>
          <cell r="I175">
            <v>0</v>
          </cell>
          <cell r="J175">
            <v>0.12261165846242596</v>
          </cell>
          <cell r="K175">
            <v>0.10801381591182786</v>
          </cell>
          <cell r="L175">
            <v>0.10801381591182786</v>
          </cell>
          <cell r="M175">
            <v>0.10801381591182786</v>
          </cell>
          <cell r="N175">
            <v>0.13236455932192648</v>
          </cell>
          <cell r="O175">
            <v>0.15108485489110463</v>
          </cell>
          <cell r="P175">
            <v>0.16327914015073322</v>
          </cell>
          <cell r="Q175">
            <v>0.1753515409304594</v>
          </cell>
          <cell r="R175">
            <v>0.17528573874697922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C176" t="str">
            <v>Income Tax Rate</v>
          </cell>
          <cell r="H176">
            <v>0</v>
          </cell>
          <cell r="I176">
            <v>0</v>
          </cell>
          <cell r="J176">
            <v>0.39</v>
          </cell>
          <cell r="K176">
            <v>0.39</v>
          </cell>
          <cell r="L176">
            <v>0.39</v>
          </cell>
          <cell r="M176">
            <v>0.39</v>
          </cell>
          <cell r="N176">
            <v>0.39</v>
          </cell>
          <cell r="O176">
            <v>0.39</v>
          </cell>
          <cell r="P176">
            <v>0.39</v>
          </cell>
          <cell r="Q176">
            <v>0.39</v>
          </cell>
          <cell r="R176">
            <v>0.39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C177" t="str">
            <v>Preferred Dividends Margin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B178" t="str">
            <v>Consolidated Net Income Margin</v>
          </cell>
          <cell r="H178">
            <v>0</v>
          </cell>
          <cell r="I178">
            <v>0</v>
          </cell>
          <cell r="J178">
            <v>7.4793111662079831E-2</v>
          </cell>
          <cell r="K178">
            <v>6.5888427706215003E-2</v>
          </cell>
          <cell r="L178">
            <v>6.5888427706215003E-2</v>
          </cell>
          <cell r="M178">
            <v>6.5888427706215003E-2</v>
          </cell>
          <cell r="N178">
            <v>8.0742381186375153E-2</v>
          </cell>
          <cell r="O178">
            <v>9.2161761483573815E-2</v>
          </cell>
          <cell r="P178">
            <v>9.9600275491947263E-2</v>
          </cell>
          <cell r="Q178">
            <v>0.10696443996758023</v>
          </cell>
          <cell r="R178">
            <v>0.10692430063565732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C179" t="str">
            <v>Attributable to Non-Controlling Interests (% Sales)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B180" t="str">
            <v>Net Income Available to Common Margin</v>
          </cell>
          <cell r="H180">
            <v>0</v>
          </cell>
          <cell r="I180">
            <v>0</v>
          </cell>
          <cell r="J180">
            <v>7.4793111662079831E-2</v>
          </cell>
          <cell r="K180">
            <v>6.5888427706215003E-2</v>
          </cell>
          <cell r="L180">
            <v>6.5888427706215003E-2</v>
          </cell>
          <cell r="M180">
            <v>6.5888427706215003E-2</v>
          </cell>
          <cell r="N180">
            <v>8.0742381186375153E-2</v>
          </cell>
          <cell r="O180">
            <v>9.2161761483573815E-2</v>
          </cell>
          <cell r="P180">
            <v>9.9600275491947263E-2</v>
          </cell>
          <cell r="Q180">
            <v>0.10696443996758023</v>
          </cell>
          <cell r="R180">
            <v>0.10692430063565732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5">
          <cell r="A185" t="str">
            <v>x</v>
          </cell>
          <cell r="B185" t="str">
            <v>Rise Management Cut - Inputs</v>
          </cell>
        </row>
        <row r="187">
          <cell r="C187" t="str">
            <v>Acquiror</v>
          </cell>
          <cell r="D187">
            <v>0</v>
          </cell>
          <cell r="E187" t="str">
            <v>1 - Include</v>
          </cell>
          <cell r="H187">
            <v>2006</v>
          </cell>
          <cell r="I187">
            <v>2007</v>
          </cell>
          <cell r="J187">
            <v>2008</v>
          </cell>
          <cell r="K187" t="str">
            <v>LTM</v>
          </cell>
          <cell r="L187">
            <v>12</v>
          </cell>
          <cell r="M187">
            <v>2009</v>
          </cell>
          <cell r="N187">
            <v>2010</v>
          </cell>
          <cell r="O187">
            <v>2011</v>
          </cell>
          <cell r="P187">
            <v>2012</v>
          </cell>
          <cell r="Q187">
            <v>2013</v>
          </cell>
          <cell r="R187">
            <v>2014</v>
          </cell>
          <cell r="S187">
            <v>2015</v>
          </cell>
          <cell r="T187">
            <v>2016</v>
          </cell>
          <cell r="U187">
            <v>2017</v>
          </cell>
          <cell r="V187">
            <v>2018</v>
          </cell>
          <cell r="W187">
            <v>2019</v>
          </cell>
        </row>
        <row r="188">
          <cell r="C188" t="str">
            <v>Target</v>
          </cell>
          <cell r="D188">
            <v>0</v>
          </cell>
          <cell r="E188" t="str">
            <v>0- Exclude</v>
          </cell>
          <cell r="K188">
            <v>40178</v>
          </cell>
          <cell r="L188">
            <v>40178</v>
          </cell>
          <cell r="M188" t="str">
            <v>Full Year</v>
          </cell>
          <cell r="N188">
            <v>1</v>
          </cell>
          <cell r="O188">
            <v>2</v>
          </cell>
          <cell r="P188">
            <v>3</v>
          </cell>
          <cell r="Q188">
            <v>4</v>
          </cell>
          <cell r="R188">
            <v>5</v>
          </cell>
          <cell r="S188">
            <v>6</v>
          </cell>
          <cell r="T188">
            <v>7</v>
          </cell>
          <cell r="U188">
            <v>8</v>
          </cell>
          <cell r="V188">
            <v>9</v>
          </cell>
          <cell r="W188">
            <v>10</v>
          </cell>
        </row>
        <row r="190">
          <cell r="B190" t="str">
            <v>Total Net Sales</v>
          </cell>
          <cell r="H190">
            <v>0</v>
          </cell>
          <cell r="I190">
            <v>0</v>
          </cell>
          <cell r="J190">
            <v>251.838458</v>
          </cell>
          <cell r="K190">
            <v>235.14889500000001</v>
          </cell>
          <cell r="L190">
            <v>235.14889500000001</v>
          </cell>
          <cell r="M190">
            <v>235.14889500000001</v>
          </cell>
          <cell r="N190">
            <v>294.23348765000003</v>
          </cell>
          <cell r="O190">
            <v>359.68500920299994</v>
          </cell>
          <cell r="P190">
            <v>425.53147586785002</v>
          </cell>
          <cell r="Q190">
            <v>495.2553061388615</v>
          </cell>
          <cell r="R190">
            <v>544.78083675274775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</row>
        <row r="191">
          <cell r="C191" t="str">
            <v>Cost of Goods Sold (Excluding Depreciation)</v>
          </cell>
          <cell r="H191">
            <v>0</v>
          </cell>
          <cell r="I191">
            <v>0</v>
          </cell>
          <cell r="J191">
            <v>168.20812699999999</v>
          </cell>
          <cell r="K191">
            <v>153.49574807234362</v>
          </cell>
          <cell r="L191">
            <v>153.49574807234362</v>
          </cell>
          <cell r="M191">
            <v>153.49574807234362</v>
          </cell>
          <cell r="N191">
            <v>193.2095476892714</v>
          </cell>
          <cell r="O191">
            <v>238.18937374543339</v>
          </cell>
          <cell r="P191">
            <v>283.83414801629505</v>
          </cell>
          <cell r="Q191">
            <v>331.17070185384921</v>
          </cell>
          <cell r="R191">
            <v>364.2877720392342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</row>
        <row r="192">
          <cell r="B192" t="str">
            <v>Gross Profit</v>
          </cell>
          <cell r="H192">
            <v>0</v>
          </cell>
          <cell r="I192">
            <v>0</v>
          </cell>
          <cell r="J192">
            <v>83.630331000000012</v>
          </cell>
          <cell r="K192">
            <v>81.653146927656394</v>
          </cell>
          <cell r="L192">
            <v>81.653146927656394</v>
          </cell>
          <cell r="M192">
            <v>81.653146927656394</v>
          </cell>
          <cell r="N192">
            <v>101.02393996072863</v>
          </cell>
          <cell r="O192">
            <v>121.49563545756655</v>
          </cell>
          <cell r="P192">
            <v>141.69732785155497</v>
          </cell>
          <cell r="Q192">
            <v>164.08460428501229</v>
          </cell>
          <cell r="R192">
            <v>180.49306471351355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</row>
        <row r="193">
          <cell r="C193" t="str">
            <v>Total SG&amp;A (Excluding Amortization)</v>
          </cell>
          <cell r="H193">
            <v>0</v>
          </cell>
          <cell r="I193">
            <v>0</v>
          </cell>
          <cell r="J193">
            <v>45.607000000000006</v>
          </cell>
          <cell r="K193">
            <v>42.597000000000001</v>
          </cell>
          <cell r="L193">
            <v>42.597000000000001</v>
          </cell>
          <cell r="M193">
            <v>42.597000000000001</v>
          </cell>
          <cell r="N193">
            <v>49.13864980786272</v>
          </cell>
          <cell r="O193">
            <v>54.990981084714434</v>
          </cell>
          <cell r="P193">
            <v>61.657400245683888</v>
          </cell>
          <cell r="Q193">
            <v>68.815274866811151</v>
          </cell>
          <cell r="R193">
            <v>75.696802353492274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</row>
        <row r="194">
          <cell r="B194" t="str">
            <v>Operating EBITDA</v>
          </cell>
          <cell r="H194">
            <v>0</v>
          </cell>
          <cell r="I194">
            <v>0</v>
          </cell>
          <cell r="J194">
            <v>38.023331000000006</v>
          </cell>
          <cell r="K194">
            <v>39.056146927656393</v>
          </cell>
          <cell r="L194">
            <v>39.056146927656393</v>
          </cell>
          <cell r="M194">
            <v>39.056146927656393</v>
          </cell>
          <cell r="N194">
            <v>51.885290152865906</v>
          </cell>
          <cell r="O194">
            <v>66.504654372852116</v>
          </cell>
          <cell r="P194">
            <v>80.039927605871085</v>
          </cell>
          <cell r="Q194">
            <v>95.269329418201139</v>
          </cell>
          <cell r="R194">
            <v>104.79626236002127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</row>
        <row r="195">
          <cell r="C195" t="str">
            <v>Other (Income) Expense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</row>
        <row r="196">
          <cell r="C196" t="str">
            <v>Corporate Overhead</v>
          </cell>
          <cell r="H196">
            <v>0</v>
          </cell>
          <cell r="I196">
            <v>0</v>
          </cell>
          <cell r="J196">
            <v>6.181</v>
          </cell>
          <cell r="K196">
            <v>5.6879999999999997</v>
          </cell>
          <cell r="L196">
            <v>5.6879999999999997</v>
          </cell>
          <cell r="M196">
            <v>5.6879999999999997</v>
          </cell>
          <cell r="N196">
            <v>5.8586400000000003</v>
          </cell>
          <cell r="O196">
            <v>6.0343991999999984</v>
          </cell>
          <cell r="P196">
            <v>6.2154311759999992</v>
          </cell>
          <cell r="Q196">
            <v>6.401894111279999</v>
          </cell>
          <cell r="R196">
            <v>6.5939509346184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</row>
        <row r="197">
          <cell r="B197" t="str">
            <v>EBITDA</v>
          </cell>
          <cell r="H197">
            <v>0</v>
          </cell>
          <cell r="I197">
            <v>0</v>
          </cell>
          <cell r="J197">
            <v>31.842331000000005</v>
          </cell>
          <cell r="K197">
            <v>33.36814692765639</v>
          </cell>
          <cell r="L197">
            <v>33.36814692765639</v>
          </cell>
          <cell r="M197">
            <v>33.36814692765639</v>
          </cell>
          <cell r="N197">
            <v>46.026650152865905</v>
          </cell>
          <cell r="O197">
            <v>60.47025517285212</v>
          </cell>
          <cell r="P197">
            <v>73.82449642987109</v>
          </cell>
          <cell r="Q197">
            <v>88.867435306921138</v>
          </cell>
          <cell r="R197">
            <v>98.202311425402868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</row>
        <row r="198">
          <cell r="C198" t="str">
            <v>Depreciation</v>
          </cell>
          <cell r="H198">
            <v>0</v>
          </cell>
          <cell r="I198">
            <v>0</v>
          </cell>
          <cell r="J198">
            <v>0.9640000000000013</v>
          </cell>
          <cell r="K198">
            <v>2.71</v>
          </cell>
          <cell r="L198">
            <v>2.71</v>
          </cell>
          <cell r="M198">
            <v>2.71</v>
          </cell>
          <cell r="N198">
            <v>2.71</v>
          </cell>
          <cell r="O198">
            <v>2.7099999999999995</v>
          </cell>
          <cell r="P198">
            <v>2.7099999999999995</v>
          </cell>
          <cell r="Q198">
            <v>2.71</v>
          </cell>
          <cell r="R198">
            <v>2.71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C199" t="str">
            <v>Amortization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B200" t="str">
            <v>EBIT</v>
          </cell>
          <cell r="H200">
            <v>0</v>
          </cell>
          <cell r="I200">
            <v>0</v>
          </cell>
          <cell r="J200">
            <v>30.878331000000003</v>
          </cell>
          <cell r="K200">
            <v>30.658146927656389</v>
          </cell>
          <cell r="L200">
            <v>30.658146927656389</v>
          </cell>
          <cell r="M200">
            <v>30.658146927656389</v>
          </cell>
          <cell r="N200">
            <v>43.316650152865904</v>
          </cell>
          <cell r="O200">
            <v>57.760255172852119</v>
          </cell>
          <cell r="P200">
            <v>71.114496429871096</v>
          </cell>
          <cell r="Q200">
            <v>86.157435306921144</v>
          </cell>
          <cell r="R200">
            <v>95.492311425402875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C201" t="str">
            <v>Interest (Income)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C202" t="str">
            <v>Other (Income)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C203" t="str">
            <v>Other Expense (Income)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C204" t="str">
            <v>Interest Expense</v>
          </cell>
          <cell r="H204">
            <v>0</v>
          </cell>
          <cell r="I204">
            <v>0</v>
          </cell>
          <cell r="J204">
            <v>0</v>
          </cell>
          <cell r="K204">
            <v>5.2588174712566493</v>
          </cell>
          <cell r="L204">
            <v>5.2588174712566493</v>
          </cell>
          <cell r="M204">
            <v>5.2588174712566493</v>
          </cell>
          <cell r="N204">
            <v>4.3705642223201275</v>
          </cell>
          <cell r="O204">
            <v>3.4172977509112301</v>
          </cell>
          <cell r="P204">
            <v>1.6340829430960271</v>
          </cell>
          <cell r="Q204">
            <v>-0.68634577851463918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B205" t="str">
            <v>Pre-Tax Income</v>
          </cell>
          <cell r="H205">
            <v>0</v>
          </cell>
          <cell r="I205">
            <v>0</v>
          </cell>
          <cell r="J205">
            <v>30.878331000000003</v>
          </cell>
          <cell r="K205">
            <v>25.399329456399741</v>
          </cell>
          <cell r="L205">
            <v>25.399329456399741</v>
          </cell>
          <cell r="M205">
            <v>25.399329456399741</v>
          </cell>
          <cell r="N205">
            <v>38.946085930545777</v>
          </cell>
          <cell r="O205">
            <v>54.342957421940888</v>
          </cell>
          <cell r="P205">
            <v>69.480413486775063</v>
          </cell>
          <cell r="Q205">
            <v>86.843781085435779</v>
          </cell>
          <cell r="R205">
            <v>95.492311425402875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 t="str">
            <v>Income Taxes Expense</v>
          </cell>
          <cell r="H206">
            <v>0</v>
          </cell>
          <cell r="I206">
            <v>0</v>
          </cell>
          <cell r="J206">
            <v>12.042549090000001</v>
          </cell>
          <cell r="K206">
            <v>9.9057384879958992</v>
          </cell>
          <cell r="L206">
            <v>9.9057384879958992</v>
          </cell>
          <cell r="M206">
            <v>9.9057384879958992</v>
          </cell>
          <cell r="N206">
            <v>15.188973512912854</v>
          </cell>
          <cell r="O206">
            <v>21.193753394556946</v>
          </cell>
          <cell r="P206">
            <v>27.097361259842277</v>
          </cell>
          <cell r="Q206">
            <v>33.869074623319953</v>
          </cell>
          <cell r="R206">
            <v>37.242001455907122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C207" t="str">
            <v>Preferred Dividends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B208" t="str">
            <v>Consolidated Net Income</v>
          </cell>
          <cell r="H208">
            <v>0</v>
          </cell>
          <cell r="I208">
            <v>0</v>
          </cell>
          <cell r="J208">
            <v>18.835781910000001</v>
          </cell>
          <cell r="K208">
            <v>15.493590968403842</v>
          </cell>
          <cell r="L208">
            <v>15.493590968403842</v>
          </cell>
          <cell r="M208">
            <v>15.493590968403842</v>
          </cell>
          <cell r="N208">
            <v>23.757112417632925</v>
          </cell>
          <cell r="O208">
            <v>33.149204027383945</v>
          </cell>
          <cell r="P208">
            <v>42.38305222693279</v>
          </cell>
          <cell r="Q208">
            <v>52.974706462115826</v>
          </cell>
          <cell r="R208">
            <v>58.250309969495753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C209" t="str">
            <v>Attributable to Non-Controlling Interests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B210" t="str">
            <v>Net Income Available to Common</v>
          </cell>
          <cell r="H210">
            <v>0</v>
          </cell>
          <cell r="I210">
            <v>0</v>
          </cell>
          <cell r="J210">
            <v>18.835781910000001</v>
          </cell>
          <cell r="K210">
            <v>15.493590968403842</v>
          </cell>
          <cell r="L210">
            <v>15.493590968403842</v>
          </cell>
          <cell r="M210">
            <v>15.493590968403842</v>
          </cell>
          <cell r="N210">
            <v>23.757112417632925</v>
          </cell>
          <cell r="O210">
            <v>33.149204027383945</v>
          </cell>
          <cell r="P210">
            <v>42.38305222693279</v>
          </cell>
          <cell r="Q210">
            <v>52.974706462115826</v>
          </cell>
          <cell r="R210">
            <v>58.250309969495753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2">
          <cell r="C212" t="str">
            <v>Weighted Average Fully Diluted Shares Outstanding</v>
          </cell>
          <cell r="H212">
            <v>0</v>
          </cell>
          <cell r="I212">
            <v>0</v>
          </cell>
          <cell r="J212">
            <v>0</v>
          </cell>
          <cell r="K212">
            <v>21.497015000000001</v>
          </cell>
          <cell r="L212">
            <v>21.497015000000001</v>
          </cell>
          <cell r="M212">
            <v>21.497015000000001</v>
          </cell>
          <cell r="N212">
            <v>21.497015000000001</v>
          </cell>
          <cell r="O212">
            <v>21.497015000000001</v>
          </cell>
          <cell r="P212">
            <v>21.497015000000001</v>
          </cell>
          <cell r="Q212">
            <v>21.497015000000001</v>
          </cell>
          <cell r="R212">
            <v>21.497015000000001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C213" t="str">
            <v>Earnings per Share</v>
          </cell>
          <cell r="H213" t="str">
            <v>n/a</v>
          </cell>
          <cell r="I213" t="str">
            <v>n/a</v>
          </cell>
          <cell r="J213" t="str">
            <v>n/a</v>
          </cell>
          <cell r="K213">
            <v>0.72073220251294612</v>
          </cell>
          <cell r="L213">
            <v>0.72073220251294612</v>
          </cell>
          <cell r="M213">
            <v>0.72073220251294612</v>
          </cell>
          <cell r="N213">
            <v>1.1051354068289445</v>
          </cell>
          <cell r="O213">
            <v>1.5420375353221805</v>
          </cell>
          <cell r="P213">
            <v>1.9715784831955874</v>
          </cell>
          <cell r="Q213">
            <v>2.4642819694788241</v>
          </cell>
          <cell r="R213">
            <v>2.7096929489743458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</row>
        <row r="214">
          <cell r="C214" t="str">
            <v>Capital Expenditures</v>
          </cell>
          <cell r="H214">
            <v>0</v>
          </cell>
          <cell r="I214">
            <v>0</v>
          </cell>
          <cell r="J214">
            <v>1.2830273885998911</v>
          </cell>
          <cell r="K214">
            <v>1.198</v>
          </cell>
          <cell r="L214">
            <v>1.198</v>
          </cell>
          <cell r="M214">
            <v>1.198</v>
          </cell>
          <cell r="N214">
            <v>1.4990149887997561</v>
          </cell>
          <cell r="O214">
            <v>1.8324672162511924</v>
          </cell>
          <cell r="P214">
            <v>2.1679315486032125</v>
          </cell>
          <cell r="Q214">
            <v>2.5231496697203535</v>
          </cell>
          <cell r="R214">
            <v>2.7754646366923894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7">
          <cell r="H217">
            <v>2006</v>
          </cell>
          <cell r="I217">
            <v>2007</v>
          </cell>
          <cell r="J217">
            <v>2008</v>
          </cell>
          <cell r="K217" t="str">
            <v>LTM</v>
          </cell>
          <cell r="L217">
            <v>12</v>
          </cell>
          <cell r="M217">
            <v>2009</v>
          </cell>
          <cell r="N217">
            <v>2010</v>
          </cell>
          <cell r="O217">
            <v>2011</v>
          </cell>
          <cell r="P217">
            <v>2012</v>
          </cell>
          <cell r="Q217">
            <v>2013</v>
          </cell>
          <cell r="R217">
            <v>2014</v>
          </cell>
          <cell r="S217">
            <v>2015</v>
          </cell>
          <cell r="T217">
            <v>2016</v>
          </cell>
          <cell r="U217">
            <v>2017</v>
          </cell>
          <cell r="V217">
            <v>2018</v>
          </cell>
          <cell r="W217">
            <v>2019</v>
          </cell>
        </row>
        <row r="218">
          <cell r="K218">
            <v>40178</v>
          </cell>
          <cell r="L218">
            <v>40178</v>
          </cell>
          <cell r="M218" t="str">
            <v>Full Year</v>
          </cell>
          <cell r="N218">
            <v>1</v>
          </cell>
          <cell r="O218">
            <v>2</v>
          </cell>
          <cell r="P218">
            <v>3</v>
          </cell>
          <cell r="Q218">
            <v>4</v>
          </cell>
          <cell r="R218">
            <v>5</v>
          </cell>
          <cell r="S218">
            <v>6</v>
          </cell>
          <cell r="T218">
            <v>7</v>
          </cell>
          <cell r="U218">
            <v>8</v>
          </cell>
          <cell r="V218">
            <v>9</v>
          </cell>
          <cell r="W218">
            <v>10</v>
          </cell>
          <cell r="AB218" t="str">
            <v>FOR SENSITIVITY ANALYSIS</v>
          </cell>
        </row>
        <row r="220">
          <cell r="B220" t="str">
            <v>Total Net Sales Growth Rate</v>
          </cell>
          <cell r="H220" t="str">
            <v xml:space="preserve">n/a </v>
          </cell>
          <cell r="I220" t="str">
            <v xml:space="preserve">n/a </v>
          </cell>
          <cell r="J220" t="str">
            <v xml:space="preserve">n/a </v>
          </cell>
          <cell r="M220">
            <v>-6.6270906884285288E-2</v>
          </cell>
          <cell r="N220">
            <v>0.25126459833034731</v>
          </cell>
          <cell r="O220">
            <v>0.22244756052668146</v>
          </cell>
          <cell r="P220">
            <v>0.18306703081886708</v>
          </cell>
          <cell r="Q220">
            <v>0.16385117018385825</v>
          </cell>
          <cell r="R220">
            <v>0.10000000000000007</v>
          </cell>
          <cell r="S220">
            <v>-1</v>
          </cell>
          <cell r="T220" t="str">
            <v xml:space="preserve">n/a </v>
          </cell>
          <cell r="U220" t="str">
            <v xml:space="preserve">n/a </v>
          </cell>
          <cell r="V220" t="str">
            <v xml:space="preserve">n/a </v>
          </cell>
          <cell r="W220" t="str">
            <v xml:space="preserve">n/a </v>
          </cell>
          <cell r="AB220" t="str">
            <v>Margin Expansion</v>
          </cell>
        </row>
        <row r="221">
          <cell r="C221" t="str">
            <v>Cost of Goods Sold (Excluding Depreciation) (% Sales)</v>
          </cell>
          <cell r="H221">
            <v>0</v>
          </cell>
          <cell r="I221">
            <v>0</v>
          </cell>
          <cell r="J221">
            <v>0.66792073115377792</v>
          </cell>
          <cell r="K221">
            <v>0.65275981021447538</v>
          </cell>
          <cell r="L221">
            <v>0.65275981021447538</v>
          </cell>
          <cell r="M221">
            <v>0.65275981021447538</v>
          </cell>
          <cell r="N221">
            <v>0.65665383377129471</v>
          </cell>
          <cell r="O221">
            <v>0.66221657186442118</v>
          </cell>
          <cell r="P221">
            <v>0.66701093600051464</v>
          </cell>
          <cell r="Q221">
            <v>0.66868683232440596</v>
          </cell>
          <cell r="R221">
            <v>0.66868683232440596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AB221" t="str">
            <v>Step</v>
          </cell>
          <cell r="AD221">
            <v>0</v>
          </cell>
          <cell r="AF221">
            <v>0</v>
          </cell>
        </row>
        <row r="222">
          <cell r="B222" t="str">
            <v>Gross Profit Margin</v>
          </cell>
          <cell r="H222">
            <v>0</v>
          </cell>
          <cell r="I222">
            <v>0</v>
          </cell>
          <cell r="J222">
            <v>0.33207926884622208</v>
          </cell>
          <cell r="K222">
            <v>0.34724018978552457</v>
          </cell>
          <cell r="L222">
            <v>0.34724018978552457</v>
          </cell>
          <cell r="M222">
            <v>0.34724018978552457</v>
          </cell>
          <cell r="N222">
            <v>0.34334616622870534</v>
          </cell>
          <cell r="O222">
            <v>0.33778342813557888</v>
          </cell>
          <cell r="P222">
            <v>0.33298906399948536</v>
          </cell>
          <cell r="Q222">
            <v>0.33131316767559404</v>
          </cell>
          <cell r="R222">
            <v>0.33131316767559404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C223" t="str">
            <v>Total SG&amp;A (Excluding Amortization) (% Sales)</v>
          </cell>
          <cell r="H223">
            <v>0</v>
          </cell>
          <cell r="I223">
            <v>0</v>
          </cell>
          <cell r="J223">
            <v>0.18109624861187804</v>
          </cell>
          <cell r="K223">
            <v>0.18114905451713903</v>
          </cell>
          <cell r="L223">
            <v>0.18114905451713903</v>
          </cell>
          <cell r="M223">
            <v>0.18114905451713903</v>
          </cell>
          <cell r="N223">
            <v>0.16700563284052386</v>
          </cell>
          <cell r="O223">
            <v>0.15288649701182982</v>
          </cell>
          <cell r="P223">
            <v>0.14489504006709897</v>
          </cell>
          <cell r="Q223">
            <v>0.13894909153687385</v>
          </cell>
          <cell r="R223">
            <v>0.13894909153687385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AB223" t="str">
            <v>Step</v>
          </cell>
          <cell r="AD223">
            <v>0</v>
          </cell>
          <cell r="AF223">
            <v>0</v>
          </cell>
        </row>
        <row r="224">
          <cell r="B224" t="str">
            <v>Operating EBITDA Margin</v>
          </cell>
          <cell r="H224">
            <v>0</v>
          </cell>
          <cell r="I224">
            <v>0</v>
          </cell>
          <cell r="J224">
            <v>0.15098302023434407</v>
          </cell>
          <cell r="K224">
            <v>0.16609113526838556</v>
          </cell>
          <cell r="L224">
            <v>0.16609113526838556</v>
          </cell>
          <cell r="M224">
            <v>0.16609113526838556</v>
          </cell>
          <cell r="N224">
            <v>0.17634053338818145</v>
          </cell>
          <cell r="O224">
            <v>0.18489693112374903</v>
          </cell>
          <cell r="P224">
            <v>0.18809402393238639</v>
          </cell>
          <cell r="Q224">
            <v>0.1923640761387202</v>
          </cell>
          <cell r="R224">
            <v>0.19236407613872022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C225" t="str">
            <v>Other (Income) Expense (% Sales)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AB225" t="str">
            <v>ADJUST STEP FORMULAS FOR BREAKDOWN BETWEEN COGS AND SG&amp;A</v>
          </cell>
        </row>
        <row r="226">
          <cell r="C226" t="str">
            <v>Corporate Overhead Margin</v>
          </cell>
          <cell r="H226">
            <v>0</v>
          </cell>
          <cell r="I226">
            <v>0</v>
          </cell>
          <cell r="J226">
            <v>2.4543511142368891E-2</v>
          </cell>
          <cell r="K226">
            <v>2.4188929316465636E-2</v>
          </cell>
          <cell r="L226">
            <v>2.4188929316465636E-2</v>
          </cell>
          <cell r="M226">
            <v>2.4188929316465636E-2</v>
          </cell>
          <cell r="N226">
            <v>1.9911533682967577E-2</v>
          </cell>
          <cell r="O226">
            <v>1.6776899358055507E-2</v>
          </cell>
          <cell r="P226">
            <v>1.4606278333051486E-2</v>
          </cell>
          <cell r="Q226">
            <v>1.2926452340694382E-2</v>
          </cell>
          <cell r="R226">
            <v>1.210385991901383E-2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B227" t="str">
            <v>EBITDA Margin</v>
          </cell>
          <cell r="H227">
            <v>0</v>
          </cell>
          <cell r="I227">
            <v>0</v>
          </cell>
          <cell r="J227">
            <v>0.12643950909197516</v>
          </cell>
          <cell r="K227">
            <v>0.14190220595191991</v>
          </cell>
          <cell r="L227">
            <v>0.14190220595191991</v>
          </cell>
          <cell r="M227">
            <v>0.14190220595191991</v>
          </cell>
          <cell r="N227">
            <v>0.15642899970521387</v>
          </cell>
          <cell r="O227">
            <v>0.16812003176569354</v>
          </cell>
          <cell r="P227">
            <v>0.17348774559933491</v>
          </cell>
          <cell r="Q227">
            <v>0.17943762379802583</v>
          </cell>
          <cell r="R227">
            <v>0.18026021621970637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 t="str">
            <v>Depreciation (% Sales)</v>
          </cell>
          <cell r="H228">
            <v>0</v>
          </cell>
          <cell r="I228">
            <v>0</v>
          </cell>
          <cell r="J228">
            <v>3.827850629549206E-3</v>
          </cell>
          <cell r="K228">
            <v>1.1524612947894142E-2</v>
          </cell>
          <cell r="L228">
            <v>1.1524612947894142E-2</v>
          </cell>
          <cell r="M228">
            <v>1.1524612947894142E-2</v>
          </cell>
          <cell r="N228">
            <v>9.2103724210468862E-3</v>
          </cell>
          <cell r="O228">
            <v>7.5343701590591533E-3</v>
          </cell>
          <cell r="P228">
            <v>6.3685065704554315E-3</v>
          </cell>
          <cell r="Q228">
            <v>5.4719252199998845E-3</v>
          </cell>
          <cell r="R228">
            <v>4.974477472727167E-3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C229" t="str">
            <v>Amortization (% Sales)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B230" t="str">
            <v>EBIT Margin</v>
          </cell>
          <cell r="H230">
            <v>0</v>
          </cell>
          <cell r="I230">
            <v>0</v>
          </cell>
          <cell r="J230">
            <v>0.12261165846242596</v>
          </cell>
          <cell r="K230">
            <v>0.13037759300402577</v>
          </cell>
          <cell r="L230">
            <v>0.13037759300402577</v>
          </cell>
          <cell r="M230">
            <v>0.13037759300402577</v>
          </cell>
          <cell r="N230">
            <v>0.14721862728416699</v>
          </cell>
          <cell r="O230">
            <v>0.16058566160663437</v>
          </cell>
          <cell r="P230">
            <v>0.16711923902887951</v>
          </cell>
          <cell r="Q230">
            <v>0.17396569857802596</v>
          </cell>
          <cell r="R230">
            <v>0.17528573874697922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C231" t="str">
            <v>Interest (Income) (% Sales)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C232" t="str">
            <v>Other (Income) (% Sales)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C233" t="str">
            <v>Other Expense (Income) (% Sales)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C234" t="str">
            <v>Interest Expense (% Sales)</v>
          </cell>
          <cell r="H234">
            <v>0</v>
          </cell>
          <cell r="I234">
            <v>0</v>
          </cell>
          <cell r="J234">
            <v>0</v>
          </cell>
          <cell r="K234">
            <v>2.23637770921979E-2</v>
          </cell>
          <cell r="L234">
            <v>2.23637770921979E-2</v>
          </cell>
          <cell r="M234">
            <v>2.23637770921979E-2</v>
          </cell>
          <cell r="N234">
            <v>1.485406796224042E-2</v>
          </cell>
          <cell r="O234">
            <v>9.5008067155297176E-3</v>
          </cell>
          <cell r="P234">
            <v>3.8400988781461987E-3</v>
          </cell>
          <cell r="Q234">
            <v>-1.3858423524334719E-3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B235" t="str">
            <v>Pre-Tax Income Margin</v>
          </cell>
          <cell r="H235">
            <v>0</v>
          </cell>
          <cell r="I235">
            <v>0</v>
          </cell>
          <cell r="J235">
            <v>0.12261165846242596</v>
          </cell>
          <cell r="K235">
            <v>0.10801381591182786</v>
          </cell>
          <cell r="L235">
            <v>0.10801381591182786</v>
          </cell>
          <cell r="M235">
            <v>0.10801381591182786</v>
          </cell>
          <cell r="N235">
            <v>0.13236455932192656</v>
          </cell>
          <cell r="O235">
            <v>0.15108485489110465</v>
          </cell>
          <cell r="P235">
            <v>0.16327914015073328</v>
          </cell>
          <cell r="Q235">
            <v>0.1753515409304594</v>
          </cell>
          <cell r="R235">
            <v>0.17528573874697922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C236" t="str">
            <v>Income Tax Rate</v>
          </cell>
          <cell r="H236">
            <v>0</v>
          </cell>
          <cell r="I236">
            <v>0</v>
          </cell>
          <cell r="J236">
            <v>0.39</v>
          </cell>
          <cell r="K236">
            <v>0.39</v>
          </cell>
          <cell r="L236">
            <v>0.39</v>
          </cell>
          <cell r="M236">
            <v>0.39</v>
          </cell>
          <cell r="N236">
            <v>0.39</v>
          </cell>
          <cell r="O236">
            <v>0.39</v>
          </cell>
          <cell r="P236">
            <v>0.39</v>
          </cell>
          <cell r="Q236">
            <v>0.39</v>
          </cell>
          <cell r="R236">
            <v>0.39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C237" t="str">
            <v>Preferred Dividends Margin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B238" t="str">
            <v>Consolidated Net Income Margin</v>
          </cell>
          <cell r="H238">
            <v>0</v>
          </cell>
          <cell r="I238">
            <v>0</v>
          </cell>
          <cell r="J238">
            <v>7.4793111662079831E-2</v>
          </cell>
          <cell r="K238">
            <v>6.5888427706215003E-2</v>
          </cell>
          <cell r="L238">
            <v>6.5888427706215003E-2</v>
          </cell>
          <cell r="M238">
            <v>6.5888427706215003E-2</v>
          </cell>
          <cell r="N238">
            <v>8.0742381186375209E-2</v>
          </cell>
          <cell r="O238">
            <v>9.2161761483573842E-2</v>
          </cell>
          <cell r="P238">
            <v>9.9600275491947304E-2</v>
          </cell>
          <cell r="Q238">
            <v>0.10696443996758025</v>
          </cell>
          <cell r="R238">
            <v>0.10692430063565732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C239" t="str">
            <v>Attributable to Non-Controlling Interests (% Sales)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B240" t="str">
            <v>Net Income Available to Common Margin</v>
          </cell>
          <cell r="H240">
            <v>0</v>
          </cell>
          <cell r="I240">
            <v>0</v>
          </cell>
          <cell r="J240">
            <v>7.4793111662079831E-2</v>
          </cell>
          <cell r="K240">
            <v>6.5888427706215003E-2</v>
          </cell>
          <cell r="L240">
            <v>6.5888427706215003E-2</v>
          </cell>
          <cell r="M240">
            <v>6.5888427706215003E-2</v>
          </cell>
          <cell r="N240">
            <v>8.0742381186375209E-2</v>
          </cell>
          <cell r="O240">
            <v>9.2161761483573842E-2</v>
          </cell>
          <cell r="P240">
            <v>9.9600275491947304E-2</v>
          </cell>
          <cell r="Q240">
            <v>0.10696443996758025</v>
          </cell>
          <cell r="R240">
            <v>0.10692430063565732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5">
          <cell r="A245" t="str">
            <v>x</v>
          </cell>
          <cell r="B245" t="str">
            <v>Sunset - Inputs</v>
          </cell>
        </row>
        <row r="247">
          <cell r="C247" t="str">
            <v>Acquiror</v>
          </cell>
          <cell r="D247">
            <v>0</v>
          </cell>
          <cell r="E247" t="str">
            <v>1 - Include</v>
          </cell>
          <cell r="H247">
            <v>2006</v>
          </cell>
          <cell r="I247">
            <v>2007</v>
          </cell>
          <cell r="J247">
            <v>2008</v>
          </cell>
          <cell r="K247" t="str">
            <v>LTM</v>
          </cell>
          <cell r="L247">
            <v>12</v>
          </cell>
          <cell r="M247">
            <v>2009</v>
          </cell>
          <cell r="N247">
            <v>2010</v>
          </cell>
          <cell r="O247">
            <v>2011</v>
          </cell>
          <cell r="P247">
            <v>2012</v>
          </cell>
          <cell r="Q247">
            <v>2013</v>
          </cell>
          <cell r="R247">
            <v>2014</v>
          </cell>
          <cell r="S247">
            <v>2015</v>
          </cell>
          <cell r="T247">
            <v>2016</v>
          </cell>
          <cell r="U247">
            <v>2017</v>
          </cell>
          <cell r="V247">
            <v>2018</v>
          </cell>
          <cell r="W247">
            <v>2019</v>
          </cell>
        </row>
        <row r="248">
          <cell r="C248" t="str">
            <v>Target</v>
          </cell>
          <cell r="D248">
            <v>0</v>
          </cell>
          <cell r="E248" t="str">
            <v>0- Exclude</v>
          </cell>
          <cell r="K248">
            <v>40178</v>
          </cell>
          <cell r="L248">
            <v>40178</v>
          </cell>
          <cell r="M248" t="str">
            <v>Full Year</v>
          </cell>
          <cell r="N248">
            <v>1</v>
          </cell>
          <cell r="O248">
            <v>2</v>
          </cell>
          <cell r="P248">
            <v>3</v>
          </cell>
          <cell r="Q248">
            <v>4</v>
          </cell>
          <cell r="R248">
            <v>5</v>
          </cell>
          <cell r="S248">
            <v>6</v>
          </cell>
          <cell r="T248">
            <v>7</v>
          </cell>
          <cell r="U248">
            <v>8</v>
          </cell>
          <cell r="V248">
            <v>9</v>
          </cell>
          <cell r="W248">
            <v>10</v>
          </cell>
        </row>
        <row r="250">
          <cell r="B250" t="str">
            <v>Total Net Sales</v>
          </cell>
          <cell r="H250">
            <v>0</v>
          </cell>
          <cell r="I250">
            <v>0</v>
          </cell>
          <cell r="J250">
            <v>60.692999999999998</v>
          </cell>
          <cell r="K250">
            <v>35.536000000000001</v>
          </cell>
          <cell r="L250">
            <v>35.536000000000001</v>
          </cell>
          <cell r="M250">
            <v>35.536000000000001</v>
          </cell>
          <cell r="N250">
            <v>47.023520000000005</v>
          </cell>
          <cell r="O250">
            <v>54.924696000000004</v>
          </cell>
          <cell r="P250">
            <v>61.920930800000008</v>
          </cell>
          <cell r="Q250">
            <v>71.016977340000011</v>
          </cell>
          <cell r="R250">
            <v>78.118675074000024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</row>
        <row r="251">
          <cell r="C251" t="str">
            <v>Cost of Goods Sold (Excluding Depreciation)</v>
          </cell>
          <cell r="H251">
            <v>0</v>
          </cell>
          <cell r="I251">
            <v>0</v>
          </cell>
          <cell r="J251">
            <v>47.654000000000003</v>
          </cell>
          <cell r="K251">
            <v>24.830000000000002</v>
          </cell>
          <cell r="L251">
            <v>24.830000000000002</v>
          </cell>
          <cell r="M251">
            <v>24.830000000000002</v>
          </cell>
          <cell r="N251">
            <v>32.414817421557856</v>
          </cell>
          <cell r="O251">
            <v>38.015197194031515</v>
          </cell>
          <cell r="P251">
            <v>42.611716452810448</v>
          </cell>
          <cell r="Q251">
            <v>48.60473909817884</v>
          </cell>
          <cell r="R251">
            <v>53.465213007996731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</row>
        <row r="252">
          <cell r="B252" t="str">
            <v>Gross Profit</v>
          </cell>
          <cell r="H252">
            <v>0</v>
          </cell>
          <cell r="I252">
            <v>0</v>
          </cell>
          <cell r="J252">
            <v>13.038999999999994</v>
          </cell>
          <cell r="K252">
            <v>10.706</v>
          </cell>
          <cell r="L252">
            <v>10.706</v>
          </cell>
          <cell r="M252">
            <v>10.706</v>
          </cell>
          <cell r="N252">
            <v>14.608702578442148</v>
          </cell>
          <cell r="O252">
            <v>16.909498805968489</v>
          </cell>
          <cell r="P252">
            <v>19.30921434718956</v>
          </cell>
          <cell r="Q252">
            <v>22.412238241821171</v>
          </cell>
          <cell r="R252">
            <v>24.653462066003293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</row>
        <row r="253">
          <cell r="C253" t="str">
            <v>Total SG&amp;A (Excluding Amortization)</v>
          </cell>
          <cell r="H253">
            <v>0</v>
          </cell>
          <cell r="I253">
            <v>0</v>
          </cell>
          <cell r="J253">
            <v>11.482000000000001</v>
          </cell>
          <cell r="K253">
            <v>8.1290000000000013</v>
          </cell>
          <cell r="L253">
            <v>8.1290000000000013</v>
          </cell>
          <cell r="M253">
            <v>8.1290000000000013</v>
          </cell>
          <cell r="N253">
            <v>8.8943974161188653</v>
          </cell>
          <cell r="O253">
            <v>9.3786527801981077</v>
          </cell>
          <cell r="P253">
            <v>10.20076948979748</v>
          </cell>
          <cell r="Q253">
            <v>11.376968812622598</v>
          </cell>
          <cell r="R253">
            <v>12.51466569388486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</row>
        <row r="254">
          <cell r="B254" t="str">
            <v>Operating EBITDA</v>
          </cell>
          <cell r="H254">
            <v>0</v>
          </cell>
          <cell r="I254">
            <v>0</v>
          </cell>
          <cell r="J254">
            <v>1.5569999999999933</v>
          </cell>
          <cell r="K254">
            <v>2.5769999999999982</v>
          </cell>
          <cell r="L254">
            <v>2.5769999999999982</v>
          </cell>
          <cell r="M254">
            <v>2.5769999999999982</v>
          </cell>
          <cell r="N254">
            <v>5.7143051623232832</v>
          </cell>
          <cell r="O254">
            <v>7.5308460257703818</v>
          </cell>
          <cell r="P254">
            <v>9.1084448573920795</v>
          </cell>
          <cell r="Q254">
            <v>11.035269429198573</v>
          </cell>
          <cell r="R254">
            <v>12.138796372118433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</row>
        <row r="255">
          <cell r="C255" t="str">
            <v>Other (Income) Expense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</row>
        <row r="256">
          <cell r="C256" t="str">
            <v>Corporate Overhead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</row>
        <row r="257">
          <cell r="B257" t="str">
            <v>EBITDA</v>
          </cell>
          <cell r="H257">
            <v>0</v>
          </cell>
          <cell r="I257">
            <v>0</v>
          </cell>
          <cell r="J257">
            <v>1.5569999999999933</v>
          </cell>
          <cell r="K257">
            <v>2.5769999999999982</v>
          </cell>
          <cell r="L257">
            <v>2.5769999999999982</v>
          </cell>
          <cell r="M257">
            <v>2.5769999999999982</v>
          </cell>
          <cell r="N257">
            <v>5.7143051623232832</v>
          </cell>
          <cell r="O257">
            <v>7.5308460257703818</v>
          </cell>
          <cell r="P257">
            <v>9.1084448573920795</v>
          </cell>
          <cell r="Q257">
            <v>11.035269429198573</v>
          </cell>
          <cell r="R257">
            <v>12.138796372118433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</row>
        <row r="258">
          <cell r="C258" t="str">
            <v>Depreciation</v>
          </cell>
          <cell r="H258">
            <v>0</v>
          </cell>
          <cell r="I258">
            <v>0</v>
          </cell>
          <cell r="J258">
            <v>0.36700000000000044</v>
          </cell>
          <cell r="K258">
            <v>0.56000000000000005</v>
          </cell>
          <cell r="L258">
            <v>0.56000000000000005</v>
          </cell>
          <cell r="M258">
            <v>0.56000000000000005</v>
          </cell>
          <cell r="N258">
            <v>0.56000000000000005</v>
          </cell>
          <cell r="O258">
            <v>0.56000000000000005</v>
          </cell>
          <cell r="P258">
            <v>0.56000000000000005</v>
          </cell>
          <cell r="Q258">
            <v>0.56000000000000005</v>
          </cell>
          <cell r="R258">
            <v>0.56000000000000005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C259" t="str">
            <v>Amortization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B260" t="str">
            <v>EBIT</v>
          </cell>
          <cell r="H260">
            <v>0</v>
          </cell>
          <cell r="I260">
            <v>0</v>
          </cell>
          <cell r="J260">
            <v>1.1899999999999928</v>
          </cell>
          <cell r="K260">
            <v>2.0169999999999981</v>
          </cell>
          <cell r="L260">
            <v>2.0169999999999981</v>
          </cell>
          <cell r="M260">
            <v>2.0169999999999981</v>
          </cell>
          <cell r="N260">
            <v>5.1543051623232827</v>
          </cell>
          <cell r="O260">
            <v>6.9708460257703813</v>
          </cell>
          <cell r="P260">
            <v>8.548444857392079</v>
          </cell>
          <cell r="Q260">
            <v>10.475269429198573</v>
          </cell>
          <cell r="R260">
            <v>11.578796372118433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C261" t="str">
            <v>Interest (Income)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C262" t="str">
            <v>Other (Income)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 t="str">
            <v>Other Expense (Income)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C264" t="str">
            <v>Interest Expense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B265" t="str">
            <v>Pre-Tax Income</v>
          </cell>
          <cell r="H265">
            <v>0</v>
          </cell>
          <cell r="I265">
            <v>0</v>
          </cell>
          <cell r="J265">
            <v>1.1899999999999928</v>
          </cell>
          <cell r="K265">
            <v>2.0169999999999981</v>
          </cell>
          <cell r="L265">
            <v>2.0169999999999981</v>
          </cell>
          <cell r="M265">
            <v>2.0169999999999981</v>
          </cell>
          <cell r="N265">
            <v>5.1543051623232827</v>
          </cell>
          <cell r="O265">
            <v>6.9708460257703813</v>
          </cell>
          <cell r="P265">
            <v>8.548444857392079</v>
          </cell>
          <cell r="Q265">
            <v>10.475269429198573</v>
          </cell>
          <cell r="R265">
            <v>11.578796372118433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 t="str">
            <v>Income Taxes Expense</v>
          </cell>
          <cell r="H266">
            <v>0</v>
          </cell>
          <cell r="I266">
            <v>0</v>
          </cell>
          <cell r="J266">
            <v>0.46409999999999724</v>
          </cell>
          <cell r="K266">
            <v>0.78662999999999927</v>
          </cell>
          <cell r="L266">
            <v>0.78662999999999927</v>
          </cell>
          <cell r="M266">
            <v>0.78662999999999927</v>
          </cell>
          <cell r="N266">
            <v>2.0101790133060802</v>
          </cell>
          <cell r="O266">
            <v>2.7186299500504489</v>
          </cell>
          <cell r="P266">
            <v>3.3338934943829108</v>
          </cell>
          <cell r="Q266">
            <v>4.0853550773874439</v>
          </cell>
          <cell r="R266">
            <v>4.5157305851261889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C267" t="str">
            <v>Preferred Dividends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B268" t="str">
            <v>Consolidated Net Income</v>
          </cell>
          <cell r="H268">
            <v>0</v>
          </cell>
          <cell r="I268">
            <v>0</v>
          </cell>
          <cell r="J268">
            <v>0.72589999999999555</v>
          </cell>
          <cell r="K268">
            <v>1.2303699999999989</v>
          </cell>
          <cell r="L268">
            <v>1.2303699999999989</v>
          </cell>
          <cell r="M268">
            <v>1.2303699999999989</v>
          </cell>
          <cell r="N268">
            <v>3.1441261490172026</v>
          </cell>
          <cell r="O268">
            <v>4.2522160757199323</v>
          </cell>
          <cell r="P268">
            <v>5.2145513630091678</v>
          </cell>
          <cell r="Q268">
            <v>6.3899143518111288</v>
          </cell>
          <cell r="R268">
            <v>7.0630657869922437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C269" t="str">
            <v>Attributable to Non-Controlling Interests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B270" t="str">
            <v>Net Income Available to Common</v>
          </cell>
          <cell r="H270">
            <v>0</v>
          </cell>
          <cell r="I270">
            <v>0</v>
          </cell>
          <cell r="J270">
            <v>0.72589999999999555</v>
          </cell>
          <cell r="K270">
            <v>1.2303699999999989</v>
          </cell>
          <cell r="L270">
            <v>1.2303699999999989</v>
          </cell>
          <cell r="M270">
            <v>1.2303699999999989</v>
          </cell>
          <cell r="N270">
            <v>3.1441261490172026</v>
          </cell>
          <cell r="O270">
            <v>4.2522160757199323</v>
          </cell>
          <cell r="P270">
            <v>5.2145513630091678</v>
          </cell>
          <cell r="Q270">
            <v>6.3899143518111288</v>
          </cell>
          <cell r="R270">
            <v>7.0630657869922437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2">
          <cell r="C272" t="str">
            <v>Weighted Average Fully Diluted Shares Outstanding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C273" t="str">
            <v>Earnings per Share</v>
          </cell>
          <cell r="H273" t="str">
            <v>n/a</v>
          </cell>
          <cell r="I273" t="str">
            <v>n/a</v>
          </cell>
          <cell r="J273" t="str">
            <v>n/a</v>
          </cell>
          <cell r="K273" t="str">
            <v>n/a</v>
          </cell>
          <cell r="L273" t="str">
            <v>n/a</v>
          </cell>
          <cell r="M273" t="str">
            <v>n/a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n/a</v>
          </cell>
          <cell r="R273" t="str">
            <v>n/a</v>
          </cell>
          <cell r="S273" t="str">
            <v>n/a</v>
          </cell>
          <cell r="T273" t="str">
            <v>n/a</v>
          </cell>
          <cell r="U273" t="str">
            <v>n/a</v>
          </cell>
          <cell r="V273" t="str">
            <v>n/a</v>
          </cell>
          <cell r="W273" t="str">
            <v>n/a</v>
          </cell>
        </row>
        <row r="274">
          <cell r="C274" t="str">
            <v>Capital Expenditures</v>
          </cell>
          <cell r="H274">
            <v>0</v>
          </cell>
          <cell r="I274">
            <v>0</v>
          </cell>
          <cell r="J274">
            <v>0.30920925229097929</v>
          </cell>
          <cell r="K274">
            <v>0.18104328323550065</v>
          </cell>
          <cell r="L274">
            <v>0.18104328323550065</v>
          </cell>
          <cell r="M274">
            <v>0.18104328323550065</v>
          </cell>
          <cell r="N274">
            <v>0.23956811262072911</v>
          </cell>
          <cell r="O274">
            <v>0.27982179464632401</v>
          </cell>
          <cell r="P274">
            <v>0.31546512305915786</v>
          </cell>
          <cell r="Q274">
            <v>0.36180624558461144</v>
          </cell>
          <cell r="R274">
            <v>0.39798687014307266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7">
          <cell r="H277">
            <v>2006</v>
          </cell>
          <cell r="I277">
            <v>2007</v>
          </cell>
          <cell r="J277">
            <v>2008</v>
          </cell>
          <cell r="K277" t="str">
            <v>LTM</v>
          </cell>
          <cell r="L277">
            <v>12</v>
          </cell>
          <cell r="M277">
            <v>2009</v>
          </cell>
          <cell r="N277">
            <v>2010</v>
          </cell>
          <cell r="O277">
            <v>2011</v>
          </cell>
          <cell r="P277">
            <v>2012</v>
          </cell>
          <cell r="Q277">
            <v>2013</v>
          </cell>
          <cell r="R277">
            <v>2014</v>
          </cell>
          <cell r="S277">
            <v>2015</v>
          </cell>
          <cell r="T277">
            <v>2016</v>
          </cell>
          <cell r="U277">
            <v>2017</v>
          </cell>
          <cell r="V277">
            <v>2018</v>
          </cell>
          <cell r="W277">
            <v>2019</v>
          </cell>
        </row>
        <row r="278">
          <cell r="K278">
            <v>40178</v>
          </cell>
          <cell r="L278">
            <v>40178</v>
          </cell>
          <cell r="M278" t="str">
            <v>Full Year</v>
          </cell>
          <cell r="N278">
            <v>1</v>
          </cell>
          <cell r="O278">
            <v>2</v>
          </cell>
          <cell r="P278">
            <v>3</v>
          </cell>
          <cell r="Q278">
            <v>4</v>
          </cell>
          <cell r="R278">
            <v>5</v>
          </cell>
          <cell r="S278">
            <v>6</v>
          </cell>
          <cell r="T278">
            <v>7</v>
          </cell>
          <cell r="U278">
            <v>8</v>
          </cell>
          <cell r="V278">
            <v>9</v>
          </cell>
          <cell r="W278">
            <v>10</v>
          </cell>
          <cell r="AB278" t="str">
            <v>FOR SENSITIVITY ANALYSIS</v>
          </cell>
        </row>
        <row r="280">
          <cell r="B280" t="str">
            <v>Total Net Sales Growth Rate</v>
          </cell>
          <cell r="H280" t="str">
            <v xml:space="preserve">n/a </v>
          </cell>
          <cell r="I280" t="str">
            <v xml:space="preserve">n/a </v>
          </cell>
          <cell r="J280" t="str">
            <v xml:space="preserve">n/a </v>
          </cell>
          <cell r="M280">
            <v>-0.41449590562338323</v>
          </cell>
          <cell r="N280">
            <v>0.32326429536244944</v>
          </cell>
          <cell r="O280">
            <v>0.16802604313756178</v>
          </cell>
          <cell r="P280">
            <v>0.12737867133575037</v>
          </cell>
          <cell r="Q280">
            <v>0.14689776820990555</v>
          </cell>
          <cell r="R280">
            <v>0.10000000000000016</v>
          </cell>
          <cell r="S280">
            <v>-1</v>
          </cell>
          <cell r="T280" t="str">
            <v xml:space="preserve">n/a </v>
          </cell>
          <cell r="U280" t="str">
            <v xml:space="preserve">n/a </v>
          </cell>
          <cell r="V280" t="str">
            <v xml:space="preserve">n/a </v>
          </cell>
          <cell r="W280" t="str">
            <v xml:space="preserve">n/a </v>
          </cell>
          <cell r="AB280" t="str">
            <v>Margin Expansion</v>
          </cell>
        </row>
        <row r="281">
          <cell r="C281" t="str">
            <v>Cost of Goods Sold (Excluding Depreciation) (% Sales)</v>
          </cell>
          <cell r="H281">
            <v>0</v>
          </cell>
          <cell r="I281">
            <v>0</v>
          </cell>
          <cell r="J281">
            <v>0.78516468126472583</v>
          </cell>
          <cell r="K281">
            <v>0.69872805042773523</v>
          </cell>
          <cell r="L281">
            <v>0.69872805042773523</v>
          </cell>
          <cell r="M281">
            <v>0.69872805042773523</v>
          </cell>
          <cell r="N281">
            <v>0.68933200707981568</v>
          </cell>
          <cell r="O281">
            <v>0.69213304692722399</v>
          </cell>
          <cell r="P281">
            <v>0.68816337064510735</v>
          </cell>
          <cell r="Q281">
            <v>0.68441013569867082</v>
          </cell>
          <cell r="R281">
            <v>0.68441013569867082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B281" t="str">
            <v>Step</v>
          </cell>
          <cell r="AD281">
            <v>0</v>
          </cell>
          <cell r="AF281">
            <v>0</v>
          </cell>
        </row>
        <row r="282">
          <cell r="B282" t="str">
            <v>Gross Profit Margin</v>
          </cell>
          <cell r="H282">
            <v>0</v>
          </cell>
          <cell r="I282">
            <v>0</v>
          </cell>
          <cell r="J282">
            <v>0.21483531873527417</v>
          </cell>
          <cell r="K282">
            <v>0.30127194957226472</v>
          </cell>
          <cell r="L282">
            <v>0.30127194957226472</v>
          </cell>
          <cell r="M282">
            <v>0.30127194957226472</v>
          </cell>
          <cell r="N282">
            <v>0.31066799292018432</v>
          </cell>
          <cell r="O282">
            <v>0.30786695307277601</v>
          </cell>
          <cell r="P282">
            <v>0.31183662935489265</v>
          </cell>
          <cell r="Q282">
            <v>0.31558986430132918</v>
          </cell>
          <cell r="R282">
            <v>0.31558986430132918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C283" t="str">
            <v>Total SG&amp;A (Excluding Amortization) (% Sales)</v>
          </cell>
          <cell r="H283">
            <v>0</v>
          </cell>
          <cell r="I283">
            <v>0</v>
          </cell>
          <cell r="J283">
            <v>0.189181618967591</v>
          </cell>
          <cell r="K283">
            <v>0.22875393966681679</v>
          </cell>
          <cell r="L283">
            <v>0.22875393966681679</v>
          </cell>
          <cell r="M283">
            <v>0.22875393966681679</v>
          </cell>
          <cell r="N283">
            <v>0.18914784380494834</v>
          </cell>
          <cell r="O283">
            <v>0.17075475083554595</v>
          </cell>
          <cell r="P283">
            <v>0.1647386329308454</v>
          </cell>
          <cell r="Q283">
            <v>0.16020069057789324</v>
          </cell>
          <cell r="R283">
            <v>0.16020069057789324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AB283" t="str">
            <v>Step</v>
          </cell>
          <cell r="AD283">
            <v>0</v>
          </cell>
          <cell r="AF283">
            <v>0</v>
          </cell>
        </row>
        <row r="284">
          <cell r="B284" t="str">
            <v>Operating EBITDA Margin</v>
          </cell>
          <cell r="H284">
            <v>0</v>
          </cell>
          <cell r="I284">
            <v>0</v>
          </cell>
          <cell r="J284">
            <v>2.5653699767683148E-2</v>
          </cell>
          <cell r="K284">
            <v>7.2518009905447947E-2</v>
          </cell>
          <cell r="L284">
            <v>7.2518009905447947E-2</v>
          </cell>
          <cell r="M284">
            <v>7.2518009905447947E-2</v>
          </cell>
          <cell r="N284">
            <v>0.12152014911523601</v>
          </cell>
          <cell r="O284">
            <v>0.13711220223723006</v>
          </cell>
          <cell r="P284">
            <v>0.14709799642404728</v>
          </cell>
          <cell r="Q284">
            <v>0.15538917372343591</v>
          </cell>
          <cell r="R284">
            <v>0.15538917372343591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C285" t="str">
            <v>Other (Income) Expense (% Sales)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AB285" t="str">
            <v>ADJUST STEP FORMULAS FOR BREAKDOWN BETWEEN COGS AND SG&amp;A</v>
          </cell>
        </row>
        <row r="286">
          <cell r="C286" t="str">
            <v>Corporate Overhead Margin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B287" t="str">
            <v>EBITDA Margin</v>
          </cell>
          <cell r="H287">
            <v>0</v>
          </cell>
          <cell r="I287">
            <v>0</v>
          </cell>
          <cell r="J287">
            <v>2.5653699767683148E-2</v>
          </cell>
          <cell r="K287">
            <v>7.2518009905447947E-2</v>
          </cell>
          <cell r="L287">
            <v>7.2518009905447947E-2</v>
          </cell>
          <cell r="M287">
            <v>7.2518009905447947E-2</v>
          </cell>
          <cell r="N287">
            <v>0.12152014911523601</v>
          </cell>
          <cell r="O287">
            <v>0.13711220223723006</v>
          </cell>
          <cell r="P287">
            <v>0.14709799642404728</v>
          </cell>
          <cell r="Q287">
            <v>0.15538917372343591</v>
          </cell>
          <cell r="R287">
            <v>0.15538917372343591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 t="str">
            <v>Depreciation (% Sales)</v>
          </cell>
          <cell r="H288">
            <v>0</v>
          </cell>
          <cell r="I288">
            <v>0</v>
          </cell>
          <cell r="J288">
            <v>6.0468258283492404E-3</v>
          </cell>
          <cell r="K288">
            <v>1.5758667266996849E-2</v>
          </cell>
          <cell r="L288">
            <v>1.5758667266996849E-2</v>
          </cell>
          <cell r="M288">
            <v>1.5758667266996849E-2</v>
          </cell>
          <cell r="N288">
            <v>1.1908934082348577E-2</v>
          </cell>
          <cell r="O288">
            <v>1.0195777870122394E-2</v>
          </cell>
          <cell r="P288">
            <v>9.0437916995911825E-3</v>
          </cell>
          <cell r="Q288">
            <v>7.8854383976235832E-3</v>
          </cell>
          <cell r="R288">
            <v>7.1685803614759845E-3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 t="str">
            <v>Amortization (% Sales)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B290" t="str">
            <v>EBIT Margin</v>
          </cell>
          <cell r="H290">
            <v>0</v>
          </cell>
          <cell r="I290">
            <v>0</v>
          </cell>
          <cell r="J290">
            <v>1.960687393933391E-2</v>
          </cell>
          <cell r="K290">
            <v>5.6759342638451095E-2</v>
          </cell>
          <cell r="L290">
            <v>5.6759342638451095E-2</v>
          </cell>
          <cell r="M290">
            <v>5.6759342638451095E-2</v>
          </cell>
          <cell r="N290">
            <v>0.10961121503288741</v>
          </cell>
          <cell r="O290">
            <v>0.12691642436710765</v>
          </cell>
          <cell r="P290">
            <v>0.13805420472445609</v>
          </cell>
          <cell r="Q290">
            <v>0.14750373532581232</v>
          </cell>
          <cell r="R290">
            <v>0.14822059336195992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C291" t="str">
            <v>Interest (Income) (% Sales)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 t="str">
            <v>Other (Income) (% Sales)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C293" t="str">
            <v>Other Expense (Income) (% Sales)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C294" t="str">
            <v>Interest Expense (% Sales)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B295" t="str">
            <v>Pre-Tax Income Margin</v>
          </cell>
          <cell r="H295">
            <v>0</v>
          </cell>
          <cell r="I295">
            <v>0</v>
          </cell>
          <cell r="J295">
            <v>1.960687393933391E-2</v>
          </cell>
          <cell r="K295">
            <v>5.6759342638451095E-2</v>
          </cell>
          <cell r="L295">
            <v>5.6759342638451095E-2</v>
          </cell>
          <cell r="M295">
            <v>5.6759342638451095E-2</v>
          </cell>
          <cell r="N295">
            <v>0.10961121503288741</v>
          </cell>
          <cell r="O295">
            <v>0.12691642436710765</v>
          </cell>
          <cell r="P295">
            <v>0.13805420472445609</v>
          </cell>
          <cell r="Q295">
            <v>0.14750373532581232</v>
          </cell>
          <cell r="R295">
            <v>0.14822059336195992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C296" t="str">
            <v>Income Tax Rate</v>
          </cell>
          <cell r="H296">
            <v>0</v>
          </cell>
          <cell r="I296">
            <v>0</v>
          </cell>
          <cell r="J296">
            <v>0.39</v>
          </cell>
          <cell r="K296">
            <v>0.39</v>
          </cell>
          <cell r="L296">
            <v>0.39</v>
          </cell>
          <cell r="M296">
            <v>0.39</v>
          </cell>
          <cell r="N296">
            <v>0.38999999999999996</v>
          </cell>
          <cell r="O296">
            <v>0.39</v>
          </cell>
          <cell r="P296">
            <v>0.39</v>
          </cell>
          <cell r="Q296">
            <v>0.39000000000000007</v>
          </cell>
          <cell r="R296">
            <v>0.39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C297" t="str">
            <v>Preferred Dividends Margin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B298" t="str">
            <v>Consolidated Net Income Margin</v>
          </cell>
          <cell r="H298">
            <v>0</v>
          </cell>
          <cell r="I298">
            <v>0</v>
          </cell>
          <cell r="J298">
            <v>1.1960193102993682E-2</v>
          </cell>
          <cell r="K298">
            <v>3.4623199009455166E-2</v>
          </cell>
          <cell r="L298">
            <v>3.4623199009455166E-2</v>
          </cell>
          <cell r="M298">
            <v>3.4623199009455166E-2</v>
          </cell>
          <cell r="N298">
            <v>6.6862841170061332E-2</v>
          </cell>
          <cell r="O298">
            <v>7.7419018863935665E-2</v>
          </cell>
          <cell r="P298">
            <v>8.4213064881918195E-2</v>
          </cell>
          <cell r="Q298">
            <v>8.9977278548745501E-2</v>
          </cell>
          <cell r="R298">
            <v>9.0414561950795558E-2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C299" t="str">
            <v>Attributable to Non-Controlling Interests (% Sales)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B300" t="str">
            <v>Net Income Available to Common Margin</v>
          </cell>
          <cell r="H300">
            <v>0</v>
          </cell>
          <cell r="I300">
            <v>0</v>
          </cell>
          <cell r="J300">
            <v>1.1960193102993682E-2</v>
          </cell>
          <cell r="K300">
            <v>3.4623199009455166E-2</v>
          </cell>
          <cell r="L300">
            <v>3.4623199009455166E-2</v>
          </cell>
          <cell r="M300">
            <v>3.4623199009455166E-2</v>
          </cell>
          <cell r="N300">
            <v>6.6862841170061332E-2</v>
          </cell>
          <cell r="O300">
            <v>7.7419018863935665E-2</v>
          </cell>
          <cell r="P300">
            <v>8.4213064881918195E-2</v>
          </cell>
          <cell r="Q300">
            <v>8.9977278548745501E-2</v>
          </cell>
          <cell r="R300">
            <v>9.0414561950795558E-2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5">
          <cell r="A305" t="str">
            <v>x</v>
          </cell>
          <cell r="B305" t="str">
            <v>ACQUIROR ACTIVE</v>
          </cell>
        </row>
        <row r="307">
          <cell r="B307" t="str">
            <v>Shine Management</v>
          </cell>
          <cell r="H307">
            <v>2006</v>
          </cell>
          <cell r="I307">
            <v>2007</v>
          </cell>
          <cell r="J307">
            <v>2008</v>
          </cell>
          <cell r="K307" t="str">
            <v>LTM</v>
          </cell>
          <cell r="L307">
            <v>12</v>
          </cell>
          <cell r="M307">
            <v>2009</v>
          </cell>
          <cell r="N307">
            <v>2010</v>
          </cell>
          <cell r="O307">
            <v>2011</v>
          </cell>
          <cell r="P307">
            <v>2012</v>
          </cell>
          <cell r="Q307">
            <v>2013</v>
          </cell>
          <cell r="R307">
            <v>2014</v>
          </cell>
          <cell r="S307">
            <v>2015</v>
          </cell>
          <cell r="T307">
            <v>2016</v>
          </cell>
          <cell r="U307">
            <v>2017</v>
          </cell>
          <cell r="V307">
            <v>2018</v>
          </cell>
          <cell r="W307">
            <v>2019</v>
          </cell>
        </row>
        <row r="308">
          <cell r="K308">
            <v>40178</v>
          </cell>
          <cell r="L308">
            <v>40178</v>
          </cell>
          <cell r="M308" t="str">
            <v>Full Year</v>
          </cell>
          <cell r="N308">
            <v>1</v>
          </cell>
          <cell r="O308">
            <v>2</v>
          </cell>
          <cell r="P308">
            <v>3</v>
          </cell>
          <cell r="Q308">
            <v>4</v>
          </cell>
          <cell r="R308">
            <v>5</v>
          </cell>
          <cell r="S308">
            <v>6</v>
          </cell>
          <cell r="T308">
            <v>7</v>
          </cell>
          <cell r="U308">
            <v>8</v>
          </cell>
          <cell r="V308">
            <v>9</v>
          </cell>
          <cell r="W308">
            <v>10</v>
          </cell>
        </row>
        <row r="310">
          <cell r="B310" t="str">
            <v>Total Net Sales</v>
          </cell>
          <cell r="H310">
            <v>0</v>
          </cell>
          <cell r="I310">
            <v>0</v>
          </cell>
          <cell r="J310">
            <v>138.298</v>
          </cell>
          <cell r="K310">
            <v>154.2870125</v>
          </cell>
          <cell r="L310">
            <v>154.2870125</v>
          </cell>
          <cell r="M310">
            <v>154.2870125</v>
          </cell>
          <cell r="N310">
            <v>192.76562187499999</v>
          </cell>
          <cell r="O310">
            <v>234.5</v>
          </cell>
          <cell r="P310">
            <v>269.67500000000001</v>
          </cell>
          <cell r="Q310">
            <v>309.54000000000002</v>
          </cell>
          <cell r="R310">
            <v>340.49400000000003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C311" t="str">
            <v>Cost of Goods Sold (Excluding Depreciation)</v>
          </cell>
          <cell r="H311">
            <v>0</v>
          </cell>
          <cell r="I311">
            <v>0</v>
          </cell>
          <cell r="J311">
            <v>89.344999999999999</v>
          </cell>
          <cell r="K311">
            <v>99.139660000000006</v>
          </cell>
          <cell r="L311">
            <v>99.139660000000006</v>
          </cell>
          <cell r="M311">
            <v>99.139660000000006</v>
          </cell>
          <cell r="N311">
            <v>125.29765421875</v>
          </cell>
          <cell r="O311">
            <v>150.66624999999999</v>
          </cell>
          <cell r="P311">
            <v>172.59200000000001</v>
          </cell>
          <cell r="Q311">
            <v>197.33175</v>
          </cell>
          <cell r="R311">
            <v>217.06492500000002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B312" t="str">
            <v>Gross Profit</v>
          </cell>
          <cell r="H312">
            <v>0</v>
          </cell>
          <cell r="I312">
            <v>0</v>
          </cell>
          <cell r="J312">
            <v>48.953000000000003</v>
          </cell>
          <cell r="K312">
            <v>55.147352499999997</v>
          </cell>
          <cell r="L312">
            <v>55.147352499999997</v>
          </cell>
          <cell r="M312">
            <v>55.147352499999997</v>
          </cell>
          <cell r="N312">
            <v>67.467967656249996</v>
          </cell>
          <cell r="O312">
            <v>83.833750000000009</v>
          </cell>
          <cell r="P312">
            <v>97.082999999999998</v>
          </cell>
          <cell r="Q312">
            <v>112.20825000000002</v>
          </cell>
          <cell r="R312">
            <v>123.42907500000001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C313" t="str">
            <v>Total SG&amp;A (Excluding Amortization)</v>
          </cell>
          <cell r="H313">
            <v>0</v>
          </cell>
          <cell r="I313">
            <v>0</v>
          </cell>
          <cell r="J313">
            <v>35.503999999999998</v>
          </cell>
          <cell r="K313">
            <v>39.098900803333343</v>
          </cell>
          <cell r="L313">
            <v>39.098900803333343</v>
          </cell>
          <cell r="M313">
            <v>39.098900803333343</v>
          </cell>
          <cell r="N313">
            <v>45.127594537</v>
          </cell>
          <cell r="O313">
            <v>49.534641475590007</v>
          </cell>
          <cell r="P313">
            <v>54.634466378881307</v>
          </cell>
          <cell r="Q313">
            <v>60.291776525403009</v>
          </cell>
          <cell r="R313">
            <v>66.320954177943307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B314" t="str">
            <v>Operating EBITDA</v>
          </cell>
          <cell r="H314">
            <v>0</v>
          </cell>
          <cell r="I314">
            <v>0</v>
          </cell>
          <cell r="J314">
            <v>13.449000000000005</v>
          </cell>
          <cell r="K314">
            <v>16.048451696666653</v>
          </cell>
          <cell r="L314">
            <v>16.048451696666653</v>
          </cell>
          <cell r="M314">
            <v>16.048451696666653</v>
          </cell>
          <cell r="N314">
            <v>22.340373119249996</v>
          </cell>
          <cell r="O314">
            <v>34.299108524410002</v>
          </cell>
          <cell r="P314">
            <v>42.448533621118692</v>
          </cell>
          <cell r="Q314">
            <v>51.916473474597012</v>
          </cell>
          <cell r="R314">
            <v>57.108120822056705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C315" t="str">
            <v>Other (Income) Expense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C316" t="str">
            <v>Corporate Overhead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B317" t="str">
            <v>EBITDA</v>
          </cell>
          <cell r="H317">
            <v>0</v>
          </cell>
          <cell r="I317">
            <v>0</v>
          </cell>
          <cell r="J317">
            <v>13.449000000000005</v>
          </cell>
          <cell r="K317">
            <v>16.048451696666653</v>
          </cell>
          <cell r="L317">
            <v>16.048451696666653</v>
          </cell>
          <cell r="M317">
            <v>16.048451696666653</v>
          </cell>
          <cell r="N317">
            <v>22.340373119249996</v>
          </cell>
          <cell r="O317">
            <v>34.299108524410002</v>
          </cell>
          <cell r="P317">
            <v>42.448533621118692</v>
          </cell>
          <cell r="Q317">
            <v>51.916473474597012</v>
          </cell>
          <cell r="R317">
            <v>57.108120822056705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C318" t="str">
            <v>Depreciation</v>
          </cell>
          <cell r="H318">
            <v>0</v>
          </cell>
          <cell r="I318">
            <v>0</v>
          </cell>
          <cell r="J318">
            <v>2.9260000000000002</v>
          </cell>
          <cell r="K318">
            <v>3.5553805999999999</v>
          </cell>
          <cell r="L318">
            <v>3.5553805999999999</v>
          </cell>
          <cell r="M318">
            <v>3.5553805999999999</v>
          </cell>
          <cell r="N318">
            <v>3.9</v>
          </cell>
          <cell r="O318">
            <v>4</v>
          </cell>
          <cell r="P318">
            <v>4.0999999999999996</v>
          </cell>
          <cell r="Q318">
            <v>4.2</v>
          </cell>
          <cell r="R318">
            <v>4.62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 t="str">
            <v>Amortization</v>
          </cell>
          <cell r="H319">
            <v>0</v>
          </cell>
          <cell r="I319">
            <v>0</v>
          </cell>
          <cell r="J319">
            <v>0</v>
          </cell>
          <cell r="K319">
            <v>0.432</v>
          </cell>
          <cell r="L319">
            <v>0.432</v>
          </cell>
          <cell r="M319">
            <v>0.432</v>
          </cell>
          <cell r="N319">
            <v>0.5</v>
          </cell>
          <cell r="O319">
            <v>0.5</v>
          </cell>
          <cell r="P319">
            <v>0.5</v>
          </cell>
          <cell r="Q319">
            <v>0.5</v>
          </cell>
          <cell r="R319">
            <v>0.5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B320" t="str">
            <v>EBIT</v>
          </cell>
          <cell r="H320">
            <v>0</v>
          </cell>
          <cell r="I320">
            <v>0</v>
          </cell>
          <cell r="J320">
            <v>10.523000000000005</v>
          </cell>
          <cell r="K320">
            <v>12.061071096666653</v>
          </cell>
          <cell r="L320">
            <v>12.061071096666653</v>
          </cell>
          <cell r="M320">
            <v>12.061071096666653</v>
          </cell>
          <cell r="N320">
            <v>17.940373119249998</v>
          </cell>
          <cell r="O320">
            <v>29.799108524410002</v>
          </cell>
          <cell r="P320">
            <v>37.84853362111869</v>
          </cell>
          <cell r="Q320">
            <v>47.216473474597009</v>
          </cell>
          <cell r="R320">
            <v>51.988120822056707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 t="str">
            <v>Interest (Income)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C322" t="str">
            <v>Other (Income)</v>
          </cell>
          <cell r="H322">
            <v>0</v>
          </cell>
          <cell r="I322">
            <v>0</v>
          </cell>
          <cell r="J322">
            <v>0.214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 t="str">
            <v>Other Expense (Income)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C324" t="str">
            <v>Interest Expense</v>
          </cell>
          <cell r="H324">
            <v>0</v>
          </cell>
          <cell r="I324">
            <v>0</v>
          </cell>
          <cell r="J324">
            <v>2.2549999999999999</v>
          </cell>
          <cell r="K324">
            <v>1.7943662333333337</v>
          </cell>
          <cell r="L324">
            <v>1.7943662333333337</v>
          </cell>
          <cell r="M324">
            <v>1.7943662333333337</v>
          </cell>
          <cell r="N324">
            <v>2</v>
          </cell>
          <cell r="O324">
            <v>1.8</v>
          </cell>
          <cell r="P324">
            <v>1.7</v>
          </cell>
          <cell r="Q324">
            <v>1.6</v>
          </cell>
          <cell r="R324">
            <v>1.6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B325" t="str">
            <v>Pre-Tax Income</v>
          </cell>
          <cell r="H325">
            <v>0</v>
          </cell>
          <cell r="I325">
            <v>0</v>
          </cell>
          <cell r="J325">
            <v>8.0540000000000056</v>
          </cell>
          <cell r="K325">
            <v>10.26670486333332</v>
          </cell>
          <cell r="L325">
            <v>10.26670486333332</v>
          </cell>
          <cell r="M325">
            <v>10.26670486333332</v>
          </cell>
          <cell r="N325">
            <v>15.940373119249998</v>
          </cell>
          <cell r="O325">
            <v>27.999108524410001</v>
          </cell>
          <cell r="P325">
            <v>36.148533621118688</v>
          </cell>
          <cell r="Q325">
            <v>45.616473474597008</v>
          </cell>
          <cell r="R325">
            <v>50.388120822056706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C326" t="str">
            <v>Income Taxes Expense</v>
          </cell>
          <cell r="H326">
            <v>0</v>
          </cell>
          <cell r="I326">
            <v>0</v>
          </cell>
          <cell r="J326">
            <v>2.7829999999999999</v>
          </cell>
          <cell r="K326">
            <v>3.0800114589999978</v>
          </cell>
          <cell r="L326">
            <v>3.0800114589999978</v>
          </cell>
          <cell r="M326">
            <v>3.0800114589999978</v>
          </cell>
          <cell r="N326">
            <v>4.7821118667882265</v>
          </cell>
          <cell r="O326">
            <v>8.3997324949759076</v>
          </cell>
          <cell r="P326">
            <v>10.844560026447446</v>
          </cell>
          <cell r="Q326">
            <v>13.684941984720853</v>
          </cell>
          <cell r="R326">
            <v>15.116436182927503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C327" t="str">
            <v>Preferred Dividends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B328" t="str">
            <v>Consolidated Net Income</v>
          </cell>
          <cell r="H328">
            <v>0</v>
          </cell>
          <cell r="I328">
            <v>0</v>
          </cell>
          <cell r="J328">
            <v>5.2710000000000061</v>
          </cell>
          <cell r="K328">
            <v>7.1866934043333224</v>
          </cell>
          <cell r="L328">
            <v>7.1866934043333224</v>
          </cell>
          <cell r="M328">
            <v>7.1866934043333224</v>
          </cell>
          <cell r="N328">
            <v>11.15826125246177</v>
          </cell>
          <cell r="O328">
            <v>19.599376029434094</v>
          </cell>
          <cell r="P328">
            <v>25.303973594671241</v>
          </cell>
          <cell r="Q328">
            <v>31.931531489876157</v>
          </cell>
          <cell r="R328">
            <v>35.271684639129205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C329" t="str">
            <v>Attributable to Non-Controlling Interests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B330" t="str">
            <v>Net Income Available to Common</v>
          </cell>
          <cell r="H330">
            <v>0</v>
          </cell>
          <cell r="I330">
            <v>0</v>
          </cell>
          <cell r="J330">
            <v>5.2710000000000061</v>
          </cell>
          <cell r="K330">
            <v>7.1866934043333224</v>
          </cell>
          <cell r="L330">
            <v>7.1866934043333224</v>
          </cell>
          <cell r="M330">
            <v>7.1866934043333224</v>
          </cell>
          <cell r="N330">
            <v>11.15826125246177</v>
          </cell>
          <cell r="O330">
            <v>19.599376029434094</v>
          </cell>
          <cell r="P330">
            <v>25.303973594671241</v>
          </cell>
          <cell r="Q330">
            <v>31.931531489876157</v>
          </cell>
          <cell r="R330">
            <v>35.271684639129205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2">
          <cell r="C332" t="str">
            <v>Weighted Average Fully Diluted Shares Outstanding</v>
          </cell>
          <cell r="H332">
            <v>0</v>
          </cell>
          <cell r="I332">
            <v>0</v>
          </cell>
          <cell r="J332">
            <v>15.055999999999999</v>
          </cell>
          <cell r="K332">
            <v>15.5</v>
          </cell>
          <cell r="L332">
            <v>15.5</v>
          </cell>
          <cell r="M332">
            <v>15.5</v>
          </cell>
          <cell r="N332">
            <v>15.9</v>
          </cell>
          <cell r="O332">
            <v>16.3</v>
          </cell>
          <cell r="P332">
            <v>16.7</v>
          </cell>
          <cell r="Q332">
            <v>17.100000000000001</v>
          </cell>
          <cell r="R332">
            <v>17.100000000000001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 t="str">
            <v>Earnings per Share</v>
          </cell>
          <cell r="H333" t="str">
            <v>n/a</v>
          </cell>
          <cell r="I333" t="str">
            <v>n/a</v>
          </cell>
          <cell r="J333">
            <v>0.35009298618491008</v>
          </cell>
          <cell r="K333">
            <v>0.46365763898924661</v>
          </cell>
          <cell r="L333">
            <v>0.46365763898924661</v>
          </cell>
          <cell r="M333">
            <v>0.46365763898924661</v>
          </cell>
          <cell r="N333">
            <v>0.70177743726174657</v>
          </cell>
          <cell r="O333">
            <v>1.202415707327245</v>
          </cell>
          <cell r="P333">
            <v>1.5152079996809127</v>
          </cell>
          <cell r="Q333">
            <v>1.8673410227997751</v>
          </cell>
          <cell r="R333">
            <v>2.0626716163233452</v>
          </cell>
          <cell r="S333" t="str">
            <v>n/a</v>
          </cell>
          <cell r="T333" t="str">
            <v>n/a</v>
          </cell>
          <cell r="U333" t="str">
            <v>n/a</v>
          </cell>
          <cell r="V333" t="str">
            <v>n/a</v>
          </cell>
          <cell r="W333" t="str">
            <v>n/a</v>
          </cell>
        </row>
        <row r="334">
          <cell r="C334" t="str">
            <v>Capital Expenditures</v>
          </cell>
          <cell r="H334">
            <v>0</v>
          </cell>
          <cell r="I334">
            <v>0</v>
          </cell>
          <cell r="J334">
            <v>3.86</v>
          </cell>
          <cell r="K334">
            <v>3.25</v>
          </cell>
          <cell r="L334">
            <v>3.25</v>
          </cell>
          <cell r="M334">
            <v>3.25</v>
          </cell>
          <cell r="N334">
            <v>1.5</v>
          </cell>
          <cell r="O334">
            <v>1.8247548322080707</v>
          </cell>
          <cell r="P334">
            <v>2.0984680570392813</v>
          </cell>
          <cell r="Q334">
            <v>2.4086763785146532</v>
          </cell>
          <cell r="R334">
            <v>2.6495440163661188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7">
          <cell r="H337">
            <v>2006</v>
          </cell>
          <cell r="I337">
            <v>2007</v>
          </cell>
          <cell r="J337">
            <v>2008</v>
          </cell>
          <cell r="K337" t="str">
            <v>LTM</v>
          </cell>
          <cell r="L337">
            <v>12</v>
          </cell>
          <cell r="M337">
            <v>2009</v>
          </cell>
          <cell r="N337">
            <v>2010</v>
          </cell>
          <cell r="O337">
            <v>2011</v>
          </cell>
          <cell r="P337">
            <v>2012</v>
          </cell>
          <cell r="Q337">
            <v>2013</v>
          </cell>
          <cell r="R337">
            <v>2014</v>
          </cell>
          <cell r="S337">
            <v>2015</v>
          </cell>
          <cell r="T337">
            <v>2016</v>
          </cell>
          <cell r="U337">
            <v>2017</v>
          </cell>
          <cell r="V337">
            <v>2018</v>
          </cell>
          <cell r="W337">
            <v>2019</v>
          </cell>
        </row>
        <row r="338">
          <cell r="K338">
            <v>40178</v>
          </cell>
          <cell r="L338">
            <v>40178</v>
          </cell>
          <cell r="M338" t="str">
            <v>Full Year</v>
          </cell>
          <cell r="N338">
            <v>1</v>
          </cell>
          <cell r="O338">
            <v>2</v>
          </cell>
          <cell r="P338">
            <v>3</v>
          </cell>
          <cell r="Q338">
            <v>4</v>
          </cell>
          <cell r="R338">
            <v>5</v>
          </cell>
          <cell r="S338">
            <v>6</v>
          </cell>
          <cell r="T338">
            <v>7</v>
          </cell>
          <cell r="U338">
            <v>8</v>
          </cell>
          <cell r="V338">
            <v>9</v>
          </cell>
          <cell r="W338">
            <v>10</v>
          </cell>
        </row>
        <row r="340">
          <cell r="B340" t="str">
            <v>Total Net Sales Growth Rate</v>
          </cell>
          <cell r="H340" t="str">
            <v xml:space="preserve">n/a </v>
          </cell>
          <cell r="I340" t="str">
            <v xml:space="preserve">n/a </v>
          </cell>
          <cell r="J340" t="str">
            <v xml:space="preserve">n/a </v>
          </cell>
          <cell r="M340">
            <v>0.11561275289592041</v>
          </cell>
          <cell r="N340">
            <v>0.24939629558904053</v>
          </cell>
          <cell r="O340">
            <v>0.21650322147204706</v>
          </cell>
          <cell r="P340">
            <v>0.15000000000000005</v>
          </cell>
          <cell r="Q340">
            <v>0.14782608695652177</v>
          </cell>
          <cell r="R340">
            <v>0.10000000000000002</v>
          </cell>
          <cell r="S340">
            <v>-1</v>
          </cell>
          <cell r="T340" t="str">
            <v xml:space="preserve">n/a </v>
          </cell>
          <cell r="U340" t="str">
            <v xml:space="preserve">n/a </v>
          </cell>
          <cell r="V340" t="str">
            <v xml:space="preserve">n/a </v>
          </cell>
          <cell r="W340" t="str">
            <v xml:space="preserve">n/a </v>
          </cell>
        </row>
        <row r="341">
          <cell r="C341" t="str">
            <v>Cost of Goods Sold (Excluding Depreciation) (% Sales)</v>
          </cell>
          <cell r="H341">
            <v>0</v>
          </cell>
          <cell r="I341">
            <v>0</v>
          </cell>
          <cell r="J341">
            <v>0.64603248058540252</v>
          </cell>
          <cell r="K341">
            <v>0.64256646359005753</v>
          </cell>
          <cell r="L341">
            <v>0.64256646359005753</v>
          </cell>
          <cell r="M341">
            <v>0.64256646359005753</v>
          </cell>
          <cell r="N341">
            <v>0.65</v>
          </cell>
          <cell r="O341">
            <v>0.64249999999999996</v>
          </cell>
          <cell r="P341">
            <v>0.64</v>
          </cell>
          <cell r="Q341">
            <v>0.63749999999999996</v>
          </cell>
          <cell r="R341">
            <v>0.63749999999999996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B342" t="str">
            <v>Gross Profit Margin</v>
          </cell>
          <cell r="H342">
            <v>0</v>
          </cell>
          <cell r="I342">
            <v>0</v>
          </cell>
          <cell r="J342">
            <v>0.35396751941459748</v>
          </cell>
          <cell r="K342">
            <v>0.35743353640994247</v>
          </cell>
          <cell r="L342">
            <v>0.35743353640994247</v>
          </cell>
          <cell r="M342">
            <v>0.35743353640994247</v>
          </cell>
          <cell r="N342">
            <v>0.35</v>
          </cell>
          <cell r="O342">
            <v>0.35750000000000004</v>
          </cell>
          <cell r="P342">
            <v>0.36</v>
          </cell>
          <cell r="Q342">
            <v>0.36250000000000004</v>
          </cell>
          <cell r="R342">
            <v>0.36249999999999999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 t="str">
            <v>Total SG&amp;A (Excluding Amortization) (% Sales)</v>
          </cell>
          <cell r="H343">
            <v>0</v>
          </cell>
          <cell r="I343">
            <v>0</v>
          </cell>
          <cell r="J343">
            <v>0.25672099379600571</v>
          </cell>
          <cell r="K343">
            <v>0.25341666916606698</v>
          </cell>
          <cell r="L343">
            <v>0.25341666916606698</v>
          </cell>
          <cell r="M343">
            <v>0.25341666916606698</v>
          </cell>
          <cell r="N343">
            <v>0.23410603041170513</v>
          </cell>
          <cell r="O343">
            <v>0.21123514488524522</v>
          </cell>
          <cell r="P343">
            <v>0.20259373831048968</v>
          </cell>
          <cell r="Q343">
            <v>0.19477862804614268</v>
          </cell>
          <cell r="R343">
            <v>0.19477862804614265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B344" t="str">
            <v>Operating EBITDA Margin</v>
          </cell>
          <cell r="H344">
            <v>0</v>
          </cell>
          <cell r="I344">
            <v>0</v>
          </cell>
          <cell r="J344">
            <v>9.7246525618591775E-2</v>
          </cell>
          <cell r="K344">
            <v>0.10401686724387546</v>
          </cell>
          <cell r="L344">
            <v>0.10401686724387546</v>
          </cell>
          <cell r="M344">
            <v>0.10401686724387546</v>
          </cell>
          <cell r="N344">
            <v>0.11589396958829486</v>
          </cell>
          <cell r="O344">
            <v>0.14626485511475482</v>
          </cell>
          <cell r="P344">
            <v>0.1574062616895103</v>
          </cell>
          <cell r="Q344">
            <v>0.16772137195385736</v>
          </cell>
          <cell r="R344">
            <v>0.16772137195385733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C345" t="str">
            <v>Other (Income) Expense (% Sales)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C346" t="str">
            <v>Corporate Overhead Margin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B347" t="str">
            <v>EBITDA Margin</v>
          </cell>
          <cell r="H347">
            <v>0</v>
          </cell>
          <cell r="I347">
            <v>0</v>
          </cell>
          <cell r="J347">
            <v>9.7246525618591775E-2</v>
          </cell>
          <cell r="K347">
            <v>0.10401686724387546</v>
          </cell>
          <cell r="L347">
            <v>0.10401686724387546</v>
          </cell>
          <cell r="M347">
            <v>0.10401686724387546</v>
          </cell>
          <cell r="N347">
            <v>0.11589396958829486</v>
          </cell>
          <cell r="O347">
            <v>0.14626485511475482</v>
          </cell>
          <cell r="P347">
            <v>0.1574062616895103</v>
          </cell>
          <cell r="Q347">
            <v>0.16772137195385736</v>
          </cell>
          <cell r="R347">
            <v>0.16772137195385733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 t="str">
            <v>Depreciation (% Sales)</v>
          </cell>
          <cell r="H348">
            <v>0</v>
          </cell>
          <cell r="I348">
            <v>0</v>
          </cell>
          <cell r="J348">
            <v>2.115721123949732E-2</v>
          </cell>
          <cell r="K348">
            <v>2.3043939618702512E-2</v>
          </cell>
          <cell r="L348">
            <v>2.3043939618702512E-2</v>
          </cell>
          <cell r="M348">
            <v>2.3043939618702512E-2</v>
          </cell>
          <cell r="N348">
            <v>2.0231823299535111E-2</v>
          </cell>
          <cell r="O348">
            <v>1.7057569296375266E-2</v>
          </cell>
          <cell r="P348">
            <v>1.520348567720404E-2</v>
          </cell>
          <cell r="Q348">
            <v>1.3568521031207597E-2</v>
          </cell>
          <cell r="R348">
            <v>1.3568521031207597E-2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C349" t="str">
            <v>Amortization (% Sales)</v>
          </cell>
          <cell r="H349">
            <v>0</v>
          </cell>
          <cell r="I349">
            <v>0</v>
          </cell>
          <cell r="J349">
            <v>0</v>
          </cell>
          <cell r="K349">
            <v>2.7999764400130568E-3</v>
          </cell>
          <cell r="L349">
            <v>2.7999764400130568E-3</v>
          </cell>
          <cell r="M349">
            <v>2.7999764400130568E-3</v>
          </cell>
          <cell r="N349">
            <v>2.5938234999403989E-3</v>
          </cell>
          <cell r="O349">
            <v>2.1321961620469083E-3</v>
          </cell>
          <cell r="P349">
            <v>1.8540836191712246E-3</v>
          </cell>
          <cell r="Q349">
            <v>1.6153001227628093E-3</v>
          </cell>
          <cell r="R349">
            <v>1.4684546570570992E-3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B350" t="str">
            <v>EBIT Margin</v>
          </cell>
          <cell r="H350">
            <v>0</v>
          </cell>
          <cell r="I350">
            <v>0</v>
          </cell>
          <cell r="J350">
            <v>7.6089314379094455E-2</v>
          </cell>
          <cell r="K350">
            <v>7.8172951185159892E-2</v>
          </cell>
          <cell r="L350">
            <v>7.8172951185159892E-2</v>
          </cell>
          <cell r="M350">
            <v>7.8172951185159892E-2</v>
          </cell>
          <cell r="N350">
            <v>9.3068322788819366E-2</v>
          </cell>
          <cell r="O350">
            <v>0.12707508965633263</v>
          </cell>
          <cell r="P350">
            <v>0.14034869239313502</v>
          </cell>
          <cell r="Q350">
            <v>0.15253755079988696</v>
          </cell>
          <cell r="R350">
            <v>0.15268439626559266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 t="str">
            <v>Interest (Income) (% Sales)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 t="str">
            <v>Other (Income) (% Sales)</v>
          </cell>
          <cell r="H352">
            <v>0</v>
          </cell>
          <cell r="I352">
            <v>0</v>
          </cell>
          <cell r="J352">
            <v>1.5473831870309043E-3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 t="str">
            <v>Other Expense (Income) (% Sales)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 t="str">
            <v>Interest Expense (% Sales)</v>
          </cell>
          <cell r="H354">
            <v>0</v>
          </cell>
          <cell r="I354">
            <v>0</v>
          </cell>
          <cell r="J354">
            <v>1.6305369564274249E-2</v>
          </cell>
          <cell r="K354">
            <v>1.1630053652982189E-2</v>
          </cell>
          <cell r="L354">
            <v>1.1630053652982189E-2</v>
          </cell>
          <cell r="M354">
            <v>1.1630053652982189E-2</v>
          </cell>
          <cell r="N354">
            <v>1.0375293999761595E-2</v>
          </cell>
          <cell r="O354">
            <v>7.6759061833688701E-3</v>
          </cell>
          <cell r="P354">
            <v>6.3038843051821634E-3</v>
          </cell>
          <cell r="Q354">
            <v>5.16896039284099E-3</v>
          </cell>
          <cell r="R354">
            <v>4.699054902582718E-3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B355" t="str">
            <v>Pre-Tax Income Margin</v>
          </cell>
          <cell r="H355">
            <v>0</v>
          </cell>
          <cell r="I355">
            <v>0</v>
          </cell>
          <cell r="J355">
            <v>5.8236561627789306E-2</v>
          </cell>
          <cell r="K355">
            <v>6.6542897532177694E-2</v>
          </cell>
          <cell r="L355">
            <v>6.6542897532177694E-2</v>
          </cell>
          <cell r="M355">
            <v>6.6542897532177694E-2</v>
          </cell>
          <cell r="N355">
            <v>8.2693028789057765E-2</v>
          </cell>
          <cell r="O355">
            <v>0.11939918347296376</v>
          </cell>
          <cell r="P355">
            <v>0.13404480808795285</v>
          </cell>
          <cell r="Q355">
            <v>0.14736859040704595</v>
          </cell>
          <cell r="R355">
            <v>0.14798534136300992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C356" t="str">
            <v>Income Tax Rate</v>
          </cell>
          <cell r="H356">
            <v>0</v>
          </cell>
          <cell r="I356">
            <v>0</v>
          </cell>
          <cell r="J356">
            <v>0.3455425875341443</v>
          </cell>
          <cell r="K356">
            <v>0.30000000000000016</v>
          </cell>
          <cell r="L356">
            <v>0.30000000000000016</v>
          </cell>
          <cell r="M356">
            <v>0.30000000000000016</v>
          </cell>
          <cell r="N356">
            <v>0.29999999567219837</v>
          </cell>
          <cell r="O356">
            <v>0.29999999777324721</v>
          </cell>
          <cell r="P356">
            <v>0.29999999834327556</v>
          </cell>
          <cell r="Q356">
            <v>0.29999999873602134</v>
          </cell>
          <cell r="R356">
            <v>0.29999999873602134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 t="str">
            <v>Preferred Dividends Margin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B358" t="str">
            <v>Consolidated Net Income Margin</v>
          </cell>
          <cell r="H358">
            <v>0</v>
          </cell>
          <cell r="I358">
            <v>0</v>
          </cell>
          <cell r="J358">
            <v>3.8113349433831337E-2</v>
          </cell>
          <cell r="K358">
            <v>4.6580028272524381E-2</v>
          </cell>
          <cell r="L358">
            <v>4.6580028272524381E-2</v>
          </cell>
          <cell r="M358">
            <v>4.6580028272524381E-2</v>
          </cell>
          <cell r="N358">
            <v>5.7885120510219455E-2</v>
          </cell>
          <cell r="O358">
            <v>8.3579428696947095E-2</v>
          </cell>
          <cell r="P358">
            <v>9.3831365883642312E-2</v>
          </cell>
          <cell r="Q358">
            <v>0.10315801347120293</v>
          </cell>
          <cell r="R358">
            <v>0.10358973914115727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 t="str">
            <v>Attributable to Non-Controlling Interests (% Sales)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B360" t="str">
            <v>Net Income Available to Common Margin</v>
          </cell>
          <cell r="H360">
            <v>0</v>
          </cell>
          <cell r="I360">
            <v>0</v>
          </cell>
          <cell r="J360">
            <v>3.8113349433831337E-2</v>
          </cell>
          <cell r="K360">
            <v>4.6580028272524381E-2</v>
          </cell>
          <cell r="L360">
            <v>4.6580028272524381E-2</v>
          </cell>
          <cell r="M360">
            <v>4.6580028272524381E-2</v>
          </cell>
          <cell r="N360">
            <v>5.7885120510219455E-2</v>
          </cell>
          <cell r="O360">
            <v>8.3579428696947095E-2</v>
          </cell>
          <cell r="P360">
            <v>9.3831365883642312E-2</v>
          </cell>
          <cell r="Q360">
            <v>0.10315801347120293</v>
          </cell>
          <cell r="R360">
            <v>0.10358973914115727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5">
          <cell r="A365" t="str">
            <v>x</v>
          </cell>
          <cell r="B365" t="str">
            <v>TARGET ACTIVE</v>
          </cell>
        </row>
        <row r="367">
          <cell r="B367" t="str">
            <v>Rise Management</v>
          </cell>
          <cell r="H367">
            <v>2006</v>
          </cell>
          <cell r="I367">
            <v>2007</v>
          </cell>
          <cell r="J367">
            <v>2008</v>
          </cell>
          <cell r="K367" t="str">
            <v>LTM</v>
          </cell>
          <cell r="L367">
            <v>12</v>
          </cell>
          <cell r="M367">
            <v>2009</v>
          </cell>
          <cell r="N367">
            <v>2010</v>
          </cell>
          <cell r="O367">
            <v>2011</v>
          </cell>
          <cell r="P367">
            <v>2012</v>
          </cell>
          <cell r="Q367">
            <v>2013</v>
          </cell>
          <cell r="R367">
            <v>2014</v>
          </cell>
          <cell r="S367">
            <v>2015</v>
          </cell>
          <cell r="T367">
            <v>2016</v>
          </cell>
          <cell r="U367">
            <v>2017</v>
          </cell>
          <cell r="V367">
            <v>2018</v>
          </cell>
          <cell r="W367">
            <v>2019</v>
          </cell>
        </row>
        <row r="368">
          <cell r="K368">
            <v>40178</v>
          </cell>
          <cell r="L368">
            <v>40178</v>
          </cell>
          <cell r="M368" t="str">
            <v>Full Year</v>
          </cell>
          <cell r="N368">
            <v>1</v>
          </cell>
          <cell r="O368">
            <v>2</v>
          </cell>
          <cell r="P368">
            <v>3</v>
          </cell>
          <cell r="Q368">
            <v>4</v>
          </cell>
          <cell r="R368">
            <v>5</v>
          </cell>
          <cell r="S368">
            <v>6</v>
          </cell>
          <cell r="T368">
            <v>7</v>
          </cell>
          <cell r="U368">
            <v>8</v>
          </cell>
          <cell r="V368">
            <v>9</v>
          </cell>
          <cell r="W368">
            <v>10</v>
          </cell>
        </row>
        <row r="370">
          <cell r="B370" t="str">
            <v>Total Net Sales</v>
          </cell>
          <cell r="H370">
            <v>0</v>
          </cell>
          <cell r="I370">
            <v>0</v>
          </cell>
          <cell r="J370">
            <v>251.838458</v>
          </cell>
          <cell r="K370">
            <v>235.14889500000001</v>
          </cell>
          <cell r="L370">
            <v>235.14889500000001</v>
          </cell>
          <cell r="M370">
            <v>235.14889500000001</v>
          </cell>
          <cell r="N370">
            <v>294.23348765000003</v>
          </cell>
          <cell r="O370">
            <v>359.68500920299999</v>
          </cell>
          <cell r="P370">
            <v>425.53147586785008</v>
          </cell>
          <cell r="Q370">
            <v>495.25530613886156</v>
          </cell>
          <cell r="R370">
            <v>544.78083675274775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C371" t="str">
            <v>Cost of Goods Sold (Excluding Depreciation)</v>
          </cell>
          <cell r="H371">
            <v>0</v>
          </cell>
          <cell r="I371">
            <v>0</v>
          </cell>
          <cell r="J371">
            <v>168.20812699999999</v>
          </cell>
          <cell r="K371">
            <v>153.49574807234362</v>
          </cell>
          <cell r="L371">
            <v>153.49574807234362</v>
          </cell>
          <cell r="M371">
            <v>153.49574807234362</v>
          </cell>
          <cell r="N371">
            <v>193.20954768927143</v>
          </cell>
          <cell r="O371">
            <v>238.18937374543344</v>
          </cell>
          <cell r="P371">
            <v>283.8341480162951</v>
          </cell>
          <cell r="Q371">
            <v>331.17070185384927</v>
          </cell>
          <cell r="R371">
            <v>364.2877720392342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B372" t="str">
            <v>Gross Profit</v>
          </cell>
          <cell r="H372">
            <v>0</v>
          </cell>
          <cell r="I372">
            <v>0</v>
          </cell>
          <cell r="J372">
            <v>83.630331000000012</v>
          </cell>
          <cell r="K372">
            <v>81.653146927656394</v>
          </cell>
          <cell r="L372">
            <v>81.653146927656394</v>
          </cell>
          <cell r="M372">
            <v>81.653146927656394</v>
          </cell>
          <cell r="N372">
            <v>101.0239399607286</v>
          </cell>
          <cell r="O372">
            <v>121.49563545756655</v>
          </cell>
          <cell r="P372">
            <v>141.69732785155497</v>
          </cell>
          <cell r="Q372">
            <v>164.08460428501229</v>
          </cell>
          <cell r="R372">
            <v>180.49306471351355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C373" t="str">
            <v>Total SG&amp;A (Excluding Amortization)</v>
          </cell>
          <cell r="H373">
            <v>0</v>
          </cell>
          <cell r="I373">
            <v>0</v>
          </cell>
          <cell r="J373">
            <v>45.607000000000006</v>
          </cell>
          <cell r="K373">
            <v>42.597000000000001</v>
          </cell>
          <cell r="L373">
            <v>42.597000000000001</v>
          </cell>
          <cell r="M373">
            <v>42.597000000000001</v>
          </cell>
          <cell r="N373">
            <v>49.13864980786272</v>
          </cell>
          <cell r="O373">
            <v>54.990981084714441</v>
          </cell>
          <cell r="P373">
            <v>61.657400245683895</v>
          </cell>
          <cell r="Q373">
            <v>68.815274866811151</v>
          </cell>
          <cell r="R373">
            <v>75.696802353492274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B374" t="str">
            <v>Operating EBITDA</v>
          </cell>
          <cell r="H374">
            <v>0</v>
          </cell>
          <cell r="I374">
            <v>0</v>
          </cell>
          <cell r="J374">
            <v>38.023331000000006</v>
          </cell>
          <cell r="K374">
            <v>39.056146927656393</v>
          </cell>
          <cell r="L374">
            <v>39.056146927656393</v>
          </cell>
          <cell r="M374">
            <v>39.056146927656393</v>
          </cell>
          <cell r="N374">
            <v>51.885290152865878</v>
          </cell>
          <cell r="O374">
            <v>66.504654372852116</v>
          </cell>
          <cell r="P374">
            <v>80.039927605871071</v>
          </cell>
          <cell r="Q374">
            <v>95.269329418201139</v>
          </cell>
          <cell r="R374">
            <v>104.79626236002127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 t="str">
            <v>Other (Income) Expense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C376" t="str">
            <v>Corporate Overhead</v>
          </cell>
          <cell r="H376">
            <v>0</v>
          </cell>
          <cell r="I376">
            <v>0</v>
          </cell>
          <cell r="J376">
            <v>6.181</v>
          </cell>
          <cell r="K376">
            <v>5.6879999999999997</v>
          </cell>
          <cell r="L376">
            <v>5.6879999999999997</v>
          </cell>
          <cell r="M376">
            <v>5.6879999999999997</v>
          </cell>
          <cell r="N376">
            <v>5.8586400000000003</v>
          </cell>
          <cell r="O376">
            <v>6.0343992000000002</v>
          </cell>
          <cell r="P376">
            <v>6.2154311760000001</v>
          </cell>
          <cell r="Q376">
            <v>6.4018941112799999</v>
          </cell>
          <cell r="R376">
            <v>6.5939509346184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B377" t="str">
            <v>EBITDA</v>
          </cell>
          <cell r="H377">
            <v>0</v>
          </cell>
          <cell r="I377">
            <v>0</v>
          </cell>
          <cell r="J377">
            <v>31.842331000000005</v>
          </cell>
          <cell r="K377">
            <v>33.36814692765639</v>
          </cell>
          <cell r="L377">
            <v>33.36814692765639</v>
          </cell>
          <cell r="M377">
            <v>33.36814692765639</v>
          </cell>
          <cell r="N377">
            <v>46.026650152865876</v>
          </cell>
          <cell r="O377">
            <v>60.470255172852113</v>
          </cell>
          <cell r="P377">
            <v>73.824496429871076</v>
          </cell>
          <cell r="Q377">
            <v>88.867435306921138</v>
          </cell>
          <cell r="R377">
            <v>98.202311425402868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C378" t="str">
            <v>Depreciation</v>
          </cell>
          <cell r="H378">
            <v>0</v>
          </cell>
          <cell r="I378">
            <v>0</v>
          </cell>
          <cell r="J378">
            <v>0.9640000000000013</v>
          </cell>
          <cell r="K378">
            <v>2.71</v>
          </cell>
          <cell r="L378">
            <v>2.71</v>
          </cell>
          <cell r="M378">
            <v>2.71</v>
          </cell>
          <cell r="N378">
            <v>2.71</v>
          </cell>
          <cell r="O378">
            <v>2.71</v>
          </cell>
          <cell r="P378">
            <v>2.71</v>
          </cell>
          <cell r="Q378">
            <v>2.71</v>
          </cell>
          <cell r="R378">
            <v>2.71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 t="str">
            <v>Amortization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B380" t="str">
            <v>EBIT</v>
          </cell>
          <cell r="H380">
            <v>0</v>
          </cell>
          <cell r="I380">
            <v>0</v>
          </cell>
          <cell r="J380">
            <v>30.878331000000003</v>
          </cell>
          <cell r="K380">
            <v>30.658146927656389</v>
          </cell>
          <cell r="L380">
            <v>30.658146927656389</v>
          </cell>
          <cell r="M380">
            <v>30.658146927656389</v>
          </cell>
          <cell r="N380">
            <v>43.316650152865876</v>
          </cell>
          <cell r="O380">
            <v>57.760255172852112</v>
          </cell>
          <cell r="P380">
            <v>71.114496429871082</v>
          </cell>
          <cell r="Q380">
            <v>86.157435306921144</v>
          </cell>
          <cell r="R380">
            <v>95.492311425402875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 t="str">
            <v>Interest (Income)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C382" t="str">
            <v>Other (Income)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 t="str">
            <v>Other Expense (Income)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 t="str">
            <v>Interest Expense</v>
          </cell>
          <cell r="H384">
            <v>0</v>
          </cell>
          <cell r="I384">
            <v>0</v>
          </cell>
          <cell r="J384">
            <v>0</v>
          </cell>
          <cell r="K384">
            <v>5.2588174712566493</v>
          </cell>
          <cell r="L384">
            <v>5.2588174712566493</v>
          </cell>
          <cell r="M384">
            <v>5.2588174712566493</v>
          </cell>
          <cell r="N384">
            <v>4.3705642223201275</v>
          </cell>
          <cell r="O384">
            <v>3.4172977509112306</v>
          </cell>
          <cell r="P384">
            <v>1.6340829430960273</v>
          </cell>
          <cell r="Q384">
            <v>-0.68634577851463918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B385" t="str">
            <v>Pre-Tax Income</v>
          </cell>
          <cell r="H385">
            <v>0</v>
          </cell>
          <cell r="I385">
            <v>0</v>
          </cell>
          <cell r="J385">
            <v>30.878331000000003</v>
          </cell>
          <cell r="K385">
            <v>25.399329456399741</v>
          </cell>
          <cell r="L385">
            <v>25.399329456399741</v>
          </cell>
          <cell r="M385">
            <v>25.399329456399741</v>
          </cell>
          <cell r="N385">
            <v>38.946085930545749</v>
          </cell>
          <cell r="O385">
            <v>54.342957421940881</v>
          </cell>
          <cell r="P385">
            <v>69.480413486775049</v>
          </cell>
          <cell r="Q385">
            <v>86.843781085435779</v>
          </cell>
          <cell r="R385">
            <v>95.492311425402875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 t="str">
            <v>Income Taxes Expense</v>
          </cell>
          <cell r="H386">
            <v>0</v>
          </cell>
          <cell r="I386">
            <v>0</v>
          </cell>
          <cell r="J386">
            <v>12.042549090000001</v>
          </cell>
          <cell r="K386">
            <v>9.9057384879958992</v>
          </cell>
          <cell r="L386">
            <v>9.9057384879958992</v>
          </cell>
          <cell r="M386">
            <v>9.9057384879958992</v>
          </cell>
          <cell r="N386">
            <v>15.188973512912842</v>
          </cell>
          <cell r="O386">
            <v>21.193753394556943</v>
          </cell>
          <cell r="P386">
            <v>27.09736125984227</v>
          </cell>
          <cell r="Q386">
            <v>33.869074623319953</v>
          </cell>
          <cell r="R386">
            <v>37.242001455907122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 t="str">
            <v>Preferred Dividends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B388" t="str">
            <v>Consolidated Net Income</v>
          </cell>
          <cell r="H388">
            <v>0</v>
          </cell>
          <cell r="I388">
            <v>0</v>
          </cell>
          <cell r="J388">
            <v>18.835781910000001</v>
          </cell>
          <cell r="K388">
            <v>15.493590968403842</v>
          </cell>
          <cell r="L388">
            <v>15.493590968403842</v>
          </cell>
          <cell r="M388">
            <v>15.493590968403842</v>
          </cell>
          <cell r="N388">
            <v>23.757112417632907</v>
          </cell>
          <cell r="O388">
            <v>33.149204027383938</v>
          </cell>
          <cell r="P388">
            <v>42.383052226932776</v>
          </cell>
          <cell r="Q388">
            <v>52.974706462115826</v>
          </cell>
          <cell r="R388">
            <v>58.250309969495753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 t="str">
            <v>Attributable to Non-Controlling Interests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B390" t="str">
            <v>Net Income Available to Common</v>
          </cell>
          <cell r="H390">
            <v>0</v>
          </cell>
          <cell r="I390">
            <v>0</v>
          </cell>
          <cell r="J390">
            <v>18.835781910000001</v>
          </cell>
          <cell r="K390">
            <v>15.493590968403842</v>
          </cell>
          <cell r="L390">
            <v>15.493590968403842</v>
          </cell>
          <cell r="M390">
            <v>15.493590968403842</v>
          </cell>
          <cell r="N390">
            <v>23.757112417632907</v>
          </cell>
          <cell r="O390">
            <v>33.149204027383938</v>
          </cell>
          <cell r="P390">
            <v>42.383052226932776</v>
          </cell>
          <cell r="Q390">
            <v>52.974706462115826</v>
          </cell>
          <cell r="R390">
            <v>58.250309969495753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2">
          <cell r="C392" t="str">
            <v>Weighted Average Fully Diluted Shares Outstanding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21.497015000000001</v>
          </cell>
          <cell r="N392">
            <v>21.497015000000001</v>
          </cell>
          <cell r="O392">
            <v>21.497015000000001</v>
          </cell>
          <cell r="P392">
            <v>21.497015000000001</v>
          </cell>
          <cell r="Q392">
            <v>21.497015000000001</v>
          </cell>
          <cell r="R392">
            <v>21.497015000000001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C393" t="str">
            <v>Earnings per Share</v>
          </cell>
          <cell r="H393" t="str">
            <v>n/a</v>
          </cell>
          <cell r="I393" t="str">
            <v>n/a</v>
          </cell>
          <cell r="J393" t="str">
            <v>n/a</v>
          </cell>
          <cell r="K393" t="str">
            <v>n/a</v>
          </cell>
          <cell r="L393" t="str">
            <v>n/a</v>
          </cell>
          <cell r="M393">
            <v>0.72073220251294612</v>
          </cell>
          <cell r="N393">
            <v>1.1051354068289438</v>
          </cell>
          <cell r="O393">
            <v>1.5420375353221802</v>
          </cell>
          <cell r="P393">
            <v>1.9715784831955867</v>
          </cell>
          <cell r="Q393">
            <v>2.4642819694788241</v>
          </cell>
          <cell r="R393">
            <v>2.7096929489743458</v>
          </cell>
          <cell r="S393" t="str">
            <v>n/a</v>
          </cell>
          <cell r="T393" t="str">
            <v>n/a</v>
          </cell>
          <cell r="U393" t="str">
            <v>n/a</v>
          </cell>
          <cell r="V393" t="str">
            <v>n/a</v>
          </cell>
          <cell r="W393" t="str">
            <v>n/a</v>
          </cell>
        </row>
        <row r="394">
          <cell r="C394" t="str">
            <v>Capital Expenditures</v>
          </cell>
          <cell r="H394">
            <v>0</v>
          </cell>
          <cell r="I394">
            <v>0</v>
          </cell>
          <cell r="J394">
            <v>1.2830273885998911</v>
          </cell>
          <cell r="K394">
            <v>1.198</v>
          </cell>
          <cell r="L394">
            <v>1.198</v>
          </cell>
          <cell r="M394">
            <v>1.198</v>
          </cell>
          <cell r="N394">
            <v>1.4990149887997561</v>
          </cell>
          <cell r="O394">
            <v>1.8324672162511926</v>
          </cell>
          <cell r="P394">
            <v>2.1679315486032129</v>
          </cell>
          <cell r="Q394">
            <v>2.5231496697203535</v>
          </cell>
          <cell r="R394">
            <v>2.7754646366923894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7">
          <cell r="H397">
            <v>2006</v>
          </cell>
          <cell r="I397">
            <v>2007</v>
          </cell>
          <cell r="J397">
            <v>2008</v>
          </cell>
          <cell r="K397" t="str">
            <v>LTM</v>
          </cell>
          <cell r="L397">
            <v>12</v>
          </cell>
          <cell r="M397">
            <v>2009</v>
          </cell>
          <cell r="N397">
            <v>2010</v>
          </cell>
          <cell r="O397">
            <v>2011</v>
          </cell>
          <cell r="P397">
            <v>2012</v>
          </cell>
          <cell r="Q397">
            <v>2013</v>
          </cell>
          <cell r="R397">
            <v>2014</v>
          </cell>
          <cell r="S397">
            <v>2015</v>
          </cell>
          <cell r="T397">
            <v>2016</v>
          </cell>
          <cell r="U397">
            <v>2017</v>
          </cell>
          <cell r="V397">
            <v>2018</v>
          </cell>
          <cell r="W397">
            <v>2019</v>
          </cell>
        </row>
        <row r="398">
          <cell r="K398">
            <v>40178</v>
          </cell>
          <cell r="L398">
            <v>40178</v>
          </cell>
          <cell r="M398" t="str">
            <v>Full Year</v>
          </cell>
          <cell r="N398">
            <v>1</v>
          </cell>
          <cell r="O398">
            <v>2</v>
          </cell>
          <cell r="P398">
            <v>3</v>
          </cell>
          <cell r="Q398">
            <v>4</v>
          </cell>
          <cell r="R398">
            <v>5</v>
          </cell>
          <cell r="S398">
            <v>6</v>
          </cell>
          <cell r="T398">
            <v>7</v>
          </cell>
          <cell r="U398">
            <v>8</v>
          </cell>
          <cell r="V398">
            <v>9</v>
          </cell>
          <cell r="W398">
            <v>10</v>
          </cell>
        </row>
        <row r="400">
          <cell r="B400" t="str">
            <v>Total Net Sales Growth Rate</v>
          </cell>
          <cell r="H400" t="str">
            <v xml:space="preserve">n/a </v>
          </cell>
          <cell r="I400" t="str">
            <v xml:space="preserve">n/a </v>
          </cell>
          <cell r="J400" t="str">
            <v xml:space="preserve">n/a </v>
          </cell>
          <cell r="M400">
            <v>-6.6270906884285288E-2</v>
          </cell>
          <cell r="N400">
            <v>0.25126459833034731</v>
          </cell>
          <cell r="O400">
            <v>0.22244756052668146</v>
          </cell>
          <cell r="P400">
            <v>0.18306703081886708</v>
          </cell>
          <cell r="Q400">
            <v>0.16385117018385825</v>
          </cell>
          <cell r="R400">
            <v>0.10000000000000007</v>
          </cell>
          <cell r="S400">
            <v>-1</v>
          </cell>
          <cell r="T400" t="str">
            <v xml:space="preserve">n/a </v>
          </cell>
          <cell r="U400" t="str">
            <v xml:space="preserve">n/a </v>
          </cell>
          <cell r="V400" t="str">
            <v xml:space="preserve">n/a </v>
          </cell>
          <cell r="W400" t="str">
            <v xml:space="preserve">n/a </v>
          </cell>
        </row>
        <row r="401">
          <cell r="C401" t="str">
            <v>Cost of Goods Sold (Excluding Depreciation) (% Sales)</v>
          </cell>
          <cell r="H401">
            <v>0</v>
          </cell>
          <cell r="I401">
            <v>0</v>
          </cell>
          <cell r="J401">
            <v>0.66792073115377792</v>
          </cell>
          <cell r="K401">
            <v>0.65275981021447538</v>
          </cell>
          <cell r="L401">
            <v>0.65275981021447538</v>
          </cell>
          <cell r="M401">
            <v>0.65275981021447538</v>
          </cell>
          <cell r="N401">
            <v>0.65665383377129471</v>
          </cell>
          <cell r="O401">
            <v>0.66221657186442118</v>
          </cell>
          <cell r="P401">
            <v>0.66701093600051464</v>
          </cell>
          <cell r="Q401">
            <v>0.66868683232440596</v>
          </cell>
          <cell r="R401">
            <v>0.66868683232440596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B402" t="str">
            <v>Gross Profit Margin</v>
          </cell>
          <cell r="H402">
            <v>0</v>
          </cell>
          <cell r="I402">
            <v>0</v>
          </cell>
          <cell r="J402">
            <v>0.33207926884622208</v>
          </cell>
          <cell r="K402">
            <v>0.34724018978552457</v>
          </cell>
          <cell r="L402">
            <v>0.34724018978552457</v>
          </cell>
          <cell r="M402">
            <v>0.34724018978552457</v>
          </cell>
          <cell r="N402">
            <v>0.34334616622870523</v>
          </cell>
          <cell r="O402">
            <v>0.33778342813557882</v>
          </cell>
          <cell r="P402">
            <v>0.3329890639994853</v>
          </cell>
          <cell r="Q402">
            <v>0.33131316767559404</v>
          </cell>
          <cell r="R402">
            <v>0.33131316767559404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 t="str">
            <v>Total SG&amp;A (Excluding Amortization) (% Sales)</v>
          </cell>
          <cell r="H403">
            <v>0</v>
          </cell>
          <cell r="I403">
            <v>0</v>
          </cell>
          <cell r="J403">
            <v>0.18109624861187804</v>
          </cell>
          <cell r="K403">
            <v>0.18114905451713903</v>
          </cell>
          <cell r="L403">
            <v>0.18114905451713903</v>
          </cell>
          <cell r="M403">
            <v>0.18114905451713903</v>
          </cell>
          <cell r="N403">
            <v>0.16700563284052386</v>
          </cell>
          <cell r="O403">
            <v>0.15288649701182982</v>
          </cell>
          <cell r="P403">
            <v>0.14489504006709897</v>
          </cell>
          <cell r="Q403">
            <v>0.13894909153687385</v>
          </cell>
          <cell r="R403">
            <v>0.13894909153687385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B404" t="str">
            <v>Operating EBITDA Margin</v>
          </cell>
          <cell r="H404">
            <v>0</v>
          </cell>
          <cell r="I404">
            <v>0</v>
          </cell>
          <cell r="J404">
            <v>0.15098302023434407</v>
          </cell>
          <cell r="K404">
            <v>0.16609113526838556</v>
          </cell>
          <cell r="L404">
            <v>0.16609113526838556</v>
          </cell>
          <cell r="M404">
            <v>0.16609113526838556</v>
          </cell>
          <cell r="N404">
            <v>0.17634053338818137</v>
          </cell>
          <cell r="O404">
            <v>0.184896931123749</v>
          </cell>
          <cell r="P404">
            <v>0.18809402393238633</v>
          </cell>
          <cell r="Q404">
            <v>0.1923640761387202</v>
          </cell>
          <cell r="R404">
            <v>0.19236407613872022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 t="str">
            <v>Other (Income) Expense (% Sales)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C406" t="str">
            <v>Corporate Overhead Margin</v>
          </cell>
          <cell r="H406">
            <v>0</v>
          </cell>
          <cell r="I406">
            <v>0</v>
          </cell>
          <cell r="J406">
            <v>2.4543511142368891E-2</v>
          </cell>
          <cell r="K406">
            <v>2.4188929316465636E-2</v>
          </cell>
          <cell r="L406">
            <v>2.4188929316465636E-2</v>
          </cell>
          <cell r="M406">
            <v>2.4188929316465636E-2</v>
          </cell>
          <cell r="N406">
            <v>1.9911533682967577E-2</v>
          </cell>
          <cell r="O406">
            <v>1.6776899358055507E-2</v>
          </cell>
          <cell r="P406">
            <v>1.4606278333051486E-2</v>
          </cell>
          <cell r="Q406">
            <v>1.2926452340694382E-2</v>
          </cell>
          <cell r="R406">
            <v>1.210385991901383E-2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B407" t="str">
            <v>EBITDA Margin</v>
          </cell>
          <cell r="H407">
            <v>0</v>
          </cell>
          <cell r="I407">
            <v>0</v>
          </cell>
          <cell r="J407">
            <v>0.12643950909197516</v>
          </cell>
          <cell r="K407">
            <v>0.14190220595191991</v>
          </cell>
          <cell r="L407">
            <v>0.14190220595191991</v>
          </cell>
          <cell r="M407">
            <v>0.14190220595191991</v>
          </cell>
          <cell r="N407">
            <v>0.15642899970521379</v>
          </cell>
          <cell r="O407">
            <v>0.16812003176569348</v>
          </cell>
          <cell r="P407">
            <v>0.17348774559933486</v>
          </cell>
          <cell r="Q407">
            <v>0.1794376237980258</v>
          </cell>
          <cell r="R407">
            <v>0.18026021621970637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 t="str">
            <v>Depreciation (% Sales)</v>
          </cell>
          <cell r="H408">
            <v>0</v>
          </cell>
          <cell r="I408">
            <v>0</v>
          </cell>
          <cell r="J408">
            <v>3.827850629549206E-3</v>
          </cell>
          <cell r="K408">
            <v>1.1524612947894142E-2</v>
          </cell>
          <cell r="L408">
            <v>1.1524612947894142E-2</v>
          </cell>
          <cell r="M408">
            <v>1.1524612947894142E-2</v>
          </cell>
          <cell r="N408">
            <v>9.2103724210468862E-3</v>
          </cell>
          <cell r="O408">
            <v>7.5343701590591533E-3</v>
          </cell>
          <cell r="P408">
            <v>6.3685065704554315E-3</v>
          </cell>
          <cell r="Q408">
            <v>5.4719252199998845E-3</v>
          </cell>
          <cell r="R408">
            <v>4.974477472727167E-3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 t="str">
            <v>Amortization (% Sales)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B410" t="str">
            <v>EBIT Margin</v>
          </cell>
          <cell r="H410">
            <v>0</v>
          </cell>
          <cell r="I410">
            <v>0</v>
          </cell>
          <cell r="J410">
            <v>0.12261165846242596</v>
          </cell>
          <cell r="K410">
            <v>0.13037759300402577</v>
          </cell>
          <cell r="L410">
            <v>0.13037759300402577</v>
          </cell>
          <cell r="M410">
            <v>0.13037759300402577</v>
          </cell>
          <cell r="N410">
            <v>0.14721862728416688</v>
          </cell>
          <cell r="O410">
            <v>0.16058566160663434</v>
          </cell>
          <cell r="P410">
            <v>0.16711923902887946</v>
          </cell>
          <cell r="Q410">
            <v>0.17396569857802593</v>
          </cell>
          <cell r="R410">
            <v>0.17528573874697922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C411" t="str">
            <v>Interest (Income) (% Sales)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 t="str">
            <v>Other (Income) (% Sales)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C413" t="str">
            <v>Other Expense (Income) (% Sales)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C414" t="str">
            <v>Interest Expense (% Sales)</v>
          </cell>
          <cell r="H414">
            <v>0</v>
          </cell>
          <cell r="I414">
            <v>0</v>
          </cell>
          <cell r="J414">
            <v>0</v>
          </cell>
          <cell r="K414">
            <v>2.23637770921979E-2</v>
          </cell>
          <cell r="L414">
            <v>2.23637770921979E-2</v>
          </cell>
          <cell r="M414">
            <v>2.23637770921979E-2</v>
          </cell>
          <cell r="N414">
            <v>1.485406796224042E-2</v>
          </cell>
          <cell r="O414">
            <v>9.5008067155297176E-3</v>
          </cell>
          <cell r="P414">
            <v>3.8400988781461987E-3</v>
          </cell>
          <cell r="Q414">
            <v>-1.3858423524334719E-3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B415" t="str">
            <v>Pre-Tax Income Margin</v>
          </cell>
          <cell r="H415">
            <v>0</v>
          </cell>
          <cell r="I415">
            <v>0</v>
          </cell>
          <cell r="J415">
            <v>0.12261165846242596</v>
          </cell>
          <cell r="K415">
            <v>0.10801381591182786</v>
          </cell>
          <cell r="L415">
            <v>0.10801381591182786</v>
          </cell>
          <cell r="M415">
            <v>0.10801381591182786</v>
          </cell>
          <cell r="N415">
            <v>0.13236455932192648</v>
          </cell>
          <cell r="O415">
            <v>0.15108485489110463</v>
          </cell>
          <cell r="P415">
            <v>0.16327914015073322</v>
          </cell>
          <cell r="Q415">
            <v>0.1753515409304594</v>
          </cell>
          <cell r="R415">
            <v>0.17528573874697922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C416" t="str">
            <v>Income Tax Rate</v>
          </cell>
          <cell r="H416">
            <v>0</v>
          </cell>
          <cell r="I416">
            <v>0</v>
          </cell>
          <cell r="J416">
            <v>0.39</v>
          </cell>
          <cell r="K416">
            <v>0.39</v>
          </cell>
          <cell r="L416">
            <v>0.39</v>
          </cell>
          <cell r="M416">
            <v>0.39</v>
          </cell>
          <cell r="N416">
            <v>0.39</v>
          </cell>
          <cell r="O416">
            <v>0.39</v>
          </cell>
          <cell r="P416">
            <v>0.39</v>
          </cell>
          <cell r="Q416">
            <v>0.39</v>
          </cell>
          <cell r="R416">
            <v>0.39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C417" t="str">
            <v>Preferred Dividends Margin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B418" t="str">
            <v>Consolidated Net Income Margin</v>
          </cell>
          <cell r="H418">
            <v>0</v>
          </cell>
          <cell r="I418">
            <v>0</v>
          </cell>
          <cell r="J418">
            <v>7.4793111662079831E-2</v>
          </cell>
          <cell r="K418">
            <v>6.5888427706215003E-2</v>
          </cell>
          <cell r="L418">
            <v>6.5888427706215003E-2</v>
          </cell>
          <cell r="M418">
            <v>6.5888427706215003E-2</v>
          </cell>
          <cell r="N418">
            <v>8.0742381186375153E-2</v>
          </cell>
          <cell r="O418">
            <v>9.2161761483573815E-2</v>
          </cell>
          <cell r="P418">
            <v>9.9600275491947263E-2</v>
          </cell>
          <cell r="Q418">
            <v>0.10696443996758023</v>
          </cell>
          <cell r="R418">
            <v>0.10692430063565732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C419" t="str">
            <v>Attributable to Non-Controlling Interests (% Sales)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B420" t="str">
            <v>Net Income Available to Common Margin</v>
          </cell>
          <cell r="H420">
            <v>0</v>
          </cell>
          <cell r="I420">
            <v>0</v>
          </cell>
          <cell r="J420">
            <v>7.4793111662079831E-2</v>
          </cell>
          <cell r="K420">
            <v>6.5888427706215003E-2</v>
          </cell>
          <cell r="L420">
            <v>6.5888427706215003E-2</v>
          </cell>
          <cell r="M420">
            <v>6.5888427706215003E-2</v>
          </cell>
          <cell r="N420">
            <v>8.0742381186375153E-2</v>
          </cell>
          <cell r="O420">
            <v>9.2161761483573815E-2</v>
          </cell>
          <cell r="P420">
            <v>9.9600275491947263E-2</v>
          </cell>
          <cell r="Q420">
            <v>0.10696443996758023</v>
          </cell>
          <cell r="R420">
            <v>0.10692430063565732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4">
          <cell r="A424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SUMR</v>
          </cell>
          <cell r="F14" t="str">
            <v>#CIQINACTIVE</v>
          </cell>
          <cell r="H14" t="str">
            <v>#CIQINACTIVE</v>
          </cell>
          <cell r="J14" t="e">
            <v>#VALUE!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0.89400000000000002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0.99299999999999999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9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RUS</v>
          </cell>
          <cell r="F14" t="str">
            <v>#CIQINACTIVE</v>
          </cell>
          <cell r="H14" t="str">
            <v>#CIQINACTIVE</v>
          </cell>
          <cell r="J14">
            <v>0.35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2.1459999999999999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1.4359999999999999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10" refreshError="1">
        <row r="1">
          <cell r="A1" t="str">
            <v>x</v>
          </cell>
        </row>
        <row r="2">
          <cell r="B2" t="str">
            <v>Summary Financials - Shine</v>
          </cell>
        </row>
        <row r="4">
          <cell r="B4" t="str">
            <v>($ in Millions, except per share data)</v>
          </cell>
          <cell r="D4" t="str">
            <v>For the Years Ended December 31,</v>
          </cell>
          <cell r="I4" t="str">
            <v>LTM</v>
          </cell>
          <cell r="K4" t="str">
            <v>For the Years Ended December 31,</v>
          </cell>
          <cell r="T4" t="str">
            <v>CAGR</v>
          </cell>
        </row>
        <row r="5">
          <cell r="D5">
            <v>2005</v>
          </cell>
          <cell r="E5">
            <v>2006</v>
          </cell>
          <cell r="F5">
            <v>2007</v>
          </cell>
          <cell r="G5" t="str">
            <v>2008 ³</v>
          </cell>
          <cell r="I5">
            <v>40178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R5" t="str">
            <v>'05A - ' ³A</v>
          </cell>
          <cell r="T5" t="str">
            <v>'09E - '14P</v>
          </cell>
        </row>
        <row r="7">
          <cell r="B7" t="str">
            <v>Revenue</v>
          </cell>
          <cell r="D7">
            <v>0</v>
          </cell>
          <cell r="E7">
            <v>0</v>
          </cell>
          <cell r="F7">
            <v>0</v>
          </cell>
          <cell r="G7">
            <v>138.298</v>
          </cell>
          <cell r="I7">
            <v>154.2870125</v>
          </cell>
          <cell r="K7">
            <v>154.2870125</v>
          </cell>
          <cell r="L7">
            <v>192.76562187499999</v>
          </cell>
          <cell r="M7">
            <v>234.5</v>
          </cell>
          <cell r="N7">
            <v>269.67500000000001</v>
          </cell>
          <cell r="O7">
            <v>309.54000000000002</v>
          </cell>
          <cell r="P7">
            <v>340.49400000000003</v>
          </cell>
          <cell r="R7" t="str">
            <v>n/a</v>
          </cell>
          <cell r="T7">
            <v>0.17153702562726192</v>
          </cell>
        </row>
        <row r="8">
          <cell r="B8" t="str">
            <v>% Growth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I8" t="str">
            <v>n/a</v>
          </cell>
          <cell r="K8">
            <v>0.11561275289592032</v>
          </cell>
          <cell r="L8">
            <v>0.24939629558904053</v>
          </cell>
          <cell r="M8">
            <v>0.21650322147204704</v>
          </cell>
          <cell r="N8">
            <v>0.15000000000000013</v>
          </cell>
          <cell r="O8">
            <v>0.14782608695652177</v>
          </cell>
          <cell r="P8">
            <v>0.10000000000000009</v>
          </cell>
        </row>
        <row r="10">
          <cell r="B10" t="str">
            <v>Gross Profit 1</v>
          </cell>
          <cell r="D10">
            <v>0</v>
          </cell>
          <cell r="E10">
            <v>0</v>
          </cell>
          <cell r="F10">
            <v>0</v>
          </cell>
          <cell r="G10">
            <v>48.953000000000003</v>
          </cell>
          <cell r="I10">
            <v>55.147352499999997</v>
          </cell>
          <cell r="K10">
            <v>55.147352499999997</v>
          </cell>
          <cell r="L10">
            <v>67.467967656249996</v>
          </cell>
          <cell r="M10">
            <v>83.833750000000009</v>
          </cell>
          <cell r="N10">
            <v>97.082999999999998</v>
          </cell>
          <cell r="O10">
            <v>112.20825000000002</v>
          </cell>
          <cell r="P10">
            <v>123.42907500000001</v>
          </cell>
          <cell r="R10" t="str">
            <v>n/a</v>
          </cell>
          <cell r="T10">
            <v>0.17483955824550379</v>
          </cell>
        </row>
        <row r="11">
          <cell r="B11" t="str">
            <v>% Margin</v>
          </cell>
          <cell r="D11" t="e">
            <v>#DIV/0!</v>
          </cell>
          <cell r="E11" t="e">
            <v>#DIV/0!</v>
          </cell>
          <cell r="F11" t="e">
            <v>#DIV/0!</v>
          </cell>
          <cell r="G11">
            <v>0.19438254343186934</v>
          </cell>
          <cell r="I11">
            <v>0.23452099360279791</v>
          </cell>
          <cell r="K11">
            <v>0.23452099360279791</v>
          </cell>
          <cell r="L11">
            <v>0.2293007780831027</v>
          </cell>
          <cell r="M11">
            <v>0.23307546284945585</v>
          </cell>
          <cell r="N11">
            <v>0.22814528537989839</v>
          </cell>
          <cell r="O11">
            <v>0.22656647714651371</v>
          </cell>
          <cell r="P11">
            <v>0.22656647714651365</v>
          </cell>
        </row>
        <row r="13">
          <cell r="B13" t="str">
            <v>EBITDA 2</v>
          </cell>
          <cell r="D13">
            <v>0</v>
          </cell>
          <cell r="E13">
            <v>0</v>
          </cell>
          <cell r="F13">
            <v>0</v>
          </cell>
          <cell r="G13">
            <v>13.449000000000005</v>
          </cell>
          <cell r="I13">
            <v>16.048451696666653</v>
          </cell>
          <cell r="K13">
            <v>16.048451696666653</v>
          </cell>
          <cell r="L13">
            <v>22.340373119249996</v>
          </cell>
          <cell r="M13">
            <v>34.299108524410002</v>
          </cell>
          <cell r="N13">
            <v>42.448533621118692</v>
          </cell>
          <cell r="O13">
            <v>51.916473474597012</v>
          </cell>
          <cell r="P13">
            <v>57.108120822056705</v>
          </cell>
          <cell r="R13" t="str">
            <v>n/a</v>
          </cell>
          <cell r="T13">
            <v>0.28900008517472719</v>
          </cell>
          <cell r="V13" t="str">
            <v>&lt;- Links to "EBITDA" line; NOT "Operating EBITDA"</v>
          </cell>
        </row>
        <row r="14">
          <cell r="B14" t="str">
            <v>% Margin</v>
          </cell>
          <cell r="D14" t="e">
            <v>#DIV/0!</v>
          </cell>
          <cell r="E14" t="e">
            <v>#DIV/0!</v>
          </cell>
          <cell r="F14" t="e">
            <v>#DIV/0!</v>
          </cell>
          <cell r="G14">
            <v>5.3403281241501267E-2</v>
          </cell>
          <cell r="I14">
            <v>6.8248042146515947E-2</v>
          </cell>
          <cell r="K14">
            <v>6.8248042146515947E-2</v>
          </cell>
          <cell r="L14">
            <v>7.5927364004958448E-2</v>
          </cell>
          <cell r="M14">
            <v>9.5358737914629566E-2</v>
          </cell>
          <cell r="N14">
            <v>9.975415692704527E-2</v>
          </cell>
          <cell r="O14">
            <v>0.10482769761590495</v>
          </cell>
          <cell r="P14">
            <v>0.10482769761590492</v>
          </cell>
        </row>
        <row r="16">
          <cell r="B16" t="str">
            <v>EBIT</v>
          </cell>
          <cell r="D16">
            <v>0</v>
          </cell>
          <cell r="E16">
            <v>0</v>
          </cell>
          <cell r="F16">
            <v>0</v>
          </cell>
          <cell r="G16">
            <v>10.523000000000005</v>
          </cell>
          <cell r="I16">
            <v>12.061071096666653</v>
          </cell>
          <cell r="K16">
            <v>12.061071096666653</v>
          </cell>
          <cell r="L16">
            <v>17.940373119249998</v>
          </cell>
          <cell r="M16">
            <v>29.799108524410002</v>
          </cell>
          <cell r="N16">
            <v>37.84853362111869</v>
          </cell>
          <cell r="O16">
            <v>47.216473474597009</v>
          </cell>
          <cell r="P16">
            <v>51.988120822056707</v>
          </cell>
          <cell r="R16" t="str">
            <v>n/a</v>
          </cell>
          <cell r="T16">
            <v>0.33937950276789053</v>
          </cell>
        </row>
        <row r="17">
          <cell r="B17" t="str">
            <v>% Margin</v>
          </cell>
          <cell r="D17" t="e">
            <v>#DIV/0!</v>
          </cell>
          <cell r="E17" t="e">
            <v>#DIV/0!</v>
          </cell>
          <cell r="F17" t="e">
            <v>#DIV/0!</v>
          </cell>
          <cell r="G17">
            <v>4.1784722172973299E-2</v>
          </cell>
          <cell r="I17">
            <v>5.1291208902625944E-2</v>
          </cell>
          <cell r="K17">
            <v>5.1291208902625944E-2</v>
          </cell>
          <cell r="L17">
            <v>6.097325380104468E-2</v>
          </cell>
          <cell r="M17">
            <v>8.2847791156044265E-2</v>
          </cell>
          <cell r="N17">
            <v>8.8944145774242686E-2</v>
          </cell>
          <cell r="O17">
            <v>9.5337642806311046E-2</v>
          </cell>
          <cell r="P17">
            <v>9.542942283348313E-2</v>
          </cell>
        </row>
        <row r="19">
          <cell r="B19" t="str">
            <v>Depreciation &amp; Amortization</v>
          </cell>
          <cell r="D19">
            <v>0</v>
          </cell>
          <cell r="E19">
            <v>0</v>
          </cell>
          <cell r="F19">
            <v>0</v>
          </cell>
          <cell r="G19">
            <v>2.9260000000000002</v>
          </cell>
          <cell r="I19">
            <v>3.9873805999999998</v>
          </cell>
          <cell r="K19">
            <v>3.9873805999999998</v>
          </cell>
          <cell r="L19">
            <v>4.4000000000000004</v>
          </cell>
          <cell r="M19">
            <v>4.5</v>
          </cell>
          <cell r="N19">
            <v>4.5999999999999996</v>
          </cell>
          <cell r="O19">
            <v>4.7</v>
          </cell>
          <cell r="P19">
            <v>5.12</v>
          </cell>
        </row>
        <row r="20">
          <cell r="B20" t="str">
            <v>% of Revenue</v>
          </cell>
          <cell r="D20" t="e">
            <v>#DIV/0!</v>
          </cell>
          <cell r="E20" t="e">
            <v>#DIV/0!</v>
          </cell>
          <cell r="F20" t="e">
            <v>#DIV/0!</v>
          </cell>
          <cell r="G20">
            <v>1.1618559068527969E-2</v>
          </cell>
          <cell r="I20">
            <v>1.6956833243890003E-2</v>
          </cell>
          <cell r="K20">
            <v>2.5843916058715569E-2</v>
          </cell>
          <cell r="L20">
            <v>2.2825646799475512E-2</v>
          </cell>
          <cell r="M20">
            <v>1.9189765458422176E-2</v>
          </cell>
          <cell r="N20">
            <v>1.7057569296375266E-2</v>
          </cell>
          <cell r="O20">
            <v>1.5183821153970408E-2</v>
          </cell>
          <cell r="P20">
            <v>1.5036975688264696E-2</v>
          </cell>
        </row>
        <row r="22">
          <cell r="B22" t="str">
            <v>Capital Expenditures</v>
          </cell>
          <cell r="D22">
            <v>0</v>
          </cell>
          <cell r="E22">
            <v>0</v>
          </cell>
          <cell r="F22">
            <v>0</v>
          </cell>
          <cell r="G22">
            <v>3.86</v>
          </cell>
          <cell r="I22">
            <v>3.25</v>
          </cell>
          <cell r="K22">
            <v>3.25</v>
          </cell>
          <cell r="L22">
            <v>1.5</v>
          </cell>
          <cell r="M22">
            <v>1.8247548322080707</v>
          </cell>
          <cell r="N22">
            <v>2.0984680570392813</v>
          </cell>
          <cell r="O22">
            <v>2.4086763785146532</v>
          </cell>
          <cell r="P22">
            <v>2.6495440163661188</v>
          </cell>
        </row>
        <row r="23">
          <cell r="B23" t="str">
            <v>% of Revenue</v>
          </cell>
          <cell r="D23" t="e">
            <v>#DIV/0!</v>
          </cell>
          <cell r="E23" t="e">
            <v>#DIV/0!</v>
          </cell>
          <cell r="F23" t="e">
            <v>#DIV/0!</v>
          </cell>
          <cell r="G23">
            <v>1.5327285715829787E-2</v>
          </cell>
          <cell r="I23">
            <v>1.3821030288064929E-2</v>
          </cell>
          <cell r="K23">
            <v>2.1064637569542674E-2</v>
          </cell>
          <cell r="L23">
            <v>7.781470499821197E-3</v>
          </cell>
          <cell r="M23">
            <v>7.781470499821197E-3</v>
          </cell>
          <cell r="N23">
            <v>7.781470499821197E-3</v>
          </cell>
          <cell r="O23">
            <v>7.7814704998211961E-3</v>
          </cell>
          <cell r="P23">
            <v>7.781470499821197E-3</v>
          </cell>
        </row>
        <row r="25">
          <cell r="B25" t="str">
            <v>Earnings per Share</v>
          </cell>
          <cell r="D25">
            <v>0</v>
          </cell>
          <cell r="E25" t="str">
            <v>n/a</v>
          </cell>
          <cell r="F25" t="str">
            <v>n/a</v>
          </cell>
          <cell r="G25">
            <v>0.35009298618491008</v>
          </cell>
          <cell r="I25">
            <v>0.46365763898924661</v>
          </cell>
          <cell r="K25">
            <v>0.46365763898924661</v>
          </cell>
          <cell r="L25">
            <v>0.70177743726174657</v>
          </cell>
          <cell r="M25">
            <v>1.202415707327245</v>
          </cell>
          <cell r="N25">
            <v>1.5152079996809127</v>
          </cell>
          <cell r="O25">
            <v>1.8673410227997751</v>
          </cell>
          <cell r="P25">
            <v>2.0626716163233452</v>
          </cell>
          <cell r="R25" t="str">
            <v>n/a</v>
          </cell>
        </row>
        <row r="28">
          <cell r="B28" t="str">
            <v>Source: Company Management for 2008 - 2013 and Wachovia estimates for 2014</v>
          </cell>
        </row>
        <row r="29">
          <cell r="B29" t="str">
            <v>1 Excludes depreciation and amortization expense</v>
          </cell>
        </row>
        <row r="30">
          <cell r="B30" t="str">
            <v>2 Includes stock based compensation expense</v>
          </cell>
        </row>
        <row r="31">
          <cell r="B31" t="str">
            <v>3 Pro forma for acquisitions of Kiddopotamus and Basic Comfort as of January 1, 2008</v>
          </cell>
        </row>
        <row r="34">
          <cell r="A34" t="str">
            <v>x</v>
          </cell>
        </row>
        <row r="35">
          <cell r="B35" t="str">
            <v>Summary Financials - Rise</v>
          </cell>
        </row>
        <row r="37">
          <cell r="B37" t="str">
            <v>($ in Millions, except per share data)</v>
          </cell>
          <cell r="D37" t="str">
            <v>For the Years Ended December 31,</v>
          </cell>
          <cell r="I37" t="str">
            <v>LTM</v>
          </cell>
          <cell r="K37" t="str">
            <v>For the Years Ended December 31,</v>
          </cell>
          <cell r="T37" t="str">
            <v>CAGR</v>
          </cell>
        </row>
        <row r="38">
          <cell r="D38">
            <v>2005</v>
          </cell>
          <cell r="E38">
            <v>2006</v>
          </cell>
          <cell r="F38">
            <v>2007</v>
          </cell>
          <cell r="G38" t="str">
            <v>2008 ³</v>
          </cell>
          <cell r="I38">
            <v>40178</v>
          </cell>
          <cell r="K38">
            <v>2009</v>
          </cell>
          <cell r="L38">
            <v>2010</v>
          </cell>
          <cell r="M38">
            <v>2011</v>
          </cell>
          <cell r="N38">
            <v>2012</v>
          </cell>
          <cell r="O38">
            <v>2013</v>
          </cell>
          <cell r="P38">
            <v>2014</v>
          </cell>
          <cell r="R38" t="str">
            <v>'05A - ' ³A</v>
          </cell>
          <cell r="T38" t="str">
            <v>'09E - '14P</v>
          </cell>
        </row>
        <row r="40">
          <cell r="B40" t="str">
            <v>Revenue</v>
          </cell>
          <cell r="D40">
            <v>0</v>
          </cell>
          <cell r="E40">
            <v>0</v>
          </cell>
          <cell r="F40">
            <v>0</v>
          </cell>
          <cell r="G40">
            <v>251.838458</v>
          </cell>
          <cell r="I40">
            <v>235.14889500000001</v>
          </cell>
          <cell r="K40">
            <v>235.14889500000001</v>
          </cell>
          <cell r="L40">
            <v>294.23348765000003</v>
          </cell>
          <cell r="M40">
            <v>359.68500920299999</v>
          </cell>
          <cell r="N40">
            <v>425.53147586785008</v>
          </cell>
          <cell r="O40">
            <v>495.25530613886156</v>
          </cell>
          <cell r="P40">
            <v>544.78083675274775</v>
          </cell>
          <cell r="R40" t="str">
            <v>n/a</v>
          </cell>
          <cell r="T40">
            <v>0.18297557015565102</v>
          </cell>
        </row>
        <row r="41">
          <cell r="B41" t="str">
            <v>% Growth</v>
          </cell>
          <cell r="D41" t="str">
            <v>n/a</v>
          </cell>
          <cell r="E41" t="str">
            <v>n/a</v>
          </cell>
          <cell r="F41" t="str">
            <v>n/a</v>
          </cell>
          <cell r="G41" t="str">
            <v>n/a</v>
          </cell>
          <cell r="I41" t="str">
            <v>n/a</v>
          </cell>
          <cell r="K41">
            <v>-6.6270906884285274E-2</v>
          </cell>
          <cell r="L41">
            <v>0.25126459833034742</v>
          </cell>
          <cell r="M41">
            <v>0.22244756052668135</v>
          </cell>
          <cell r="N41">
            <v>0.1830670308188671</v>
          </cell>
          <cell r="O41">
            <v>0.16385117018385831</v>
          </cell>
          <cell r="P41">
            <v>0.10000000000000009</v>
          </cell>
        </row>
        <row r="43">
          <cell r="B43" t="str">
            <v>Gross Profit 1</v>
          </cell>
          <cell r="D43">
            <v>0</v>
          </cell>
          <cell r="E43">
            <v>0</v>
          </cell>
          <cell r="F43">
            <v>0</v>
          </cell>
          <cell r="G43">
            <v>83.630331000000012</v>
          </cell>
          <cell r="I43">
            <v>81.653146927656394</v>
          </cell>
          <cell r="K43">
            <v>81.653146927656394</v>
          </cell>
          <cell r="L43">
            <v>101.0239399607286</v>
          </cell>
          <cell r="M43">
            <v>121.49563545756655</v>
          </cell>
          <cell r="N43">
            <v>141.69732785155497</v>
          </cell>
          <cell r="O43">
            <v>164.08460428501229</v>
          </cell>
          <cell r="P43">
            <v>180.49306471351355</v>
          </cell>
          <cell r="R43" t="str">
            <v>n/a</v>
          </cell>
          <cell r="T43">
            <v>0.17191879218485751</v>
          </cell>
        </row>
        <row r="44">
          <cell r="B44" t="str">
            <v>% Margin</v>
          </cell>
          <cell r="D44" t="e">
            <v>#DIV/0!</v>
          </cell>
          <cell r="E44" t="e">
            <v>#DIV/0!</v>
          </cell>
          <cell r="F44" t="e">
            <v>#DIV/0!</v>
          </cell>
          <cell r="G44">
            <v>0.33207926884622208</v>
          </cell>
          <cell r="I44">
            <v>0.34724018978552457</v>
          </cell>
          <cell r="K44">
            <v>0.34724018978552457</v>
          </cell>
          <cell r="L44">
            <v>0.34334616622870523</v>
          </cell>
          <cell r="M44">
            <v>0.33778342813557882</v>
          </cell>
          <cell r="N44">
            <v>0.3329890639994853</v>
          </cell>
          <cell r="O44">
            <v>0.33131316767559404</v>
          </cell>
          <cell r="P44">
            <v>0.33131316767559404</v>
          </cell>
        </row>
        <row r="46">
          <cell r="B46" t="str">
            <v>EBITDA 2</v>
          </cell>
          <cell r="D46">
            <v>0</v>
          </cell>
          <cell r="E46">
            <v>0</v>
          </cell>
          <cell r="F46">
            <v>0</v>
          </cell>
          <cell r="G46">
            <v>31.842331000000005</v>
          </cell>
          <cell r="I46">
            <v>33.36814692765639</v>
          </cell>
          <cell r="K46">
            <v>33.36814692765639</v>
          </cell>
          <cell r="L46">
            <v>46.026650152865876</v>
          </cell>
          <cell r="M46">
            <v>60.470255172852113</v>
          </cell>
          <cell r="N46">
            <v>73.824496429871076</v>
          </cell>
          <cell r="O46">
            <v>88.867435306921138</v>
          </cell>
          <cell r="P46">
            <v>98.202311425402868</v>
          </cell>
          <cell r="R46" t="str">
            <v>n/a</v>
          </cell>
          <cell r="T46">
            <v>0.24096040324370427</v>
          </cell>
          <cell r="V46" t="str">
            <v>&lt;- Links to "EBITDA" line; NOT "Operating EBITDA"</v>
          </cell>
        </row>
        <row r="47">
          <cell r="B47" t="str">
            <v>% Margin</v>
          </cell>
          <cell r="D47" t="e">
            <v>#DIV/0!</v>
          </cell>
          <cell r="E47" t="e">
            <v>#DIV/0!</v>
          </cell>
          <cell r="F47" t="e">
            <v>#DIV/0!</v>
          </cell>
          <cell r="G47">
            <v>0.12643950909197516</v>
          </cell>
          <cell r="I47">
            <v>0.14190220595191991</v>
          </cell>
          <cell r="K47">
            <v>0.14190220595191991</v>
          </cell>
          <cell r="L47">
            <v>0.15642899970521379</v>
          </cell>
          <cell r="M47">
            <v>0.16812003176569348</v>
          </cell>
          <cell r="N47">
            <v>0.17348774559933486</v>
          </cell>
          <cell r="O47">
            <v>0.1794376237980258</v>
          </cell>
          <cell r="P47">
            <v>0.18026021621970637</v>
          </cell>
        </row>
        <row r="49">
          <cell r="B49" t="str">
            <v>EBIT</v>
          </cell>
          <cell r="D49">
            <v>0</v>
          </cell>
          <cell r="E49">
            <v>0</v>
          </cell>
          <cell r="F49">
            <v>0</v>
          </cell>
          <cell r="G49">
            <v>30.878331000000003</v>
          </cell>
          <cell r="I49">
            <v>30.658146927656389</v>
          </cell>
          <cell r="K49">
            <v>30.658146927656389</v>
          </cell>
          <cell r="L49">
            <v>43.316650152865876</v>
          </cell>
          <cell r="M49">
            <v>57.760255172852112</v>
          </cell>
          <cell r="N49">
            <v>71.114496429871082</v>
          </cell>
          <cell r="O49">
            <v>86.157435306921144</v>
          </cell>
          <cell r="P49">
            <v>95.492311425402875</v>
          </cell>
          <cell r="R49" t="str">
            <v>n/a</v>
          </cell>
          <cell r="T49">
            <v>0.25511783509364938</v>
          </cell>
        </row>
        <row r="50">
          <cell r="B50" t="str">
            <v>% Margin</v>
          </cell>
          <cell r="D50" t="e">
            <v>#DIV/0!</v>
          </cell>
          <cell r="E50" t="e">
            <v>#DIV/0!</v>
          </cell>
          <cell r="F50" t="e">
            <v>#DIV/0!</v>
          </cell>
          <cell r="G50">
            <v>0.12261165846242596</v>
          </cell>
          <cell r="I50">
            <v>0.13037759300402577</v>
          </cell>
          <cell r="K50">
            <v>0.13037759300402577</v>
          </cell>
          <cell r="L50">
            <v>0.14721862728416688</v>
          </cell>
          <cell r="M50">
            <v>0.16058566160663434</v>
          </cell>
          <cell r="N50">
            <v>0.16711923902887946</v>
          </cell>
          <cell r="O50">
            <v>0.17396569857802593</v>
          </cell>
          <cell r="P50">
            <v>0.17528573874697922</v>
          </cell>
        </row>
        <row r="52">
          <cell r="B52" t="str">
            <v>Depreciation &amp; Amortization</v>
          </cell>
          <cell r="D52">
            <v>0</v>
          </cell>
          <cell r="E52">
            <v>0</v>
          </cell>
          <cell r="F52">
            <v>0</v>
          </cell>
          <cell r="G52">
            <v>0.9640000000000013</v>
          </cell>
          <cell r="I52">
            <v>2.71</v>
          </cell>
          <cell r="K52">
            <v>2.71</v>
          </cell>
          <cell r="L52">
            <v>2.71</v>
          </cell>
          <cell r="M52">
            <v>2.71</v>
          </cell>
          <cell r="N52">
            <v>2.71</v>
          </cell>
          <cell r="O52">
            <v>2.71</v>
          </cell>
          <cell r="P52">
            <v>2.71</v>
          </cell>
        </row>
        <row r="53">
          <cell r="B53" t="str">
            <v>% of Revenue</v>
          </cell>
          <cell r="D53" t="e">
            <v>#DIV/0!</v>
          </cell>
          <cell r="E53" t="e">
            <v>#DIV/0!</v>
          </cell>
          <cell r="F53" t="e">
            <v>#DIV/0!</v>
          </cell>
          <cell r="G53">
            <v>3.827850629549206E-3</v>
          </cell>
          <cell r="I53">
            <v>1.1524612947894142E-2</v>
          </cell>
          <cell r="K53">
            <v>1.1524612947894142E-2</v>
          </cell>
          <cell r="L53">
            <v>9.2103724210468862E-3</v>
          </cell>
          <cell r="M53">
            <v>7.5343701590591533E-3</v>
          </cell>
          <cell r="N53">
            <v>6.3685065704554315E-3</v>
          </cell>
          <cell r="O53">
            <v>5.4719252199998845E-3</v>
          </cell>
          <cell r="P53">
            <v>4.974477472727167E-3</v>
          </cell>
        </row>
        <row r="55">
          <cell r="B55" t="str">
            <v>Capital Expenditures</v>
          </cell>
          <cell r="D55">
            <v>0</v>
          </cell>
          <cell r="E55">
            <v>0</v>
          </cell>
          <cell r="F55">
            <v>0</v>
          </cell>
          <cell r="G55">
            <v>1.2830273885998911</v>
          </cell>
          <cell r="I55">
            <v>1.198</v>
          </cell>
          <cell r="K55">
            <v>1.198</v>
          </cell>
          <cell r="L55">
            <v>1.4990149887997561</v>
          </cell>
          <cell r="M55">
            <v>1.8324672162511926</v>
          </cell>
          <cell r="N55">
            <v>2.1679315486032129</v>
          </cell>
          <cell r="O55">
            <v>2.5231496697203535</v>
          </cell>
          <cell r="P55">
            <v>2.7754646366923894</v>
          </cell>
        </row>
        <row r="56">
          <cell r="B56" t="str">
            <v>% of Revenue</v>
          </cell>
          <cell r="D56" t="e">
            <v>#DIV/0!</v>
          </cell>
          <cell r="E56" t="e">
            <v>#DIV/0!</v>
          </cell>
          <cell r="F56" t="e">
            <v>#DIV/0!</v>
          </cell>
          <cell r="G56">
            <v>5.0946443954159341E-3</v>
          </cell>
          <cell r="I56">
            <v>5.0946443954159341E-3</v>
          </cell>
          <cell r="K56">
            <v>5.0946443954159341E-3</v>
          </cell>
          <cell r="L56">
            <v>5.0946443954159341E-3</v>
          </cell>
          <cell r="M56">
            <v>5.0946443954159341E-3</v>
          </cell>
          <cell r="N56">
            <v>5.0946443954159332E-3</v>
          </cell>
          <cell r="O56">
            <v>5.0946443954159341E-3</v>
          </cell>
          <cell r="P56">
            <v>5.0946443954159341E-3</v>
          </cell>
        </row>
        <row r="58">
          <cell r="B58" t="str">
            <v>Earnings per Share</v>
          </cell>
          <cell r="D58">
            <v>0</v>
          </cell>
          <cell r="E58" t="str">
            <v>n/a</v>
          </cell>
          <cell r="F58" t="str">
            <v>n/a</v>
          </cell>
          <cell r="G58" t="str">
            <v>n/a</v>
          </cell>
          <cell r="I58" t="str">
            <v>n/a</v>
          </cell>
          <cell r="K58">
            <v>0.72073220251294612</v>
          </cell>
          <cell r="L58">
            <v>1.1051354068289438</v>
          </cell>
          <cell r="M58">
            <v>1.5420375353221802</v>
          </cell>
          <cell r="N58">
            <v>1.9715784831955867</v>
          </cell>
          <cell r="O58">
            <v>2.4642819694788241</v>
          </cell>
          <cell r="P58">
            <v>2.7096929489743458</v>
          </cell>
          <cell r="R58" t="str">
            <v>n/a</v>
          </cell>
        </row>
        <row r="61">
          <cell r="B61" t="str">
            <v>Source: Company Management for 2008 - 2013 and Wachovia estimates for 2014</v>
          </cell>
        </row>
        <row r="62">
          <cell r="B62" t="str">
            <v>1 Excludes depreciation and amortization expense</v>
          </cell>
        </row>
        <row r="63">
          <cell r="B63" t="str">
            <v>2 Includes stock based compensation expense; Assumes corporate overhead expense of $6.2 million and $5.7 million in 2008 and 2009, respectively and growth of 3% thereafter</v>
          </cell>
        </row>
        <row r="64">
          <cell r="B64" t="str">
            <v>3 Pro forma for acquisitions of CoCaLo and LaJobi as of January 1, 2008</v>
          </cell>
        </row>
        <row r="66">
          <cell r="A66" t="str">
            <v>x</v>
          </cell>
        </row>
        <row r="67">
          <cell r="B67" t="str">
            <v>Summary Financials - ProForma Combined</v>
          </cell>
        </row>
        <row r="69">
          <cell r="B69" t="str">
            <v>($ in Millions, except per share data)</v>
          </cell>
          <cell r="D69" t="str">
            <v>For the Years Ended December 31,</v>
          </cell>
          <cell r="I69" t="str">
            <v>LTM</v>
          </cell>
          <cell r="K69" t="str">
            <v>For the Years Ended December 31,</v>
          </cell>
          <cell r="T69" t="str">
            <v>CAGR</v>
          </cell>
        </row>
        <row r="70">
          <cell r="D70">
            <v>2005</v>
          </cell>
          <cell r="E70">
            <v>2006</v>
          </cell>
          <cell r="F70">
            <v>2007</v>
          </cell>
          <cell r="G70" t="str">
            <v>2008 ³</v>
          </cell>
          <cell r="I70">
            <v>40178</v>
          </cell>
          <cell r="K70">
            <v>2009</v>
          </cell>
          <cell r="L70">
            <v>2010</v>
          </cell>
          <cell r="M70">
            <v>2011</v>
          </cell>
          <cell r="N70">
            <v>2012</v>
          </cell>
          <cell r="O70">
            <v>2013</v>
          </cell>
          <cell r="P70">
            <v>2014</v>
          </cell>
          <cell r="R70" t="str">
            <v>'05A - ' ³A</v>
          </cell>
          <cell r="T70" t="str">
            <v>'09E - '14P</v>
          </cell>
        </row>
        <row r="72">
          <cell r="B72" t="str">
            <v>Revenue</v>
          </cell>
          <cell r="D72">
            <v>0</v>
          </cell>
          <cell r="E72">
            <v>0</v>
          </cell>
          <cell r="F72">
            <v>0</v>
          </cell>
          <cell r="G72">
            <v>390.136458</v>
          </cell>
          <cell r="I72">
            <v>389.43590749999998</v>
          </cell>
          <cell r="K72">
            <v>389.43590749999998</v>
          </cell>
          <cell r="L72">
            <v>486.99910952499999</v>
          </cell>
          <cell r="M72">
            <v>594.18500920299994</v>
          </cell>
          <cell r="N72">
            <v>695.20647586784992</v>
          </cell>
          <cell r="O72">
            <v>804.79530613886152</v>
          </cell>
          <cell r="P72">
            <v>885.27483675274777</v>
          </cell>
          <cell r="R72" t="str">
            <v>n/a</v>
          </cell>
          <cell r="T72">
            <v>0.17849684840419577</v>
          </cell>
        </row>
        <row r="73">
          <cell r="B73" t="str">
            <v>% Growth</v>
          </cell>
          <cell r="D73" t="str">
            <v>n/a</v>
          </cell>
          <cell r="E73" t="str">
            <v>n/a</v>
          </cell>
          <cell r="F73" t="str">
            <v>n/a</v>
          </cell>
          <cell r="G73" t="str">
            <v>n/a</v>
          </cell>
          <cell r="I73" t="str">
            <v>n/a</v>
          </cell>
          <cell r="K73">
            <v>-1.795655047445055E-3</v>
          </cell>
          <cell r="L73">
            <v>0.25052441273664527</v>
          </cell>
          <cell r="M73">
            <v>0.22009465229319392</v>
          </cell>
          <cell r="N73">
            <v>0.17001685518851017</v>
          </cell>
          <cell r="O73">
            <v>0.15763493879168511</v>
          </cell>
          <cell r="P73">
            <v>0.10000000000000009</v>
          </cell>
        </row>
        <row r="75">
          <cell r="B75" t="str">
            <v>Gross Profit 1</v>
          </cell>
          <cell r="D75">
            <v>0</v>
          </cell>
          <cell r="E75">
            <v>0</v>
          </cell>
          <cell r="F75">
            <v>0</v>
          </cell>
          <cell r="G75">
            <v>132.58333099999999</v>
          </cell>
          <cell r="I75">
            <v>136.80049942765635</v>
          </cell>
          <cell r="K75">
            <v>136.80049942765632</v>
          </cell>
          <cell r="L75">
            <v>168.49190761697855</v>
          </cell>
          <cell r="M75">
            <v>205.3293854575665</v>
          </cell>
          <cell r="N75">
            <v>238.78032785155489</v>
          </cell>
          <cell r="O75">
            <v>276.29285428501225</v>
          </cell>
          <cell r="P75">
            <v>303.9221397135135</v>
          </cell>
          <cell r="R75" t="str">
            <v>n/a</v>
          </cell>
          <cell r="T75">
            <v>0.17309971977510896</v>
          </cell>
        </row>
        <row r="76">
          <cell r="B76" t="str">
            <v>% Margin</v>
          </cell>
          <cell r="D76" t="e">
            <v>#DIV/0!</v>
          </cell>
          <cell r="E76" t="e">
            <v>#DIV/0!</v>
          </cell>
          <cell r="F76" t="e">
            <v>#DIV/0!</v>
          </cell>
          <cell r="G76">
            <v>0.5264618122780913</v>
          </cell>
          <cell r="I76">
            <v>0.58176118338832228</v>
          </cell>
          <cell r="K76">
            <v>0.58176118338832217</v>
          </cell>
          <cell r="L76">
            <v>0.57264694431180774</v>
          </cell>
          <cell r="M76">
            <v>0.57085889098503451</v>
          </cell>
          <cell r="N76">
            <v>0.56113434937938356</v>
          </cell>
          <cell r="O76">
            <v>0.55787964482210761</v>
          </cell>
          <cell r="P76">
            <v>0.55787964482210761</v>
          </cell>
        </row>
        <row r="78">
          <cell r="B78" t="str">
            <v>EBITDA 2</v>
          </cell>
          <cell r="D78">
            <v>0</v>
          </cell>
          <cell r="E78">
            <v>0</v>
          </cell>
          <cell r="F78">
            <v>0</v>
          </cell>
          <cell r="G78">
            <v>45.291330999999985</v>
          </cell>
          <cell r="I78">
            <v>49.416598624323001</v>
          </cell>
          <cell r="K78">
            <v>49.416598624322972</v>
          </cell>
          <cell r="L78">
            <v>74.367023272115844</v>
          </cell>
          <cell r="M78">
            <v>106.76936369726207</v>
          </cell>
          <cell r="N78">
            <v>128.27303005098969</v>
          </cell>
          <cell r="O78">
            <v>152.78390878151814</v>
          </cell>
          <cell r="P78">
            <v>167.31043224745954</v>
          </cell>
          <cell r="R78" t="str">
            <v>n/a</v>
          </cell>
          <cell r="T78">
            <v>0.27623318878340664</v>
          </cell>
          <cell r="V78" t="str">
            <v>&lt;- Links to "EBITDA" line; NOT "Operating EBITDA"</v>
          </cell>
        </row>
        <row r="79">
          <cell r="B79" t="str">
            <v>% Margin</v>
          </cell>
          <cell r="D79" t="e">
            <v>#DIV/0!</v>
          </cell>
          <cell r="E79" t="e">
            <v>#DIV/0!</v>
          </cell>
          <cell r="F79" t="e">
            <v>#DIV/0!</v>
          </cell>
          <cell r="G79">
            <v>0.17984279033347633</v>
          </cell>
          <cell r="I79">
            <v>0.21015024809843566</v>
          </cell>
          <cell r="K79">
            <v>0.21015024809843555</v>
          </cell>
          <cell r="L79">
            <v>0.25274833217005455</v>
          </cell>
          <cell r="M79">
            <v>0.29684129436988377</v>
          </cell>
          <cell r="N79">
            <v>0.30144193162064753</v>
          </cell>
          <cell r="O79">
            <v>0.30849524858736194</v>
          </cell>
          <cell r="P79">
            <v>0.30711512035691235</v>
          </cell>
        </row>
        <row r="81">
          <cell r="B81" t="str">
            <v>EBIT</v>
          </cell>
          <cell r="D81">
            <v>0</v>
          </cell>
          <cell r="E81">
            <v>0</v>
          </cell>
          <cell r="F81">
            <v>0</v>
          </cell>
          <cell r="G81">
            <v>41.401330999999985</v>
          </cell>
          <cell r="I81">
            <v>42.719218024322998</v>
          </cell>
          <cell r="K81">
            <v>42.71921802432297</v>
          </cell>
          <cell r="L81">
            <v>67.257023272115845</v>
          </cell>
          <cell r="M81">
            <v>99.559363697262071</v>
          </cell>
          <cell r="N81">
            <v>120.96303005098969</v>
          </cell>
          <cell r="O81">
            <v>145.37390878151814</v>
          </cell>
          <cell r="P81">
            <v>159.48043224745953</v>
          </cell>
          <cell r="R81" t="str">
            <v>n/a</v>
          </cell>
          <cell r="T81">
            <v>0.3014180382215379</v>
          </cell>
        </row>
        <row r="82">
          <cell r="B82" t="str">
            <v>% Margin</v>
          </cell>
          <cell r="D82" t="e">
            <v>#DIV/0!</v>
          </cell>
          <cell r="E82" t="e">
            <v>#DIV/0!</v>
          </cell>
          <cell r="F82" t="e">
            <v>#DIV/0!</v>
          </cell>
          <cell r="G82">
            <v>0.16439638063539916</v>
          </cell>
          <cell r="I82">
            <v>0.18166880190665152</v>
          </cell>
          <cell r="K82">
            <v>0.18166880190665138</v>
          </cell>
          <cell r="L82">
            <v>0.22858384954509389</v>
          </cell>
          <cell r="M82">
            <v>0.27679597745223933</v>
          </cell>
          <cell r="N82">
            <v>0.28426341389738952</v>
          </cell>
          <cell r="O82">
            <v>0.29353326855776818</v>
          </cell>
          <cell r="P82">
            <v>0.29274236810176335</v>
          </cell>
        </row>
        <row r="84">
          <cell r="B84" t="str">
            <v>Depreciation &amp; Amortization</v>
          </cell>
          <cell r="D84">
            <v>0</v>
          </cell>
          <cell r="E84">
            <v>0</v>
          </cell>
          <cell r="F84">
            <v>0</v>
          </cell>
          <cell r="G84">
            <v>3.8900000000000015</v>
          </cell>
          <cell r="I84">
            <v>6.6973806000000007</v>
          </cell>
          <cell r="K84">
            <v>6.6973806000000007</v>
          </cell>
          <cell r="L84">
            <v>7.1099999999999994</v>
          </cell>
          <cell r="M84">
            <v>7.21</v>
          </cell>
          <cell r="N84">
            <v>7.31</v>
          </cell>
          <cell r="O84">
            <v>7.41</v>
          </cell>
          <cell r="P84">
            <v>7.83</v>
          </cell>
        </row>
        <row r="85">
          <cell r="B85" t="str">
            <v>% of Revenue</v>
          </cell>
          <cell r="D85" t="e">
            <v>#DIV/0!</v>
          </cell>
          <cell r="E85" t="e">
            <v>#DIV/0!</v>
          </cell>
          <cell r="F85" t="e">
            <v>#DIV/0!</v>
          </cell>
          <cell r="G85">
            <v>1.5446409698077175E-2</v>
          </cell>
          <cell r="I85">
            <v>1.7197645289038995E-2</v>
          </cell>
          <cell r="K85">
            <v>1.7197645289038995E-2</v>
          </cell>
          <cell r="L85">
            <v>1.4599616017644913E-2</v>
          </cell>
          <cell r="M85">
            <v>1.2134267758910668E-2</v>
          </cell>
          <cell r="N85">
            <v>1.0514861776675308E-2</v>
          </cell>
          <cell r="O85">
            <v>9.2073101613262386E-3</v>
          </cell>
          <cell r="P85">
            <v>8.8447109021205297E-3</v>
          </cell>
        </row>
        <row r="87">
          <cell r="B87" t="str">
            <v>Capital Expenditures</v>
          </cell>
          <cell r="D87">
            <v>0</v>
          </cell>
          <cell r="E87">
            <v>0</v>
          </cell>
          <cell r="F87">
            <v>0</v>
          </cell>
          <cell r="G87">
            <v>5.1430273885998909</v>
          </cell>
          <cell r="I87">
            <v>4.4480000000000004</v>
          </cell>
          <cell r="K87">
            <v>4.4480000000000004</v>
          </cell>
          <cell r="L87">
            <v>2.9990149887997561</v>
          </cell>
          <cell r="M87">
            <v>3.6572220484592632</v>
          </cell>
          <cell r="N87">
            <v>4.2663996056424942</v>
          </cell>
          <cell r="O87">
            <v>4.9318260482350063</v>
          </cell>
          <cell r="P87">
            <v>5.4250086530585087</v>
          </cell>
        </row>
        <row r="88">
          <cell r="B88" t="str">
            <v>% of Revenue</v>
          </cell>
          <cell r="D88" t="e">
            <v>#DIV/0!</v>
          </cell>
          <cell r="E88" t="e">
            <v>#DIV/0!</v>
          </cell>
          <cell r="F88" t="e">
            <v>#DIV/0!</v>
          </cell>
          <cell r="G88">
            <v>2.0421930111245722E-2</v>
          </cell>
          <cell r="I88">
            <v>1.1421648374835596E-2</v>
          </cell>
          <cell r="K88">
            <v>1.1421648374835596E-2</v>
          </cell>
          <cell r="L88">
            <v>6.1581529209054995E-3</v>
          </cell>
          <cell r="M88">
            <v>6.1550224118996476E-3</v>
          </cell>
          <cell r="N88">
            <v>6.1368812773451254E-3</v>
          </cell>
          <cell r="O88">
            <v>6.128050214279028E-3</v>
          </cell>
          <cell r="P88">
            <v>6.1280502142790289E-3</v>
          </cell>
        </row>
        <row r="90">
          <cell r="B90" t="str">
            <v>Earnings per Share</v>
          </cell>
          <cell r="D90" t="str">
            <v>n/a</v>
          </cell>
          <cell r="E90" t="str">
            <v>n/a</v>
          </cell>
          <cell r="F90" t="str">
            <v>n/a</v>
          </cell>
          <cell r="I90" t="str">
            <v>n/a</v>
          </cell>
          <cell r="K90">
            <v>0.51250188951344067</v>
          </cell>
          <cell r="L90">
            <v>0.7570714964299825</v>
          </cell>
          <cell r="M90">
            <v>1.2749063692360909</v>
          </cell>
          <cell r="N90">
            <v>1.7076216249474765</v>
          </cell>
          <cell r="O90">
            <v>2.0995972211044056</v>
          </cell>
          <cell r="P90">
            <v>2.338142862372417</v>
          </cell>
          <cell r="R90" t="str">
            <v>n/a</v>
          </cell>
        </row>
        <row r="93">
          <cell r="B93" t="str">
            <v>Source: Company Management for 2008 - 2013 and Wachovia estimates for 2014</v>
          </cell>
        </row>
        <row r="94">
          <cell r="B94" t="str">
            <v>Note: Includes annual synergies of $0.0 million in 2009, $6.0 million in 2010, and $12.0 million 2011 and each year thereafter</v>
          </cell>
        </row>
        <row r="95">
          <cell r="B95" t="str">
            <v>1 Excludes depreciation and amortization expense</v>
          </cell>
        </row>
        <row r="96">
          <cell r="B96" t="str">
            <v>2 Includes stock based compensation expense</v>
          </cell>
        </row>
        <row r="99">
          <cell r="A99" t="str">
            <v>x</v>
          </cell>
        </row>
        <row r="101">
          <cell r="A101" t="str">
            <v>x</v>
          </cell>
        </row>
        <row r="102">
          <cell r="B102" t="str">
            <v>Summary Financials - Sunset</v>
          </cell>
        </row>
        <row r="104">
          <cell r="B104" t="str">
            <v>($ in Millions)</v>
          </cell>
          <cell r="D104" t="str">
            <v>For the Years Ended December 31,</v>
          </cell>
          <cell r="I104" t="str">
            <v>LTM</v>
          </cell>
          <cell r="K104" t="str">
            <v>For the Years Ended December 31,</v>
          </cell>
          <cell r="T104" t="str">
            <v>CAGR</v>
          </cell>
        </row>
        <row r="105">
          <cell r="D105">
            <v>2005</v>
          </cell>
          <cell r="E105">
            <v>2006</v>
          </cell>
          <cell r="F105">
            <v>2007</v>
          </cell>
          <cell r="G105">
            <v>2008</v>
          </cell>
          <cell r="I105">
            <v>40178</v>
          </cell>
          <cell r="K105">
            <v>2009</v>
          </cell>
          <cell r="L105">
            <v>2010</v>
          </cell>
          <cell r="M105">
            <v>2011</v>
          </cell>
          <cell r="N105">
            <v>2012</v>
          </cell>
          <cell r="O105">
            <v>2013</v>
          </cell>
          <cell r="P105">
            <v>2014</v>
          </cell>
          <cell r="R105" t="str">
            <v>'05A - ' ³A</v>
          </cell>
          <cell r="S105">
            <v>0</v>
          </cell>
          <cell r="T105" t="str">
            <v>'09E - '14P</v>
          </cell>
        </row>
        <row r="107">
          <cell r="B107" t="str">
            <v>Revenue</v>
          </cell>
          <cell r="D107">
            <v>0</v>
          </cell>
          <cell r="E107">
            <v>0</v>
          </cell>
          <cell r="F107">
            <v>0</v>
          </cell>
          <cell r="G107">
            <v>60.692999999999998</v>
          </cell>
          <cell r="I107">
            <v>35.536000000000001</v>
          </cell>
          <cell r="K107">
            <v>35.536000000000001</v>
          </cell>
          <cell r="L107">
            <v>47.023520000000005</v>
          </cell>
          <cell r="M107">
            <v>54.924696000000004</v>
          </cell>
          <cell r="N107">
            <v>61.920930800000008</v>
          </cell>
          <cell r="O107">
            <v>71.016977340000011</v>
          </cell>
          <cell r="P107">
            <v>78.118675074000024</v>
          </cell>
          <cell r="R107" t="str">
            <v>n/a</v>
          </cell>
          <cell r="T107">
            <v>0.17062357359272706</v>
          </cell>
        </row>
        <row r="108">
          <cell r="B108" t="str">
            <v>% Growth</v>
          </cell>
          <cell r="D108" t="str">
            <v>n/a</v>
          </cell>
          <cell r="E108" t="str">
            <v>n/a</v>
          </cell>
          <cell r="F108" t="str">
            <v>n/a</v>
          </cell>
          <cell r="G108" t="str">
            <v>n/a</v>
          </cell>
          <cell r="I108" t="str">
            <v>n/a</v>
          </cell>
          <cell r="K108">
            <v>-0.41449590562338323</v>
          </cell>
          <cell r="L108">
            <v>0.32326429536244938</v>
          </cell>
          <cell r="M108">
            <v>0.16802604313756175</v>
          </cell>
          <cell r="N108">
            <v>0.12737867133575032</v>
          </cell>
          <cell r="O108">
            <v>0.14689776820990552</v>
          </cell>
          <cell r="P108">
            <v>0.10000000000000009</v>
          </cell>
        </row>
        <row r="110">
          <cell r="B110" t="str">
            <v>Gross Profit 1</v>
          </cell>
          <cell r="D110">
            <v>0</v>
          </cell>
          <cell r="E110">
            <v>0</v>
          </cell>
          <cell r="F110">
            <v>0</v>
          </cell>
          <cell r="G110">
            <v>13.038999999999994</v>
          </cell>
          <cell r="I110">
            <v>10.706</v>
          </cell>
          <cell r="K110">
            <v>10.706</v>
          </cell>
          <cell r="L110">
            <v>14.608702578442148</v>
          </cell>
          <cell r="M110">
            <v>16.909498805968489</v>
          </cell>
          <cell r="N110">
            <v>19.30921434718956</v>
          </cell>
          <cell r="O110">
            <v>22.412238241821171</v>
          </cell>
          <cell r="P110">
            <v>24.653462066003293</v>
          </cell>
          <cell r="R110" t="str">
            <v>n/a</v>
          </cell>
          <cell r="T110">
            <v>0.18154464248730395</v>
          </cell>
        </row>
        <row r="111">
          <cell r="B111" t="str">
            <v>% Margin</v>
          </cell>
          <cell r="D111" t="e">
            <v>#DIV/0!</v>
          </cell>
          <cell r="E111" t="e">
            <v>#DIV/0!</v>
          </cell>
          <cell r="F111" t="e">
            <v>#DIV/0!</v>
          </cell>
          <cell r="G111">
            <v>0.21483531873527417</v>
          </cell>
          <cell r="I111">
            <v>0.30127194957226472</v>
          </cell>
          <cell r="K111">
            <v>0.30127194957226472</v>
          </cell>
          <cell r="L111">
            <v>0.31066799292018432</v>
          </cell>
          <cell r="M111">
            <v>0.30786695307277601</v>
          </cell>
          <cell r="N111">
            <v>0.31183662935489265</v>
          </cell>
          <cell r="O111">
            <v>0.31558986430132918</v>
          </cell>
          <cell r="P111">
            <v>0.31558986430132918</v>
          </cell>
        </row>
        <row r="113">
          <cell r="B113" t="str">
            <v>EBITDA 2</v>
          </cell>
          <cell r="D113">
            <v>0</v>
          </cell>
          <cell r="E113">
            <v>0</v>
          </cell>
          <cell r="F113">
            <v>0</v>
          </cell>
          <cell r="G113">
            <v>1.5569999999999933</v>
          </cell>
          <cell r="I113">
            <v>2.5769999999999982</v>
          </cell>
          <cell r="K113">
            <v>2.5769999999999982</v>
          </cell>
          <cell r="L113">
            <v>5.7143051623232832</v>
          </cell>
          <cell r="M113">
            <v>7.5308460257703818</v>
          </cell>
          <cell r="N113">
            <v>9.1084448573920795</v>
          </cell>
          <cell r="O113">
            <v>11.035269429198573</v>
          </cell>
          <cell r="P113">
            <v>12.138796372118433</v>
          </cell>
          <cell r="R113" t="str">
            <v>n/a</v>
          </cell>
          <cell r="T113">
            <v>0.36336531655097604</v>
          </cell>
          <cell r="V113" t="str">
            <v>&lt;- Links to "EBITDA" line; NOT "Operating EBITDA"</v>
          </cell>
        </row>
        <row r="114">
          <cell r="B114" t="str">
            <v>% Margin</v>
          </cell>
          <cell r="D114" t="e">
            <v>#DIV/0!</v>
          </cell>
          <cell r="E114" t="e">
            <v>#DIV/0!</v>
          </cell>
          <cell r="F114" t="e">
            <v>#DIV/0!</v>
          </cell>
          <cell r="G114">
            <v>2.5653699767683148E-2</v>
          </cell>
          <cell r="I114">
            <v>7.2518009905447947E-2</v>
          </cell>
          <cell r="K114" t="str">
            <v xml:space="preserve"> </v>
          </cell>
          <cell r="L114">
            <v>0.12152014911523601</v>
          </cell>
          <cell r="M114">
            <v>0.13711220223723006</v>
          </cell>
          <cell r="N114">
            <v>0.14709799642404728</v>
          </cell>
          <cell r="O114">
            <v>0.15538917372343591</v>
          </cell>
          <cell r="P114">
            <v>0.15538917372343591</v>
          </cell>
        </row>
        <row r="116">
          <cell r="B116" t="str">
            <v>EBIT</v>
          </cell>
          <cell r="D116">
            <v>0</v>
          </cell>
          <cell r="E116">
            <v>0</v>
          </cell>
          <cell r="F116">
            <v>0</v>
          </cell>
          <cell r="G116">
            <v>1.1899999999999928</v>
          </cell>
          <cell r="I116">
            <v>2.0169999999999981</v>
          </cell>
          <cell r="K116">
            <v>2.0169999999999981</v>
          </cell>
          <cell r="L116">
            <v>5.1543051623232827</v>
          </cell>
          <cell r="M116">
            <v>6.9708460257703813</v>
          </cell>
          <cell r="N116">
            <v>8.548444857392079</v>
          </cell>
          <cell r="O116">
            <v>10.475269429198573</v>
          </cell>
          <cell r="P116">
            <v>11.578796372118433</v>
          </cell>
          <cell r="R116" t="str">
            <v>n/a</v>
          </cell>
          <cell r="T116">
            <v>0.4183764231681093</v>
          </cell>
        </row>
        <row r="117">
          <cell r="B117" t="str">
            <v>% Margin</v>
          </cell>
          <cell r="D117" t="e">
            <v>#DIV/0!</v>
          </cell>
          <cell r="E117" t="e">
            <v>#DIV/0!</v>
          </cell>
          <cell r="F117" t="e">
            <v>#DIV/0!</v>
          </cell>
          <cell r="G117">
            <v>1.960687393933391E-2</v>
          </cell>
          <cell r="I117">
            <v>5.6759342638451095E-2</v>
          </cell>
          <cell r="K117">
            <v>5.6759342638451095E-2</v>
          </cell>
          <cell r="L117">
            <v>0.10961121503288741</v>
          </cell>
          <cell r="M117">
            <v>0.12691642436710765</v>
          </cell>
          <cell r="N117">
            <v>0.13805420472445609</v>
          </cell>
          <cell r="O117">
            <v>0.14750373532581232</v>
          </cell>
          <cell r="P117">
            <v>0.14822059336195992</v>
          </cell>
        </row>
        <row r="119">
          <cell r="B119" t="str">
            <v>Depreciation &amp; Amortization</v>
          </cell>
          <cell r="D119">
            <v>0</v>
          </cell>
          <cell r="E119">
            <v>0</v>
          </cell>
          <cell r="F119">
            <v>0</v>
          </cell>
          <cell r="G119">
            <v>0.36700000000000044</v>
          </cell>
          <cell r="I119">
            <v>0.56000000000000005</v>
          </cell>
          <cell r="K119">
            <v>0.56000000000000005</v>
          </cell>
          <cell r="L119">
            <v>0.56000000000000005</v>
          </cell>
          <cell r="M119">
            <v>0.56000000000000005</v>
          </cell>
          <cell r="N119">
            <v>0.56000000000000005</v>
          </cell>
          <cell r="O119">
            <v>0.56000000000000005</v>
          </cell>
          <cell r="P119">
            <v>0.56000000000000005</v>
          </cell>
        </row>
        <row r="120">
          <cell r="B120" t="str">
            <v>% of Revenue</v>
          </cell>
          <cell r="D120" t="e">
            <v>#DIV/0!</v>
          </cell>
          <cell r="E120" t="e">
            <v>#DIV/0!</v>
          </cell>
          <cell r="F120" t="e">
            <v>#DIV/0!</v>
          </cell>
          <cell r="G120">
            <v>6.0468258283492404E-3</v>
          </cell>
          <cell r="I120">
            <v>1.5758667266996849E-2</v>
          </cell>
          <cell r="K120">
            <v>1.5758667266996849E-2</v>
          </cell>
          <cell r="L120">
            <v>1.1908934082348577E-2</v>
          </cell>
          <cell r="M120">
            <v>1.0195777870122394E-2</v>
          </cell>
          <cell r="N120">
            <v>9.0437916995911825E-3</v>
          </cell>
          <cell r="O120">
            <v>7.8854383976235832E-3</v>
          </cell>
          <cell r="P120">
            <v>7.1685803614759845E-3</v>
          </cell>
        </row>
        <row r="122">
          <cell r="B122" t="str">
            <v>Capital Expenditures</v>
          </cell>
          <cell r="D122">
            <v>0</v>
          </cell>
          <cell r="E122">
            <v>0</v>
          </cell>
          <cell r="F122">
            <v>0</v>
          </cell>
          <cell r="G122">
            <v>0.30920925229097929</v>
          </cell>
          <cell r="I122">
            <v>0.18104328323550065</v>
          </cell>
          <cell r="K122">
            <v>0.18104328323550065</v>
          </cell>
          <cell r="L122">
            <v>0.23956811262072911</v>
          </cell>
          <cell r="M122">
            <v>0.27982179464632401</v>
          </cell>
          <cell r="N122">
            <v>0.31546512305915786</v>
          </cell>
          <cell r="O122">
            <v>0.36180624558461144</v>
          </cell>
          <cell r="P122">
            <v>0.39798687014307266</v>
          </cell>
        </row>
        <row r="123">
          <cell r="B123" t="str">
            <v>% of Revenue</v>
          </cell>
          <cell r="D123" t="e">
            <v>#DIV/0!</v>
          </cell>
          <cell r="E123" t="e">
            <v>#DIV/0!</v>
          </cell>
          <cell r="F123" t="e">
            <v>#DIV/0!</v>
          </cell>
          <cell r="G123">
            <v>5.0946443954159341E-3</v>
          </cell>
          <cell r="I123">
            <v>5.0946443954159341E-3</v>
          </cell>
          <cell r="K123">
            <v>5.0946443954159341E-3</v>
          </cell>
          <cell r="L123">
            <v>5.0946443954159341E-3</v>
          </cell>
          <cell r="M123">
            <v>5.0946443954159341E-3</v>
          </cell>
          <cell r="N123">
            <v>5.0946443954159332E-3</v>
          </cell>
          <cell r="O123">
            <v>5.0946443954159341E-3</v>
          </cell>
          <cell r="P123">
            <v>5.0946443954159341E-3</v>
          </cell>
        </row>
        <row r="125">
          <cell r="B125" t="str">
            <v>Earnings per Share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 t="str">
            <v>n/a</v>
          </cell>
          <cell r="T125" t="str">
            <v>n/a</v>
          </cell>
        </row>
        <row r="128">
          <cell r="B128" t="str">
            <v>Source: Company Management for 2008 - 2013 and Wachovia estimates for 2014 and capital expenditures</v>
          </cell>
        </row>
        <row r="129">
          <cell r="B129" t="str">
            <v>1 Excludes depreciation and amortization expense</v>
          </cell>
        </row>
        <row r="130">
          <cell r="B130" t="str">
            <v>2 Excludes allocation of corporate overhead</v>
          </cell>
        </row>
        <row r="132">
          <cell r="A132" t="str">
            <v>x</v>
          </cell>
        </row>
      </sheetData>
      <sheetData sheetId="11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Revolver</v>
          </cell>
          <cell r="F12">
            <v>5.3786671869999907</v>
          </cell>
          <cell r="H12" t="str">
            <v>Purchase of Equity</v>
          </cell>
          <cell r="K12">
            <v>61.146687480000004</v>
          </cell>
        </row>
        <row r="13">
          <cell r="C13" t="str">
            <v>Term Loan B</v>
          </cell>
          <cell r="F13">
            <v>120</v>
          </cell>
          <cell r="H13" t="str">
            <v>Debt Retirement</v>
          </cell>
          <cell r="K13">
            <v>120</v>
          </cell>
        </row>
        <row r="14">
          <cell r="C14" t="str">
            <v>Common Stock</v>
          </cell>
          <cell r="F14">
            <v>61.146687480000004</v>
          </cell>
          <cell r="H14" t="str">
            <v>Less: Target Excess Cash</v>
          </cell>
          <cell r="K14">
            <v>0</v>
          </cell>
        </row>
        <row r="15">
          <cell r="C15">
            <v>0</v>
          </cell>
          <cell r="F15">
            <v>0</v>
          </cell>
          <cell r="H15" t="str">
            <v>Fees and Expenses</v>
          </cell>
          <cell r="K15">
            <v>5.3786671869999996</v>
          </cell>
        </row>
        <row r="16">
          <cell r="C16">
            <v>5.3786659240722656</v>
          </cell>
          <cell r="F16">
            <v>5.3786659240722656</v>
          </cell>
        </row>
        <row r="17">
          <cell r="C17" t="str">
            <v>Total Sources</v>
          </cell>
          <cell r="F17">
            <v>186.52535466699999</v>
          </cell>
          <cell r="H17" t="str">
            <v>Total Uses</v>
          </cell>
          <cell r="K17">
            <v>186.52535466699999</v>
          </cell>
        </row>
        <row r="20">
          <cell r="B20" t="str">
            <v>DO NOT DELETE - USED FOR S&amp;U</v>
          </cell>
        </row>
        <row r="21">
          <cell r="B21">
            <v>0</v>
          </cell>
          <cell r="C21" t="str">
            <v>Acquiror Cash</v>
          </cell>
          <cell r="E21">
            <v>0</v>
          </cell>
          <cell r="F21">
            <v>1</v>
          </cell>
          <cell r="G21">
            <v>2</v>
          </cell>
        </row>
        <row r="22">
          <cell r="B22">
            <v>5.3786671869999907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9</v>
          </cell>
        </row>
        <row r="24">
          <cell r="B24">
            <v>120</v>
          </cell>
          <cell r="C24" t="str">
            <v>Term Loan B</v>
          </cell>
          <cell r="E24">
            <v>2</v>
          </cell>
          <cell r="F24">
            <v>4</v>
          </cell>
          <cell r="G24">
            <v>4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5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6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7</v>
          </cell>
        </row>
        <row r="28">
          <cell r="B28">
            <v>0</v>
          </cell>
          <cell r="C28" t="str">
            <v>Convertible Debt</v>
          </cell>
          <cell r="E28">
            <v>2</v>
          </cell>
          <cell r="F28">
            <v>8</v>
          </cell>
          <cell r="G28">
            <v>8</v>
          </cell>
        </row>
        <row r="29">
          <cell r="B29">
            <v>61.146687480000004</v>
          </cell>
          <cell r="C29" t="str">
            <v>Common Stock</v>
          </cell>
          <cell r="E29">
            <v>3</v>
          </cell>
          <cell r="F29">
            <v>9</v>
          </cell>
          <cell r="G29">
            <v>9</v>
          </cell>
        </row>
        <row r="30">
          <cell r="B30">
            <v>0</v>
          </cell>
          <cell r="C30" t="str">
            <v>Management Rollover</v>
          </cell>
          <cell r="E30">
            <v>3</v>
          </cell>
          <cell r="F30">
            <v>10</v>
          </cell>
          <cell r="G30">
            <v>10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  <cell r="V35" t="str">
            <v>Cumulative</v>
          </cell>
        </row>
        <row r="36">
          <cell r="P36" t="str">
            <v>Capitalization</v>
          </cell>
          <cell r="T36" t="str">
            <v>Multiple of</v>
          </cell>
          <cell r="V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  <cell r="V37" t="str">
            <v>EBITDA 1</v>
          </cell>
        </row>
        <row r="39">
          <cell r="M39" t="str">
            <v>Cash</v>
          </cell>
          <cell r="P39">
            <v>7.5753075978333806</v>
          </cell>
        </row>
        <row r="41">
          <cell r="M41" t="str">
            <v>Revolver</v>
          </cell>
          <cell r="P41">
            <v>5.3786671869999907</v>
          </cell>
          <cell r="R41">
            <v>2.1178936179287094E-2</v>
          </cell>
          <cell r="T41">
            <v>0.10884333071747666</v>
          </cell>
          <cell r="V41">
            <v>9.7058775177862142E-2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0.10884333071747666</v>
          </cell>
          <cell r="V42">
            <v>4.2857939981451407E-4</v>
          </cell>
        </row>
        <row r="43">
          <cell r="M43" t="str">
            <v>Term Loan B</v>
          </cell>
          <cell r="P43">
            <v>117.24000000000001</v>
          </cell>
          <cell r="R43">
            <v>0.46164196283811149</v>
          </cell>
          <cell r="T43">
            <v>2.481325518155892</v>
          </cell>
          <cell r="V43">
            <v>2.2126703953494036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2.481325518155892</v>
          </cell>
          <cell r="V44">
            <v>9.770419503938756E-3</v>
          </cell>
        </row>
        <row r="45">
          <cell r="M45" t="str">
            <v>Convertible Debt</v>
          </cell>
          <cell r="P45">
            <v>0</v>
          </cell>
          <cell r="R45">
            <v>0</v>
          </cell>
          <cell r="T45">
            <v>2.481325518155892</v>
          </cell>
          <cell r="V45">
            <v>9.770419503938756E-3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2.481325518155892</v>
          </cell>
          <cell r="V46">
            <v>9.770419503938756E-3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2.481325518155892</v>
          </cell>
          <cell r="V47">
            <v>9.770419503938756E-3</v>
          </cell>
        </row>
        <row r="48">
          <cell r="M48" t="str">
            <v>Total Senior Debt</v>
          </cell>
          <cell r="P48">
            <v>122.618667187</v>
          </cell>
          <cell r="R48">
            <v>0.48282089901739861</v>
          </cell>
          <cell r="T48">
            <v>2.481325518155892</v>
          </cell>
          <cell r="V48">
            <v>8.7125682738218944E-3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2.481325518155892</v>
          </cell>
          <cell r="V50">
            <v>9.7704195039387577E-3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2.481325518155892</v>
          </cell>
          <cell r="V51">
            <v>9.7704195039387577E-3</v>
          </cell>
        </row>
        <row r="52">
          <cell r="M52" t="str">
            <v>Total Debt</v>
          </cell>
          <cell r="P52">
            <v>122.618667187</v>
          </cell>
          <cell r="R52">
            <v>0.48282089901739861</v>
          </cell>
          <cell r="T52">
            <v>2.481325518155892</v>
          </cell>
          <cell r="V52">
            <v>2.2126703953494036</v>
          </cell>
        </row>
        <row r="54">
          <cell r="M54" t="str">
            <v>Total Equity</v>
          </cell>
          <cell r="P54">
            <v>131.34438088433339</v>
          </cell>
          <cell r="R54">
            <v>0.51717910098260145</v>
          </cell>
        </row>
        <row r="56">
          <cell r="M56" t="str">
            <v>Total Capitalization</v>
          </cell>
          <cell r="P56">
            <v>253.96304807133339</v>
          </cell>
          <cell r="R56">
            <v>1</v>
          </cell>
        </row>
        <row r="59">
          <cell r="M59">
            <v>1</v>
          </cell>
          <cell r="N59" t="str">
            <v>Pro Forma 2009E EBITDA:</v>
          </cell>
          <cell r="T59">
            <v>49.416598624323001</v>
          </cell>
        </row>
        <row r="60">
          <cell r="M60">
            <v>2</v>
          </cell>
          <cell r="N60" t="str">
            <v>Pro Forma 2009E EBITDA with $6.0 million synergies:</v>
          </cell>
          <cell r="V60">
            <v>55.416598624323001</v>
          </cell>
        </row>
        <row r="63">
          <cell r="A63" t="str">
            <v>x</v>
          </cell>
          <cell r="M63" t="str">
            <v>Select EBITDA Metric:</v>
          </cell>
          <cell r="O63" t="str">
            <v>(E or P)</v>
          </cell>
          <cell r="T63" t="str">
            <v>2009E EBITDA</v>
          </cell>
          <cell r="V63" t="str">
            <v>2009E EBITDA with $6.0 million synergies</v>
          </cell>
        </row>
        <row r="65">
          <cell r="N65">
            <v>40178</v>
          </cell>
          <cell r="R65" t="str">
            <v>2009E EBITDA</v>
          </cell>
          <cell r="T65">
            <v>49.416598624323001</v>
          </cell>
          <cell r="U65" t="str">
            <v>Excluding synergies</v>
          </cell>
        </row>
        <row r="66">
          <cell r="N66">
            <v>2008</v>
          </cell>
          <cell r="R66" t="str">
            <v>2008 EBITDA</v>
          </cell>
          <cell r="T66">
            <v>45.291330999999985</v>
          </cell>
          <cell r="U66" t="str">
            <v>Excluding synergies</v>
          </cell>
        </row>
        <row r="67">
          <cell r="N67">
            <v>2009</v>
          </cell>
          <cell r="O67" t="str">
            <v>E</v>
          </cell>
          <cell r="R67" t="str">
            <v>2009E EBITDA with $6.0 million synergies</v>
          </cell>
          <cell r="T67">
            <v>55.416598624323001</v>
          </cell>
          <cell r="U67" t="str">
            <v>Including synergies</v>
          </cell>
        </row>
        <row r="68">
          <cell r="N68">
            <v>2010</v>
          </cell>
          <cell r="O68" t="str">
            <v>P</v>
          </cell>
          <cell r="R68" t="str">
            <v>2010P EBITDA</v>
          </cell>
          <cell r="T68">
            <v>74.367023272115844</v>
          </cell>
          <cell r="U68" t="str">
            <v>Including synergies</v>
          </cell>
        </row>
        <row r="70">
          <cell r="N70" t="str">
            <v>Synergies to be included</v>
          </cell>
          <cell r="T70">
            <v>6</v>
          </cell>
        </row>
        <row r="82">
          <cell r="A82" t="str">
            <v>x</v>
          </cell>
        </row>
      </sheetData>
      <sheetData sheetId="12" refreshError="1">
        <row r="1">
          <cell r="B1" t="str">
            <v>Wachovia Securities M&amp;A / Leveraged Finance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Shine</v>
          </cell>
          <cell r="I10" t="str">
            <v>Rise</v>
          </cell>
          <cell r="K10" t="str">
            <v>Acq. Adj.</v>
          </cell>
          <cell r="N10" t="str">
            <v>Combined</v>
          </cell>
          <cell r="R10" t="str">
            <v>Shine</v>
          </cell>
          <cell r="T10" t="str">
            <v>Rise</v>
          </cell>
          <cell r="V10" t="str">
            <v>Acq. Adj.</v>
          </cell>
          <cell r="Y10" t="str">
            <v>Combined</v>
          </cell>
          <cell r="AB10" t="str">
            <v>Shine</v>
          </cell>
          <cell r="AD10" t="str">
            <v>Rise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154.2870125</v>
          </cell>
          <cell r="I11">
            <v>235.14889500000001</v>
          </cell>
          <cell r="K11">
            <v>0</v>
          </cell>
          <cell r="N11">
            <v>389.43590749999998</v>
          </cell>
          <cell r="R11">
            <v>192.76562187499999</v>
          </cell>
          <cell r="T11">
            <v>294.23348765000003</v>
          </cell>
          <cell r="V11">
            <v>0</v>
          </cell>
          <cell r="Y11">
            <v>486.99910952499999</v>
          </cell>
          <cell r="AB11">
            <v>234.5</v>
          </cell>
          <cell r="AD11">
            <v>359.68500920299999</v>
          </cell>
          <cell r="AF11">
            <v>0</v>
          </cell>
          <cell r="AI11">
            <v>594.18500920299994</v>
          </cell>
        </row>
        <row r="12">
          <cell r="C12" t="str">
            <v>Cost of Goods Sold (Excluding Depreciation)</v>
          </cell>
          <cell r="G12">
            <v>99.139660000000006</v>
          </cell>
          <cell r="I12">
            <v>153.49574807234362</v>
          </cell>
          <cell r="K12">
            <v>0</v>
          </cell>
          <cell r="N12">
            <v>252.63540807234367</v>
          </cell>
          <cell r="R12">
            <v>125.29765421875</v>
          </cell>
          <cell r="T12">
            <v>193.20954768927143</v>
          </cell>
          <cell r="V12">
            <v>0</v>
          </cell>
          <cell r="Y12">
            <v>318.50720190802144</v>
          </cell>
          <cell r="AB12">
            <v>150.66624999999999</v>
          </cell>
          <cell r="AD12">
            <v>238.18937374543344</v>
          </cell>
          <cell r="AF12">
            <v>0</v>
          </cell>
          <cell r="AI12">
            <v>388.85562374543343</v>
          </cell>
        </row>
        <row r="13">
          <cell r="B13" t="str">
            <v>Gross Profit</v>
          </cell>
          <cell r="G13">
            <v>55.147352499999997</v>
          </cell>
          <cell r="I13">
            <v>81.653146927656394</v>
          </cell>
          <cell r="K13">
            <v>0</v>
          </cell>
          <cell r="N13">
            <v>136.80049942765632</v>
          </cell>
          <cell r="R13">
            <v>67.467967656249996</v>
          </cell>
          <cell r="T13">
            <v>101.0239399607286</v>
          </cell>
          <cell r="V13">
            <v>0</v>
          </cell>
          <cell r="Y13">
            <v>168.49190761697855</v>
          </cell>
          <cell r="AB13">
            <v>83.833750000000009</v>
          </cell>
          <cell r="AD13">
            <v>121.49563545756655</v>
          </cell>
          <cell r="AF13">
            <v>0</v>
          </cell>
          <cell r="AI13">
            <v>205.3293854575665</v>
          </cell>
        </row>
        <row r="14">
          <cell r="C14" t="str">
            <v>Total SG&amp;A (Excluding Amortization)</v>
          </cell>
          <cell r="G14">
            <v>39.098900803333343</v>
          </cell>
          <cell r="I14">
            <v>42.597000000000001</v>
          </cell>
          <cell r="K14">
            <v>0</v>
          </cell>
          <cell r="N14">
            <v>81.695900803333345</v>
          </cell>
          <cell r="R14">
            <v>45.127594537</v>
          </cell>
          <cell r="T14">
            <v>49.13864980786272</v>
          </cell>
          <cell r="V14">
            <v>-6</v>
          </cell>
          <cell r="Y14">
            <v>88.266244344862713</v>
          </cell>
          <cell r="AB14">
            <v>49.534641475590007</v>
          </cell>
          <cell r="AD14">
            <v>54.990981084714441</v>
          </cell>
          <cell r="AF14">
            <v>-12</v>
          </cell>
          <cell r="AI14">
            <v>92.525622560304441</v>
          </cell>
        </row>
        <row r="15">
          <cell r="B15" t="str">
            <v>Operating EBITDA</v>
          </cell>
          <cell r="G15">
            <v>16.048451696666653</v>
          </cell>
          <cell r="I15">
            <v>39.056146927656393</v>
          </cell>
          <cell r="K15">
            <v>-7.1054273576010019E-14</v>
          </cell>
          <cell r="N15">
            <v>55.104598624322975</v>
          </cell>
          <cell r="R15">
            <v>22.340373119249996</v>
          </cell>
          <cell r="T15">
            <v>51.885290152865878</v>
          </cell>
          <cell r="V15">
            <v>5.9999999999999716</v>
          </cell>
          <cell r="Y15">
            <v>80.225663272115838</v>
          </cell>
          <cell r="AB15">
            <v>34.299108524410002</v>
          </cell>
          <cell r="AD15">
            <v>66.504654372852116</v>
          </cell>
          <cell r="AF15">
            <v>11.999999999999943</v>
          </cell>
          <cell r="AI15">
            <v>112.80376289726206</v>
          </cell>
        </row>
        <row r="16">
          <cell r="C16" t="str">
            <v>Other (Income) Expense</v>
          </cell>
          <cell r="G16">
            <v>0</v>
          </cell>
          <cell r="I16">
            <v>0</v>
          </cell>
          <cell r="K16">
            <v>0</v>
          </cell>
          <cell r="N16">
            <v>0</v>
          </cell>
          <cell r="R16">
            <v>0</v>
          </cell>
          <cell r="T16">
            <v>0</v>
          </cell>
          <cell r="V16">
            <v>0</v>
          </cell>
          <cell r="Y16">
            <v>0</v>
          </cell>
          <cell r="AB16">
            <v>0</v>
          </cell>
          <cell r="AD16">
            <v>0</v>
          </cell>
          <cell r="AF16">
            <v>0</v>
          </cell>
          <cell r="AI16">
            <v>0</v>
          </cell>
        </row>
        <row r="17">
          <cell r="C17" t="str">
            <v>Corporate Overhead</v>
          </cell>
          <cell r="G17">
            <v>0</v>
          </cell>
          <cell r="I17">
            <v>5.6879999999999997</v>
          </cell>
          <cell r="K17">
            <v>0</v>
          </cell>
          <cell r="N17">
            <v>5.6879999999999997</v>
          </cell>
          <cell r="R17">
            <v>0</v>
          </cell>
          <cell r="T17">
            <v>5.8586400000000003</v>
          </cell>
          <cell r="V17">
            <v>0</v>
          </cell>
          <cell r="Y17">
            <v>5.8586400000000003</v>
          </cell>
          <cell r="AB17">
            <v>0</v>
          </cell>
          <cell r="AD17">
            <v>6.0343992000000002</v>
          </cell>
          <cell r="AF17">
            <v>0</v>
          </cell>
          <cell r="AI17">
            <v>6.0343991999999993</v>
          </cell>
        </row>
        <row r="18">
          <cell r="B18" t="str">
            <v>EBITDA 1</v>
          </cell>
          <cell r="G18">
            <v>16.048451696666653</v>
          </cell>
          <cell r="I18">
            <v>33.36814692765639</v>
          </cell>
          <cell r="K18">
            <v>-7.1054273576010019E-14</v>
          </cell>
          <cell r="N18">
            <v>49.416598624322972</v>
          </cell>
          <cell r="R18">
            <v>22.340373119249996</v>
          </cell>
          <cell r="T18">
            <v>46.026650152865876</v>
          </cell>
          <cell r="V18">
            <v>5.9999999999999716</v>
          </cell>
          <cell r="Y18">
            <v>74.367023272115844</v>
          </cell>
          <cell r="AB18">
            <v>34.299108524410002</v>
          </cell>
          <cell r="AD18">
            <v>60.470255172852113</v>
          </cell>
          <cell r="AF18">
            <v>11.999999999999943</v>
          </cell>
          <cell r="AI18">
            <v>106.76936369726207</v>
          </cell>
        </row>
        <row r="19">
          <cell r="C19" t="str">
            <v>Depreciation &amp; Amortization</v>
          </cell>
          <cell r="G19">
            <v>3.9873805999999998</v>
          </cell>
          <cell r="I19">
            <v>2.71</v>
          </cell>
          <cell r="K19">
            <v>0</v>
          </cell>
          <cell r="N19">
            <v>6.6973806000000007</v>
          </cell>
          <cell r="R19">
            <v>4.4000000000000004</v>
          </cell>
          <cell r="T19">
            <v>2.71</v>
          </cell>
          <cell r="V19">
            <v>0</v>
          </cell>
          <cell r="Y19">
            <v>7.1099999999999994</v>
          </cell>
          <cell r="AB19">
            <v>4.5</v>
          </cell>
          <cell r="AD19">
            <v>2.71</v>
          </cell>
          <cell r="AF19">
            <v>0</v>
          </cell>
          <cell r="AI19">
            <v>7.21</v>
          </cell>
        </row>
        <row r="20">
          <cell r="B20" t="str">
            <v>EBIT</v>
          </cell>
          <cell r="G20">
            <v>12.061071096666653</v>
          </cell>
          <cell r="I20">
            <v>30.658146927656389</v>
          </cell>
          <cell r="K20">
            <v>-7.1054273576010019E-14</v>
          </cell>
          <cell r="N20">
            <v>42.71921802432297</v>
          </cell>
          <cell r="R20">
            <v>17.940373119249998</v>
          </cell>
          <cell r="T20">
            <v>43.316650152865876</v>
          </cell>
          <cell r="V20">
            <v>5.9999999999999716</v>
          </cell>
          <cell r="Y20">
            <v>67.257023272115845</v>
          </cell>
          <cell r="AB20">
            <v>29.799108524410002</v>
          </cell>
          <cell r="AD20">
            <v>57.760255172852112</v>
          </cell>
          <cell r="AF20">
            <v>11.999999999999957</v>
          </cell>
          <cell r="AI20">
            <v>99.559363697262071</v>
          </cell>
        </row>
        <row r="21">
          <cell r="C21" t="str">
            <v>Interest (Income)</v>
          </cell>
          <cell r="G21">
            <v>0</v>
          </cell>
          <cell r="I21">
            <v>0</v>
          </cell>
          <cell r="K21">
            <v>0</v>
          </cell>
          <cell r="N21">
            <v>0</v>
          </cell>
          <cell r="R21">
            <v>0</v>
          </cell>
          <cell r="T21">
            <v>0</v>
          </cell>
          <cell r="V21">
            <v>-0.11271948008666761</v>
          </cell>
          <cell r="Y21">
            <v>-0.11271948008666761</v>
          </cell>
          <cell r="AB21">
            <v>0</v>
          </cell>
          <cell r="AD21">
            <v>0</v>
          </cell>
          <cell r="AF21">
            <v>-0.11271948008666764</v>
          </cell>
          <cell r="AI21">
            <v>-0.11271948008666764</v>
          </cell>
        </row>
        <row r="22">
          <cell r="C22" t="str">
            <v xml:space="preserve">Other (Income) </v>
          </cell>
          <cell r="G22">
            <v>0</v>
          </cell>
          <cell r="I22">
            <v>0</v>
          </cell>
          <cell r="K22">
            <v>0</v>
          </cell>
          <cell r="N22">
            <v>0</v>
          </cell>
          <cell r="R22">
            <v>0</v>
          </cell>
          <cell r="T22">
            <v>0</v>
          </cell>
          <cell r="V22">
            <v>0</v>
          </cell>
          <cell r="Y22">
            <v>0</v>
          </cell>
          <cell r="AB22">
            <v>0</v>
          </cell>
          <cell r="AD22">
            <v>0</v>
          </cell>
          <cell r="AF22">
            <v>0</v>
          </cell>
          <cell r="AI22">
            <v>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1.7943662333333337</v>
          </cell>
          <cell r="I26">
            <v>5.2588174712566493</v>
          </cell>
          <cell r="K26">
            <v>1.3943696469550169</v>
          </cell>
          <cell r="N26">
            <v>8.4475533515450003</v>
          </cell>
          <cell r="R26">
            <v>2</v>
          </cell>
          <cell r="T26">
            <v>4.3705642223201275</v>
          </cell>
          <cell r="V26">
            <v>1.9603244222429312</v>
          </cell>
          <cell r="Y26">
            <v>8.3308886445630588</v>
          </cell>
          <cell r="AB26">
            <v>1.8</v>
          </cell>
          <cell r="AD26">
            <v>3.4172977509112306</v>
          </cell>
          <cell r="AF26">
            <v>1.6065134680886741</v>
          </cell>
          <cell r="AI26">
            <v>6.8238112189999045</v>
          </cell>
        </row>
        <row r="27">
          <cell r="B27" t="str">
            <v>Pre-Tax Income</v>
          </cell>
          <cell r="G27">
            <v>10.26670486333332</v>
          </cell>
          <cell r="I27">
            <v>25.399329456399741</v>
          </cell>
          <cell r="K27">
            <v>-1.3943696469550844</v>
          </cell>
          <cell r="N27">
            <v>34.271664672777973</v>
          </cell>
          <cell r="R27">
            <v>15.940373119249998</v>
          </cell>
          <cell r="T27">
            <v>38.946085930545749</v>
          </cell>
          <cell r="V27">
            <v>4.1523950578437052</v>
          </cell>
          <cell r="Y27">
            <v>59.038854107639452</v>
          </cell>
          <cell r="AB27">
            <v>27.999108524410001</v>
          </cell>
          <cell r="AD27">
            <v>54.342957421940881</v>
          </cell>
          <cell r="AF27">
            <v>10.506206011997946</v>
          </cell>
          <cell r="AI27">
            <v>92.848271958348832</v>
          </cell>
        </row>
        <row r="28">
          <cell r="C28" t="str">
            <v>Income Taxes Expense</v>
          </cell>
          <cell r="G28">
            <v>3.0800114589999978</v>
          </cell>
          <cell r="I28">
            <v>9.9057384879958992</v>
          </cell>
          <cell r="K28">
            <v>-0.64795066479582708</v>
          </cell>
          <cell r="N28">
            <v>12.33779928220007</v>
          </cell>
          <cell r="R28">
            <v>4.7821118667882265</v>
          </cell>
          <cell r="T28">
            <v>15.188973512912842</v>
          </cell>
          <cell r="V28">
            <v>1.2829020990491316</v>
          </cell>
          <cell r="Y28">
            <v>21.253987478750201</v>
          </cell>
          <cell r="AB28">
            <v>8.3997324949759076</v>
          </cell>
          <cell r="AD28">
            <v>21.193753394556943</v>
          </cell>
          <cell r="AF28">
            <v>3.8318920154727252</v>
          </cell>
          <cell r="AI28">
            <v>33.425377905005575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7.1866934043333224</v>
          </cell>
          <cell r="I30">
            <v>15.493590968403842</v>
          </cell>
          <cell r="K30">
            <v>-0.74641898215925906</v>
          </cell>
          <cell r="N30">
            <v>21.933865390577903</v>
          </cell>
          <cell r="R30">
            <v>11.15826125246177</v>
          </cell>
          <cell r="T30">
            <v>23.757112417632907</v>
          </cell>
          <cell r="V30">
            <v>2.8694929587945666</v>
          </cell>
          <cell r="Y30">
            <v>37.784866628889247</v>
          </cell>
          <cell r="AB30">
            <v>19.599376029434094</v>
          </cell>
          <cell r="AD30">
            <v>33.149204027383938</v>
          </cell>
          <cell r="AF30">
            <v>6.6743139965252283</v>
          </cell>
          <cell r="AI30">
            <v>59.422894053343256</v>
          </cell>
        </row>
        <row r="31">
          <cell r="C31" t="str">
            <v>Attributable to Non-Controlling Interests</v>
          </cell>
          <cell r="G31">
            <v>0</v>
          </cell>
          <cell r="I31">
            <v>0</v>
          </cell>
          <cell r="K31">
            <v>0</v>
          </cell>
          <cell r="N31">
            <v>0</v>
          </cell>
          <cell r="R31">
            <v>0</v>
          </cell>
          <cell r="T31">
            <v>0</v>
          </cell>
          <cell r="V31">
            <v>0</v>
          </cell>
          <cell r="Y31">
            <v>0</v>
          </cell>
          <cell r="AB31">
            <v>0</v>
          </cell>
          <cell r="AD31">
            <v>0</v>
          </cell>
          <cell r="AF31">
            <v>0</v>
          </cell>
          <cell r="AI31">
            <v>0</v>
          </cell>
        </row>
        <row r="32">
          <cell r="B32" t="str">
            <v>Net Income Available to Common</v>
          </cell>
          <cell r="G32">
            <v>7.1866934043333224</v>
          </cell>
          <cell r="I32">
            <v>15.493590968403842</v>
          </cell>
          <cell r="K32">
            <v>-0.74641898215925906</v>
          </cell>
          <cell r="N32">
            <v>21.933865390577903</v>
          </cell>
          <cell r="R32">
            <v>11.15826125246177</v>
          </cell>
          <cell r="T32">
            <v>23.757112417632907</v>
          </cell>
          <cell r="V32">
            <v>2.8694929587945666</v>
          </cell>
          <cell r="Y32">
            <v>37.784866628889247</v>
          </cell>
          <cell r="AB32">
            <v>19.599376029434094</v>
          </cell>
          <cell r="AD32">
            <v>33.149204027383938</v>
          </cell>
          <cell r="AF32">
            <v>6.6743139965252283</v>
          </cell>
          <cell r="AI32">
            <v>59.422894053343256</v>
          </cell>
        </row>
        <row r="34">
          <cell r="B34" t="str">
            <v>Weighted Average Fully Diluted Shares Outstanding</v>
          </cell>
          <cell r="G34">
            <v>15.5</v>
          </cell>
          <cell r="I34">
            <v>21.497015000000001</v>
          </cell>
          <cell r="K34">
            <v>27.297628339285712</v>
          </cell>
          <cell r="N34">
            <v>42.797628339285708</v>
          </cell>
          <cell r="R34">
            <v>15.9</v>
          </cell>
          <cell r="T34">
            <v>21.497015000000001</v>
          </cell>
          <cell r="V34">
            <v>27.297628339285712</v>
          </cell>
          <cell r="Y34">
            <v>43.197628339285714</v>
          </cell>
          <cell r="AB34">
            <v>16.3</v>
          </cell>
          <cell r="AD34">
            <v>21.497015000000001</v>
          </cell>
          <cell r="AF34">
            <v>27.297628339285712</v>
          </cell>
          <cell r="AI34">
            <v>43.597628339285713</v>
          </cell>
        </row>
        <row r="36">
          <cell r="B36" t="str">
            <v>Earnings per Share</v>
          </cell>
          <cell r="G36">
            <v>0.46365763898924661</v>
          </cell>
          <cell r="I36">
            <v>0.72073220251294612</v>
          </cell>
          <cell r="N36">
            <v>0.51250188951344067</v>
          </cell>
          <cell r="R36">
            <v>0.70177743726174657</v>
          </cell>
          <cell r="T36">
            <v>1.1051354068289438</v>
          </cell>
          <cell r="Y36">
            <v>0.87469771099739113</v>
          </cell>
          <cell r="AB36">
            <v>1.202415707327245</v>
          </cell>
          <cell r="AD36">
            <v>1.5420375353221802</v>
          </cell>
          <cell r="AI36">
            <v>1.3629845548226172</v>
          </cell>
        </row>
        <row r="38">
          <cell r="I38" t="str">
            <v>Accretion (Dilution) - $</v>
          </cell>
          <cell r="N38">
            <v>4.8844250524194055E-2</v>
          </cell>
          <cell r="T38" t="str">
            <v>Accretion (Dilution) - $</v>
          </cell>
          <cell r="Y38">
            <v>0.17292027373564456</v>
          </cell>
          <cell r="AD38" t="str">
            <v>Accretion (Dilution) - $</v>
          </cell>
          <cell r="AI38">
            <v>0.16056884749537215</v>
          </cell>
        </row>
        <row r="40">
          <cell r="I40" t="str">
            <v>Accretion (Dilution) - %</v>
          </cell>
          <cell r="N40">
            <v>0.10534551017141093</v>
          </cell>
          <cell r="T40" t="str">
            <v>Accretion (Dilution) - %</v>
          </cell>
          <cell r="Y40">
            <v>0.24640329619367535</v>
          </cell>
          <cell r="AD40" t="str">
            <v>Accretion (Dilution) - %</v>
          </cell>
          <cell r="AI40">
            <v>0.1335385478723394</v>
          </cell>
        </row>
        <row r="44">
          <cell r="B44" t="str">
            <v>Source: Rise and Shine Management</v>
          </cell>
        </row>
        <row r="45">
          <cell r="B45" t="str">
            <v>Notes: Assumes $6.0 million and $12.0 million in annual cost synergies in 2010 and 2011, respectively; Excludes transaction fees and synergy implementation costs</v>
          </cell>
        </row>
        <row r="46">
          <cell r="B46" t="str">
            <v>Assumes Shine is the acquiror with no positive impact from the revaluation of Rise's assets</v>
          </cell>
        </row>
        <row r="47">
          <cell r="B47" t="str">
            <v>1 Includes stock based compensation expense</v>
          </cell>
        </row>
        <row r="51">
          <cell r="B51" t="str">
            <v>Note:  Acquiror net income statement is pro forma for acquisitions entered on "Income Statement" tab.</v>
          </cell>
        </row>
        <row r="53">
          <cell r="A53" t="str">
            <v>x</v>
          </cell>
          <cell r="B53" t="str">
            <v xml:space="preserve"> "IF CONVERTED" METHOD</v>
          </cell>
        </row>
        <row r="54">
          <cell r="G54" t="str">
            <v>Pro Forma Fiscal Year Ending 2009</v>
          </cell>
          <cell r="R54" t="str">
            <v>Fiscal Year Ending 2010</v>
          </cell>
          <cell r="AB54" t="str">
            <v>Fiscal Year Ending 2011</v>
          </cell>
        </row>
        <row r="55">
          <cell r="G55" t="str">
            <v>Shine</v>
          </cell>
          <cell r="I55" t="str">
            <v>Rise</v>
          </cell>
          <cell r="K55" t="str">
            <v>Acq. Adj.</v>
          </cell>
          <cell r="N55" t="str">
            <v>Combined</v>
          </cell>
          <cell r="R55" t="str">
            <v>Shine</v>
          </cell>
          <cell r="T55" t="str">
            <v>Rise</v>
          </cell>
          <cell r="V55" t="str">
            <v>Acq. Adj.</v>
          </cell>
          <cell r="Y55" t="str">
            <v>Combined</v>
          </cell>
          <cell r="AB55" t="str">
            <v>Shine</v>
          </cell>
          <cell r="AD55" t="str">
            <v>Rise</v>
          </cell>
          <cell r="AF55" t="str">
            <v>Acq. Adj.</v>
          </cell>
          <cell r="AI55" t="str">
            <v>Combined</v>
          </cell>
        </row>
        <row r="56">
          <cell r="B56" t="str">
            <v>Total Net Sales</v>
          </cell>
          <cell r="G56">
            <v>154.2870125</v>
          </cell>
          <cell r="I56">
            <v>235.14889500000001</v>
          </cell>
          <cell r="K56">
            <v>0</v>
          </cell>
          <cell r="N56">
            <v>389.43590749999998</v>
          </cell>
          <cell r="R56">
            <v>192.76562187499999</v>
          </cell>
          <cell r="T56">
            <v>294.23348765000003</v>
          </cell>
          <cell r="V56">
            <v>0</v>
          </cell>
          <cell r="Y56">
            <v>486.99910952499999</v>
          </cell>
          <cell r="AB56">
            <v>234.5</v>
          </cell>
          <cell r="AD56">
            <v>359.68500920299999</v>
          </cell>
          <cell r="AF56">
            <v>0</v>
          </cell>
          <cell r="AI56">
            <v>594.18500920299994</v>
          </cell>
        </row>
        <row r="57">
          <cell r="C57" t="str">
            <v>Cost of Goods Sold (Excluding Depreciation)</v>
          </cell>
          <cell r="G57">
            <v>99.139660000000006</v>
          </cell>
          <cell r="I57">
            <v>153.49574807234362</v>
          </cell>
          <cell r="K57">
            <v>0</v>
          </cell>
          <cell r="N57">
            <v>252.63540807234367</v>
          </cell>
          <cell r="R57">
            <v>125.29765421875</v>
          </cell>
          <cell r="T57">
            <v>193.20954768927143</v>
          </cell>
          <cell r="V57">
            <v>0</v>
          </cell>
          <cell r="Y57">
            <v>318.50720190802144</v>
          </cell>
          <cell r="AB57">
            <v>150.66624999999999</v>
          </cell>
          <cell r="AD57">
            <v>238.18937374543344</v>
          </cell>
          <cell r="AF57">
            <v>0</v>
          </cell>
          <cell r="AI57">
            <v>388.85562374543343</v>
          </cell>
        </row>
        <row r="58">
          <cell r="B58" t="str">
            <v>Gross Profit</v>
          </cell>
          <cell r="G58">
            <v>55.147352499999997</v>
          </cell>
          <cell r="I58">
            <v>81.653146927656394</v>
          </cell>
          <cell r="K58">
            <v>0</v>
          </cell>
          <cell r="N58">
            <v>136.80049942765632</v>
          </cell>
          <cell r="R58">
            <v>67.467967656249996</v>
          </cell>
          <cell r="T58">
            <v>101.0239399607286</v>
          </cell>
          <cell r="V58">
            <v>0</v>
          </cell>
          <cell r="Y58">
            <v>168.49190761697855</v>
          </cell>
          <cell r="AB58">
            <v>83.833750000000009</v>
          </cell>
          <cell r="AD58">
            <v>121.49563545756655</v>
          </cell>
          <cell r="AF58">
            <v>0</v>
          </cell>
          <cell r="AI58">
            <v>205.3293854575665</v>
          </cell>
        </row>
        <row r="59">
          <cell r="C59" t="str">
            <v>Total SG&amp;A (Excluding Amortization)</v>
          </cell>
          <cell r="G59">
            <v>39.098900803333343</v>
          </cell>
          <cell r="I59">
            <v>42.597000000000001</v>
          </cell>
          <cell r="K59">
            <v>0</v>
          </cell>
          <cell r="N59">
            <v>81.695900803333345</v>
          </cell>
          <cell r="R59">
            <v>45.127594537</v>
          </cell>
          <cell r="T59">
            <v>49.13864980786272</v>
          </cell>
          <cell r="V59">
            <v>-6</v>
          </cell>
          <cell r="Y59">
            <v>88.266244344862713</v>
          </cell>
          <cell r="AB59">
            <v>49.534641475590007</v>
          </cell>
          <cell r="AD59">
            <v>54.990981084714441</v>
          </cell>
          <cell r="AF59">
            <v>-12</v>
          </cell>
          <cell r="AI59">
            <v>92.525622560304441</v>
          </cell>
        </row>
        <row r="60">
          <cell r="B60" t="str">
            <v>Operating EBITDA</v>
          </cell>
          <cell r="G60">
            <v>16.048451696666653</v>
          </cell>
          <cell r="I60">
            <v>39.056146927656393</v>
          </cell>
          <cell r="K60">
            <v>-7.1054273576010019E-14</v>
          </cell>
          <cell r="N60">
            <v>55.104598624322975</v>
          </cell>
          <cell r="R60">
            <v>22.340373119249996</v>
          </cell>
          <cell r="T60">
            <v>51.885290152865878</v>
          </cell>
          <cell r="V60">
            <v>5.9999999999999716</v>
          </cell>
          <cell r="Y60">
            <v>80.225663272115838</v>
          </cell>
          <cell r="AB60">
            <v>34.299108524410002</v>
          </cell>
          <cell r="AD60">
            <v>66.504654372852116</v>
          </cell>
          <cell r="AF60">
            <v>11.999999999999943</v>
          </cell>
          <cell r="AI60">
            <v>112.80376289726206</v>
          </cell>
        </row>
        <row r="61">
          <cell r="C61" t="str">
            <v>Other (Income) Expense</v>
          </cell>
          <cell r="G61">
            <v>0</v>
          </cell>
          <cell r="I61">
            <v>0</v>
          </cell>
          <cell r="K61">
            <v>0</v>
          </cell>
          <cell r="N61">
            <v>0</v>
          </cell>
          <cell r="R61">
            <v>0</v>
          </cell>
          <cell r="T61">
            <v>0</v>
          </cell>
          <cell r="V61">
            <v>0</v>
          </cell>
          <cell r="Y61">
            <v>0</v>
          </cell>
          <cell r="AB61">
            <v>0</v>
          </cell>
          <cell r="AD61">
            <v>0</v>
          </cell>
          <cell r="AF61">
            <v>0</v>
          </cell>
          <cell r="AI61">
            <v>0</v>
          </cell>
        </row>
        <row r="62">
          <cell r="C62" t="str">
            <v>Corporate Overhead</v>
          </cell>
          <cell r="G62">
            <v>0</v>
          </cell>
          <cell r="I62">
            <v>5.6879999999999997</v>
          </cell>
          <cell r="K62">
            <v>0</v>
          </cell>
          <cell r="N62">
            <v>5.6879999999999997</v>
          </cell>
          <cell r="R62">
            <v>0</v>
          </cell>
          <cell r="T62">
            <v>5.8586400000000003</v>
          </cell>
          <cell r="V62">
            <v>0</v>
          </cell>
          <cell r="Y62">
            <v>5.8586400000000003</v>
          </cell>
          <cell r="AB62">
            <v>0</v>
          </cell>
          <cell r="AD62">
            <v>6.0343992000000002</v>
          </cell>
          <cell r="AF62">
            <v>0</v>
          </cell>
          <cell r="AI62">
            <v>6.0343991999999993</v>
          </cell>
        </row>
        <row r="63">
          <cell r="B63" t="str">
            <v>EBITDA</v>
          </cell>
          <cell r="G63">
            <v>16.048451696666653</v>
          </cell>
          <cell r="I63">
            <v>33.36814692765639</v>
          </cell>
          <cell r="K63">
            <v>-7.1054273576010019E-14</v>
          </cell>
          <cell r="N63">
            <v>49.416598624322972</v>
          </cell>
          <cell r="R63">
            <v>22.340373119249996</v>
          </cell>
          <cell r="T63">
            <v>46.026650152865876</v>
          </cell>
          <cell r="V63">
            <v>5.9999999999999716</v>
          </cell>
          <cell r="Y63">
            <v>74.367023272115844</v>
          </cell>
          <cell r="AB63">
            <v>34.299108524410002</v>
          </cell>
          <cell r="AD63">
            <v>60.470255172852113</v>
          </cell>
          <cell r="AF63">
            <v>11.999999999999943</v>
          </cell>
          <cell r="AI63">
            <v>106.76936369726207</v>
          </cell>
        </row>
        <row r="64">
          <cell r="C64" t="str">
            <v>Depreciation &amp; Amortization</v>
          </cell>
          <cell r="G64">
            <v>3.9873805999999998</v>
          </cell>
          <cell r="I64">
            <v>2.71</v>
          </cell>
          <cell r="K64">
            <v>0</v>
          </cell>
          <cell r="N64">
            <v>6.6973806000000007</v>
          </cell>
          <cell r="R64">
            <v>4.4000000000000004</v>
          </cell>
          <cell r="T64">
            <v>2.71</v>
          </cell>
          <cell r="V64">
            <v>0</v>
          </cell>
          <cell r="Y64">
            <v>7.1099999999999994</v>
          </cell>
          <cell r="AB64">
            <v>4.5</v>
          </cell>
          <cell r="AD64">
            <v>2.71</v>
          </cell>
          <cell r="AF64">
            <v>0</v>
          </cell>
          <cell r="AI64">
            <v>7.21</v>
          </cell>
        </row>
        <row r="65">
          <cell r="B65" t="str">
            <v>EBIT</v>
          </cell>
          <cell r="G65">
            <v>12.061071096666653</v>
          </cell>
          <cell r="I65">
            <v>30.658146927656389</v>
          </cell>
          <cell r="K65">
            <v>-7.1054273576010019E-14</v>
          </cell>
          <cell r="N65">
            <v>42.71921802432297</v>
          </cell>
          <cell r="R65">
            <v>17.940373119249998</v>
          </cell>
          <cell r="T65">
            <v>43.316650152865876</v>
          </cell>
          <cell r="V65">
            <v>5.9999999999999716</v>
          </cell>
          <cell r="Y65">
            <v>67.257023272115845</v>
          </cell>
          <cell r="AB65">
            <v>29.799108524410002</v>
          </cell>
          <cell r="AD65">
            <v>57.760255172852112</v>
          </cell>
          <cell r="AF65">
            <v>11.999999999999957</v>
          </cell>
          <cell r="AI65">
            <v>99.559363697262071</v>
          </cell>
        </row>
        <row r="66">
          <cell r="C66" t="str">
            <v>Interest (Income)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-0.11271948008666761</v>
          </cell>
          <cell r="Y66">
            <v>-0.11271948008666761</v>
          </cell>
          <cell r="AB66">
            <v>0</v>
          </cell>
          <cell r="AD66">
            <v>0</v>
          </cell>
          <cell r="AF66">
            <v>-0.11271948008666764</v>
          </cell>
          <cell r="AI66">
            <v>-0.11271948008666764</v>
          </cell>
        </row>
        <row r="67">
          <cell r="C67" t="str">
            <v xml:space="preserve">Other (Income) 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Other Expense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Deal Fees</v>
          </cell>
          <cell r="G69">
            <v>0</v>
          </cell>
          <cell r="I69">
            <v>0</v>
          </cell>
          <cell r="K69">
            <v>0</v>
          </cell>
          <cell r="N69">
            <v>0</v>
          </cell>
          <cell r="R69">
            <v>0</v>
          </cell>
          <cell r="T69">
            <v>0</v>
          </cell>
          <cell r="V69">
            <v>0</v>
          </cell>
          <cell r="Y69">
            <v>0</v>
          </cell>
          <cell r="AB69">
            <v>0</v>
          </cell>
          <cell r="AD69">
            <v>0</v>
          </cell>
          <cell r="AF69">
            <v>0</v>
          </cell>
          <cell r="AI69">
            <v>0</v>
          </cell>
        </row>
        <row r="70">
          <cell r="C70" t="str">
            <v>Restructuring Costs</v>
          </cell>
          <cell r="G70">
            <v>0</v>
          </cell>
          <cell r="I70">
            <v>0</v>
          </cell>
          <cell r="K70">
            <v>0</v>
          </cell>
          <cell r="N70">
            <v>0</v>
          </cell>
          <cell r="R70">
            <v>0</v>
          </cell>
          <cell r="T70">
            <v>0</v>
          </cell>
          <cell r="V70">
            <v>0</v>
          </cell>
          <cell r="Y70">
            <v>0</v>
          </cell>
          <cell r="AB70">
            <v>0</v>
          </cell>
          <cell r="AD70">
            <v>0</v>
          </cell>
          <cell r="AF70">
            <v>0</v>
          </cell>
          <cell r="AI70">
            <v>0</v>
          </cell>
        </row>
        <row r="71">
          <cell r="C71" t="str">
            <v>Interest Expense</v>
          </cell>
          <cell r="G71">
            <v>1.7943662333333337</v>
          </cell>
          <cell r="I71">
            <v>5.2588174712566493</v>
          </cell>
          <cell r="K71">
            <v>1.3943696469550169</v>
          </cell>
          <cell r="N71">
            <v>8.4475533515450003</v>
          </cell>
          <cell r="R71">
            <v>2</v>
          </cell>
          <cell r="T71">
            <v>4.3705642223201275</v>
          </cell>
          <cell r="V71">
            <v>1.9603244222429312</v>
          </cell>
          <cell r="Y71">
            <v>8.3308886445630588</v>
          </cell>
          <cell r="AB71">
            <v>1.8</v>
          </cell>
          <cell r="AD71">
            <v>3.4172977509112306</v>
          </cell>
          <cell r="AF71">
            <v>1.6065134680886741</v>
          </cell>
          <cell r="AI71">
            <v>6.8238112189999045</v>
          </cell>
        </row>
        <row r="72">
          <cell r="B72" t="str">
            <v>Pre-Tax Income</v>
          </cell>
          <cell r="G72">
            <v>10.26670486333332</v>
          </cell>
          <cell r="I72">
            <v>25.399329456399741</v>
          </cell>
          <cell r="K72">
            <v>-1.3943696469550844</v>
          </cell>
          <cell r="N72">
            <v>34.271664672777973</v>
          </cell>
          <cell r="R72">
            <v>15.940373119249998</v>
          </cell>
          <cell r="T72">
            <v>38.946085930545749</v>
          </cell>
          <cell r="V72">
            <v>4.1523950578437052</v>
          </cell>
          <cell r="Y72">
            <v>59.038854107639452</v>
          </cell>
          <cell r="AB72">
            <v>27.999108524410001</v>
          </cell>
          <cell r="AD72">
            <v>54.342957421940881</v>
          </cell>
          <cell r="AF72">
            <v>10.506206011997946</v>
          </cell>
          <cell r="AI72">
            <v>92.848271958348832</v>
          </cell>
        </row>
        <row r="73">
          <cell r="C73" t="str">
            <v>Income Taxes Expense</v>
          </cell>
          <cell r="G73">
            <v>3.0800114589999978</v>
          </cell>
          <cell r="I73">
            <v>9.9057384879958992</v>
          </cell>
          <cell r="K73">
            <v>-0.64795066479582708</v>
          </cell>
          <cell r="N73">
            <v>12.33779928220007</v>
          </cell>
          <cell r="R73">
            <v>4.7821118667882265</v>
          </cell>
          <cell r="T73">
            <v>15.188973512912842</v>
          </cell>
          <cell r="V73">
            <v>1.2829020990491316</v>
          </cell>
          <cell r="Y73">
            <v>21.253987478750201</v>
          </cell>
          <cell r="AB73">
            <v>8.3997324949759076</v>
          </cell>
          <cell r="AD73">
            <v>21.193753394556943</v>
          </cell>
          <cell r="AF73">
            <v>3.8318920154727252</v>
          </cell>
          <cell r="AI73">
            <v>33.425377905005575</v>
          </cell>
        </row>
        <row r="74">
          <cell r="C74" t="str">
            <v>Preferred Dividends</v>
          </cell>
          <cell r="G74">
            <v>0</v>
          </cell>
          <cell r="I74">
            <v>30.658146927656389</v>
          </cell>
          <cell r="K74">
            <v>-30.658146927656389</v>
          </cell>
          <cell r="N74">
            <v>0</v>
          </cell>
          <cell r="R74">
            <v>0</v>
          </cell>
          <cell r="T74">
            <v>0</v>
          </cell>
          <cell r="V74">
            <v>0</v>
          </cell>
          <cell r="Y74">
            <v>0</v>
          </cell>
          <cell r="AB74">
            <v>0</v>
          </cell>
          <cell r="AD74">
            <v>0</v>
          </cell>
          <cell r="AF74">
            <v>0</v>
          </cell>
          <cell r="AI74">
            <v>0</v>
          </cell>
        </row>
        <row r="75">
          <cell r="B75" t="str">
            <v>Consolidated Net Income</v>
          </cell>
          <cell r="G75">
            <v>7.1866934043333224</v>
          </cell>
          <cell r="I75">
            <v>-15.164555959252546</v>
          </cell>
          <cell r="K75">
            <v>29.911727945497127</v>
          </cell>
          <cell r="N75">
            <v>21.933865390577903</v>
          </cell>
          <cell r="R75">
            <v>11.15826125246177</v>
          </cell>
          <cell r="T75">
            <v>23.757112417632907</v>
          </cell>
          <cell r="V75">
            <v>2.8694929587945666</v>
          </cell>
          <cell r="Y75">
            <v>37.784866628889247</v>
          </cell>
          <cell r="AB75">
            <v>19.599376029434094</v>
          </cell>
          <cell r="AD75">
            <v>33.149204027383938</v>
          </cell>
          <cell r="AF75">
            <v>6.6743139965252283</v>
          </cell>
          <cell r="AI75">
            <v>59.422894053343256</v>
          </cell>
        </row>
        <row r="76">
          <cell r="C76" t="str">
            <v>Attributable to Non-Controlling Interests</v>
          </cell>
          <cell r="G76">
            <v>0</v>
          </cell>
          <cell r="I76">
            <v>0</v>
          </cell>
          <cell r="K76">
            <v>0</v>
          </cell>
          <cell r="N76">
            <v>0</v>
          </cell>
          <cell r="R76">
            <v>0</v>
          </cell>
          <cell r="T76">
            <v>0</v>
          </cell>
          <cell r="V76">
            <v>0</v>
          </cell>
          <cell r="Y76">
            <v>0</v>
          </cell>
          <cell r="AB76">
            <v>0</v>
          </cell>
          <cell r="AD76">
            <v>0</v>
          </cell>
          <cell r="AF76">
            <v>0</v>
          </cell>
          <cell r="AI76">
            <v>0</v>
          </cell>
        </row>
        <row r="77">
          <cell r="B77" t="str">
            <v>Net Income Available to Common</v>
          </cell>
          <cell r="G77">
            <v>7.1866934043333224</v>
          </cell>
          <cell r="I77">
            <v>-15.164555959252546</v>
          </cell>
          <cell r="K77">
            <v>29.911727945497127</v>
          </cell>
          <cell r="N77">
            <v>21.933865390577903</v>
          </cell>
          <cell r="R77">
            <v>11.15826125246177</v>
          </cell>
          <cell r="T77">
            <v>23.757112417632907</v>
          </cell>
          <cell r="V77">
            <v>2.8694929587945666</v>
          </cell>
          <cell r="Y77">
            <v>37.784866628889247</v>
          </cell>
          <cell r="AB77">
            <v>19.599376029434094</v>
          </cell>
          <cell r="AD77">
            <v>33.149204027383938</v>
          </cell>
          <cell r="AF77">
            <v>6.6743139965252283</v>
          </cell>
          <cell r="AI77">
            <v>59.422894053343256</v>
          </cell>
        </row>
        <row r="79">
          <cell r="B79" t="str">
            <v>Existing Convertible Debt Shares</v>
          </cell>
          <cell r="N79">
            <v>0</v>
          </cell>
          <cell r="Y79">
            <v>0</v>
          </cell>
          <cell r="AI79">
            <v>0</v>
          </cell>
        </row>
        <row r="80">
          <cell r="B80" t="str">
            <v>New Convertible Debt Shares</v>
          </cell>
          <cell r="N80">
            <v>0</v>
          </cell>
          <cell r="Y80">
            <v>0</v>
          </cell>
          <cell r="AI80">
            <v>0</v>
          </cell>
        </row>
        <row r="81">
          <cell r="B81" t="str">
            <v>Fully Diluted Shares Outstanding - excluding Convts</v>
          </cell>
          <cell r="G81">
            <v>15.5</v>
          </cell>
          <cell r="I81">
            <v>21.497015000000001</v>
          </cell>
          <cell r="K81">
            <v>27.297628339285712</v>
          </cell>
          <cell r="N81">
            <v>42.797628339285708</v>
          </cell>
          <cell r="R81">
            <v>15.9</v>
          </cell>
          <cell r="T81">
            <v>21.497015000000001</v>
          </cell>
          <cell r="V81">
            <v>27.297628339285712</v>
          </cell>
          <cell r="Y81">
            <v>43.197628339285714</v>
          </cell>
          <cell r="AB81">
            <v>16.3</v>
          </cell>
          <cell r="AD81">
            <v>21.497015000000001</v>
          </cell>
          <cell r="AF81">
            <v>27.297628339285712</v>
          </cell>
          <cell r="AI81">
            <v>43.597628339285713</v>
          </cell>
        </row>
        <row r="82">
          <cell r="B82" t="str">
            <v>Total Shares</v>
          </cell>
          <cell r="G82">
            <v>15.5</v>
          </cell>
          <cell r="N82">
            <v>42.797628339285708</v>
          </cell>
          <cell r="R82">
            <v>15.9</v>
          </cell>
          <cell r="Y82">
            <v>43.197628339285714</v>
          </cell>
          <cell r="AB82">
            <v>16.3</v>
          </cell>
          <cell r="AI82">
            <v>43.597628339285713</v>
          </cell>
        </row>
        <row r="84">
          <cell r="B84" t="str">
            <v>Earnings per Share</v>
          </cell>
          <cell r="G84">
            <v>0.46365763898924661</v>
          </cell>
          <cell r="I84">
            <v>-0.70542612354564316</v>
          </cell>
          <cell r="N84">
            <v>0.51250188951344067</v>
          </cell>
          <cell r="R84">
            <v>0.70177743726174657</v>
          </cell>
          <cell r="T84">
            <v>1.1051354068289438</v>
          </cell>
          <cell r="Y84">
            <v>0.87469771099739113</v>
          </cell>
          <cell r="AB84">
            <v>1.202415707327245</v>
          </cell>
          <cell r="AD84">
            <v>1.5420375353221802</v>
          </cell>
          <cell r="AI84">
            <v>1.3629845548226172</v>
          </cell>
        </row>
        <row r="86">
          <cell r="I86" t="str">
            <v>Accretion (Dilution) - $</v>
          </cell>
          <cell r="N86">
            <v>4.8844250524194055E-2</v>
          </cell>
          <cell r="T86" t="str">
            <v>Accretion (Dilution) - $</v>
          </cell>
          <cell r="Y86">
            <v>0.17292027373564456</v>
          </cell>
          <cell r="AD86" t="str">
            <v>Accretion (Dilution) - $</v>
          </cell>
          <cell r="AI86">
            <v>0.16056884749537215</v>
          </cell>
        </row>
        <row r="88">
          <cell r="I88" t="str">
            <v>Accretion (Dilution) - %</v>
          </cell>
          <cell r="N88">
            <v>0.10534551017141093</v>
          </cell>
          <cell r="T88" t="str">
            <v>Accretion (Dilution) - %</v>
          </cell>
          <cell r="Y88">
            <v>0.24640329619367535</v>
          </cell>
          <cell r="AD88" t="str">
            <v>Accretion (Dilution) - %</v>
          </cell>
          <cell r="AI88">
            <v>0.1335385478723394</v>
          </cell>
        </row>
        <row r="95">
          <cell r="A95" t="str">
            <v>x</v>
          </cell>
          <cell r="E95" t="str">
            <v>Convert New Convertible Debt?</v>
          </cell>
          <cell r="G95" t="str">
            <v>N</v>
          </cell>
        </row>
      </sheetData>
      <sheetData sheetId="13" refreshError="1"/>
      <sheetData sheetId="14" refreshError="1"/>
      <sheetData sheetId="15" refreshError="1"/>
      <sheetData sheetId="16" refreshError="1">
        <row r="2">
          <cell r="A2" t="str">
            <v>x</v>
          </cell>
          <cell r="C2" t="str">
            <v>Inputs</v>
          </cell>
          <cell r="J2" t="str">
            <v>Standalone EPS Metrics</v>
          </cell>
        </row>
        <row r="4">
          <cell r="C4" t="str">
            <v>Discount Period to</v>
          </cell>
          <cell r="E4">
            <v>40178</v>
          </cell>
          <cell r="J4" t="str">
            <v>Consensus</v>
          </cell>
          <cell r="L4">
            <v>1</v>
          </cell>
        </row>
        <row r="5">
          <cell r="C5" t="str">
            <v>P/E Multiple Range</v>
          </cell>
          <cell r="J5">
            <v>2009</v>
          </cell>
          <cell r="L5">
            <v>0.72073220251294612</v>
          </cell>
        </row>
        <row r="6">
          <cell r="D6" t="str">
            <v>Start</v>
          </cell>
          <cell r="E6">
            <v>10</v>
          </cell>
          <cell r="J6">
            <v>2010</v>
          </cell>
          <cell r="L6">
            <v>1.1051354068289438</v>
          </cell>
        </row>
        <row r="7">
          <cell r="D7" t="str">
            <v>Step</v>
          </cell>
          <cell r="E7">
            <v>2</v>
          </cell>
          <cell r="J7">
            <v>2011</v>
          </cell>
          <cell r="L7">
            <v>1.5420375353221802</v>
          </cell>
        </row>
        <row r="8">
          <cell r="C8" t="str">
            <v>LT Growth Rate</v>
          </cell>
          <cell r="E8">
            <v>0.15</v>
          </cell>
          <cell r="J8">
            <v>2012</v>
          </cell>
          <cell r="L8">
            <v>1.9715784831955867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1</v>
          </cell>
          <cell r="J11" t="str">
            <v>Standalone EBITDA Metrics</v>
          </cell>
          <cell r="N11" t="str">
            <v>PF Combined EBITDA Metrics</v>
          </cell>
        </row>
        <row r="12">
          <cell r="J12" t="str">
            <v>Current LTM</v>
          </cell>
          <cell r="L12">
            <v>33.36814692765639</v>
          </cell>
          <cell r="N12" t="str">
            <v>Current LTM</v>
          </cell>
          <cell r="P12">
            <v>49.416598624322972</v>
          </cell>
        </row>
        <row r="13">
          <cell r="C13" t="str">
            <v>Use Current Debt (No =  Each Yr. Status Quo Debt)?</v>
          </cell>
          <cell r="F13" t="str">
            <v>Y</v>
          </cell>
          <cell r="J13">
            <v>2009</v>
          </cell>
          <cell r="L13">
            <v>33.36814692765639</v>
          </cell>
          <cell r="N13">
            <v>2009</v>
          </cell>
          <cell r="P13">
            <v>49.416598624322972</v>
          </cell>
        </row>
        <row r="14">
          <cell r="J14">
            <v>2010</v>
          </cell>
          <cell r="L14">
            <v>46.026650152865876</v>
          </cell>
          <cell r="N14">
            <v>2010</v>
          </cell>
          <cell r="P14">
            <v>74.367023272115844</v>
          </cell>
        </row>
        <row r="15">
          <cell r="C15" t="str">
            <v>Link below to model Status Quo Net Debt</v>
          </cell>
          <cell r="J15">
            <v>2011</v>
          </cell>
          <cell r="L15">
            <v>60.470255172852113</v>
          </cell>
          <cell r="N15">
            <v>2011</v>
          </cell>
          <cell r="P15">
            <v>106.76936369726207</v>
          </cell>
        </row>
        <row r="16">
          <cell r="D16">
            <v>2009</v>
          </cell>
          <cell r="J16">
            <v>2012</v>
          </cell>
          <cell r="L16">
            <v>73.824496429871076</v>
          </cell>
          <cell r="N16">
            <v>2012</v>
          </cell>
          <cell r="P16">
            <v>128.27303005098969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  <cell r="M20" t="str">
            <v>PF Combined Debt Metrics</v>
          </cell>
        </row>
        <row r="21">
          <cell r="C21" t="str">
            <v>Cost of Equity</v>
          </cell>
          <cell r="E21">
            <v>0.16</v>
          </cell>
          <cell r="N21" t="str">
            <v>Cost of Equity</v>
          </cell>
          <cell r="P21">
            <v>0.16</v>
          </cell>
        </row>
        <row r="22">
          <cell r="C22" t="str">
            <v>Offer Price</v>
          </cell>
          <cell r="E22">
            <v>2.81</v>
          </cell>
        </row>
        <row r="23">
          <cell r="C23" t="str">
            <v>Shares Outstanding</v>
          </cell>
          <cell r="E23">
            <v>21.760387003558719</v>
          </cell>
          <cell r="N23" t="str">
            <v>PF Shares Out. (2009 &amp; 2010)</v>
          </cell>
          <cell r="P23">
            <v>43.197628339285714</v>
          </cell>
        </row>
        <row r="24">
          <cell r="C24" t="str">
            <v>Current Net Debt</v>
          </cell>
          <cell r="E24">
            <v>92.153999999999996</v>
          </cell>
          <cell r="N24" t="str">
            <v>PF Shares Out. (2011)</v>
          </cell>
          <cell r="P24">
            <v>43.597628339285713</v>
          </cell>
        </row>
        <row r="25">
          <cell r="N25" t="str">
            <v>PF 2009E Net Debt</v>
          </cell>
          <cell r="P25">
            <v>134.04335958916661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Y29" t="str">
            <v xml:space="preserve"> </v>
          </cell>
          <cell r="AC29" t="str">
            <v xml:space="preserve"> </v>
          </cell>
        </row>
        <row r="30">
          <cell r="F30" t="str">
            <v>Current 1</v>
          </cell>
          <cell r="H30">
            <v>2009</v>
          </cell>
          <cell r="N30">
            <v>2010</v>
          </cell>
          <cell r="T30">
            <v>2011</v>
          </cell>
          <cell r="Y30" t="str">
            <v xml:space="preserve"> </v>
          </cell>
        </row>
        <row r="32">
          <cell r="C32" t="str">
            <v>Forward P/E</v>
          </cell>
          <cell r="F32">
            <v>2.81</v>
          </cell>
          <cell r="H32">
            <v>10</v>
          </cell>
          <cell r="J32">
            <v>12</v>
          </cell>
          <cell r="L32">
            <v>14</v>
          </cell>
          <cell r="N32">
            <v>10</v>
          </cell>
          <cell r="P32">
            <v>12</v>
          </cell>
          <cell r="R32">
            <v>14</v>
          </cell>
          <cell r="T32">
            <v>10</v>
          </cell>
          <cell r="V32">
            <v>12</v>
          </cell>
          <cell r="X32">
            <v>14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J33">
            <v>0.15</v>
          </cell>
          <cell r="L33">
            <v>0.15</v>
          </cell>
          <cell r="N33">
            <v>0.15</v>
          </cell>
          <cell r="P33">
            <v>0.15</v>
          </cell>
          <cell r="R33">
            <v>0.15</v>
          </cell>
          <cell r="T33">
            <v>0.15</v>
          </cell>
          <cell r="V33">
            <v>0.15</v>
          </cell>
          <cell r="X33">
            <v>0.15</v>
          </cell>
        </row>
        <row r="34">
          <cell r="C34" t="str">
            <v>Forward PEG</v>
          </cell>
          <cell r="F34">
            <v>0.18733333333333335</v>
          </cell>
          <cell r="H34">
            <v>0.66666666666666674</v>
          </cell>
          <cell r="J34">
            <v>0.8</v>
          </cell>
          <cell r="L34">
            <v>0.93333333333333346</v>
          </cell>
          <cell r="N34">
            <v>0.66666666666666674</v>
          </cell>
          <cell r="P34">
            <v>0.8</v>
          </cell>
          <cell r="R34">
            <v>0.93333333333333346</v>
          </cell>
          <cell r="T34">
            <v>0.66666666666666674</v>
          </cell>
          <cell r="V34">
            <v>0.8</v>
          </cell>
          <cell r="X34">
            <v>0.93333333333333346</v>
          </cell>
        </row>
        <row r="36">
          <cell r="C36" t="str">
            <v>Forward EPS</v>
          </cell>
          <cell r="F36">
            <v>1</v>
          </cell>
          <cell r="H36">
            <v>1.1051354068289438</v>
          </cell>
          <cell r="J36">
            <v>1.1051354068289438</v>
          </cell>
          <cell r="L36">
            <v>1.1051354068289438</v>
          </cell>
          <cell r="N36">
            <v>1.5420375353221802</v>
          </cell>
          <cell r="P36">
            <v>1.5420375353221802</v>
          </cell>
          <cell r="R36">
            <v>1.5420375353221802</v>
          </cell>
          <cell r="T36">
            <v>1.9715784831955867</v>
          </cell>
          <cell r="V36">
            <v>1.9715784831955867</v>
          </cell>
          <cell r="X36">
            <v>1.9715784831955867</v>
          </cell>
        </row>
        <row r="37">
          <cell r="C37" t="str">
            <v>Implied Fiscal Year-End Share Price 2</v>
          </cell>
          <cell r="F37">
            <v>2.81</v>
          </cell>
          <cell r="H37">
            <v>11.051354068289438</v>
          </cell>
          <cell r="J37">
            <v>13.261624881947327</v>
          </cell>
          <cell r="L37">
            <v>15.471895695605214</v>
          </cell>
          <cell r="N37">
            <v>15.420375353221802</v>
          </cell>
          <cell r="P37">
            <v>18.504450423866164</v>
          </cell>
          <cell r="R37">
            <v>21.588525494510524</v>
          </cell>
          <cell r="T37">
            <v>19.715784831955865</v>
          </cell>
          <cell r="V37">
            <v>23.65894179834704</v>
          </cell>
          <cell r="X37">
            <v>27.602098764738216</v>
          </cell>
        </row>
        <row r="38">
          <cell r="C38" t="str">
            <v>FD Shares Outstanding</v>
          </cell>
          <cell r="F38">
            <v>21.760387003558719</v>
          </cell>
          <cell r="H38">
            <v>21.760387003558719</v>
          </cell>
          <cell r="J38">
            <v>21.760387003558719</v>
          </cell>
          <cell r="L38">
            <v>21.760387003558719</v>
          </cell>
          <cell r="N38">
            <v>21.760387003558719</v>
          </cell>
          <cell r="P38">
            <v>21.760387003558719</v>
          </cell>
          <cell r="R38">
            <v>21.760387003558719</v>
          </cell>
          <cell r="T38">
            <v>21.760387003558719</v>
          </cell>
          <cell r="V38">
            <v>21.760387003558719</v>
          </cell>
          <cell r="X38">
            <v>21.760387003558719</v>
          </cell>
        </row>
        <row r="39">
          <cell r="C39" t="str">
            <v>Net Debt</v>
          </cell>
          <cell r="F39">
            <v>92.153999999999996</v>
          </cell>
          <cell r="H39">
            <v>92.153999999999996</v>
          </cell>
          <cell r="J39">
            <v>92.153999999999996</v>
          </cell>
          <cell r="L39">
            <v>92.153999999999996</v>
          </cell>
          <cell r="N39">
            <v>92.153999999999996</v>
          </cell>
          <cell r="P39">
            <v>92.153999999999996</v>
          </cell>
          <cell r="R39">
            <v>92.153999999999996</v>
          </cell>
          <cell r="T39">
            <v>92.153999999999996</v>
          </cell>
          <cell r="V39">
            <v>92.153999999999996</v>
          </cell>
          <cell r="X39">
            <v>92.153999999999996</v>
          </cell>
        </row>
        <row r="40">
          <cell r="C40" t="str">
            <v>Enterprise Value</v>
          </cell>
          <cell r="F40">
            <v>153.30068747999999</v>
          </cell>
          <cell r="H40">
            <v>332.63574143933124</v>
          </cell>
          <cell r="J40">
            <v>380.73208972719755</v>
          </cell>
          <cell r="L40">
            <v>428.8284380150638</v>
          </cell>
          <cell r="N40">
            <v>427.70733542624487</v>
          </cell>
          <cell r="P40">
            <v>494.81800251149389</v>
          </cell>
          <cell r="R40">
            <v>561.92866959674279</v>
          </cell>
          <cell r="T40">
            <v>521.17710802225247</v>
          </cell>
          <cell r="V40">
            <v>606.9817296267031</v>
          </cell>
          <cell r="X40">
            <v>692.78635123115362</v>
          </cell>
        </row>
        <row r="41">
          <cell r="C41" t="str">
            <v>LTM EBITDA</v>
          </cell>
          <cell r="F41">
            <v>33.36814692765639</v>
          </cell>
          <cell r="H41">
            <v>33.36814692765639</v>
          </cell>
          <cell r="J41">
            <v>33.36814692765639</v>
          </cell>
          <cell r="L41">
            <v>33.36814692765639</v>
          </cell>
          <cell r="N41">
            <v>46.026650152865876</v>
          </cell>
          <cell r="P41">
            <v>46.026650152865876</v>
          </cell>
          <cell r="R41">
            <v>46.026650152865876</v>
          </cell>
          <cell r="T41">
            <v>60.470255172852113</v>
          </cell>
          <cell r="V41">
            <v>60.470255172852113</v>
          </cell>
          <cell r="X41">
            <v>60.470255172852113</v>
          </cell>
        </row>
        <row r="42">
          <cell r="C42" t="str">
            <v>Implied EV / LTM EBITDA</v>
          </cell>
          <cell r="F42">
            <v>4.5942223825722968</v>
          </cell>
          <cell r="H42">
            <v>9.968660895688938</v>
          </cell>
          <cell r="J42">
            <v>11.410045950488094</v>
          </cell>
          <cell r="L42">
            <v>12.85143100528725</v>
          </cell>
          <cell r="N42">
            <v>9.2926018731696338</v>
          </cell>
          <cell r="P42">
            <v>10.750684676553281</v>
          </cell>
          <cell r="R42">
            <v>12.208767479936924</v>
          </cell>
          <cell r="T42">
            <v>8.6187350546559784</v>
          </cell>
          <cell r="V42">
            <v>10.037690892682146</v>
          </cell>
          <cell r="X42">
            <v>11.456646730708313</v>
          </cell>
        </row>
        <row r="45">
          <cell r="C45" t="str">
            <v>Present Value of Future Share Price 3</v>
          </cell>
          <cell r="H45">
            <v>11.051354068289438</v>
          </cell>
          <cell r="J45">
            <v>13.261624881947327</v>
          </cell>
          <cell r="L45">
            <v>15.471895695605214</v>
          </cell>
          <cell r="N45">
            <v>13.293427028639485</v>
          </cell>
          <cell r="P45">
            <v>15.952112434367384</v>
          </cell>
          <cell r="R45">
            <v>18.61079784009528</v>
          </cell>
          <cell r="T45">
            <v>14.652039857279926</v>
          </cell>
          <cell r="V45">
            <v>17.582447828735912</v>
          </cell>
          <cell r="X45">
            <v>20.512855800191897</v>
          </cell>
        </row>
        <row r="48">
          <cell r="C48" t="str">
            <v>Note: Share prices are discounted to 12/31/2009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16.0%</v>
          </cell>
        </row>
        <row r="54">
          <cell r="F54" t="str">
            <v>Discount Period</v>
          </cell>
          <cell r="H54">
            <v>0</v>
          </cell>
          <cell r="J54">
            <v>0</v>
          </cell>
          <cell r="L54">
            <v>0</v>
          </cell>
          <cell r="N54">
            <v>1</v>
          </cell>
          <cell r="P54">
            <v>1</v>
          </cell>
          <cell r="R54">
            <v>1</v>
          </cell>
          <cell r="T54">
            <v>2</v>
          </cell>
          <cell r="V54">
            <v>2</v>
          </cell>
          <cell r="X54">
            <v>2</v>
          </cell>
        </row>
        <row r="58">
          <cell r="C58" t="str">
            <v>Standalone</v>
          </cell>
          <cell r="AI58" t="str">
            <v>For Shine</v>
          </cell>
          <cell r="AS58" t="str">
            <v>For Rise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1">
          <cell r="AE61" t="str">
            <v>Price @</v>
          </cell>
          <cell r="AF61" t="str">
            <v>Price @</v>
          </cell>
          <cell r="AG61" t="str">
            <v>Price @</v>
          </cell>
        </row>
        <row r="62">
          <cell r="H62" t="str">
            <v>Fiscal Year Ending December 31,</v>
          </cell>
          <cell r="AE62" t="str">
            <v>Rise @ 6.0x LTM EBITDA</v>
          </cell>
          <cell r="AF62" t="str">
            <v>Rise @ 7.0x LTM EBITDA</v>
          </cell>
          <cell r="AG62" t="str">
            <v>Rise @ 8.0x LTM EBITDA</v>
          </cell>
        </row>
        <row r="63">
          <cell r="F63" t="str">
            <v>Current</v>
          </cell>
          <cell r="H63" t="str">
            <v>2009E</v>
          </cell>
          <cell r="N63">
            <v>2010</v>
          </cell>
          <cell r="T63">
            <v>2011</v>
          </cell>
          <cell r="AD63" t="str">
            <v>2009E</v>
          </cell>
          <cell r="AE63">
            <v>3.0406408657139656</v>
          </cell>
          <cell r="AF63">
            <v>4.574076227971049</v>
          </cell>
          <cell r="AG63">
            <v>6.1075115902281327</v>
          </cell>
        </row>
        <row r="64">
          <cell r="AD64">
            <v>2010</v>
          </cell>
          <cell r="AE64">
            <v>7.5475202718430534</v>
          </cell>
          <cell r="AF64">
            <v>9.6626779730980257</v>
          </cell>
          <cell r="AG64">
            <v>11.777835674353001</v>
          </cell>
        </row>
        <row r="65">
          <cell r="C65" t="str">
            <v>EV / LTM EBITDA</v>
          </cell>
          <cell r="F65">
            <v>4.5942223825722968</v>
          </cell>
          <cell r="H65">
            <v>6</v>
          </cell>
          <cell r="J65">
            <v>7</v>
          </cell>
          <cell r="L65">
            <v>8</v>
          </cell>
          <cell r="N65">
            <v>6</v>
          </cell>
          <cell r="P65">
            <v>7</v>
          </cell>
          <cell r="R65">
            <v>8</v>
          </cell>
          <cell r="T65">
            <v>6</v>
          </cell>
          <cell r="V65">
            <v>7</v>
          </cell>
          <cell r="X65">
            <v>8</v>
          </cell>
          <cell r="AD65">
            <v>2011</v>
          </cell>
          <cell r="AE65">
            <v>13.499820384261305</v>
          </cell>
          <cell r="AF65">
            <v>16.278734893592539</v>
          </cell>
          <cell r="AG65">
            <v>19.057649402923772</v>
          </cell>
        </row>
        <row r="66">
          <cell r="C66" t="str">
            <v>LTM EBITDA 1</v>
          </cell>
          <cell r="F66">
            <v>33.36814692765639</v>
          </cell>
          <cell r="H66">
            <v>33.36814692765639</v>
          </cell>
          <cell r="J66">
            <v>33.36814692765639</v>
          </cell>
          <cell r="L66">
            <v>33.36814692765639</v>
          </cell>
          <cell r="N66">
            <v>46.026650152865876</v>
          </cell>
          <cell r="P66">
            <v>46.026650152865876</v>
          </cell>
          <cell r="R66">
            <v>46.026650152865876</v>
          </cell>
          <cell r="T66">
            <v>60.470255172852113</v>
          </cell>
          <cell r="V66">
            <v>60.470255172852113</v>
          </cell>
          <cell r="X66">
            <v>60.470255172852113</v>
          </cell>
        </row>
        <row r="67">
          <cell r="C67" t="str">
            <v>Enterprise Value</v>
          </cell>
          <cell r="F67">
            <v>153.30068747999999</v>
          </cell>
          <cell r="H67">
            <v>200.20888156593833</v>
          </cell>
          <cell r="J67">
            <v>233.57702849359472</v>
          </cell>
          <cell r="L67">
            <v>266.94517542125112</v>
          </cell>
          <cell r="N67">
            <v>276.15990091719527</v>
          </cell>
          <cell r="P67">
            <v>322.18655107006111</v>
          </cell>
          <cell r="R67">
            <v>368.21320122292701</v>
          </cell>
          <cell r="T67">
            <v>362.82153103711266</v>
          </cell>
          <cell r="V67">
            <v>423.29178620996481</v>
          </cell>
          <cell r="X67">
            <v>483.7620413828169</v>
          </cell>
        </row>
        <row r="68">
          <cell r="C68" t="str">
            <v>Net Debt</v>
          </cell>
          <cell r="F68">
            <v>92.153999999999996</v>
          </cell>
          <cell r="H68">
            <v>134.04335958916661</v>
          </cell>
          <cell r="J68">
            <v>134.04335958916661</v>
          </cell>
          <cell r="L68">
            <v>134.04335958916661</v>
          </cell>
          <cell r="N68">
            <v>111.92293888468571</v>
          </cell>
          <cell r="P68">
            <v>111.92293888468571</v>
          </cell>
          <cell r="R68">
            <v>111.92293888468571</v>
          </cell>
          <cell r="T68">
            <v>69.060214997055866</v>
          </cell>
          <cell r="V68">
            <v>69.060214997055866</v>
          </cell>
          <cell r="X68">
            <v>69.060214997055866</v>
          </cell>
        </row>
        <row r="69">
          <cell r="C69" t="str">
            <v>Equity Value</v>
          </cell>
          <cell r="F69">
            <v>61.146687480000004</v>
          </cell>
          <cell r="H69">
            <v>66.165521976771714</v>
          </cell>
          <cell r="J69">
            <v>99.533668904428112</v>
          </cell>
          <cell r="L69">
            <v>132.90181583208451</v>
          </cell>
          <cell r="N69">
            <v>164.23696203250955</v>
          </cell>
          <cell r="P69">
            <v>210.26361218537539</v>
          </cell>
          <cell r="R69">
            <v>256.29026233824129</v>
          </cell>
          <cell r="T69">
            <v>293.76131604005678</v>
          </cell>
          <cell r="V69">
            <v>354.23157121290893</v>
          </cell>
          <cell r="X69">
            <v>414.70182638576102</v>
          </cell>
        </row>
        <row r="70">
          <cell r="C70" t="str">
            <v>Fully Diluted Shares Outstanding</v>
          </cell>
          <cell r="F70">
            <v>21.760387003558719</v>
          </cell>
          <cell r="H70">
            <v>21.760387003558719</v>
          </cell>
          <cell r="J70">
            <v>21.760387003558719</v>
          </cell>
          <cell r="L70">
            <v>21.760387003558719</v>
          </cell>
          <cell r="N70">
            <v>21.760387003558719</v>
          </cell>
          <cell r="P70">
            <v>21.760387003558719</v>
          </cell>
          <cell r="R70">
            <v>21.760387003558719</v>
          </cell>
          <cell r="T70">
            <v>21.760387003558719</v>
          </cell>
          <cell r="V70">
            <v>21.760387003558719</v>
          </cell>
          <cell r="X70">
            <v>21.760387003558719</v>
          </cell>
        </row>
        <row r="72">
          <cell r="C72" t="str">
            <v>Implied Fiscal Year-End Share Price 2</v>
          </cell>
          <cell r="F72">
            <v>2.81</v>
          </cell>
          <cell r="H72">
            <v>3.0406408657139656</v>
          </cell>
          <cell r="J72">
            <v>4.574076227971049</v>
          </cell>
          <cell r="L72">
            <v>6.1075115902281327</v>
          </cell>
          <cell r="N72">
            <v>7.5475202718430534</v>
          </cell>
          <cell r="P72">
            <v>9.6626779730980257</v>
          </cell>
          <cell r="R72">
            <v>11.777835674353001</v>
          </cell>
          <cell r="T72">
            <v>13.499820384261305</v>
          </cell>
          <cell r="V72">
            <v>16.278734893592539</v>
          </cell>
          <cell r="X72">
            <v>19.057649402923772</v>
          </cell>
        </row>
        <row r="74">
          <cell r="C74" t="str">
            <v>EPS</v>
          </cell>
          <cell r="F74">
            <v>1</v>
          </cell>
          <cell r="H74">
            <v>0.72073220251294612</v>
          </cell>
          <cell r="J74">
            <v>0.72073220251294612</v>
          </cell>
          <cell r="L74">
            <v>0.72073220251294612</v>
          </cell>
          <cell r="N74">
            <v>1.1051354068289438</v>
          </cell>
          <cell r="P74">
            <v>1.1051354068289438</v>
          </cell>
          <cell r="R74">
            <v>1.1051354068289438</v>
          </cell>
          <cell r="T74">
            <v>1.5420375353221802</v>
          </cell>
          <cell r="V74">
            <v>1.5420375353221802</v>
          </cell>
          <cell r="X74">
            <v>1.5420375353221802</v>
          </cell>
        </row>
        <row r="75">
          <cell r="C75" t="str">
            <v>Implied Forward P/E</v>
          </cell>
          <cell r="F75">
            <v>2.81</v>
          </cell>
          <cell r="H75">
            <v>4.2188219911810423</v>
          </cell>
          <cell r="J75">
            <v>6.3464296614232207</v>
          </cell>
          <cell r="L75">
            <v>8.4740373316654001</v>
          </cell>
          <cell r="N75">
            <v>6.8294982001343847</v>
          </cell>
          <cell r="P75">
            <v>8.7434335316646354</v>
          </cell>
          <cell r="R75">
            <v>10.657368863194888</v>
          </cell>
          <cell r="T75">
            <v>8.7545342282740002</v>
          </cell>
          <cell r="V75">
            <v>10.556639848712502</v>
          </cell>
          <cell r="X75">
            <v>12.358745469151001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J76">
            <v>0.15</v>
          </cell>
          <cell r="L76">
            <v>0.15</v>
          </cell>
          <cell r="N76">
            <v>0.15</v>
          </cell>
          <cell r="P76">
            <v>0.15</v>
          </cell>
          <cell r="R76">
            <v>0.15</v>
          </cell>
          <cell r="T76">
            <v>0.15</v>
          </cell>
          <cell r="V76">
            <v>0.15</v>
          </cell>
          <cell r="X76">
            <v>0.15</v>
          </cell>
        </row>
        <row r="77">
          <cell r="C77" t="str">
            <v>Forward PEG</v>
          </cell>
          <cell r="F77">
            <v>0.18733333333333335</v>
          </cell>
          <cell r="H77">
            <v>0.28125479941206949</v>
          </cell>
          <cell r="J77">
            <v>0.42309531076154805</v>
          </cell>
          <cell r="L77">
            <v>0.56493582211102666</v>
          </cell>
          <cell r="N77">
            <v>0.45529988000895899</v>
          </cell>
          <cell r="P77">
            <v>0.58289556877764237</v>
          </cell>
          <cell r="R77">
            <v>0.71049125754632581</v>
          </cell>
          <cell r="T77">
            <v>0.58363561521826668</v>
          </cell>
          <cell r="V77">
            <v>0.70377598991416679</v>
          </cell>
          <cell r="X77">
            <v>0.82391636461006679</v>
          </cell>
        </row>
        <row r="80">
          <cell r="C80" t="str">
            <v>Present Value of Future Share Price 3</v>
          </cell>
          <cell r="H80">
            <v>3.0406408657139656</v>
          </cell>
          <cell r="J80">
            <v>4.574076227971049</v>
          </cell>
          <cell r="L80">
            <v>6.1075115902281327</v>
          </cell>
          <cell r="N80">
            <v>6.5064829929681496</v>
          </cell>
          <cell r="P80">
            <v>8.3298948043948506</v>
          </cell>
          <cell r="R80">
            <v>10.153306615821554</v>
          </cell>
          <cell r="T80">
            <v>10.032565683904062</v>
          </cell>
          <cell r="V80">
            <v>12.097751853145466</v>
          </cell>
          <cell r="X80">
            <v>14.162938022386871</v>
          </cell>
        </row>
        <row r="83">
          <cell r="C83" t="str">
            <v>Source: Rise Management</v>
          </cell>
        </row>
        <row r="84">
          <cell r="C84" t="str">
            <v>Note: Share prices are discounted to 12/31/2009</v>
          </cell>
        </row>
        <row r="85">
          <cell r="C85">
            <v>1</v>
          </cell>
          <cell r="D85" t="str">
            <v>Includes stock based compensation expense</v>
          </cell>
        </row>
        <row r="86">
          <cell r="C86">
            <v>2</v>
          </cell>
          <cell r="D86" t="str">
            <v>Calculated as EV / LTM EBITDA multiple times LTM EBITDA minus net debt, divided by fully diluted shares outstanding</v>
          </cell>
        </row>
        <row r="87">
          <cell r="C87">
            <v>3</v>
          </cell>
          <cell r="D87" t="str">
            <v>Implied future share prices discounted using estimated cost of equity of 16.0%</v>
          </cell>
        </row>
        <row r="91">
          <cell r="F91" t="str">
            <v>Discount Period</v>
          </cell>
          <cell r="H91">
            <v>0</v>
          </cell>
          <cell r="J91">
            <v>0</v>
          </cell>
          <cell r="L91">
            <v>0</v>
          </cell>
          <cell r="N91">
            <v>1</v>
          </cell>
          <cell r="P91">
            <v>1</v>
          </cell>
          <cell r="R91">
            <v>1</v>
          </cell>
          <cell r="T91">
            <v>2</v>
          </cell>
          <cell r="V91">
            <v>2</v>
          </cell>
          <cell r="X91">
            <v>2</v>
          </cell>
        </row>
        <row r="98">
          <cell r="C98" t="str">
            <v>PF Combined</v>
          </cell>
        </row>
        <row r="99">
          <cell r="A99" t="str">
            <v>x</v>
          </cell>
        </row>
        <row r="100">
          <cell r="C100" t="str">
            <v>Present Value of Future Share Price Analysis - EBITDA Multiple Driver</v>
          </cell>
        </row>
        <row r="102">
          <cell r="H102" t="str">
            <v>Fiscal Year Ending December 31,</v>
          </cell>
          <cell r="AF102" t="str">
            <v>Shine Standalone @ 7.0x LTM EBITDA</v>
          </cell>
          <cell r="AG102" t="str">
            <v>PF Combined @ 7.0x LTM EBITDA</v>
          </cell>
        </row>
        <row r="103">
          <cell r="F103" t="str">
            <v>Current</v>
          </cell>
          <cell r="H103" t="str">
            <v>2009E</v>
          </cell>
          <cell r="N103">
            <v>2010</v>
          </cell>
          <cell r="T103">
            <v>2011</v>
          </cell>
        </row>
        <row r="105">
          <cell r="C105" t="str">
            <v>EV / LTM EBITDA</v>
          </cell>
          <cell r="F105" t="e">
            <v>#DIV/0!</v>
          </cell>
          <cell r="H105">
            <v>6</v>
          </cell>
          <cell r="J105">
            <v>7</v>
          </cell>
          <cell r="L105">
            <v>8</v>
          </cell>
          <cell r="N105">
            <v>6</v>
          </cell>
          <cell r="P105">
            <v>7</v>
          </cell>
          <cell r="R105">
            <v>8</v>
          </cell>
          <cell r="T105">
            <v>6</v>
          </cell>
          <cell r="V105">
            <v>7</v>
          </cell>
          <cell r="X105">
            <v>8</v>
          </cell>
          <cell r="AD105" t="str">
            <v>2009E</v>
          </cell>
          <cell r="AF105">
            <v>4.7965064277443163</v>
          </cell>
          <cell r="AG105">
            <v>4.9047329431372564</v>
          </cell>
        </row>
        <row r="106">
          <cell r="C106" t="str">
            <v>LTM EBITDA 1,2</v>
          </cell>
          <cell r="F106">
            <v>0</v>
          </cell>
          <cell r="H106">
            <v>49.416598624322972</v>
          </cell>
          <cell r="J106">
            <v>49.416598624322972</v>
          </cell>
          <cell r="L106">
            <v>49.416598624322972</v>
          </cell>
          <cell r="N106">
            <v>74.367023272115844</v>
          </cell>
          <cell r="P106">
            <v>74.367023272115844</v>
          </cell>
          <cell r="R106">
            <v>74.367023272115844</v>
          </cell>
          <cell r="T106">
            <v>106.76936369726207</v>
          </cell>
          <cell r="V106">
            <v>106.76936369726207</v>
          </cell>
          <cell r="X106">
            <v>106.76936369726207</v>
          </cell>
          <cell r="AD106">
            <v>2010</v>
          </cell>
          <cell r="AF106">
            <v>7.7282818860137521</v>
          </cell>
          <cell r="AG106">
            <v>9.4599226793311093</v>
          </cell>
        </row>
        <row r="107">
          <cell r="C107" t="str">
            <v>Enterprise Value</v>
          </cell>
          <cell r="F107">
            <v>0</v>
          </cell>
          <cell r="H107">
            <v>296.49959174593783</v>
          </cell>
          <cell r="J107">
            <v>345.91619037026078</v>
          </cell>
          <cell r="L107">
            <v>395.33278899458378</v>
          </cell>
          <cell r="N107">
            <v>446.20213963269509</v>
          </cell>
          <cell r="P107">
            <v>520.56916290481092</v>
          </cell>
          <cell r="R107">
            <v>594.93618617692675</v>
          </cell>
          <cell r="T107">
            <v>640.61618218357239</v>
          </cell>
          <cell r="V107">
            <v>747.38554588083446</v>
          </cell>
          <cell r="X107">
            <v>854.15490957809652</v>
          </cell>
          <cell r="AD107">
            <v>2011</v>
          </cell>
          <cell r="AF107">
            <v>13.692085343627308</v>
          </cell>
          <cell r="AG107">
            <v>15.558766766047716</v>
          </cell>
        </row>
        <row r="108">
          <cell r="C108" t="str">
            <v>Net Debt</v>
          </cell>
          <cell r="F108">
            <v>0</v>
          </cell>
          <cell r="H108">
            <v>134.04335958916661</v>
          </cell>
          <cell r="J108">
            <v>134.04335958916661</v>
          </cell>
          <cell r="L108">
            <v>134.04335958916661</v>
          </cell>
          <cell r="N108">
            <v>111.92293888468571</v>
          </cell>
          <cell r="P108">
            <v>111.92293888468571</v>
          </cell>
          <cell r="R108">
            <v>111.92293888468571</v>
          </cell>
          <cell r="T108">
            <v>69.060214997055866</v>
          </cell>
          <cell r="V108">
            <v>69.060214997055866</v>
          </cell>
          <cell r="X108">
            <v>69.060214997055866</v>
          </cell>
        </row>
        <row r="109">
          <cell r="C109" t="str">
            <v>Equity Value</v>
          </cell>
          <cell r="F109">
            <v>0</v>
          </cell>
          <cell r="H109">
            <v>162.45623215677122</v>
          </cell>
          <cell r="J109">
            <v>211.87283078109417</v>
          </cell>
          <cell r="L109">
            <v>261.2894294054172</v>
          </cell>
          <cell r="N109">
            <v>334.27920074800937</v>
          </cell>
          <cell r="P109">
            <v>408.6462240201252</v>
          </cell>
          <cell r="R109">
            <v>483.01324729224103</v>
          </cell>
          <cell r="T109">
            <v>571.55596718651657</v>
          </cell>
          <cell r="V109">
            <v>678.32533088377863</v>
          </cell>
          <cell r="X109">
            <v>785.0946945810407</v>
          </cell>
        </row>
        <row r="110">
          <cell r="C110" t="str">
            <v>Fully Diluted Shares Outstanding</v>
          </cell>
          <cell r="F110">
            <v>0</v>
          </cell>
          <cell r="H110">
            <v>43.197628339285714</v>
          </cell>
          <cell r="J110">
            <v>43.197628339285714</v>
          </cell>
          <cell r="L110">
            <v>43.197628339285714</v>
          </cell>
          <cell r="N110">
            <v>43.197628339285714</v>
          </cell>
          <cell r="P110">
            <v>43.197628339285714</v>
          </cell>
          <cell r="R110">
            <v>43.197628339285714</v>
          </cell>
          <cell r="T110">
            <v>43.597628339285713</v>
          </cell>
          <cell r="V110">
            <v>43.597628339285713</v>
          </cell>
          <cell r="X110">
            <v>43.597628339285713</v>
          </cell>
        </row>
        <row r="112">
          <cell r="C112" t="str">
            <v>PF Combined Implied FYE Share Price  3</v>
          </cell>
          <cell r="F112">
            <v>0</v>
          </cell>
          <cell r="H112">
            <v>3.7607673940059065</v>
          </cell>
          <cell r="J112">
            <v>4.9047329431372564</v>
          </cell>
          <cell r="L112">
            <v>6.048698492268608</v>
          </cell>
          <cell r="N112">
            <v>7.7383692947791305</v>
          </cell>
          <cell r="P112">
            <v>9.4599226793311093</v>
          </cell>
          <cell r="R112">
            <v>11.181476063883089</v>
          </cell>
          <cell r="T112">
            <v>13.109794935140748</v>
          </cell>
          <cell r="V112">
            <v>15.558766766047716</v>
          </cell>
          <cell r="X112">
            <v>18.007738596954685</v>
          </cell>
        </row>
        <row r="113">
          <cell r="C113" t="str">
            <v>Shine Standalone Implied FYE Share Price  3</v>
          </cell>
          <cell r="H113">
            <v>3.754722668865635</v>
          </cell>
          <cell r="J113">
            <v>4.7965064277443163</v>
          </cell>
          <cell r="L113">
            <v>5.8382901866229977</v>
          </cell>
          <cell r="N113">
            <v>6.2780586294139518</v>
          </cell>
          <cell r="P113">
            <v>7.7282818860137521</v>
          </cell>
          <cell r="R113">
            <v>9.1785051426135524</v>
          </cell>
          <cell r="T113">
            <v>11.465561883288176</v>
          </cell>
          <cell r="V113">
            <v>13.692085343627308</v>
          </cell>
          <cell r="X113">
            <v>15.918608803966444</v>
          </cell>
        </row>
        <row r="114">
          <cell r="C114" t="str">
            <v>EPS</v>
          </cell>
          <cell r="F114">
            <v>21.760387003558719</v>
          </cell>
          <cell r="H114">
            <v>92.153999999999996</v>
          </cell>
          <cell r="J114">
            <v>92.153999999999996</v>
          </cell>
          <cell r="L114">
            <v>92.153999999999996</v>
          </cell>
          <cell r="N114">
            <v>428.8284380150638</v>
          </cell>
          <cell r="P114">
            <v>428.8284380150638</v>
          </cell>
          <cell r="R114">
            <v>428.8284380150638</v>
          </cell>
          <cell r="T114">
            <v>33.36814692765639</v>
          </cell>
          <cell r="V114">
            <v>33.36814692765639</v>
          </cell>
          <cell r="X114">
            <v>33.36814692765639</v>
          </cell>
        </row>
        <row r="115">
          <cell r="C115" t="str">
            <v>Implied Forward P/E</v>
          </cell>
          <cell r="F115">
            <v>0</v>
          </cell>
          <cell r="H115">
            <v>4.080959474364549E-2</v>
          </cell>
          <cell r="J115">
            <v>5.3223223551199697E-2</v>
          </cell>
          <cell r="L115">
            <v>6.5636852358753911E-2</v>
          </cell>
          <cell r="N115">
            <v>1.8045373414594529E-2</v>
          </cell>
          <cell r="P115">
            <v>2.2059923831354682E-2</v>
          </cell>
          <cell r="R115">
            <v>2.6074474248114834E-2</v>
          </cell>
          <cell r="T115">
            <v>0.39288351743245914</v>
          </cell>
          <cell r="V115">
            <v>0.46627602065466228</v>
          </cell>
          <cell r="X115">
            <v>0.53966852387686537</v>
          </cell>
        </row>
        <row r="116">
          <cell r="C116" t="str">
            <v>Long Term Growth Rate</v>
          </cell>
          <cell r="F116">
            <v>0.15</v>
          </cell>
          <cell r="H116">
            <v>0.15</v>
          </cell>
          <cell r="J116">
            <v>0.15</v>
          </cell>
          <cell r="L116">
            <v>0.15</v>
          </cell>
          <cell r="N116">
            <v>0.15</v>
          </cell>
          <cell r="P116">
            <v>0.15</v>
          </cell>
          <cell r="R116">
            <v>0.15</v>
          </cell>
          <cell r="T116">
            <v>0.15</v>
          </cell>
          <cell r="V116">
            <v>0.15</v>
          </cell>
          <cell r="X116">
            <v>0.15</v>
          </cell>
        </row>
        <row r="117">
          <cell r="C117" t="str">
            <v>Forward PEG</v>
          </cell>
          <cell r="F117">
            <v>0.18733333333333335</v>
          </cell>
          <cell r="H117">
            <v>0.28125479941206949</v>
          </cell>
          <cell r="J117">
            <v>0.42309531076154805</v>
          </cell>
          <cell r="L117">
            <v>0.56493582211102666</v>
          </cell>
          <cell r="N117">
            <v>0.45529988000895899</v>
          </cell>
          <cell r="P117">
            <v>0.58289556877764237</v>
          </cell>
          <cell r="R117">
            <v>0.71049125754632581</v>
          </cell>
          <cell r="T117">
            <v>0.58363561521826668</v>
          </cell>
          <cell r="V117">
            <v>0.70377598991416679</v>
          </cell>
          <cell r="X117">
            <v>0.82391636461006679</v>
          </cell>
        </row>
        <row r="120">
          <cell r="C120" t="str">
            <v>Present Value of Future Share Price 3</v>
          </cell>
          <cell r="H120">
            <v>3.7607673940059065</v>
          </cell>
          <cell r="J120">
            <v>4.9047329431372564</v>
          </cell>
          <cell r="L120">
            <v>6.048698492268608</v>
          </cell>
          <cell r="N120">
            <v>6.6710080127406304</v>
          </cell>
          <cell r="P120">
            <v>8.1551057580440602</v>
          </cell>
          <cell r="R120">
            <v>9.6392035033474919</v>
          </cell>
          <cell r="T120">
            <v>9.7427132395516853</v>
          </cell>
          <cell r="V120">
            <v>11.562698250629992</v>
          </cell>
          <cell r="X120">
            <v>13.382683261708298</v>
          </cell>
        </row>
        <row r="121">
          <cell r="C121" t="str">
            <v>% Accretion (Dilution)</v>
          </cell>
          <cell r="H121">
            <v>1.6098992318114291E-3</v>
          </cell>
          <cell r="J121">
            <v>2.2563613126197035E-2</v>
          </cell>
          <cell r="L121">
            <v>3.6039370932213766E-2</v>
          </cell>
          <cell r="N121">
            <v>0.232605452029921</v>
          </cell>
          <cell r="P121">
            <v>0.22406542862407641</v>
          </cell>
          <cell r="R121">
            <v>0.21822408879744848</v>
          </cell>
          <cell r="T121">
            <v>0.14340623412875653</v>
          </cell>
          <cell r="V121">
            <v>0.13633287958500895</v>
          </cell>
          <cell r="X121">
            <v>0.13123821426327731</v>
          </cell>
        </row>
        <row r="124">
          <cell r="C124" t="str">
            <v>Source: Rise and Shine Management</v>
          </cell>
        </row>
        <row r="125">
          <cell r="C125" t="str">
            <v>Note: Assumes an exchange ratio of 1.2545; Net debt includes full payout of earnouts of $15 million to LaJobi and $4 million to CoCaLo</v>
          </cell>
        </row>
        <row r="126">
          <cell r="C126">
            <v>1</v>
          </cell>
          <cell r="D126" t="str">
            <v>Includes stock based compensation expense</v>
          </cell>
        </row>
        <row r="127">
          <cell r="C127">
            <v>2</v>
          </cell>
          <cell r="D127" t="str">
            <v>Note: Assumes $6.0 million and $12.0 million in annual cost synergies in 2010 and 2011, respectively</v>
          </cell>
        </row>
        <row r="128">
          <cell r="C128">
            <v>3</v>
          </cell>
          <cell r="D128" t="str">
            <v>Calculated as EV / LTM EBITDA multiple times LTM EBITDA minus net debt, divided by fully diluted shares outstanding</v>
          </cell>
        </row>
        <row r="130">
          <cell r="D130" t="str">
            <v>Implied future share prices discounted using estimated cost of equity of 16.0%</v>
          </cell>
        </row>
        <row r="134">
          <cell r="F134" t="str">
            <v>Discount Period</v>
          </cell>
          <cell r="H134">
            <v>0</v>
          </cell>
          <cell r="J134">
            <v>0</v>
          </cell>
          <cell r="L134">
            <v>0</v>
          </cell>
          <cell r="N134">
            <v>1</v>
          </cell>
          <cell r="P134">
            <v>1</v>
          </cell>
          <cell r="R134">
            <v>1</v>
          </cell>
          <cell r="T134">
            <v>2</v>
          </cell>
          <cell r="V134">
            <v>2</v>
          </cell>
          <cell r="X134">
            <v>2</v>
          </cell>
        </row>
        <row r="139">
          <cell r="A139" t="str">
            <v>x</v>
          </cell>
        </row>
      </sheetData>
      <sheetData sheetId="17" refreshError="1"/>
      <sheetData sheetId="18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Shine</v>
          </cell>
          <cell r="H5" t="str">
            <v>Rise</v>
          </cell>
          <cell r="J5" t="str">
            <v>Total</v>
          </cell>
          <cell r="L5" t="str">
            <v>Shine</v>
          </cell>
          <cell r="N5" t="str">
            <v>Rise</v>
          </cell>
          <cell r="P5" t="str">
            <v>Shine</v>
          </cell>
          <cell r="R5" t="str">
            <v>Rise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138.298</v>
          </cell>
          <cell r="H7">
            <v>251.838458</v>
          </cell>
          <cell r="J7">
            <v>390.136458</v>
          </cell>
          <cell r="L7">
            <v>0.35448622440715344</v>
          </cell>
          <cell r="N7">
            <v>0.64551377559284651</v>
          </cell>
          <cell r="P7">
            <v>0.44336632398360187</v>
          </cell>
          <cell r="R7">
            <v>0.55663367601639802</v>
          </cell>
          <cell r="T7">
            <v>0.88878295298095267</v>
          </cell>
        </row>
        <row r="8">
          <cell r="D8">
            <v>2009</v>
          </cell>
          <cell r="F8">
            <v>154.2870125</v>
          </cell>
          <cell r="H8">
            <v>235.14889500000001</v>
          </cell>
          <cell r="J8">
            <v>389.43590749999998</v>
          </cell>
          <cell r="L8">
            <v>0.39618075664992453</v>
          </cell>
          <cell r="N8">
            <v>0.60381924335007553</v>
          </cell>
          <cell r="P8">
            <v>0.54279473633861819</v>
          </cell>
          <cell r="R8">
            <v>0.45720526366138181</v>
          </cell>
          <cell r="T8">
            <v>0.59629962470817965</v>
          </cell>
        </row>
        <row r="9">
          <cell r="D9">
            <v>2010</v>
          </cell>
          <cell r="F9">
            <v>192.76562187499999</v>
          </cell>
          <cell r="H9">
            <v>294.23348765000003</v>
          </cell>
          <cell r="J9">
            <v>486.99910952499999</v>
          </cell>
          <cell r="L9">
            <v>0.39582335594620716</v>
          </cell>
          <cell r="N9">
            <v>0.6041766440537929</v>
          </cell>
          <cell r="P9">
            <v>0.54194244749800302</v>
          </cell>
          <cell r="R9">
            <v>0.45805755250199715</v>
          </cell>
          <cell r="T9">
            <v>0.59835072524411348</v>
          </cell>
        </row>
        <row r="10">
          <cell r="J10" t="str">
            <v>Average</v>
          </cell>
          <cell r="L10">
            <v>0.38216344566776167</v>
          </cell>
          <cell r="N10">
            <v>0.61783655433223827</v>
          </cell>
          <cell r="P10">
            <v>0.50936783594007429</v>
          </cell>
          <cell r="R10">
            <v>0.49063216405992566</v>
          </cell>
          <cell r="T10">
            <v>0.69447776764441527</v>
          </cell>
        </row>
        <row r="12">
          <cell r="B12" t="str">
            <v>EBITDA</v>
          </cell>
          <cell r="D12">
            <v>2008</v>
          </cell>
          <cell r="F12">
            <v>13.449000000000005</v>
          </cell>
          <cell r="H12">
            <v>31.842331000000005</v>
          </cell>
          <cell r="J12">
            <v>45.291331000000014</v>
          </cell>
          <cell r="L12">
            <v>0.29694424303847466</v>
          </cell>
          <cell r="N12">
            <v>0.70305575696152522</v>
          </cell>
          <cell r="P12">
            <v>0.30614670444364123</v>
          </cell>
          <cell r="R12">
            <v>0.69385329555635866</v>
          </cell>
          <cell r="T12">
            <v>1.6044530326938942</v>
          </cell>
        </row>
        <row r="13">
          <cell r="D13">
            <v>2009</v>
          </cell>
          <cell r="F13">
            <v>16.048451696666653</v>
          </cell>
          <cell r="H13">
            <v>33.36814692765639</v>
          </cell>
          <cell r="J13">
            <v>49.416598624323044</v>
          </cell>
          <cell r="L13">
            <v>0.32475832298112767</v>
          </cell>
          <cell r="N13">
            <v>0.67524167701887228</v>
          </cell>
          <cell r="P13">
            <v>0.37247458153100138</v>
          </cell>
          <cell r="R13">
            <v>0.62752541846899845</v>
          </cell>
          <cell r="T13">
            <v>1.1926791385379372</v>
          </cell>
        </row>
        <row r="14">
          <cell r="D14">
            <v>2010</v>
          </cell>
          <cell r="F14">
            <v>22.340373119249996</v>
          </cell>
          <cell r="H14">
            <v>46.026650152865876</v>
          </cell>
          <cell r="J14">
            <v>68.367023272115873</v>
          </cell>
          <cell r="L14">
            <v>0.32677118367916019</v>
          </cell>
          <cell r="N14">
            <v>0.67322881632083975</v>
          </cell>
          <cell r="P14">
            <v>0.37727462443187554</v>
          </cell>
          <cell r="R14">
            <v>0.62272537556812424</v>
          </cell>
          <cell r="T14">
            <v>1.1684978285486811</v>
          </cell>
        </row>
        <row r="15">
          <cell r="J15" t="str">
            <v>Average</v>
          </cell>
          <cell r="L15">
            <v>0.31615791656625419</v>
          </cell>
          <cell r="N15">
            <v>0.68384208343374586</v>
          </cell>
          <cell r="P15">
            <v>0.35196530346883942</v>
          </cell>
          <cell r="R15">
            <v>0.64803469653116041</v>
          </cell>
          <cell r="T15">
            <v>1.3218766665935042</v>
          </cell>
        </row>
        <row r="17">
          <cell r="B17" t="str">
            <v>EBIT</v>
          </cell>
          <cell r="D17">
            <v>2008</v>
          </cell>
          <cell r="F17">
            <v>10.523000000000005</v>
          </cell>
          <cell r="H17">
            <v>30.878331000000003</v>
          </cell>
          <cell r="J17">
            <v>41.401331000000006</v>
          </cell>
          <cell r="L17">
            <v>0.25417057243884267</v>
          </cell>
          <cell r="N17">
            <v>0.74582942756115733</v>
          </cell>
          <cell r="P17">
            <v>0.20414488479125231</v>
          </cell>
          <cell r="R17">
            <v>0.79585511520874763</v>
          </cell>
          <cell r="T17">
            <v>2.7598434736211037</v>
          </cell>
        </row>
        <row r="18">
          <cell r="D18">
            <v>2009</v>
          </cell>
          <cell r="F18">
            <v>12.061071096666653</v>
          </cell>
          <cell r="H18">
            <v>30.658146927656389</v>
          </cell>
          <cell r="J18">
            <v>42.719218024323041</v>
          </cell>
          <cell r="L18">
            <v>0.28233361129877055</v>
          </cell>
          <cell r="N18">
            <v>0.71766638870122956</v>
          </cell>
          <cell r="P18">
            <v>0.27130491970016429</v>
          </cell>
          <cell r="R18">
            <v>0.72869508029983598</v>
          </cell>
          <cell r="T18">
            <v>1.9014158517534929</v>
          </cell>
        </row>
        <row r="19">
          <cell r="D19">
            <v>2010</v>
          </cell>
          <cell r="F19">
            <v>17.940373119249998</v>
          </cell>
          <cell r="H19">
            <v>43.316650152865876</v>
          </cell>
          <cell r="J19">
            <v>61.257023272115873</v>
          </cell>
          <cell r="L19">
            <v>0.29287046873883005</v>
          </cell>
          <cell r="N19">
            <v>0.70712953126116995</v>
          </cell>
          <cell r="P19">
            <v>0.29643202750355979</v>
          </cell>
          <cell r="R19">
            <v>0.70356797249644021</v>
          </cell>
          <cell r="T19">
            <v>1.680234426965227</v>
          </cell>
        </row>
        <row r="20">
          <cell r="J20" t="str">
            <v>Average</v>
          </cell>
          <cell r="L20">
            <v>0.27645821749214777</v>
          </cell>
          <cell r="N20">
            <v>0.72354178250785228</v>
          </cell>
          <cell r="P20">
            <v>0.25729394399832545</v>
          </cell>
          <cell r="R20">
            <v>0.74270605600167461</v>
          </cell>
          <cell r="T20">
            <v>2.1138312507799415</v>
          </cell>
        </row>
        <row r="22">
          <cell r="B22" t="str">
            <v>Net Income</v>
          </cell>
          <cell r="D22">
            <v>2008</v>
          </cell>
          <cell r="F22">
            <v>5.2710000000000061</v>
          </cell>
          <cell r="H22">
            <v>18.835781910000001</v>
          </cell>
          <cell r="J22">
            <v>24.106781910000009</v>
          </cell>
          <cell r="L22">
            <v>0.218652162685119</v>
          </cell>
          <cell r="N22">
            <v>0.78134783731488089</v>
          </cell>
          <cell r="P22">
            <v>0.11944459194170332</v>
          </cell>
          <cell r="R22">
            <v>0.88055540805829635</v>
          </cell>
          <cell r="T22">
            <v>5.2189019721145691</v>
          </cell>
        </row>
        <row r="23">
          <cell r="D23">
            <v>2009</v>
          </cell>
          <cell r="F23">
            <v>7.1866934043333224</v>
          </cell>
          <cell r="H23">
            <v>15.493590968403842</v>
          </cell>
          <cell r="J23">
            <v>22.680284372737162</v>
          </cell>
          <cell r="L23">
            <v>0.3168696338292869</v>
          </cell>
          <cell r="N23">
            <v>0.68313036617071321</v>
          </cell>
          <cell r="P23">
            <v>0.35366252643076085</v>
          </cell>
          <cell r="R23">
            <v>0.64633747356923943</v>
          </cell>
          <cell r="T23">
            <v>1.2937764248003145</v>
          </cell>
        </row>
        <row r="24">
          <cell r="D24">
            <v>2010</v>
          </cell>
          <cell r="F24">
            <v>11.15826125246177</v>
          </cell>
          <cell r="H24">
            <v>23.757112417632907</v>
          </cell>
          <cell r="J24">
            <v>34.915373670094681</v>
          </cell>
          <cell r="L24">
            <v>0.31958017570978819</v>
          </cell>
          <cell r="N24">
            <v>0.68041982429021175</v>
          </cell>
          <cell r="P24">
            <v>0.36012632063357858</v>
          </cell>
          <cell r="R24">
            <v>0.63987367936642126</v>
          </cell>
          <cell r="T24">
            <v>1.257848465204527</v>
          </cell>
        </row>
        <row r="25">
          <cell r="J25" t="str">
            <v>Average</v>
          </cell>
          <cell r="L25">
            <v>0.28503399074139807</v>
          </cell>
          <cell r="N25">
            <v>0.71496600925860199</v>
          </cell>
          <cell r="P25">
            <v>0.27774447966868093</v>
          </cell>
          <cell r="R25">
            <v>0.72225552033131901</v>
          </cell>
          <cell r="T25">
            <v>2.5901756207064701</v>
          </cell>
        </row>
        <row r="27">
          <cell r="B27" t="str">
            <v>Equity Market Value</v>
          </cell>
          <cell r="F27">
            <v>34.506711680000002</v>
          </cell>
          <cell r="H27">
            <v>61.146687480000004</v>
          </cell>
          <cell r="J27">
            <v>95.653399160000006</v>
          </cell>
          <cell r="L27">
            <v>0.36074736478816005</v>
          </cell>
          <cell r="N27">
            <v>0.63925263521183995</v>
          </cell>
          <cell r="P27">
            <v>0.36074736478816005</v>
          </cell>
          <cell r="R27">
            <v>0.63925263521183995</v>
          </cell>
          <cell r="T27">
            <v>1.2544642857142856</v>
          </cell>
        </row>
        <row r="29">
          <cell r="H29" t="str">
            <v>Consolidated Average</v>
          </cell>
          <cell r="L29">
            <v>0.31847600586083424</v>
          </cell>
          <cell r="N29">
            <v>0.68152399413916576</v>
          </cell>
          <cell r="P29">
            <v>0.34998938877045538</v>
          </cell>
          <cell r="R29">
            <v>0.65001061122954451</v>
          </cell>
          <cell r="T29">
            <v>1.6473498617605598</v>
          </cell>
        </row>
        <row r="32">
          <cell r="B32" t="str">
            <v>Other Assumptions</v>
          </cell>
          <cell r="F32" t="str">
            <v>Shine</v>
          </cell>
          <cell r="H32" t="str">
            <v>Rise</v>
          </cell>
          <cell r="J32" t="str">
            <v>Total</v>
          </cell>
        </row>
        <row r="33">
          <cell r="B33" t="str">
            <v>Net Debt</v>
          </cell>
          <cell r="F33">
            <v>38.450025995666621</v>
          </cell>
          <cell r="H33">
            <v>94</v>
          </cell>
          <cell r="J33">
            <v>132.45002599566664</v>
          </cell>
        </row>
        <row r="34">
          <cell r="B34" t="str">
            <v>Equity Value</v>
          </cell>
          <cell r="F34">
            <v>34.506711680000002</v>
          </cell>
          <cell r="H34">
            <v>61.146687480000004</v>
          </cell>
          <cell r="J34">
            <v>95.653399160000006</v>
          </cell>
        </row>
        <row r="35">
          <cell r="B35" t="str">
            <v>Enterprise Value</v>
          </cell>
          <cell r="F35">
            <v>72.956737675666631</v>
          </cell>
          <cell r="H35">
            <v>155.14668748</v>
          </cell>
          <cell r="J35">
            <v>228.10342515566663</v>
          </cell>
        </row>
        <row r="36">
          <cell r="B36" t="str">
            <v>Fully Diluted Shares Outstanding</v>
          </cell>
          <cell r="F36">
            <v>15.404782000000001</v>
          </cell>
          <cell r="H36">
            <v>21.760387003558719</v>
          </cell>
        </row>
        <row r="37">
          <cell r="B37" t="str">
            <v>Share Price</v>
          </cell>
          <cell r="F37">
            <v>2.2400000000000002</v>
          </cell>
          <cell r="H37">
            <v>2.81</v>
          </cell>
        </row>
        <row r="40">
          <cell r="B40" t="str">
            <v>Calculation Steps (Based on 2009P EBITDA)</v>
          </cell>
        </row>
        <row r="42">
          <cell r="B42" t="str">
            <v>Combined Enterprise Value</v>
          </cell>
          <cell r="H42">
            <v>228.10342515566663</v>
          </cell>
        </row>
        <row r="43">
          <cell r="B43" t="str">
            <v>% Contributed by Shine</v>
          </cell>
          <cell r="H43">
            <v>0.32475832298112767</v>
          </cell>
        </row>
        <row r="44">
          <cell r="B44" t="str">
            <v>Shine Enterprise Value based on EBITDA Contribution</v>
          </cell>
          <cell r="H44">
            <v>74.078485819805465</v>
          </cell>
        </row>
        <row r="46">
          <cell r="B46" t="str">
            <v>Shine Net Debt of $38.5</v>
          </cell>
          <cell r="H46">
            <v>38.450025995666621</v>
          </cell>
        </row>
        <row r="47">
          <cell r="B47" t="str">
            <v>Implied Shine Equity Value</v>
          </cell>
          <cell r="H47">
            <v>35.628459824138844</v>
          </cell>
        </row>
        <row r="49">
          <cell r="B49" t="str">
            <v>Combined Equity Value</v>
          </cell>
          <cell r="H49">
            <v>95.653399160000006</v>
          </cell>
        </row>
        <row r="50">
          <cell r="B50" t="str">
            <v>Shine Equity Value as a % of Combined Equity Value</v>
          </cell>
          <cell r="H50">
            <v>0.37247458153100138</v>
          </cell>
        </row>
        <row r="52">
          <cell r="B52" t="str">
            <v>Fully Diluted Shine Share Count</v>
          </cell>
          <cell r="H52">
            <v>15.404782000000001</v>
          </cell>
        </row>
        <row r="53">
          <cell r="B53" t="str">
            <v>Pro Forma Share Count to Yield 37.2% Shine Ownership</v>
          </cell>
          <cell r="H53">
            <v>41.357941625656537</v>
          </cell>
        </row>
        <row r="54">
          <cell r="B54" t="str">
            <v>Implied Shares Issued</v>
          </cell>
          <cell r="H54">
            <v>25.953159625656536</v>
          </cell>
        </row>
        <row r="56">
          <cell r="B56" t="str">
            <v>Fully Diluted Rise Share Count</v>
          </cell>
          <cell r="H56">
            <v>21.760387003558719</v>
          </cell>
        </row>
        <row r="58">
          <cell r="B58" t="str">
            <v>Implied Exchange Ratio</v>
          </cell>
          <cell r="H58">
            <v>1.1926791385379372</v>
          </cell>
        </row>
        <row r="61">
          <cell r="B61" t="str">
            <v>Alternative Calculation Steps (Based on 2009P EBITDA)</v>
          </cell>
        </row>
        <row r="63">
          <cell r="B63" t="str">
            <v>Combined Enterprise Value</v>
          </cell>
          <cell r="H63">
            <v>228.10342515566663</v>
          </cell>
        </row>
        <row r="64">
          <cell r="B64" t="str">
            <v>% Contributed by Rise</v>
          </cell>
          <cell r="H64">
            <v>0.67524167701887228</v>
          </cell>
        </row>
        <row r="65">
          <cell r="B65" t="str">
            <v>Enterprise Value based on EBITDA Contribution</v>
          </cell>
          <cell r="H65">
            <v>154.02493933586115</v>
          </cell>
        </row>
        <row r="67">
          <cell r="B67" t="str">
            <v>Rise Net Debt of $094.0</v>
          </cell>
          <cell r="H67">
            <v>94</v>
          </cell>
        </row>
        <row r="68">
          <cell r="B68" t="str">
            <v>Implied Rise Equity Value</v>
          </cell>
          <cell r="H68">
            <v>60.024939335861148</v>
          </cell>
        </row>
        <row r="70">
          <cell r="B70" t="str">
            <v>Combined Equity Value</v>
          </cell>
          <cell r="H70">
            <v>95.653399160000006</v>
          </cell>
        </row>
        <row r="71">
          <cell r="B71" t="str">
            <v>Rise Equity Value as a % of Combined Equity Value</v>
          </cell>
          <cell r="H71">
            <v>0.62752541846899845</v>
          </cell>
        </row>
        <row r="73">
          <cell r="B73" t="str">
            <v>Fully Diluted Shine Share Count</v>
          </cell>
          <cell r="H73">
            <v>15.404782000000001</v>
          </cell>
        </row>
        <row r="74">
          <cell r="B74" t="str">
            <v>Implied Shine Share Price (Based on Equity Value of $155.1 mm)</v>
          </cell>
          <cell r="H74">
            <v>2.3128181771179133</v>
          </cell>
        </row>
        <row r="76">
          <cell r="B76" t="str">
            <v>Implied Shares Issued (Based on Shine Price of $2.31)</v>
          </cell>
          <cell r="H76">
            <v>25.953159625656525</v>
          </cell>
        </row>
        <row r="77">
          <cell r="B77" t="str">
            <v>Pro Forma Combined Share Count</v>
          </cell>
          <cell r="H77">
            <v>41.357941625656522</v>
          </cell>
        </row>
        <row r="79">
          <cell r="B79" t="str">
            <v>Fully Diluted Rise Share Count</v>
          </cell>
          <cell r="H79">
            <v>21.760387003558719</v>
          </cell>
        </row>
        <row r="81">
          <cell r="B81" t="str">
            <v>Implied Exchange Ratio</v>
          </cell>
          <cell r="H81">
            <v>1.1926791385379367</v>
          </cell>
        </row>
        <row r="83">
          <cell r="B83" t="str">
            <v>Implied Shine Ownership</v>
          </cell>
          <cell r="H83">
            <v>0.37247458153100149</v>
          </cell>
        </row>
        <row r="84">
          <cell r="B84" t="str">
            <v>Implied Rise Ownership</v>
          </cell>
          <cell r="H84">
            <v>0.62752541846899856</v>
          </cell>
        </row>
        <row r="86">
          <cell r="A86" t="str">
            <v>x</v>
          </cell>
          <cell r="U86" t="str">
            <v>x</v>
          </cell>
          <cell r="AT86" t="str">
            <v>x</v>
          </cell>
          <cell r="BH86" t="str">
            <v>x</v>
          </cell>
        </row>
        <row r="88">
          <cell r="AC88" t="str">
            <v>Implied Enterprise Value of Combined Firm</v>
          </cell>
        </row>
        <row r="90">
          <cell r="V90" t="str">
            <v>Multiple</v>
          </cell>
          <cell r="Y90" t="str">
            <v>($ in Millions)</v>
          </cell>
          <cell r="AC90" t="str">
            <v>EV / EBITDA Multiple</v>
          </cell>
          <cell r="AI90" t="str">
            <v>EV / EBITDA Multiple</v>
          </cell>
          <cell r="AO90" t="str">
            <v>EV / EBITDA Multiple</v>
          </cell>
        </row>
        <row r="91">
          <cell r="V91" t="str">
            <v>Start</v>
          </cell>
          <cell r="W91">
            <v>6</v>
          </cell>
          <cell r="AC91">
            <v>6</v>
          </cell>
          <cell r="AE91">
            <v>6.5</v>
          </cell>
          <cell r="AG91">
            <v>7</v>
          </cell>
          <cell r="AI91">
            <v>6</v>
          </cell>
          <cell r="AK91">
            <v>6.5</v>
          </cell>
          <cell r="AM91">
            <v>7</v>
          </cell>
          <cell r="AO91">
            <v>6</v>
          </cell>
          <cell r="AQ91">
            <v>6.5</v>
          </cell>
          <cell r="AS91">
            <v>7</v>
          </cell>
        </row>
        <row r="92">
          <cell r="V92" t="str">
            <v>Step</v>
          </cell>
          <cell r="W92">
            <v>0.5</v>
          </cell>
          <cell r="Y92" t="str">
            <v>2008A EBITDA</v>
          </cell>
        </row>
        <row r="93">
          <cell r="Y93" t="str">
            <v>Shine</v>
          </cell>
          <cell r="AA93">
            <v>13.449000000000005</v>
          </cell>
          <cell r="AC93">
            <v>80.694000000000031</v>
          </cell>
          <cell r="AE93">
            <v>87.418500000000037</v>
          </cell>
          <cell r="AG93">
            <v>94.143000000000029</v>
          </cell>
        </row>
        <row r="94">
          <cell r="Y94" t="str">
            <v>Rise</v>
          </cell>
          <cell r="AA94">
            <v>31.842331000000005</v>
          </cell>
          <cell r="AC94">
            <v>191.05398600000004</v>
          </cell>
          <cell r="AE94">
            <v>206.97515150000004</v>
          </cell>
          <cell r="AG94">
            <v>222.89631700000004</v>
          </cell>
        </row>
        <row r="95">
          <cell r="Y95" t="str">
            <v>Total</v>
          </cell>
          <cell r="AA95">
            <v>45.291331000000014</v>
          </cell>
          <cell r="AC95">
            <v>271.74798600000008</v>
          </cell>
          <cell r="AE95">
            <v>294.39365150000009</v>
          </cell>
          <cell r="AG95">
            <v>317.0393170000001</v>
          </cell>
        </row>
        <row r="97">
          <cell r="Y97" t="str">
            <v>2009P EBITDA</v>
          </cell>
        </row>
        <row r="98">
          <cell r="Y98" t="str">
            <v>Shine</v>
          </cell>
          <cell r="AA98">
            <v>16.048451696666653</v>
          </cell>
          <cell r="AI98">
            <v>96.29071017999992</v>
          </cell>
          <cell r="AK98">
            <v>104.31493602833325</v>
          </cell>
          <cell r="AM98">
            <v>112.33916187666657</v>
          </cell>
        </row>
        <row r="99">
          <cell r="Y99" t="str">
            <v>Rise</v>
          </cell>
          <cell r="AA99">
            <v>33.36814692765639</v>
          </cell>
          <cell r="AI99">
            <v>200.20888156593833</v>
          </cell>
          <cell r="AK99">
            <v>216.89295502976654</v>
          </cell>
          <cell r="AM99">
            <v>233.57702849359472</v>
          </cell>
        </row>
        <row r="100">
          <cell r="Y100" t="str">
            <v>Total</v>
          </cell>
          <cell r="AA100">
            <v>49.416598624323044</v>
          </cell>
          <cell r="AI100">
            <v>296.49959174593823</v>
          </cell>
          <cell r="AK100">
            <v>321.20789105809979</v>
          </cell>
          <cell r="AM100">
            <v>345.91619037026129</v>
          </cell>
        </row>
        <row r="102">
          <cell r="Y102" t="str">
            <v>2010P EBITDA</v>
          </cell>
        </row>
        <row r="103">
          <cell r="Y103" t="str">
            <v>Shine</v>
          </cell>
          <cell r="AA103">
            <v>22.340373119249996</v>
          </cell>
          <cell r="AO103">
            <v>134.04223871549999</v>
          </cell>
          <cell r="AQ103">
            <v>145.21242527512499</v>
          </cell>
          <cell r="AS103">
            <v>156.38261183474998</v>
          </cell>
        </row>
        <row r="104">
          <cell r="Y104" t="str">
            <v>Rise</v>
          </cell>
          <cell r="AA104">
            <v>46.026650152865876</v>
          </cell>
          <cell r="AO104">
            <v>276.15990091719527</v>
          </cell>
          <cell r="AQ104">
            <v>299.17322599362819</v>
          </cell>
          <cell r="AS104">
            <v>322.18655107006111</v>
          </cell>
        </row>
        <row r="105">
          <cell r="Y105" t="str">
            <v>Total</v>
          </cell>
          <cell r="AA105">
            <v>68.367023272115873</v>
          </cell>
          <cell r="AO105">
            <v>410.20213963269526</v>
          </cell>
          <cell r="AQ105">
            <v>444.38565126875318</v>
          </cell>
          <cell r="AS105">
            <v>478.56916290481109</v>
          </cell>
        </row>
        <row r="107">
          <cell r="AC107" t="str">
            <v>Implied % of Combined Equity Value 1</v>
          </cell>
        </row>
        <row r="109">
          <cell r="Y109" t="str">
            <v>($ in Millions)</v>
          </cell>
          <cell r="AC109" t="str">
            <v>EV / EBITDA Multiple</v>
          </cell>
          <cell r="AI109" t="str">
            <v>EV / EBITDA Multiple</v>
          </cell>
          <cell r="AO109" t="str">
            <v>EV / EBITDA Multiple</v>
          </cell>
        </row>
        <row r="110">
          <cell r="AC110">
            <v>6</v>
          </cell>
          <cell r="AE110">
            <v>6.5</v>
          </cell>
          <cell r="AG110">
            <v>7</v>
          </cell>
          <cell r="AI110">
            <v>6</v>
          </cell>
          <cell r="AK110">
            <v>6.5</v>
          </cell>
          <cell r="AM110">
            <v>7</v>
          </cell>
          <cell r="AO110">
            <v>6</v>
          </cell>
          <cell r="AQ110">
            <v>6.5</v>
          </cell>
          <cell r="AS110">
            <v>7</v>
          </cell>
        </row>
        <row r="111">
          <cell r="Y111" t="str">
            <v>Net Debt</v>
          </cell>
        </row>
        <row r="112">
          <cell r="Y112" t="str">
            <v>Shine</v>
          </cell>
          <cell r="AA112">
            <v>38.450025995666621</v>
          </cell>
        </row>
        <row r="113">
          <cell r="Y113" t="str">
            <v>Rise</v>
          </cell>
          <cell r="AA113">
            <v>94</v>
          </cell>
        </row>
        <row r="114">
          <cell r="Y114" t="str">
            <v>Total</v>
          </cell>
          <cell r="AA114">
            <v>132.45002599566664</v>
          </cell>
        </row>
        <row r="116">
          <cell r="Y116" t="str">
            <v>Implied Equity Value of Combined Firm 1</v>
          </cell>
          <cell r="AC116">
            <v>139.29796000433345</v>
          </cell>
          <cell r="AE116">
            <v>161.94362550433345</v>
          </cell>
          <cell r="AG116">
            <v>184.58929100433346</v>
          </cell>
          <cell r="AI116">
            <v>164.0495657502716</v>
          </cell>
          <cell r="AK116">
            <v>188.75786506243315</v>
          </cell>
          <cell r="AM116">
            <v>213.46616437459465</v>
          </cell>
          <cell r="AO116">
            <v>277.75211363702863</v>
          </cell>
          <cell r="AQ116">
            <v>311.93562527308654</v>
          </cell>
          <cell r="AS116">
            <v>346.11913690914446</v>
          </cell>
        </row>
        <row r="118">
          <cell r="Y118" t="str">
            <v>2008A EBITDA</v>
          </cell>
        </row>
        <row r="119">
          <cell r="Y119" t="str">
            <v>Shine</v>
          </cell>
          <cell r="AA119">
            <v>0.29694424303847466</v>
          </cell>
          <cell r="AC119">
            <v>0.30326340746856045</v>
          </cell>
          <cell r="AE119">
            <v>0.30237975623821678</v>
          </cell>
          <cell r="AG119">
            <v>0.30171292007956174</v>
          </cell>
          <cell r="AI119">
            <v>0.30230997936345144</v>
          </cell>
          <cell r="AK119">
            <v>0.30160760746968257</v>
          </cell>
          <cell r="AM119">
            <v>0.30106783197643028</v>
          </cell>
          <cell r="AO119">
            <v>0.30011342401253277</v>
          </cell>
          <cell r="AQ119">
            <v>0.29976612884671561</v>
          </cell>
          <cell r="AS119">
            <v>0.29948743299873964</v>
          </cell>
        </row>
        <row r="120">
          <cell r="Y120" t="str">
            <v>Rise</v>
          </cell>
          <cell r="AA120">
            <v>0.70305575696152522</v>
          </cell>
          <cell r="AC120">
            <v>0.69673659253143938</v>
          </cell>
          <cell r="AE120">
            <v>0.697620243761783</v>
          </cell>
          <cell r="AG120">
            <v>0.69828707992043815</v>
          </cell>
          <cell r="AI120">
            <v>0.6976900206365485</v>
          </cell>
          <cell r="AK120">
            <v>0.69839239253031737</v>
          </cell>
          <cell r="AM120">
            <v>0.69893216802356961</v>
          </cell>
          <cell r="AO120">
            <v>0.69988657598746706</v>
          </cell>
          <cell r="AQ120">
            <v>0.70023387115328417</v>
          </cell>
          <cell r="AS120">
            <v>0.7005125670012603</v>
          </cell>
        </row>
        <row r="122">
          <cell r="Y122" t="str">
            <v>2009P EBITDA</v>
          </cell>
        </row>
        <row r="123">
          <cell r="Y123" t="str">
            <v>Shine</v>
          </cell>
          <cell r="AA123">
            <v>0.32475832298112767</v>
          </cell>
          <cell r="AC123">
            <v>0.35752421794004058</v>
          </cell>
          <cell r="AE123">
            <v>0.35294234264401153</v>
          </cell>
          <cell r="AG123">
            <v>0.34948468874513988</v>
          </cell>
          <cell r="AI123">
            <v>0.35258053820381735</v>
          </cell>
          <cell r="AK123">
            <v>0.34893862574087325</v>
          </cell>
          <cell r="AM123">
            <v>0.34613980205002337</v>
          </cell>
          <cell r="AO123">
            <v>0.34119104158667329</v>
          </cell>
          <cell r="AQ123">
            <v>0.33939025968761016</v>
          </cell>
          <cell r="AS123">
            <v>0.33794517640463811</v>
          </cell>
        </row>
        <row r="124">
          <cell r="Y124" t="str">
            <v>Rise</v>
          </cell>
          <cell r="AA124">
            <v>0.67524167701887228</v>
          </cell>
          <cell r="AC124">
            <v>0.64247578205995948</v>
          </cell>
          <cell r="AE124">
            <v>0.64705765735598852</v>
          </cell>
          <cell r="AG124">
            <v>0.65051531125486006</v>
          </cell>
          <cell r="AI124">
            <v>0.64741946179618259</v>
          </cell>
          <cell r="AK124">
            <v>0.6510613742591268</v>
          </cell>
          <cell r="AM124">
            <v>0.65386019794997674</v>
          </cell>
          <cell r="AO124">
            <v>0.65880895841332654</v>
          </cell>
          <cell r="AQ124">
            <v>0.66060974031238973</v>
          </cell>
          <cell r="AS124">
            <v>0.66205482359536183</v>
          </cell>
        </row>
        <row r="126">
          <cell r="Y126" t="str">
            <v>2010P EBITDA</v>
          </cell>
        </row>
        <row r="127">
          <cell r="Y127" t="str">
            <v>Shine</v>
          </cell>
          <cell r="AA127">
            <v>0.32677118367916019</v>
          </cell>
          <cell r="AC127">
            <v>0.36145098643522799</v>
          </cell>
          <cell r="AE127">
            <v>0.356601476549463</v>
          </cell>
          <cell r="AG127">
            <v>0.35294185561244962</v>
          </cell>
          <cell r="AI127">
            <v>0.35621853853913432</v>
          </cell>
          <cell r="AK127">
            <v>0.35236389620361619</v>
          </cell>
          <cell r="AM127">
            <v>0.34940158879008765</v>
          </cell>
          <cell r="AO127">
            <v>0.34416376339355231</v>
          </cell>
          <cell r="AQ127">
            <v>0.3422577949728966</v>
          </cell>
          <cell r="AS127">
            <v>0.3407283020876144</v>
          </cell>
        </row>
        <row r="128">
          <cell r="Y128" t="str">
            <v>Rise</v>
          </cell>
          <cell r="AA128">
            <v>0.67322881632083975</v>
          </cell>
          <cell r="AC128">
            <v>0.63854901356477189</v>
          </cell>
          <cell r="AE128">
            <v>0.64339852345053705</v>
          </cell>
          <cell r="AG128">
            <v>0.64705814438755027</v>
          </cell>
          <cell r="AI128">
            <v>0.64378146146086557</v>
          </cell>
          <cell r="AK128">
            <v>0.64763610379638381</v>
          </cell>
          <cell r="AM128">
            <v>0.65059841120991235</v>
          </cell>
          <cell r="AO128">
            <v>0.65583623660644774</v>
          </cell>
          <cell r="AQ128">
            <v>0.65774220502710345</v>
          </cell>
          <cell r="AS128">
            <v>0.6592716979123856</v>
          </cell>
        </row>
        <row r="131">
          <cell r="Y131" t="str">
            <v>Shine - Average Equity %</v>
          </cell>
          <cell r="AC131">
            <v>0.34074620394794303</v>
          </cell>
          <cell r="AE131">
            <v>0.33730785847723044</v>
          </cell>
          <cell r="AG131">
            <v>0.33471315481238378</v>
          </cell>
          <cell r="AI131">
            <v>0.33703635203546772</v>
          </cell>
          <cell r="AK131">
            <v>0.33430337647139069</v>
          </cell>
          <cell r="AM131">
            <v>0.33220307427218043</v>
          </cell>
          <cell r="AO131">
            <v>0.32848940966425277</v>
          </cell>
          <cell r="AQ131">
            <v>0.32713806116907412</v>
          </cell>
          <cell r="AS131">
            <v>0.32605363716366403</v>
          </cell>
        </row>
        <row r="132">
          <cell r="Y132" t="str">
            <v>Rise - Average Equity %</v>
          </cell>
          <cell r="AC132">
            <v>0.65925379605205692</v>
          </cell>
          <cell r="AE132">
            <v>0.66269214152276945</v>
          </cell>
          <cell r="AG132">
            <v>0.66528684518761616</v>
          </cell>
          <cell r="AI132">
            <v>0.66296364796453222</v>
          </cell>
          <cell r="AK132">
            <v>0.66569662352860925</v>
          </cell>
          <cell r="AM132">
            <v>0.66779692572781946</v>
          </cell>
          <cell r="AO132">
            <v>0.671510590335747</v>
          </cell>
          <cell r="AQ132">
            <v>0.67286193883092571</v>
          </cell>
          <cell r="AS132">
            <v>0.67394636283633591</v>
          </cell>
        </row>
        <row r="135">
          <cell r="Y135" t="str">
            <v>¹ Based on pro forma net debt of $38.5 and $94.0 for Shine and Rise, respectively.  Net debt based on current capital structure</v>
          </cell>
        </row>
        <row r="137">
          <cell r="A137" t="str">
            <v>x</v>
          </cell>
          <cell r="U137" t="str">
            <v>x</v>
          </cell>
          <cell r="AT137" t="str">
            <v>x</v>
          </cell>
          <cell r="AV137" t="str">
            <v>* Delete entire row to remove from chart</v>
          </cell>
          <cell r="BN137" t="str">
            <v>x</v>
          </cell>
        </row>
        <row r="138">
          <cell r="AW138" t="str">
            <v>Shine</v>
          </cell>
          <cell r="AY138" t="str">
            <v>Rise</v>
          </cell>
        </row>
        <row r="139">
          <cell r="AV139" t="str">
            <v>2008A Revenue</v>
          </cell>
          <cell r="AW139">
            <v>138.298</v>
          </cell>
          <cell r="AY139">
            <v>251.838458</v>
          </cell>
        </row>
        <row r="140">
          <cell r="AV140" t="str">
            <v>2009P Revenue</v>
          </cell>
          <cell r="AW140">
            <v>154.2870125</v>
          </cell>
          <cell r="AY140">
            <v>235.14889500000001</v>
          </cell>
        </row>
        <row r="141">
          <cell r="AV141" t="str">
            <v>2010P Revenue</v>
          </cell>
          <cell r="AW141">
            <v>192.76562187499999</v>
          </cell>
          <cell r="AY141">
            <v>294.23348765000003</v>
          </cell>
        </row>
        <row r="143">
          <cell r="AV143" t="str">
            <v>2008A EBITDA</v>
          </cell>
          <cell r="AW143">
            <v>13.449000000000005</v>
          </cell>
          <cell r="AY143">
            <v>31.842331000000005</v>
          </cell>
        </row>
        <row r="144">
          <cell r="AV144" t="str">
            <v>2009P EBITDA</v>
          </cell>
          <cell r="AW144">
            <v>16.048451696666653</v>
          </cell>
          <cell r="AY144">
            <v>33.36814692765639</v>
          </cell>
        </row>
        <row r="145">
          <cell r="AV145" t="str">
            <v>2010P EBITDA</v>
          </cell>
          <cell r="AW145">
            <v>22.340373119249996</v>
          </cell>
          <cell r="AY145">
            <v>46.026650152865876</v>
          </cell>
        </row>
        <row r="147">
          <cell r="AV147" t="str">
            <v>2008A EBIT</v>
          </cell>
          <cell r="AW147">
            <v>10.523000000000005</v>
          </cell>
          <cell r="AY147">
            <v>30.878331000000003</v>
          </cell>
        </row>
        <row r="148">
          <cell r="AV148" t="str">
            <v>2009P EBIT</v>
          </cell>
          <cell r="AW148">
            <v>12.061071096666653</v>
          </cell>
          <cell r="AY148">
            <v>30.658146927656389</v>
          </cell>
        </row>
        <row r="149">
          <cell r="AV149" t="str">
            <v>2010P EBIT</v>
          </cell>
          <cell r="AW149">
            <v>17.940373119249998</v>
          </cell>
          <cell r="AY149">
            <v>43.316650152865876</v>
          </cell>
        </row>
        <row r="150">
          <cell r="BO150" t="str">
            <v>x</v>
          </cell>
        </row>
        <row r="151">
          <cell r="AV151" t="str">
            <v>2008A Net Income</v>
          </cell>
          <cell r="AW151">
            <v>5.2710000000000061</v>
          </cell>
          <cell r="AY151">
            <v>18.835781910000001</v>
          </cell>
        </row>
        <row r="152">
          <cell r="AV152" t="str">
            <v>2009P Net Income</v>
          </cell>
          <cell r="AW152">
            <v>7.1866934043333224</v>
          </cell>
          <cell r="AY152">
            <v>15.493590968403842</v>
          </cell>
        </row>
        <row r="153">
          <cell r="AV153" t="str">
            <v>2010P Net Income</v>
          </cell>
          <cell r="AW153">
            <v>11.15826125246177</v>
          </cell>
          <cell r="AY153">
            <v>23.757112417632907</v>
          </cell>
        </row>
        <row r="155">
          <cell r="AV155" t="str">
            <v>Equity Market Value</v>
          </cell>
          <cell r="AW155">
            <v>34.506711680000002</v>
          </cell>
          <cell r="AY155">
            <v>61.146687480000004</v>
          </cell>
        </row>
        <row r="156">
          <cell r="BH156" t="str">
            <v>Implied Contribution</v>
          </cell>
        </row>
        <row r="157">
          <cell r="BH157" t="str">
            <v>Shine</v>
          </cell>
          <cell r="BJ157" t="str">
            <v>Rise</v>
          </cell>
        </row>
        <row r="159">
          <cell r="BH159">
            <v>0.35448622440715344</v>
          </cell>
          <cell r="BJ159">
            <v>0.64551377559284651</v>
          </cell>
        </row>
        <row r="160">
          <cell r="BH160">
            <v>0.39618075664992453</v>
          </cell>
          <cell r="BJ160">
            <v>0.60381924335007553</v>
          </cell>
        </row>
        <row r="161">
          <cell r="BH161">
            <v>0.39582335594620716</v>
          </cell>
          <cell r="BJ161">
            <v>0.6041766440537929</v>
          </cell>
        </row>
        <row r="162">
          <cell r="BG162" t="str">
            <v>Average</v>
          </cell>
          <cell r="BH162">
            <v>0.38216344566776167</v>
          </cell>
          <cell r="BJ162">
            <v>0.61783655433223827</v>
          </cell>
        </row>
        <row r="164">
          <cell r="BH164">
            <v>0.29694424303847466</v>
          </cell>
          <cell r="BJ164">
            <v>0.70305575696152522</v>
          </cell>
        </row>
        <row r="165">
          <cell r="BH165">
            <v>0.32475832298112767</v>
          </cell>
          <cell r="BJ165">
            <v>0.67524167701887228</v>
          </cell>
        </row>
        <row r="166">
          <cell r="BH166">
            <v>0.32677118367916019</v>
          </cell>
          <cell r="BJ166">
            <v>0.67322881632083975</v>
          </cell>
        </row>
        <row r="167">
          <cell r="BG167" t="str">
            <v>Average</v>
          </cell>
          <cell r="BH167">
            <v>0.31615791656625419</v>
          </cell>
          <cell r="BJ167">
            <v>0.68384208343374586</v>
          </cell>
        </row>
        <row r="169">
          <cell r="BH169">
            <v>0.25417057243884267</v>
          </cell>
          <cell r="BJ169">
            <v>0.74582942756115733</v>
          </cell>
        </row>
        <row r="170">
          <cell r="BH170">
            <v>0.28233361129877055</v>
          </cell>
          <cell r="BJ170">
            <v>0.71766638870122956</v>
          </cell>
        </row>
        <row r="171">
          <cell r="BH171">
            <v>0.29287046873883005</v>
          </cell>
          <cell r="BJ171">
            <v>0.70712953126116995</v>
          </cell>
        </row>
        <row r="172">
          <cell r="BG172" t="str">
            <v>Average</v>
          </cell>
          <cell r="BH172">
            <v>0.27645821749214777</v>
          </cell>
          <cell r="BJ172">
            <v>0.72354178250785228</v>
          </cell>
        </row>
        <row r="174">
          <cell r="BH174">
            <v>0.218652162685119</v>
          </cell>
          <cell r="BJ174">
            <v>0.78134783731488089</v>
          </cell>
        </row>
        <row r="175">
          <cell r="BH175">
            <v>0.3168696338292869</v>
          </cell>
          <cell r="BJ175">
            <v>0.68313036617071321</v>
          </cell>
        </row>
        <row r="176">
          <cell r="BH176">
            <v>0.31958017570978819</v>
          </cell>
          <cell r="BJ176">
            <v>0.68041982429021175</v>
          </cell>
        </row>
        <row r="177">
          <cell r="BG177" t="str">
            <v>Average</v>
          </cell>
          <cell r="BH177">
            <v>0.28503399074139807</v>
          </cell>
          <cell r="BJ177">
            <v>0.71496600925860199</v>
          </cell>
        </row>
        <row r="179">
          <cell r="BH179">
            <v>0.36074736478816005</v>
          </cell>
          <cell r="BJ179">
            <v>0.63925263521183995</v>
          </cell>
        </row>
        <row r="184">
          <cell r="A184" t="str">
            <v>x</v>
          </cell>
          <cell r="U184" t="str">
            <v>x</v>
          </cell>
          <cell r="AT184" t="str">
            <v>x</v>
          </cell>
          <cell r="BV184" t="str">
            <v>Implied Contribution</v>
          </cell>
          <cell r="BY184" t="str">
            <v>% of Combined Equity Value 4</v>
          </cell>
        </row>
        <row r="185">
          <cell r="BR185" t="str">
            <v>Shine</v>
          </cell>
          <cell r="BS185" t="str">
            <v>Rise</v>
          </cell>
          <cell r="BV185" t="str">
            <v>Shine</v>
          </cell>
          <cell r="BW185" t="str">
            <v>Rise</v>
          </cell>
          <cell r="BY185" t="str">
            <v>Shine</v>
          </cell>
          <cell r="BZ185" t="str">
            <v>Rise</v>
          </cell>
        </row>
        <row r="186">
          <cell r="BQ186" t="str">
            <v>2008A Revenue</v>
          </cell>
          <cell r="BR186">
            <v>138.298</v>
          </cell>
          <cell r="BS186">
            <v>251.838458</v>
          </cell>
          <cell r="BV186">
            <v>0.35448622440715344</v>
          </cell>
          <cell r="BW186">
            <v>0.64551377559284651</v>
          </cell>
          <cell r="BY186">
            <v>0.44336632398360187</v>
          </cell>
          <cell r="BZ186">
            <v>0.55663367601639802</v>
          </cell>
        </row>
        <row r="187">
          <cell r="BQ187" t="str">
            <v>2009P Revenue</v>
          </cell>
          <cell r="BR187">
            <v>154.2870125</v>
          </cell>
          <cell r="BS187">
            <v>235.14889500000001</v>
          </cell>
          <cell r="BV187">
            <v>0.39618075664992453</v>
          </cell>
          <cell r="BW187">
            <v>0.60381924335007553</v>
          </cell>
          <cell r="BY187">
            <v>0.54279473633861819</v>
          </cell>
          <cell r="BZ187">
            <v>0.45720526366138181</v>
          </cell>
        </row>
        <row r="188">
          <cell r="BQ188" t="str">
            <v>2010P Revenue</v>
          </cell>
          <cell r="BR188">
            <v>192.76562187499999</v>
          </cell>
          <cell r="BS188">
            <v>294.23348765000003</v>
          </cell>
          <cell r="BV188">
            <v>0.39582335594620716</v>
          </cell>
          <cell r="BW188">
            <v>0.6041766440537929</v>
          </cell>
          <cell r="BY188">
            <v>0.54194244749800302</v>
          </cell>
          <cell r="BZ188">
            <v>0.45805755250199715</v>
          </cell>
        </row>
        <row r="190">
          <cell r="BQ190" t="str">
            <v>2008A EBITDA</v>
          </cell>
          <cell r="BR190">
            <v>13.449000000000005</v>
          </cell>
          <cell r="BS190">
            <v>31.842331000000005</v>
          </cell>
          <cell r="BV190">
            <v>0.29694424303847466</v>
          </cell>
          <cell r="BW190">
            <v>0.70305575696152522</v>
          </cell>
          <cell r="BY190">
            <v>0.30614670444364123</v>
          </cell>
          <cell r="BZ190">
            <v>0.69385329555635866</v>
          </cell>
        </row>
        <row r="191">
          <cell r="BQ191" t="str">
            <v>2009P EBITDA</v>
          </cell>
          <cell r="BR191">
            <v>16.048451696666653</v>
          </cell>
          <cell r="BS191">
            <v>33.36814692765639</v>
          </cell>
          <cell r="BV191">
            <v>0.32475832298112767</v>
          </cell>
          <cell r="BW191">
            <v>0.67524167701887228</v>
          </cell>
          <cell r="BY191">
            <v>0.37247458153100138</v>
          </cell>
          <cell r="BZ191">
            <v>0.62752541846899845</v>
          </cell>
        </row>
        <row r="192">
          <cell r="BQ192" t="str">
            <v>2010P EBITDA</v>
          </cell>
          <cell r="BR192">
            <v>22.340373119249996</v>
          </cell>
          <cell r="BS192">
            <v>46.026650152865876</v>
          </cell>
          <cell r="BV192">
            <v>0.32677118367916019</v>
          </cell>
          <cell r="BW192">
            <v>0.67322881632083975</v>
          </cell>
          <cell r="BY192">
            <v>0.37727462443187554</v>
          </cell>
          <cell r="BZ192">
            <v>0.62272537556812424</v>
          </cell>
        </row>
        <row r="194">
          <cell r="BQ194" t="str">
            <v>2008A EBIT</v>
          </cell>
          <cell r="BR194">
            <v>10.523000000000005</v>
          </cell>
          <cell r="BS194">
            <v>30.878331000000003</v>
          </cell>
          <cell r="BV194">
            <v>0.25417057243884267</v>
          </cell>
          <cell r="BW194">
            <v>0.74582942756115733</v>
          </cell>
          <cell r="BY194">
            <v>0.20414488479125231</v>
          </cell>
          <cell r="BZ194">
            <v>0.79585511520874763</v>
          </cell>
        </row>
        <row r="195">
          <cell r="BQ195" t="str">
            <v>2009P EBIT</v>
          </cell>
          <cell r="BR195">
            <v>12.061071096666653</v>
          </cell>
          <cell r="BS195">
            <v>30.658146927656389</v>
          </cell>
          <cell r="BV195">
            <v>0.28233361129877055</v>
          </cell>
          <cell r="BW195">
            <v>0.71766638870122956</v>
          </cell>
          <cell r="BY195">
            <v>0.27130491970016429</v>
          </cell>
          <cell r="BZ195">
            <v>0.72869508029983598</v>
          </cell>
        </row>
        <row r="196">
          <cell r="BQ196" t="str">
            <v>2010P EBIT</v>
          </cell>
          <cell r="BR196">
            <v>17.940373119249998</v>
          </cell>
          <cell r="BS196">
            <v>43.316650152865876</v>
          </cell>
          <cell r="BV196">
            <v>0.29287046873883005</v>
          </cell>
          <cell r="BW196">
            <v>0.70712953126116995</v>
          </cell>
          <cell r="BY196">
            <v>0.29643202750355979</v>
          </cell>
          <cell r="BZ196">
            <v>0.70356797249644021</v>
          </cell>
        </row>
        <row r="198">
          <cell r="BQ198" t="str">
            <v>DCF Equity Value</v>
          </cell>
          <cell r="BR198">
            <v>158.92362968547752</v>
          </cell>
          <cell r="BS198">
            <v>339.44138261600636</v>
          </cell>
          <cell r="BV198">
            <v>0.31889002189691701</v>
          </cell>
          <cell r="BW198">
            <v>0.68110997810308294</v>
          </cell>
          <cell r="BY198">
            <v>0.31889002189691701</v>
          </cell>
          <cell r="BZ198">
            <v>0.68110997810308294</v>
          </cell>
        </row>
        <row r="200">
          <cell r="BQ200" t="str">
            <v>Equity Market Value</v>
          </cell>
          <cell r="BR200">
            <v>34.506711680000002</v>
          </cell>
          <cell r="BS200">
            <v>61.146687480000004</v>
          </cell>
          <cell r="BV200">
            <v>0.36074736478816005</v>
          </cell>
          <cell r="BW200">
            <v>0.63925263521183995</v>
          </cell>
          <cell r="BY200">
            <v>0.36074736478816005</v>
          </cell>
          <cell r="BZ200">
            <v>0.63925263521183995</v>
          </cell>
        </row>
        <row r="201">
          <cell r="BT201" t="str">
            <v>Median</v>
          </cell>
          <cell r="BV201">
            <v>0.32475832298112767</v>
          </cell>
          <cell r="BW201">
            <v>0.67524167701887228</v>
          </cell>
          <cell r="BY201">
            <v>0.36074736478816005</v>
          </cell>
          <cell r="BZ201">
            <v>0.63925263521183995</v>
          </cell>
        </row>
        <row r="203">
          <cell r="BT203" t="str">
            <v>Shine 1</v>
          </cell>
          <cell r="BV203" t="str">
            <v>Rise 2</v>
          </cell>
          <cell r="BX203" t="str">
            <v>% Contribution</v>
          </cell>
          <cell r="CD203" t="str">
            <v>% of Combined Equity Value 5</v>
          </cell>
        </row>
        <row r="205">
          <cell r="BQ205" t="str">
            <v>2008A Revenue</v>
          </cell>
          <cell r="BT205">
            <v>138.298</v>
          </cell>
          <cell r="BV205">
            <v>251.838458</v>
          </cell>
        </row>
        <row r="206">
          <cell r="BQ206" t="str">
            <v>2009P Revenue</v>
          </cell>
          <cell r="BT206">
            <v>154.2870125</v>
          </cell>
          <cell r="BV206">
            <v>235.14889500000001</v>
          </cell>
        </row>
        <row r="207">
          <cell r="BQ207" t="str">
            <v>2010P Revenue</v>
          </cell>
          <cell r="BT207">
            <v>192.76562187499999</v>
          </cell>
          <cell r="BV207">
            <v>294.23348765000003</v>
          </cell>
        </row>
        <row r="209">
          <cell r="BQ209" t="str">
            <v>2008A EBITDA</v>
          </cell>
          <cell r="BT209">
            <v>13.449000000000005</v>
          </cell>
          <cell r="BV209">
            <v>31.842331000000005</v>
          </cell>
        </row>
        <row r="210">
          <cell r="BQ210" t="str">
            <v>2009P EBITDA</v>
          </cell>
          <cell r="BT210">
            <v>16.048451696666653</v>
          </cell>
          <cell r="BV210">
            <v>33.36814692765639</v>
          </cell>
        </row>
        <row r="211">
          <cell r="BQ211" t="str">
            <v>2010P EBITDA</v>
          </cell>
          <cell r="BT211">
            <v>22.340373119249996</v>
          </cell>
          <cell r="BV211">
            <v>46.026650152865876</v>
          </cell>
        </row>
        <row r="213">
          <cell r="BQ213" t="str">
            <v>2008A EBITDA - CAPEX</v>
          </cell>
          <cell r="BT213">
            <v>10.523000000000005</v>
          </cell>
          <cell r="BV213">
            <v>30.878331000000003</v>
          </cell>
        </row>
        <row r="214">
          <cell r="BQ214" t="str">
            <v>2009P EBITDA - CAPEX</v>
          </cell>
          <cell r="BT214">
            <v>12.061071096666653</v>
          </cell>
          <cell r="BV214">
            <v>30.658146927656389</v>
          </cell>
        </row>
        <row r="215">
          <cell r="BQ215" t="str">
            <v>2010P EBITDA - CAPEX</v>
          </cell>
          <cell r="BT215">
            <v>17.940373119249998</v>
          </cell>
          <cell r="BV215">
            <v>43.316650152865876</v>
          </cell>
        </row>
        <row r="217">
          <cell r="BQ217" t="str">
            <v>DCF Equity Value 3</v>
          </cell>
          <cell r="BT217">
            <v>158.92362968547752</v>
          </cell>
          <cell r="BV217">
            <v>339.44138261600636</v>
          </cell>
        </row>
        <row r="219">
          <cell r="BQ219" t="str">
            <v>Equity Market Value 4</v>
          </cell>
          <cell r="BT219">
            <v>34.506711680000002</v>
          </cell>
          <cell r="BV219">
            <v>61.146687480000004</v>
          </cell>
        </row>
        <row r="225">
          <cell r="BQ225" t="str">
            <v>Source: Company filings, Rise Management and Shine Management</v>
          </cell>
        </row>
        <row r="226">
          <cell r="BQ226" t="str">
            <v>Notes: Assumes 2009E Net Debt of $94.0 million and $38.5 million for Rise and Shine, respectively</v>
          </cell>
        </row>
        <row r="227">
          <cell r="BQ227" t="str">
            <v>Net debt for Rise includes full payout of earnouts of $15.0 million to LaJobi and $4.0 million to CoCaLo</v>
          </cell>
        </row>
        <row r="228">
          <cell r="BQ228" t="str">
            <v>1 Pro forma for acquisitions of Basic Comfort and Kiddopotamus as of January 1, 2008</v>
          </cell>
        </row>
        <row r="229">
          <cell r="BQ229" t="str">
            <v>2 Pro forma for acquisitions of CoCaLo and LaJobi as of January 1, 2008 and for the sale of the Gift business</v>
          </cell>
        </row>
        <row r="230">
          <cell r="BQ230" t="str">
            <v>3 Based on Rise and Shine Management projections</v>
          </cell>
        </row>
        <row r="231">
          <cell r="BQ231" t="str">
            <v>4 Based on market cap as of 5/21/09</v>
          </cell>
        </row>
        <row r="232">
          <cell r="BQ232" t="str">
            <v>5 % Combined equity value is calculated as combined enterprise value times % contribution minus company specific net debt, all divided by combined equity market value</v>
          </cell>
        </row>
      </sheetData>
      <sheetData sheetId="19" refreshError="1">
        <row r="2">
          <cell r="E2" t="str">
            <v>Purchase Price</v>
          </cell>
          <cell r="F2">
            <v>2.81</v>
          </cell>
          <cell r="Q2" t="str">
            <v>Revenue</v>
          </cell>
          <cell r="R2" t="str">
            <v>EBITDA</v>
          </cell>
          <cell r="S2" t="str">
            <v>Adjusted EBITDA</v>
          </cell>
          <cell r="T2" t="str">
            <v>Earnings</v>
          </cell>
          <cell r="V2" t="str">
            <v># of Days</v>
          </cell>
          <cell r="W2" t="str">
            <v>VWAP</v>
          </cell>
          <cell r="X2" t="str">
            <v>Average Price</v>
          </cell>
        </row>
        <row r="3">
          <cell r="E3" t="str">
            <v>Start</v>
          </cell>
          <cell r="F3">
            <v>1.25</v>
          </cell>
          <cell r="P3" t="str">
            <v>FY2008A</v>
          </cell>
          <cell r="Q3">
            <v>251.838458</v>
          </cell>
          <cell r="R3">
            <v>31.842331000000005</v>
          </cell>
          <cell r="T3" t="str">
            <v>n/a</v>
          </cell>
          <cell r="V3">
            <v>30</v>
          </cell>
          <cell r="W3">
            <v>2.1810713258805312</v>
          </cell>
          <cell r="X3">
            <v>2.0504347826086957</v>
          </cell>
        </row>
        <row r="4">
          <cell r="E4" t="str">
            <v>Price Increments:</v>
          </cell>
          <cell r="F4">
            <v>0.1</v>
          </cell>
          <cell r="P4" t="str">
            <v>FY2009E</v>
          </cell>
          <cell r="Q4">
            <v>235.14889500000001</v>
          </cell>
          <cell r="R4">
            <v>33.36814692765639</v>
          </cell>
          <cell r="T4">
            <v>0.72073220251294612</v>
          </cell>
          <cell r="V4">
            <v>60</v>
          </cell>
          <cell r="W4">
            <v>1.9267060232942173</v>
          </cell>
          <cell r="X4">
            <v>1.7795454545454548</v>
          </cell>
        </row>
        <row r="5">
          <cell r="E5" t="str">
            <v>Fully Diluted Share Count - Rise</v>
          </cell>
          <cell r="F5">
            <v>21.760387003558719</v>
          </cell>
          <cell r="P5" t="str">
            <v>FY2010P</v>
          </cell>
          <cell r="Q5">
            <v>294.23348765000003</v>
          </cell>
          <cell r="R5">
            <v>46.026650152865876</v>
          </cell>
          <cell r="T5">
            <v>1.1051354068289438</v>
          </cell>
          <cell r="V5">
            <v>90</v>
          </cell>
          <cell r="W5">
            <v>1.7867650057444369</v>
          </cell>
          <cell r="X5">
            <v>1.62109375</v>
          </cell>
        </row>
        <row r="6">
          <cell r="E6" t="str">
            <v>Net Debt</v>
          </cell>
          <cell r="F6">
            <v>94</v>
          </cell>
          <cell r="P6" t="str">
            <v>FY2011P</v>
          </cell>
          <cell r="Q6">
            <v>359.68500920299999</v>
          </cell>
          <cell r="R6">
            <v>60.470255172852113</v>
          </cell>
          <cell r="T6">
            <v>1.5420375353221802</v>
          </cell>
          <cell r="V6">
            <v>180</v>
          </cell>
          <cell r="W6">
            <v>2.2022094197329323</v>
          </cell>
          <cell r="X6">
            <v>1.9490322580645172</v>
          </cell>
        </row>
        <row r="7">
          <cell r="E7" t="str">
            <v>Minority Interest</v>
          </cell>
          <cell r="F7">
            <v>0</v>
          </cell>
          <cell r="P7" t="str">
            <v>FY2012P</v>
          </cell>
          <cell r="Q7">
            <v>425.53147586785008</v>
          </cell>
          <cell r="R7">
            <v>73.824496429871076</v>
          </cell>
          <cell r="T7">
            <v>1.9715784831955867</v>
          </cell>
          <cell r="V7">
            <v>365</v>
          </cell>
          <cell r="W7">
            <v>4.4461296515076212</v>
          </cell>
          <cell r="X7">
            <v>4.687707509881422</v>
          </cell>
        </row>
        <row r="8">
          <cell r="E8" t="str">
            <v>52-Week High</v>
          </cell>
          <cell r="F8">
            <v>13</v>
          </cell>
        </row>
        <row r="9">
          <cell r="E9" t="str">
            <v>52-Week Low</v>
          </cell>
          <cell r="F9">
            <v>0.8</v>
          </cell>
        </row>
        <row r="10">
          <cell r="E10" t="str">
            <v>Current Rise Share Price</v>
          </cell>
          <cell r="F10">
            <v>2.81</v>
          </cell>
        </row>
        <row r="11">
          <cell r="E11" t="str">
            <v>Current Shine Share Price</v>
          </cell>
          <cell r="F11">
            <v>2.2400000000000002</v>
          </cell>
        </row>
        <row r="12">
          <cell r="E12" t="str">
            <v>Fully Diluted Share Count - Shine</v>
          </cell>
          <cell r="F12">
            <v>15.404782000000001</v>
          </cell>
        </row>
        <row r="14">
          <cell r="D14" t="str">
            <v>Analysis at Various Prices - Rise</v>
          </cell>
        </row>
        <row r="16">
          <cell r="D16" t="str">
            <v>($ in Millions, except per share data)</v>
          </cell>
          <cell r="N16" t="str">
            <v>Current</v>
          </cell>
        </row>
        <row r="18">
          <cell r="D18" t="str">
            <v>Purchase Price Per Share</v>
          </cell>
          <cell r="F18">
            <v>1.25</v>
          </cell>
          <cell r="G18">
            <v>1.35</v>
          </cell>
          <cell r="H18">
            <v>1.4500000000000002</v>
          </cell>
          <cell r="I18">
            <v>1.5500000000000003</v>
          </cell>
          <cell r="J18">
            <v>1.6500000000000004</v>
          </cell>
          <cell r="K18">
            <v>1.7500000000000004</v>
          </cell>
          <cell r="L18">
            <v>1.8500000000000005</v>
          </cell>
          <cell r="M18">
            <v>1.9500000000000006</v>
          </cell>
          <cell r="N18">
            <v>2.81</v>
          </cell>
        </row>
        <row r="20">
          <cell r="D20" t="str">
            <v>Implied Exchange Ratio</v>
          </cell>
          <cell r="F20">
            <v>0.55803571428571419</v>
          </cell>
          <cell r="G20">
            <v>0.6026785714285714</v>
          </cell>
          <cell r="H20">
            <v>0.6473214285714286</v>
          </cell>
          <cell r="I20">
            <v>0.69196428571428581</v>
          </cell>
          <cell r="J20">
            <v>0.7366071428571429</v>
          </cell>
          <cell r="K20">
            <v>0.78125000000000011</v>
          </cell>
          <cell r="L20">
            <v>0.82589285714285732</v>
          </cell>
          <cell r="M20">
            <v>0.87053571428571452</v>
          </cell>
          <cell r="N20">
            <v>1.2544642857142856</v>
          </cell>
        </row>
        <row r="21">
          <cell r="D21" t="str">
            <v>Current Rise Fully Diluted Shares Outstanding</v>
          </cell>
          <cell r="F21">
            <v>21.760387003558719</v>
          </cell>
          <cell r="G21">
            <v>21.760387003558719</v>
          </cell>
          <cell r="H21">
            <v>21.760387003558719</v>
          </cell>
          <cell r="I21">
            <v>21.760387003558719</v>
          </cell>
          <cell r="J21">
            <v>21.760387003558719</v>
          </cell>
          <cell r="K21">
            <v>21.760387003558719</v>
          </cell>
          <cell r="L21">
            <v>21.760387003558719</v>
          </cell>
          <cell r="M21">
            <v>21.760387003558719</v>
          </cell>
          <cell r="N21">
            <v>21.760387003558719</v>
          </cell>
        </row>
        <row r="22">
          <cell r="D22" t="str">
            <v>New Shares Issued</v>
          </cell>
          <cell r="F22">
            <v>12.143073104664461</v>
          </cell>
          <cell r="G22">
            <v>13.114518953037621</v>
          </cell>
          <cell r="H22">
            <v>14.085964801410778</v>
          </cell>
          <cell r="I22">
            <v>15.057410649783938</v>
          </cell>
          <cell r="J22">
            <v>16.028856498157094</v>
          </cell>
          <cell r="K22">
            <v>17.000302346530251</v>
          </cell>
          <cell r="L22">
            <v>17.971748194903409</v>
          </cell>
          <cell r="M22">
            <v>18.94319404327657</v>
          </cell>
          <cell r="N22">
            <v>27.297628339285712</v>
          </cell>
        </row>
        <row r="24">
          <cell r="D24" t="str">
            <v>Shine % Ownership of Combined Company</v>
          </cell>
          <cell r="F24">
            <v>0.55920077775462196</v>
          </cell>
          <cell r="G24">
            <v>0.54015286087716052</v>
          </cell>
          <cell r="H24">
            <v>0.52235984743740249</v>
          </cell>
          <cell r="I24">
            <v>0.50570168001709048</v>
          </cell>
          <cell r="J24">
            <v>0.49007314253178674</v>
          </cell>
          <cell r="K24">
            <v>0.47538163564908159</v>
          </cell>
          <cell r="L24">
            <v>0.46154534069429148</v>
          </cell>
          <cell r="M24">
            <v>0.44849169513192905</v>
          </cell>
          <cell r="N24">
            <v>0.36074736478816005</v>
          </cell>
        </row>
        <row r="25">
          <cell r="D25" t="str">
            <v>Rise % Ownership of Combined Company</v>
          </cell>
          <cell r="F25">
            <v>0.44079922224537804</v>
          </cell>
          <cell r="G25">
            <v>0.45984713912283948</v>
          </cell>
          <cell r="H25">
            <v>0.47764015256259751</v>
          </cell>
          <cell r="I25">
            <v>0.49429831998290952</v>
          </cell>
          <cell r="J25">
            <v>0.5099268574682132</v>
          </cell>
          <cell r="K25">
            <v>0.52461836435091835</v>
          </cell>
          <cell r="L25">
            <v>0.53845465930570846</v>
          </cell>
          <cell r="M25">
            <v>0.5515083048680709</v>
          </cell>
          <cell r="N25">
            <v>0.63925263521183995</v>
          </cell>
        </row>
        <row r="27">
          <cell r="D27" t="str">
            <v>Implied Purchase Price Premium:</v>
          </cell>
        </row>
        <row r="28">
          <cell r="B28">
            <v>2.81</v>
          </cell>
          <cell r="D28" t="str">
            <v>Current ($2.81)</v>
          </cell>
          <cell r="F28">
            <v>-0.55516014234875444</v>
          </cell>
          <cell r="G28">
            <v>-0.5195729537366548</v>
          </cell>
          <cell r="H28">
            <v>-0.48398576512455516</v>
          </cell>
          <cell r="I28">
            <v>-0.4483985765124554</v>
          </cell>
          <cell r="J28">
            <v>-0.41281138790035576</v>
          </cell>
          <cell r="K28">
            <v>-0.37722419928825612</v>
          </cell>
          <cell r="L28">
            <v>-0.34163701067615637</v>
          </cell>
          <cell r="M28">
            <v>-0.30604982206405673</v>
          </cell>
          <cell r="N28">
            <v>0</v>
          </cell>
        </row>
        <row r="29">
          <cell r="B29">
            <v>13</v>
          </cell>
          <cell r="D29" t="str">
            <v>52-Week High ($13.00)</v>
          </cell>
          <cell r="F29">
            <v>-0.90384615384615385</v>
          </cell>
          <cell r="G29">
            <v>-0.89615384615384619</v>
          </cell>
          <cell r="H29">
            <v>-0.88846153846153841</v>
          </cell>
          <cell r="I29">
            <v>-0.88076923076923075</v>
          </cell>
          <cell r="J29">
            <v>-0.87307692307692308</v>
          </cell>
          <cell r="K29">
            <v>-0.86538461538461542</v>
          </cell>
          <cell r="L29">
            <v>-0.85769230769230764</v>
          </cell>
          <cell r="M29">
            <v>-0.85</v>
          </cell>
          <cell r="N29">
            <v>-0.78384615384615386</v>
          </cell>
        </row>
        <row r="30">
          <cell r="B30">
            <v>0.8</v>
          </cell>
          <cell r="D30" t="str">
            <v>52-Week Low ($.80)</v>
          </cell>
          <cell r="F30">
            <v>0.5625</v>
          </cell>
          <cell r="G30">
            <v>0.6875</v>
          </cell>
          <cell r="H30">
            <v>0.81250000000000022</v>
          </cell>
          <cell r="I30">
            <v>0.93750000000000022</v>
          </cell>
          <cell r="J30">
            <v>1.0625000000000004</v>
          </cell>
          <cell r="K30">
            <v>1.1875000000000004</v>
          </cell>
          <cell r="L30">
            <v>1.3125000000000004</v>
          </cell>
          <cell r="M30">
            <v>1.4375000000000004</v>
          </cell>
          <cell r="N30">
            <v>2.5124999999999997</v>
          </cell>
        </row>
        <row r="31">
          <cell r="B31">
            <v>2.1810713258805312</v>
          </cell>
          <cell r="D31" t="str">
            <v>30-Day VWAP ($2.18)</v>
          </cell>
          <cell r="F31">
            <v>-0.42688715166370994</v>
          </cell>
          <cell r="G31">
            <v>-0.38103812379680668</v>
          </cell>
          <cell r="H31">
            <v>-0.33518909592990342</v>
          </cell>
          <cell r="I31">
            <v>-0.28934006806300017</v>
          </cell>
          <cell r="J31">
            <v>-0.24349104019609691</v>
          </cell>
          <cell r="K31">
            <v>-0.19764201232919365</v>
          </cell>
          <cell r="L31">
            <v>-0.15179298446229039</v>
          </cell>
          <cell r="M31">
            <v>-0.10594395659538713</v>
          </cell>
          <cell r="N31">
            <v>0.28835768305998011</v>
          </cell>
        </row>
        <row r="32">
          <cell r="B32">
            <v>1.9267060232942173</v>
          </cell>
          <cell r="D32" t="str">
            <v>60-Day VWAP ($1.93)</v>
          </cell>
          <cell r="F32">
            <v>-0.3512243254096481</v>
          </cell>
          <cell r="G32">
            <v>-0.29932227144241996</v>
          </cell>
          <cell r="H32">
            <v>-0.24742021747519172</v>
          </cell>
          <cell r="I32">
            <v>-0.19551816350796358</v>
          </cell>
          <cell r="J32">
            <v>-0.14361610954073534</v>
          </cell>
          <cell r="K32">
            <v>-9.1714055573507203E-2</v>
          </cell>
          <cell r="L32">
            <v>-3.9812001606278957E-2</v>
          </cell>
          <cell r="M32">
            <v>1.2090052360949288E-2</v>
          </cell>
          <cell r="N32">
            <v>0.45844771647911098</v>
          </cell>
        </row>
        <row r="33">
          <cell r="B33">
            <v>1.7867650057444369</v>
          </cell>
          <cell r="D33" t="str">
            <v>90-Day VWAP ($1.79)</v>
          </cell>
          <cell r="F33">
            <v>-0.30041164004149468</v>
          </cell>
          <cell r="G33">
            <v>-0.24444457124481411</v>
          </cell>
          <cell r="H33">
            <v>-0.18847750244813366</v>
          </cell>
          <cell r="I33">
            <v>-0.13251043365145321</v>
          </cell>
          <cell r="J33">
            <v>-7.6543364854772755E-2</v>
          </cell>
          <cell r="K33">
            <v>-2.0576296058092192E-2</v>
          </cell>
          <cell r="L33">
            <v>3.5390772738588261E-2</v>
          </cell>
          <cell r="M33">
            <v>9.1357841535268713E-2</v>
          </cell>
          <cell r="N33">
            <v>0.57267463318672007</v>
          </cell>
        </row>
        <row r="34">
          <cell r="B34">
            <v>2.2022094197329323</v>
          </cell>
          <cell r="D34" t="str">
            <v>180-Day VWAP ($2.20)</v>
          </cell>
          <cell r="F34">
            <v>-0.43238822393576415</v>
          </cell>
          <cell r="G34">
            <v>-0.38697928185062525</v>
          </cell>
          <cell r="H34">
            <v>-0.34157033976548634</v>
          </cell>
          <cell r="I34">
            <v>-0.29616139768034744</v>
          </cell>
          <cell r="J34">
            <v>-0.25075245559520842</v>
          </cell>
          <cell r="K34">
            <v>-0.20534351351006952</v>
          </cell>
          <cell r="L34">
            <v>-0.15993457142493062</v>
          </cell>
          <cell r="M34">
            <v>-0.11452562933979171</v>
          </cell>
          <cell r="N34">
            <v>0.2759912725924023</v>
          </cell>
        </row>
        <row r="35">
          <cell r="B35">
            <v>4.4461296515076212</v>
          </cell>
          <cell r="D35" t="str">
            <v>365-Day VWAP ($4.45)</v>
          </cell>
          <cell r="F35">
            <v>-0.71885660158917264</v>
          </cell>
          <cell r="G35">
            <v>-0.69636512971630649</v>
          </cell>
          <cell r="H35">
            <v>-0.67387365784344033</v>
          </cell>
          <cell r="I35">
            <v>-0.65138218597057407</v>
          </cell>
          <cell r="J35">
            <v>-0.6288907140977078</v>
          </cell>
          <cell r="K35">
            <v>-0.60639924222484165</v>
          </cell>
          <cell r="L35">
            <v>-0.5839077703519755</v>
          </cell>
          <cell r="M35">
            <v>-0.56141629847910923</v>
          </cell>
          <cell r="N35">
            <v>-0.36798964037246018</v>
          </cell>
        </row>
        <row r="37">
          <cell r="B37">
            <v>2.0504347826086957</v>
          </cell>
          <cell r="D37" t="str">
            <v>30-Day Average ($2.05)</v>
          </cell>
          <cell r="F37">
            <v>-0.39037319762510603</v>
          </cell>
          <cell r="G37">
            <v>-0.34160305343511443</v>
          </cell>
          <cell r="H37">
            <v>-0.29283290924512295</v>
          </cell>
          <cell r="I37">
            <v>-0.24406276505513136</v>
          </cell>
          <cell r="J37">
            <v>-0.19529262086513977</v>
          </cell>
          <cell r="K37">
            <v>-0.14652247667514828</v>
          </cell>
          <cell r="L37">
            <v>-9.775233248515669E-2</v>
          </cell>
          <cell r="M37">
            <v>-4.8982188295165097E-2</v>
          </cell>
          <cell r="N37">
            <v>0.37044105173876174</v>
          </cell>
        </row>
        <row r="38">
          <cell r="B38">
            <v>1.7795454545454548</v>
          </cell>
          <cell r="D38" t="str">
            <v>60-Day Average ($1.78)</v>
          </cell>
          <cell r="F38">
            <v>-0.29757343550447002</v>
          </cell>
          <cell r="G38">
            <v>-0.24137931034482762</v>
          </cell>
          <cell r="H38">
            <v>-0.18518518518518523</v>
          </cell>
          <cell r="I38">
            <v>-0.12899106002554273</v>
          </cell>
          <cell r="J38">
            <v>-7.2796934865900331E-2</v>
          </cell>
          <cell r="K38">
            <v>-1.6602809706257826E-2</v>
          </cell>
          <cell r="L38">
            <v>3.9591315453384679E-2</v>
          </cell>
          <cell r="M38">
            <v>9.5785440613026962E-2</v>
          </cell>
          <cell r="N38">
            <v>0.57905491698595135</v>
          </cell>
        </row>
        <row r="39">
          <cell r="B39">
            <v>1.62109375</v>
          </cell>
          <cell r="D39" t="str">
            <v>90-Day Average ($1.62)</v>
          </cell>
          <cell r="F39">
            <v>-0.22891566265060237</v>
          </cell>
          <cell r="G39">
            <v>-0.16722891566265052</v>
          </cell>
          <cell r="H39">
            <v>-0.10554216867469868</v>
          </cell>
          <cell r="I39">
            <v>-4.3855421686746832E-2</v>
          </cell>
          <cell r="J39">
            <v>1.7831325301205014E-2</v>
          </cell>
          <cell r="K39">
            <v>7.951807228915686E-2</v>
          </cell>
          <cell r="L39">
            <v>0.14120481927710871</v>
          </cell>
          <cell r="M39">
            <v>0.20289156626506055</v>
          </cell>
          <cell r="N39">
            <v>0.73339759036144581</v>
          </cell>
        </row>
        <row r="40">
          <cell r="B40">
            <v>1.9490322580645172</v>
          </cell>
          <cell r="D40" t="str">
            <v>180-Day Average ($1.95)</v>
          </cell>
          <cell r="F40">
            <v>-0.35865607414763356</v>
          </cell>
          <cell r="G40">
            <v>-0.30734856007944422</v>
          </cell>
          <cell r="H40">
            <v>-0.25604104601125488</v>
          </cell>
          <cell r="I40">
            <v>-0.20473353194306554</v>
          </cell>
          <cell r="J40">
            <v>-0.1534260178748762</v>
          </cell>
          <cell r="K40">
            <v>-0.10211850380668674</v>
          </cell>
          <cell r="L40">
            <v>-5.0810989738497403E-2</v>
          </cell>
          <cell r="M40">
            <v>4.965243296919386E-4</v>
          </cell>
          <cell r="N40">
            <v>0.44174114531611974</v>
          </cell>
        </row>
        <row r="41">
          <cell r="B41">
            <v>4.687707509881422</v>
          </cell>
          <cell r="D41" t="str">
            <v>365-Day Average ($4.69)</v>
          </cell>
          <cell r="F41">
            <v>-0.73334513781735078</v>
          </cell>
          <cell r="G41">
            <v>-0.71201274884273891</v>
          </cell>
          <cell r="H41">
            <v>-0.69068035986812704</v>
          </cell>
          <cell r="I41">
            <v>-0.66934797089351505</v>
          </cell>
          <cell r="J41">
            <v>-0.64801558191890307</v>
          </cell>
          <cell r="K41">
            <v>-0.62668319294429109</v>
          </cell>
          <cell r="L41">
            <v>-0.60535080396967911</v>
          </cell>
          <cell r="M41">
            <v>-0.58401841499506713</v>
          </cell>
          <cell r="N41">
            <v>-0.40055986981340475</v>
          </cell>
        </row>
        <row r="43">
          <cell r="B43">
            <v>21.760387003558719</v>
          </cell>
          <cell r="D43" t="str">
            <v>Fully Diluted Share Count 1</v>
          </cell>
          <cell r="F43">
            <v>21.760387003558719</v>
          </cell>
          <cell r="G43">
            <v>21.760387003558719</v>
          </cell>
          <cell r="H43">
            <v>21.760387003558719</v>
          </cell>
          <cell r="I43">
            <v>21.760387003558719</v>
          </cell>
          <cell r="J43">
            <v>21.760387003558719</v>
          </cell>
          <cell r="K43">
            <v>21.760387003558719</v>
          </cell>
          <cell r="L43">
            <v>21.760387003558719</v>
          </cell>
          <cell r="M43">
            <v>21.760387003558719</v>
          </cell>
          <cell r="N43">
            <v>21.760387003558719</v>
          </cell>
        </row>
        <row r="44">
          <cell r="D44" t="str">
            <v>Equity Value</v>
          </cell>
          <cell r="F44">
            <v>27.200483754448399</v>
          </cell>
          <cell r="G44">
            <v>29.376522454804274</v>
          </cell>
          <cell r="H44">
            <v>31.552561155160145</v>
          </cell>
          <cell r="I44">
            <v>33.728599855516023</v>
          </cell>
          <cell r="J44">
            <v>35.904638555871891</v>
          </cell>
          <cell r="K44">
            <v>38.080677256227766</v>
          </cell>
          <cell r="L44">
            <v>40.256715956583641</v>
          </cell>
          <cell r="M44">
            <v>42.432754656939515</v>
          </cell>
          <cell r="N44">
            <v>61.146687480000004</v>
          </cell>
        </row>
        <row r="45">
          <cell r="B45">
            <v>94</v>
          </cell>
          <cell r="D45" t="str">
            <v>Plus: Net Debt</v>
          </cell>
          <cell r="F45">
            <v>94</v>
          </cell>
          <cell r="G45">
            <v>94</v>
          </cell>
          <cell r="H45">
            <v>94</v>
          </cell>
          <cell r="I45">
            <v>94</v>
          </cell>
          <cell r="J45">
            <v>94</v>
          </cell>
          <cell r="K45">
            <v>94</v>
          </cell>
          <cell r="L45">
            <v>94</v>
          </cell>
          <cell r="M45">
            <v>94</v>
          </cell>
          <cell r="N45">
            <v>94</v>
          </cell>
        </row>
        <row r="46">
          <cell r="B46">
            <v>0</v>
          </cell>
          <cell r="D46" t="str">
            <v>Plus: Minority Interest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 t="str">
            <v>Total Enterprise Value</v>
          </cell>
          <cell r="F47">
            <v>121.2004837544484</v>
          </cell>
          <cell r="G47">
            <v>123.37652245480427</v>
          </cell>
          <cell r="H47">
            <v>125.55256115516015</v>
          </cell>
          <cell r="I47">
            <v>127.72859985551602</v>
          </cell>
          <cell r="J47">
            <v>129.90463855587188</v>
          </cell>
          <cell r="K47">
            <v>132.08067725622777</v>
          </cell>
          <cell r="L47">
            <v>134.25671595658363</v>
          </cell>
          <cell r="M47">
            <v>136.43275465693952</v>
          </cell>
          <cell r="N47">
            <v>155.14668748</v>
          </cell>
        </row>
        <row r="49">
          <cell r="D49" t="str">
            <v>Revenue Multiple</v>
          </cell>
        </row>
        <row r="50">
          <cell r="B50">
            <v>251.838458</v>
          </cell>
          <cell r="D50" t="str">
            <v>FY2008A ($251.8 million)</v>
          </cell>
          <cell r="F50">
            <v>0.48126280917129977</v>
          </cell>
          <cell r="G50">
            <v>0.4899034223549934</v>
          </cell>
          <cell r="H50">
            <v>0.49854403553868704</v>
          </cell>
          <cell r="I50">
            <v>0.50718464872238067</v>
          </cell>
          <cell r="J50">
            <v>0.51582526190607425</v>
          </cell>
          <cell r="K50">
            <v>0.52446587508976794</v>
          </cell>
          <cell r="L50">
            <v>0.53310648827346152</v>
          </cell>
          <cell r="M50">
            <v>0.54174710145715521</v>
          </cell>
          <cell r="N50">
            <v>0.61605637483692022</v>
          </cell>
        </row>
        <row r="51">
          <cell r="B51">
            <v>235.14889500000001</v>
          </cell>
          <cell r="D51" t="str">
            <v>FY2009E ($235.1 million)</v>
          </cell>
          <cell r="F51">
            <v>0.51542017135333928</v>
          </cell>
          <cell r="G51">
            <v>0.52467404728737621</v>
          </cell>
          <cell r="H51">
            <v>0.53392792322141314</v>
          </cell>
          <cell r="I51">
            <v>0.54318179915545006</v>
          </cell>
          <cell r="J51">
            <v>0.55243567508948688</v>
          </cell>
          <cell r="K51">
            <v>0.56168955102352391</v>
          </cell>
          <cell r="L51">
            <v>0.57094342695756073</v>
          </cell>
          <cell r="M51">
            <v>0.58019730289159777</v>
          </cell>
          <cell r="N51">
            <v>0.65978063592431502</v>
          </cell>
        </row>
        <row r="52">
          <cell r="B52">
            <v>294.23348765000003</v>
          </cell>
          <cell r="D52" t="str">
            <v>FY2010P ($294.2 million)</v>
          </cell>
          <cell r="F52">
            <v>0.41191940700720026</v>
          </cell>
          <cell r="G52">
            <v>0.41931502576472368</v>
          </cell>
          <cell r="H52">
            <v>0.42671064452224711</v>
          </cell>
          <cell r="I52">
            <v>0.43410626327977053</v>
          </cell>
          <cell r="J52">
            <v>0.4415018820372939</v>
          </cell>
          <cell r="K52">
            <v>0.44889750079481738</v>
          </cell>
          <cell r="L52">
            <v>0.45629311955234075</v>
          </cell>
          <cell r="M52">
            <v>0.46368873830986418</v>
          </cell>
          <cell r="N52">
            <v>0.52729105962456546</v>
          </cell>
        </row>
        <row r="53">
          <cell r="B53">
            <v>359.68500920299999</v>
          </cell>
          <cell r="D53" t="str">
            <v>FY2011P ($359.7)</v>
          </cell>
          <cell r="F53">
            <v>0.33696284430370838</v>
          </cell>
          <cell r="G53">
            <v>0.34301268970921361</v>
          </cell>
          <cell r="H53">
            <v>0.3490625351147188</v>
          </cell>
          <cell r="I53">
            <v>0.35511238052022404</v>
          </cell>
          <cell r="J53">
            <v>0.36116222592572922</v>
          </cell>
          <cell r="K53">
            <v>0.36721207133123451</v>
          </cell>
          <cell r="L53">
            <v>0.3732619167367397</v>
          </cell>
          <cell r="M53">
            <v>0.37931176214224493</v>
          </cell>
          <cell r="N53">
            <v>0.43134043262958977</v>
          </cell>
        </row>
        <row r="54">
          <cell r="B54">
            <v>425.53147586785008</v>
          </cell>
          <cell r="D54" t="str">
            <v>FY2012P ($425.5)</v>
          </cell>
          <cell r="F54">
            <v>0.28482143067622928</v>
          </cell>
          <cell r="G54">
            <v>0.28993512689791995</v>
          </cell>
          <cell r="H54">
            <v>0.29504882311961061</v>
          </cell>
          <cell r="I54">
            <v>0.30016251934130128</v>
          </cell>
          <cell r="J54">
            <v>0.30527621556299189</v>
          </cell>
          <cell r="K54">
            <v>0.31038991178468262</v>
          </cell>
          <cell r="L54">
            <v>0.31550360800637323</v>
          </cell>
          <cell r="M54">
            <v>0.32061730422806389</v>
          </cell>
          <cell r="N54">
            <v>0.36459509173460347</v>
          </cell>
        </row>
        <row r="56">
          <cell r="D56" t="str">
            <v>EBITDA Multiple</v>
          </cell>
        </row>
        <row r="57">
          <cell r="B57">
            <v>31.842331000000005</v>
          </cell>
          <cell r="D57" t="str">
            <v>FY2008A ($31.8 million)</v>
          </cell>
          <cell r="F57">
            <v>3.8062692004064771</v>
          </cell>
          <cell r="G57">
            <v>3.8746071214071689</v>
          </cell>
          <cell r="H57">
            <v>3.9429450424078603</v>
          </cell>
          <cell r="I57">
            <v>4.0112829634085525</v>
          </cell>
          <cell r="J57">
            <v>4.079620884409243</v>
          </cell>
          <cell r="K57">
            <v>4.1479588054099352</v>
          </cell>
          <cell r="L57">
            <v>4.2162967264106266</v>
          </cell>
          <cell r="M57">
            <v>4.2846346474113188</v>
          </cell>
          <cell r="N57">
            <v>4.8723407680172652</v>
          </cell>
        </row>
        <row r="58">
          <cell r="B58">
            <v>33.36814692765639</v>
          </cell>
          <cell r="D58" t="str">
            <v>FY2009E ($33.4 million)</v>
          </cell>
          <cell r="F58">
            <v>3.6322209925896209</v>
          </cell>
          <cell r="G58">
            <v>3.6974340445782019</v>
          </cell>
          <cell r="H58">
            <v>3.7626470965667833</v>
          </cell>
          <cell r="I58">
            <v>3.8278601485553647</v>
          </cell>
          <cell r="J58">
            <v>3.8930732005439457</v>
          </cell>
          <cell r="K58">
            <v>3.9582862525325271</v>
          </cell>
          <cell r="L58">
            <v>4.023499304521108</v>
          </cell>
          <cell r="M58">
            <v>4.0887123565096894</v>
          </cell>
          <cell r="N58">
            <v>4.6495446036114876</v>
          </cell>
        </row>
        <row r="59">
          <cell r="B59">
            <v>46.026650152865876</v>
          </cell>
          <cell r="D59" t="str">
            <v>FY2010P ($46.0 million)</v>
          </cell>
          <cell r="F59">
            <v>2.6332675385219573</v>
          </cell>
          <cell r="G59">
            <v>2.6805453372131223</v>
          </cell>
          <cell r="H59">
            <v>2.7278231359042877</v>
          </cell>
          <cell r="I59">
            <v>2.7751009345954527</v>
          </cell>
          <cell r="J59">
            <v>2.8223787332866173</v>
          </cell>
          <cell r="K59">
            <v>2.8696565319777827</v>
          </cell>
          <cell r="L59">
            <v>2.9169343306689473</v>
          </cell>
          <cell r="M59">
            <v>2.9642121293601127</v>
          </cell>
          <cell r="N59">
            <v>3.3708011981041315</v>
          </cell>
        </row>
        <row r="60">
          <cell r="B60">
            <v>60.470255172852113</v>
          </cell>
          <cell r="D60" t="str">
            <v>FY2011P ($60.5)</v>
          </cell>
          <cell r="F60">
            <v>2.0042991948355611</v>
          </cell>
          <cell r="G60">
            <v>2.0402844688208575</v>
          </cell>
          <cell r="H60">
            <v>2.0762697428061538</v>
          </cell>
          <cell r="I60">
            <v>2.1122550167914502</v>
          </cell>
          <cell r="J60">
            <v>2.1482402907767466</v>
          </cell>
          <cell r="K60">
            <v>2.1842255647620434</v>
          </cell>
          <cell r="L60">
            <v>2.2202108387473394</v>
          </cell>
          <cell r="M60">
            <v>2.2561961127326362</v>
          </cell>
          <cell r="N60">
            <v>2.5656694690061852</v>
          </cell>
        </row>
        <row r="61">
          <cell r="B61">
            <v>73.824496429871076</v>
          </cell>
          <cell r="D61" t="str">
            <v>FY2012P ($73.8)</v>
          </cell>
          <cell r="F61">
            <v>1.6417380356882179</v>
          </cell>
          <cell r="G61">
            <v>1.6712138710218594</v>
          </cell>
          <cell r="H61">
            <v>1.7006897063555007</v>
          </cell>
          <cell r="I61">
            <v>1.7301655416891422</v>
          </cell>
          <cell r="J61">
            <v>1.7596413770227832</v>
          </cell>
          <cell r="K61">
            <v>1.7891172123564247</v>
          </cell>
          <cell r="L61">
            <v>1.818593047690066</v>
          </cell>
          <cell r="M61">
            <v>1.8480688830237075</v>
          </cell>
          <cell r="N61">
            <v>2.1015610668930225</v>
          </cell>
        </row>
        <row r="63">
          <cell r="D63" t="str">
            <v>Adjusted EBITDA Multiple</v>
          </cell>
        </row>
        <row r="64">
          <cell r="B64">
            <v>0</v>
          </cell>
          <cell r="D64" t="str">
            <v>FY2008A ($0.0)</v>
          </cell>
          <cell r="F64" t="e">
            <v>#DIV/0!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</row>
        <row r="65">
          <cell r="B65">
            <v>0</v>
          </cell>
          <cell r="D65" t="str">
            <v>FY2009E ($0.0)</v>
          </cell>
          <cell r="F65" t="e">
            <v>#DIV/0!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</row>
        <row r="66">
          <cell r="B66">
            <v>0</v>
          </cell>
          <cell r="D66" t="str">
            <v>FY2010P ($0.0)</v>
          </cell>
          <cell r="F66" t="e">
            <v>#DIV/0!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</row>
        <row r="67">
          <cell r="B67">
            <v>0</v>
          </cell>
          <cell r="D67" t="str">
            <v>FY2011P ($0.0)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</row>
        <row r="68">
          <cell r="B68">
            <v>0</v>
          </cell>
          <cell r="D68" t="str">
            <v>FY2012P ($0.0)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</row>
        <row r="70">
          <cell r="D70" t="str">
            <v>P/E Multiple</v>
          </cell>
        </row>
        <row r="71">
          <cell r="B71" t="str">
            <v>n/a</v>
          </cell>
          <cell r="D71" t="str">
            <v>FY2008A (n/a)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J71" t="e">
            <v>#VALUE!</v>
          </cell>
          <cell r="K71" t="e">
            <v>#VALUE!</v>
          </cell>
          <cell r="L71" t="e">
            <v>#VALUE!</v>
          </cell>
          <cell r="M71" t="e">
            <v>#VALUE!</v>
          </cell>
          <cell r="N71" t="e">
            <v>#VALUE!</v>
          </cell>
        </row>
        <row r="72">
          <cell r="B72">
            <v>0.72073220251294612</v>
          </cell>
          <cell r="D72" t="str">
            <v>FY2009E ($0.72)</v>
          </cell>
          <cell r="F72">
            <v>1.7343473701350911</v>
          </cell>
          <cell r="G72">
            <v>1.8730951597458985</v>
          </cell>
          <cell r="H72">
            <v>2.0118429493567058</v>
          </cell>
          <cell r="I72">
            <v>2.1505907389675132</v>
          </cell>
          <cell r="J72">
            <v>2.2893385285783205</v>
          </cell>
          <cell r="K72">
            <v>2.4280863181891283</v>
          </cell>
          <cell r="L72">
            <v>2.5668341077999357</v>
          </cell>
          <cell r="M72">
            <v>2.7055818974107431</v>
          </cell>
          <cell r="N72">
            <v>3.8988128880636848</v>
          </cell>
        </row>
        <row r="73">
          <cell r="B73">
            <v>1.1051354068289438</v>
          </cell>
          <cell r="D73" t="str">
            <v>FY2010P ($1.11)</v>
          </cell>
          <cell r="F73">
            <v>1.1310831163999424</v>
          </cell>
          <cell r="G73">
            <v>1.221569765711938</v>
          </cell>
          <cell r="H73">
            <v>1.3120564150239333</v>
          </cell>
          <cell r="I73">
            <v>1.4025430643359289</v>
          </cell>
          <cell r="J73">
            <v>1.4930297136479243</v>
          </cell>
          <cell r="K73">
            <v>1.5835163629599198</v>
          </cell>
          <cell r="L73">
            <v>1.6740030122719152</v>
          </cell>
          <cell r="M73">
            <v>1.7644896615839107</v>
          </cell>
          <cell r="N73">
            <v>2.5426748456670705</v>
          </cell>
        </row>
        <row r="74">
          <cell r="B74">
            <v>1.5420375353221802</v>
          </cell>
          <cell r="D74" t="str">
            <v>FY2011P ($1.54)</v>
          </cell>
          <cell r="F74">
            <v>0.81061580627402541</v>
          </cell>
          <cell r="G74">
            <v>0.87546507077594748</v>
          </cell>
          <cell r="H74">
            <v>0.94031433527786956</v>
          </cell>
          <cell r="I74">
            <v>1.0051635997797916</v>
          </cell>
          <cell r="J74">
            <v>1.0700128642817137</v>
          </cell>
          <cell r="K74">
            <v>1.1348621287836358</v>
          </cell>
          <cell r="L74">
            <v>1.1997113932855579</v>
          </cell>
          <cell r="M74">
            <v>1.2645606577874799</v>
          </cell>
          <cell r="N74">
            <v>1.8222643325040091</v>
          </cell>
        </row>
        <row r="75">
          <cell r="B75">
            <v>1.9715784831955867</v>
          </cell>
          <cell r="D75" t="str">
            <v>FY2012P ($1.97)</v>
          </cell>
          <cell r="F75">
            <v>0.63400975951713923</v>
          </cell>
          <cell r="G75">
            <v>0.68473054027851044</v>
          </cell>
          <cell r="H75">
            <v>0.73545132103988153</v>
          </cell>
          <cell r="I75">
            <v>0.78617210180125274</v>
          </cell>
          <cell r="J75">
            <v>0.83689288256262395</v>
          </cell>
          <cell r="K75">
            <v>0.88761366332399516</v>
          </cell>
          <cell r="L75">
            <v>0.93833444408536626</v>
          </cell>
          <cell r="M75">
            <v>0.98905522484673747</v>
          </cell>
          <cell r="N75">
            <v>1.4252539393945289</v>
          </cell>
        </row>
        <row r="78">
          <cell r="D78" t="str">
            <v>Source: Rise Management, company filings and Capital IQ</v>
          </cell>
        </row>
        <row r="79">
          <cell r="D79" t="str">
            <v>¹ Based on fully diluted share count of 21.760</v>
          </cell>
        </row>
      </sheetData>
      <sheetData sheetId="20" refreshError="1"/>
      <sheetData sheetId="21" refreshError="1">
        <row r="3">
          <cell r="B3" t="str">
            <v>($ in Millions)</v>
          </cell>
        </row>
        <row r="5">
          <cell r="B5" t="str">
            <v>Cost Synergy Opportunities</v>
          </cell>
        </row>
        <row r="7">
          <cell r="B7" t="str">
            <v>Corporate Overhead</v>
          </cell>
          <cell r="E7" t="str">
            <v>$</v>
          </cell>
          <cell r="G7" t="str">
            <v>Additional Information</v>
          </cell>
        </row>
        <row r="8">
          <cell r="C8" t="str">
            <v>Rise personnel costs</v>
          </cell>
          <cell r="E8">
            <v>2.69</v>
          </cell>
          <cell r="G8" t="str">
            <v>8 employees in 2009, includes performance bonuses</v>
          </cell>
        </row>
        <row r="9">
          <cell r="C9" t="str">
            <v>Rise public company cost</v>
          </cell>
          <cell r="E9">
            <v>2.218</v>
          </cell>
          <cell r="G9" t="str">
            <v>Legal, accounting and Board compensation</v>
          </cell>
        </row>
        <row r="10">
          <cell r="C10" t="str">
            <v>Rise legal and subsidiary costs</v>
          </cell>
          <cell r="E10">
            <v>0.35399999999999998</v>
          </cell>
          <cell r="G10" t="str">
            <v>Day to day operations and subsidiary travel costs</v>
          </cell>
        </row>
        <row r="11">
          <cell r="C11" t="str">
            <v>Other</v>
          </cell>
          <cell r="E11">
            <v>0.42899999999999999</v>
          </cell>
          <cell r="G11" t="str">
            <v>MIS, outsourced and occupancy costs</v>
          </cell>
        </row>
        <row r="12">
          <cell r="B12" t="str">
            <v>Total Corporate Overhead</v>
          </cell>
          <cell r="E12">
            <v>5.6909999999999998</v>
          </cell>
        </row>
        <row r="14">
          <cell r="B14" t="str">
            <v>Soft Goods Division</v>
          </cell>
        </row>
        <row r="15">
          <cell r="C15" t="str">
            <v>Kidsline and CoCaLo back office consolidation</v>
          </cell>
          <cell r="E15" t="str">
            <v>TBD</v>
          </cell>
        </row>
        <row r="16">
          <cell r="C16" t="str">
            <v>Consolidation of CoCaLo warehouse into Shine CA facility</v>
          </cell>
          <cell r="E16" t="str">
            <v>TBD</v>
          </cell>
          <cell r="G16" t="str">
            <v>Based on existing capacity with no growth at CoCaLo</v>
          </cell>
        </row>
        <row r="17">
          <cell r="B17" t="str">
            <v>Total Soft Goods Division</v>
          </cell>
          <cell r="E17" t="str">
            <v>TBD</v>
          </cell>
        </row>
        <row r="19">
          <cell r="B19" t="str">
            <v>Hardlines Division</v>
          </cell>
        </row>
        <row r="20">
          <cell r="C20" t="str">
            <v>Freight savings</v>
          </cell>
          <cell r="E20">
            <v>0.3</v>
          </cell>
          <cell r="G20" t="str">
            <v>Move Sunset distribution from MI to CA</v>
          </cell>
        </row>
        <row r="21">
          <cell r="C21" t="str">
            <v>Warehouse consolidation</v>
          </cell>
          <cell r="E21">
            <v>1.5</v>
          </cell>
        </row>
        <row r="22">
          <cell r="C22" t="str">
            <v>Operating cost savings (mainly from Sunset)</v>
          </cell>
          <cell r="E22">
            <v>5</v>
          </cell>
          <cell r="G22" t="str">
            <v>Consolidating operations and sales force in RI, reduced G&amp;A</v>
          </cell>
        </row>
        <row r="23">
          <cell r="B23" t="str">
            <v>Total Hardlines Division</v>
          </cell>
          <cell r="E23">
            <v>6.8</v>
          </cell>
        </row>
        <row r="25">
          <cell r="B25" t="str">
            <v>Total Estimated Cost Synergies</v>
          </cell>
          <cell r="E25">
            <v>12.491</v>
          </cell>
        </row>
        <row r="27">
          <cell r="B27" t="str">
            <v>Revenue Synergy Opportunities</v>
          </cell>
        </row>
        <row r="29">
          <cell r="G29" t="str">
            <v>Additional Information</v>
          </cell>
        </row>
        <row r="30">
          <cell r="B30" t="str">
            <v>Soft Goods Division</v>
          </cell>
        </row>
        <row r="31">
          <cell r="C31" t="str">
            <v>International expansion</v>
          </cell>
          <cell r="G31" t="str">
            <v>CoCaLo currently has no international sales</v>
          </cell>
        </row>
        <row r="33">
          <cell r="B33" t="str">
            <v>Hardlines Division</v>
          </cell>
        </row>
        <row r="34">
          <cell r="C34" t="str">
            <v>International expansion</v>
          </cell>
          <cell r="G34" t="str">
            <v>LaJobi has no international sales outside Canada</v>
          </cell>
        </row>
        <row r="35">
          <cell r="C35" t="str">
            <v>Growth through the Sunset branding (feeding, sleep positioners, etc.)</v>
          </cell>
          <cell r="G35" t="str">
            <v>MAM distribution agreement non-compete expires in December</v>
          </cell>
        </row>
        <row r="36">
          <cell r="C36" t="str">
            <v>Increased penetration through key accounts</v>
          </cell>
        </row>
        <row r="37">
          <cell r="C37" t="str">
            <v>New product development</v>
          </cell>
        </row>
        <row r="40">
          <cell r="B40" t="str">
            <v>Source: Rise and Shine Management</v>
          </cell>
        </row>
        <row r="46">
          <cell r="I46" t="str">
            <v>Full Year</v>
          </cell>
          <cell r="J46">
            <v>12</v>
          </cell>
        </row>
        <row r="47">
          <cell r="I47" t="str">
            <v>Implementation Cost</v>
          </cell>
          <cell r="J47">
            <v>1</v>
          </cell>
        </row>
        <row r="49">
          <cell r="J49" t="str">
            <v>Year 1</v>
          </cell>
          <cell r="K49" t="str">
            <v>Year 2</v>
          </cell>
          <cell r="L49" t="str">
            <v>Year 3</v>
          </cell>
          <cell r="M49" t="str">
            <v>Year 4</v>
          </cell>
          <cell r="N49" t="str">
            <v>Year 5</v>
          </cell>
        </row>
        <row r="50">
          <cell r="I50" t="str">
            <v>Pre-Tax Synergies</v>
          </cell>
          <cell r="J50">
            <v>6</v>
          </cell>
          <cell r="K50">
            <v>12</v>
          </cell>
          <cell r="L50">
            <v>12</v>
          </cell>
          <cell r="M50">
            <v>12</v>
          </cell>
          <cell r="N50">
            <v>12</v>
          </cell>
        </row>
        <row r="51">
          <cell r="I51" t="str">
            <v>% of Full-Year Synergies</v>
          </cell>
          <cell r="J51">
            <v>0.5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3">
          <cell r="I53" t="str">
            <v>Synergies Implementation Cost 1</v>
          </cell>
          <cell r="J53">
            <v>6</v>
          </cell>
          <cell r="K53">
            <v>6</v>
          </cell>
          <cell r="L53">
            <v>0</v>
          </cell>
          <cell r="M53">
            <v>0</v>
          </cell>
          <cell r="N53">
            <v>0</v>
          </cell>
        </row>
        <row r="54">
          <cell r="I54" t="str">
            <v>Assumed Tax Rate</v>
          </cell>
          <cell r="J54">
            <v>0.36</v>
          </cell>
          <cell r="K54">
            <v>0.36</v>
          </cell>
          <cell r="L54">
            <v>0.36</v>
          </cell>
          <cell r="M54">
            <v>0.36</v>
          </cell>
          <cell r="N54">
            <v>0.36</v>
          </cell>
        </row>
        <row r="55">
          <cell r="I55" t="str">
            <v>After-Tax Savings / (Costs)</v>
          </cell>
          <cell r="J55">
            <v>0</v>
          </cell>
          <cell r="K55">
            <v>3.84</v>
          </cell>
          <cell r="L55">
            <v>7.68</v>
          </cell>
          <cell r="M55">
            <v>7.68</v>
          </cell>
          <cell r="N55">
            <v>7.68</v>
          </cell>
        </row>
        <row r="58">
          <cell r="I58" t="str">
            <v>1  Assumes an implementation cost of $1.00 for every initial dollar in synergies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Dashboard"/>
      <sheetName val="Load&gt;&gt;"/>
      <sheetName val="MWR Model Load"/>
      <sheetName val="IL Cap Plan"/>
      <sheetName val="IN Cap Plan"/>
      <sheetName val="KY Cap Plan"/>
      <sheetName val="MWR Cap Plan"/>
      <sheetName val="Current Year&gt;&gt;"/>
      <sheetName val="Sheet1"/>
      <sheetName val="Sheet3"/>
      <sheetName val="2019 Capex"/>
      <sheetName val="MWR AvB&gt;&gt;"/>
      <sheetName val="MWR AvB"/>
      <sheetName val="MWR Full Year"/>
      <sheetName val="IN&gt;&gt;"/>
      <sheetName val="IN AvB"/>
      <sheetName val="IN Variance"/>
      <sheetName val="IN Full Year"/>
      <sheetName val="KY&gt;&gt;"/>
      <sheetName val="KY AvB"/>
      <sheetName val="KY Variance"/>
      <sheetName val="KY Full Year"/>
      <sheetName val="IL &gt;&gt;"/>
      <sheetName val="IL AvB"/>
      <sheetName val="IL Full Year "/>
      <sheetName val="LS&gt;&gt;"/>
      <sheetName val="LS AvB"/>
      <sheetName val="LS Variance"/>
      <sheetName val="LS Full Year"/>
      <sheetName val="TB&gt;&gt;"/>
      <sheetName val="TB AvB"/>
      <sheetName val="TB Variance"/>
      <sheetName val="TB Full Year"/>
      <sheetName val="RV&gt;&gt;"/>
      <sheetName val="RV AvB"/>
      <sheetName val="RV Variance"/>
      <sheetName val="RV Full Year"/>
      <sheetName val="MM&gt;&gt;"/>
      <sheetName val="MM Variance"/>
      <sheetName val="MM AvB"/>
      <sheetName val="MM Full Year"/>
      <sheetName val="MWR Actuals&gt;&gt;"/>
      <sheetName val="MWR D&amp;A Load"/>
      <sheetName val="2015021 UIP SludSurv 2016.02.29"/>
      <sheetName val="FCST&gt;&gt;"/>
      <sheetName val="Capital Projects List"/>
      <sheetName val="Reporting"/>
      <sheetName val="2020 Capital Reporting"/>
      <sheetName val="Midwest Reporting"/>
      <sheetName val="Sheet2"/>
      <sheetName val="Capital Projects MWR"/>
      <sheetName val="for Bob Hunter"/>
      <sheetName val="Def Maint MWR"/>
      <sheetName val="FCST"/>
      <sheetName val="Capital GL Spend MWR"/>
      <sheetName val="Cap Time MWR"/>
      <sheetName val="Transportation MWR"/>
      <sheetName val="Corp "/>
      <sheetName val="CIAC MWR"/>
      <sheetName val="Gantt FCST"/>
      <sheetName val="2019 Gantt FCST"/>
      <sheetName val="Historicals&gt;&gt;"/>
      <sheetName val="MW CP Reference List"/>
      <sheetName val="2018 Capex"/>
      <sheetName val="2017 Capex"/>
      <sheetName val="2016 Capex"/>
      <sheetName val="2015 Capex"/>
      <sheetName val="2014 Capex"/>
      <sheetName val="2013 Capex"/>
      <sheetName val="2012 Capex"/>
      <sheetName val="2011 Capex"/>
      <sheetName val="2013 Proj TB"/>
      <sheetName val="Misc&gt;&gt;"/>
      <sheetName val="Naruc"/>
      <sheetName val="JDE CIAC"/>
      <sheetName val="JDE CO"/>
      <sheetName val="ERC Counts"/>
      <sheetName val="ERC Allocation"/>
      <sheetName val="Cap Time Rates"/>
      <sheetName val="IDC Rates"/>
      <sheetName val="Variables"/>
      <sheetName val="Def JE Exclude"/>
      <sheetName val="Deleted CP"/>
      <sheetName val="state all with 0418"/>
      <sheetName val="2018 Cap &amp; DM Budget"/>
      <sheetName val="Lookup"/>
      <sheetName val="Model Load Prior"/>
      <sheetName val="Pri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Convert"/>
      <sheetName val="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Cont (not linked)"/>
      <sheetName val="AVP"/>
      <sheetName val="Summary Financials - Charts"/>
      <sheetName val="Credit Summary"/>
      <sheetName val="Sensitivities Input"/>
      <sheetName val="Sensitivitie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Rise ¹</v>
          </cell>
          <cell r="H5" t="str">
            <v>Shine ²</v>
          </cell>
          <cell r="J5" t="str">
            <v>Total</v>
          </cell>
          <cell r="L5" t="str">
            <v>Rise</v>
          </cell>
          <cell r="N5" t="str">
            <v>Shine</v>
          </cell>
          <cell r="P5" t="str">
            <v>Rise</v>
          </cell>
          <cell r="R5" t="str">
            <v>Shine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251.8</v>
          </cell>
          <cell r="H7">
            <v>138.298</v>
          </cell>
          <cell r="J7">
            <v>390.09800000000001</v>
          </cell>
          <cell r="L7">
            <v>0.64547882839696691</v>
          </cell>
          <cell r="N7">
            <v>0.35452117160303309</v>
          </cell>
          <cell r="P7">
            <v>0.4671074397516996</v>
          </cell>
          <cell r="R7">
            <v>0.53289256024830023</v>
          </cell>
          <cell r="T7">
            <v>1.5932692949417651</v>
          </cell>
        </row>
        <row r="8">
          <cell r="D8">
            <v>2009</v>
          </cell>
          <cell r="F8">
            <v>234.1</v>
          </cell>
          <cell r="H8">
            <v>154.28701249999997</v>
          </cell>
          <cell r="J8">
            <v>388.38701249999997</v>
          </cell>
          <cell r="L8">
            <v>0.60274930022280293</v>
          </cell>
          <cell r="N8">
            <v>0.39725069977719707</v>
          </cell>
          <cell r="P8">
            <v>0.34294960358092763</v>
          </cell>
          <cell r="R8">
            <v>0.65705039641907215</v>
          </cell>
          <cell r="T8">
            <v>2.6756831917998336</v>
          </cell>
        </row>
        <row r="9">
          <cell r="D9">
            <v>2010</v>
          </cell>
          <cell r="F9">
            <v>0</v>
          </cell>
          <cell r="H9">
            <v>0</v>
          </cell>
          <cell r="J9">
            <v>0</v>
          </cell>
          <cell r="L9" t="e">
            <v>#DIV/0!</v>
          </cell>
          <cell r="N9" t="e">
            <v>#DIV/0!</v>
          </cell>
          <cell r="P9" t="e">
            <v>#DIV/0!</v>
          </cell>
          <cell r="R9" t="e">
            <v>#DIV/0!</v>
          </cell>
          <cell r="T9" t="e">
            <v>#DIV/0!</v>
          </cell>
        </row>
        <row r="10">
          <cell r="J10" t="str">
            <v>Average</v>
          </cell>
          <cell r="L10">
            <v>0.62411406430988492</v>
          </cell>
          <cell r="N10">
            <v>0.37588593569011508</v>
          </cell>
          <cell r="P10">
            <v>0.40502852166631365</v>
          </cell>
          <cell r="R10">
            <v>0.59497147833368613</v>
          </cell>
          <cell r="T10">
            <v>2.1344762433707993</v>
          </cell>
        </row>
        <row r="12">
          <cell r="B12" t="str">
            <v>EBITDA</v>
          </cell>
          <cell r="D12">
            <v>2008</v>
          </cell>
          <cell r="F12">
            <v>33.419000000000004</v>
          </cell>
          <cell r="H12">
            <v>13.808999999999999</v>
          </cell>
          <cell r="J12">
            <v>47.228000000000002</v>
          </cell>
          <cell r="L12">
            <v>0.70760989243669015</v>
          </cell>
          <cell r="N12">
            <v>0.29239010756330985</v>
          </cell>
          <cell r="P12">
            <v>0.64763970396761761</v>
          </cell>
          <cell r="R12">
            <v>0.352360296032382</v>
          </cell>
          <cell r="T12">
            <v>0.75983591009411489</v>
          </cell>
        </row>
        <row r="13">
          <cell r="D13">
            <v>2009</v>
          </cell>
          <cell r="F13">
            <v>34.611999999999995</v>
          </cell>
          <cell r="H13">
            <v>16.8484516966667</v>
          </cell>
          <cell r="J13">
            <v>51.460451696666695</v>
          </cell>
          <cell r="L13">
            <v>0.6725941739497393</v>
          </cell>
          <cell r="N13">
            <v>0.3274058260502607</v>
          </cell>
          <cell r="P13">
            <v>0.54589564020017889</v>
          </cell>
          <cell r="R13">
            <v>0.45410435979982072</v>
          </cell>
          <cell r="T13">
            <v>1.1617491401762414</v>
          </cell>
        </row>
        <row r="14">
          <cell r="D14">
            <v>2010</v>
          </cell>
          <cell r="F14">
            <v>0</v>
          </cell>
          <cell r="H14">
            <v>0</v>
          </cell>
          <cell r="J14">
            <v>0</v>
          </cell>
          <cell r="L14" t="e">
            <v>#DIV/0!</v>
          </cell>
          <cell r="N14" t="e">
            <v>#DIV/0!</v>
          </cell>
          <cell r="P14" t="e">
            <v>#DIV/0!</v>
          </cell>
          <cell r="R14" t="e">
            <v>#DIV/0!</v>
          </cell>
          <cell r="T14" t="e">
            <v>#DIV/0!</v>
          </cell>
        </row>
        <row r="15">
          <cell r="J15" t="str">
            <v>Average</v>
          </cell>
          <cell r="L15">
            <v>0.69010203319321473</v>
          </cell>
          <cell r="N15">
            <v>0.30989796680678527</v>
          </cell>
          <cell r="P15">
            <v>0.59676767208389825</v>
          </cell>
          <cell r="R15">
            <v>0.40323232791610136</v>
          </cell>
          <cell r="T15">
            <v>0.9607925251351781</v>
          </cell>
        </row>
        <row r="17">
          <cell r="B17" t="str">
            <v>EBITDA - CAPEX</v>
          </cell>
          <cell r="D17">
            <v>2008</v>
          </cell>
          <cell r="F17">
            <v>33.419000000000004</v>
          </cell>
          <cell r="H17">
            <v>9.9459999999999997</v>
          </cell>
          <cell r="J17">
            <v>43.365000000000002</v>
          </cell>
          <cell r="L17">
            <v>0.77064452899803992</v>
          </cell>
          <cell r="N17">
            <v>0.22935547100196008</v>
          </cell>
          <cell r="P17">
            <v>0.83079745023078089</v>
          </cell>
          <cell r="R17">
            <v>0.16920254976921884</v>
          </cell>
          <cell r="T17">
            <v>0.28443174276873873</v>
          </cell>
        </row>
        <row r="18">
          <cell r="D18">
            <v>2009</v>
          </cell>
          <cell r="F18">
            <v>33.411999999999992</v>
          </cell>
          <cell r="H18">
            <v>13.598451696666665</v>
          </cell>
          <cell r="J18">
            <v>47.010451696666657</v>
          </cell>
          <cell r="L18">
            <v>0.71073556611601585</v>
          </cell>
          <cell r="N18">
            <v>0.28926443388398421</v>
          </cell>
          <cell r="P18">
            <v>0.6567218749436049</v>
          </cell>
          <cell r="R18">
            <v>0.3432781250563951</v>
          </cell>
          <cell r="T18">
            <v>0.73001361664757003</v>
          </cell>
        </row>
        <row r="19">
          <cell r="D19">
            <v>2010</v>
          </cell>
          <cell r="F19">
            <v>0</v>
          </cell>
          <cell r="H19">
            <v>0</v>
          </cell>
          <cell r="J19">
            <v>0</v>
          </cell>
          <cell r="L19" t="e">
            <v>#DIV/0!</v>
          </cell>
          <cell r="N19" t="e">
            <v>#DIV/0!</v>
          </cell>
          <cell r="P19" t="e">
            <v>#DIV/0!</v>
          </cell>
          <cell r="R19" t="e">
            <v>#DIV/0!</v>
          </cell>
          <cell r="T19" t="e">
            <v>#DIV/0!</v>
          </cell>
        </row>
        <row r="20">
          <cell r="J20" t="str">
            <v>Average</v>
          </cell>
          <cell r="L20">
            <v>0.74069004755702794</v>
          </cell>
          <cell r="N20">
            <v>0.25930995244297217</v>
          </cell>
          <cell r="P20">
            <v>0.74375966258719295</v>
          </cell>
          <cell r="R20">
            <v>0.25624033741280694</v>
          </cell>
          <cell r="T20">
            <v>0.50722267970815438</v>
          </cell>
        </row>
        <row r="22">
          <cell r="B22" t="str">
            <v>Net Income</v>
          </cell>
          <cell r="D22">
            <v>2008</v>
          </cell>
          <cell r="F22">
            <v>0</v>
          </cell>
          <cell r="H22">
            <v>0</v>
          </cell>
          <cell r="J22">
            <v>0</v>
          </cell>
          <cell r="L22" t="e">
            <v>#DIV/0!</v>
          </cell>
          <cell r="N22" t="e">
            <v>#DIV/0!</v>
          </cell>
          <cell r="P22" t="e">
            <v>#DIV/0!</v>
          </cell>
          <cell r="R22" t="e">
            <v>#DIV/0!</v>
          </cell>
          <cell r="T22" t="e">
            <v>#DIV/0!</v>
          </cell>
        </row>
        <row r="23">
          <cell r="D23">
            <v>2009</v>
          </cell>
          <cell r="F23">
            <v>0</v>
          </cell>
          <cell r="H23">
            <v>0</v>
          </cell>
          <cell r="J23">
            <v>0</v>
          </cell>
          <cell r="L23" t="e">
            <v>#DIV/0!</v>
          </cell>
          <cell r="N23" t="e">
            <v>#DIV/0!</v>
          </cell>
          <cell r="P23" t="e">
            <v>#DIV/0!</v>
          </cell>
          <cell r="R23" t="e">
            <v>#DIV/0!</v>
          </cell>
          <cell r="T23" t="e">
            <v>#DIV/0!</v>
          </cell>
        </row>
        <row r="24">
          <cell r="D24">
            <v>2010</v>
          </cell>
          <cell r="F24">
            <v>0</v>
          </cell>
          <cell r="H24">
            <v>0</v>
          </cell>
          <cell r="J24">
            <v>0</v>
          </cell>
          <cell r="L24" t="e">
            <v>#DIV/0!</v>
          </cell>
          <cell r="N24" t="e">
            <v>#DIV/0!</v>
          </cell>
          <cell r="P24" t="e">
            <v>#DIV/0!</v>
          </cell>
          <cell r="R24" t="e">
            <v>#DIV/0!</v>
          </cell>
          <cell r="T24" t="e">
            <v>#DIV/0!</v>
          </cell>
        </row>
        <row r="25">
          <cell r="J25" t="str">
            <v>Average</v>
          </cell>
          <cell r="L25" t="e">
            <v>#DIV/0!</v>
          </cell>
          <cell r="N25" t="e">
            <v>#DIV/0!</v>
          </cell>
          <cell r="P25" t="e">
            <v>#DIV/0!</v>
          </cell>
          <cell r="R25" t="e">
            <v>#DIV/0!</v>
          </cell>
          <cell r="T25" t="e">
            <v>#DIV/0!</v>
          </cell>
        </row>
        <row r="27">
          <cell r="B27" t="str">
            <v>Equity Market Value ³</v>
          </cell>
          <cell r="F27">
            <v>41.710261899999999</v>
          </cell>
          <cell r="H27">
            <v>41.669935310000007</v>
          </cell>
          <cell r="J27">
            <v>83.380197210000006</v>
          </cell>
          <cell r="L27">
            <v>0.50024182354653368</v>
          </cell>
          <cell r="N27">
            <v>0.49975817645346637</v>
          </cell>
          <cell r="P27">
            <v>0.50024182354653368</v>
          </cell>
          <cell r="R27">
            <v>0.49975817645346637</v>
          </cell>
          <cell r="T27">
            <v>1.3952313417384705</v>
          </cell>
        </row>
        <row r="30">
          <cell r="B30" t="str">
            <v>Source: Company filings, Rise Management, and Shine Management</v>
          </cell>
        </row>
        <row r="31">
          <cell r="B31" t="str">
            <v>Note: Assumes 12/31/2008 net debt of $117.4 million and $41.5 million for Rise and Shine, respectively</v>
          </cell>
        </row>
        <row r="32">
          <cell r="B32" t="str">
            <v>Net debt for Rise includes full payout of earnouts of $15.0 million to LaJobi and $4.0 million to CoCaLo</v>
          </cell>
        </row>
        <row r="33">
          <cell r="B33" t="str">
            <v>1 Pro forma for acquisitions of CoCaLo and LaJobi as of January 1, 2008; Pro forma for sale of gift business</v>
          </cell>
        </row>
        <row r="34">
          <cell r="B34" t="str">
            <v>2 Pro forma for acquisitions of Basic Comfort and Kiddopotamus as of January 1, 2008</v>
          </cell>
        </row>
        <row r="35">
          <cell r="B35" t="str">
            <v>3 Based on market cap as of 5/7/2009</v>
          </cell>
        </row>
        <row r="37">
          <cell r="B37" t="str">
            <v>Other Assumptions</v>
          </cell>
          <cell r="C37" t="str">
            <v>$</v>
          </cell>
          <cell r="D37" t="str">
            <v>% Prob.</v>
          </cell>
          <cell r="F37" t="str">
            <v>Rise</v>
          </cell>
          <cell r="H37" t="str">
            <v>Shine</v>
          </cell>
          <cell r="J37" t="str">
            <v>Total</v>
          </cell>
        </row>
        <row r="38">
          <cell r="B38" t="str">
            <v>Total Debt</v>
          </cell>
          <cell r="F38">
            <v>100.282</v>
          </cell>
          <cell r="H38">
            <v>42.271000000000001</v>
          </cell>
        </row>
        <row r="39">
          <cell r="B39" t="str">
            <v>LaJobi Earnout Liability</v>
          </cell>
          <cell r="C39">
            <v>15</v>
          </cell>
          <cell r="D39">
            <v>1</v>
          </cell>
          <cell r="F39">
            <v>15</v>
          </cell>
        </row>
        <row r="40">
          <cell r="B40" t="str">
            <v>CoCaLo</v>
          </cell>
          <cell r="C40">
            <v>4</v>
          </cell>
          <cell r="D40">
            <v>1</v>
          </cell>
          <cell r="F40">
            <v>4</v>
          </cell>
        </row>
        <row r="41">
          <cell r="B41" t="str">
            <v>Cash</v>
          </cell>
          <cell r="F41">
            <v>1.8460000000000001</v>
          </cell>
          <cell r="H41">
            <v>0.81200000000000006</v>
          </cell>
        </row>
        <row r="42">
          <cell r="B42" t="str">
            <v>Net Debt</v>
          </cell>
          <cell r="F42">
            <v>117.43599999999999</v>
          </cell>
          <cell r="H42">
            <v>41.459000000000003</v>
          </cell>
          <cell r="J42">
            <v>158.89499999999998</v>
          </cell>
        </row>
        <row r="43">
          <cell r="B43" t="str">
            <v>Equity Value</v>
          </cell>
          <cell r="F43">
            <v>41.710261899999999</v>
          </cell>
          <cell r="H43">
            <v>41.669935310000007</v>
          </cell>
          <cell r="J43">
            <v>83.380197210000006</v>
          </cell>
        </row>
        <row r="44">
          <cell r="B44" t="str">
            <v>Enterprise Value</v>
          </cell>
          <cell r="F44">
            <v>159.14626189999998</v>
          </cell>
          <cell r="H44">
            <v>83.128935310000003</v>
          </cell>
          <cell r="J44">
            <v>242.27519720999999</v>
          </cell>
        </row>
        <row r="45">
          <cell r="B45" t="str">
            <v>Fully Diluted Shares Out - Offer</v>
          </cell>
          <cell r="F45">
            <v>21.514035</v>
          </cell>
          <cell r="H45">
            <v>15.404782000000001</v>
          </cell>
        </row>
        <row r="46">
          <cell r="B46" t="str">
            <v>Fully Diluted Shares Out - Trading</v>
          </cell>
          <cell r="F46">
            <v>21.500135</v>
          </cell>
          <cell r="H46">
            <v>15.404782000000001</v>
          </cell>
        </row>
        <row r="47">
          <cell r="B47" t="str">
            <v>Share Price</v>
          </cell>
          <cell r="F47">
            <v>1.94</v>
          </cell>
          <cell r="H47">
            <v>2.7050000000000001</v>
          </cell>
        </row>
        <row r="50">
          <cell r="B50" t="str">
            <v>Calculation Steps (Based on 2009E EBITDA)</v>
          </cell>
        </row>
        <row r="52">
          <cell r="B52" t="str">
            <v>Combined Enterprise Value 1</v>
          </cell>
          <cell r="H52">
            <v>242.27519720999999</v>
          </cell>
        </row>
        <row r="53">
          <cell r="B53" t="str">
            <v>% Contributed by Shine</v>
          </cell>
          <cell r="H53">
            <v>0.3274058260502607</v>
          </cell>
          <cell r="L53" t="str">
            <v>% Combined Equity Value is calculated is as Enterprise Value times % Contribution minus company specific Net Debt, all divided by combined Equity Market Value</v>
          </cell>
        </row>
        <row r="54">
          <cell r="B54" t="str">
            <v>Shine Enterprise Value based on EBITDA Contribution</v>
          </cell>
          <cell r="H54">
            <v>79.322311074029855</v>
          </cell>
        </row>
        <row r="56">
          <cell r="B56" t="str">
            <v>Shine Net Debt of $41.5</v>
          </cell>
          <cell r="H56">
            <v>41.459000000000003</v>
          </cell>
        </row>
        <row r="57">
          <cell r="B57" t="str">
            <v>Implied Shine Equity Value</v>
          </cell>
          <cell r="H57">
            <v>37.863311074029852</v>
          </cell>
        </row>
        <row r="59">
          <cell r="B59" t="str">
            <v>Combined Equity Value</v>
          </cell>
          <cell r="H59">
            <v>83.380197210000006</v>
          </cell>
        </row>
        <row r="60">
          <cell r="B60" t="str">
            <v>Shine Equity Value as a % of Combined Equity Value</v>
          </cell>
          <cell r="H60">
            <v>0.45410435979982072</v>
          </cell>
        </row>
        <row r="62">
          <cell r="B62" t="str">
            <v>Fully Diluted Shine Share Count</v>
          </cell>
          <cell r="H62">
            <v>15.404782000000001</v>
          </cell>
        </row>
        <row r="63">
          <cell r="B63" t="str">
            <v>Pro Forma Share Count to Yield 45.4% Shine Ownership</v>
          </cell>
          <cell r="H63">
            <v>33.923439992495936</v>
          </cell>
        </row>
        <row r="64">
          <cell r="B64" t="str">
            <v>Implied Shares Issued</v>
          </cell>
          <cell r="H64">
            <v>18.518657992495935</v>
          </cell>
        </row>
        <row r="66">
          <cell r="B66" t="str">
            <v>Fully Diluted Rise Share Count</v>
          </cell>
          <cell r="H66">
            <v>21.514035</v>
          </cell>
        </row>
        <row r="68">
          <cell r="B68" t="str">
            <v>Implied Exchange Ratio</v>
          </cell>
          <cell r="H68">
            <v>1.1617491401762396</v>
          </cell>
        </row>
        <row r="71">
          <cell r="B71" t="str">
            <v xml:space="preserve">1 Based on current separate Enterprise Values; Rise net debt adjusted </v>
          </cell>
        </row>
        <row r="72">
          <cell r="B72" t="str">
            <v xml:space="preserve"> to include $19 million for future earnout commitments</v>
          </cell>
        </row>
        <row r="74">
          <cell r="B74" t="str">
            <v>Alternative Calculation Steps (Based on 2009P EBITDA)</v>
          </cell>
        </row>
        <row r="76">
          <cell r="B76" t="str">
            <v>Combined Enterprise Value</v>
          </cell>
          <cell r="H76">
            <v>242.27519720999999</v>
          </cell>
        </row>
        <row r="77">
          <cell r="B77" t="str">
            <v>% Contributed by Shine ²</v>
          </cell>
          <cell r="H77">
            <v>0.3274058260502607</v>
          </cell>
        </row>
        <row r="78">
          <cell r="B78" t="str">
            <v>Enterprise Value based on EBITDA Contribution</v>
          </cell>
          <cell r="H78">
            <v>79.322311074029855</v>
          </cell>
        </row>
        <row r="80">
          <cell r="B80" t="str">
            <v>Shine Net Debt of $041.5</v>
          </cell>
          <cell r="H80">
            <v>41.459000000000003</v>
          </cell>
        </row>
        <row r="81">
          <cell r="B81" t="str">
            <v>Implied Shine Equity Value</v>
          </cell>
          <cell r="H81">
            <v>37.863311074029852</v>
          </cell>
        </row>
        <row r="83">
          <cell r="B83" t="str">
            <v>Combined Equity Value</v>
          </cell>
          <cell r="H83">
            <v>83.380197210000006</v>
          </cell>
        </row>
        <row r="84">
          <cell r="B84" t="str">
            <v>Shine Equity Value as a % of Combined Equity Value</v>
          </cell>
          <cell r="H84">
            <v>0.45410435979982072</v>
          </cell>
        </row>
        <row r="86">
          <cell r="B86" t="str">
            <v>Fully Diluted Rise Share Count</v>
          </cell>
          <cell r="H86">
            <v>21.514035</v>
          </cell>
        </row>
        <row r="87">
          <cell r="B87" t="str">
            <v>Implied Rise Share Price (Based on Equity Value of $083.1 mm)</v>
          </cell>
          <cell r="H87">
            <v>1.7599353665655864</v>
          </cell>
        </row>
        <row r="89">
          <cell r="B89" t="str">
            <v>Implied Shares Issued (Based on Rise Price of $1.76)</v>
          </cell>
          <cell r="H89">
            <v>21.514035</v>
          </cell>
        </row>
        <row r="90">
          <cell r="B90" t="str">
            <v>Pro Forma Combined Share Count</v>
          </cell>
          <cell r="H90">
            <v>43.02807</v>
          </cell>
        </row>
        <row r="92">
          <cell r="B92" t="str">
            <v>Fully Diluted Shine ² Share Count</v>
          </cell>
          <cell r="H92">
            <v>15.404782000000001</v>
          </cell>
        </row>
        <row r="94">
          <cell r="B94" t="str">
            <v>Implied Exchange Ratio</v>
          </cell>
          <cell r="H94">
            <v>1.3965815939492034</v>
          </cell>
        </row>
        <row r="96">
          <cell r="B96" t="str">
            <v>Implied Rise Ownership</v>
          </cell>
          <cell r="H96">
            <v>0.5</v>
          </cell>
        </row>
        <row r="97">
          <cell r="B97" t="str">
            <v>Implied Shine Ownership</v>
          </cell>
          <cell r="H97">
            <v>0.5</v>
          </cell>
        </row>
        <row r="99">
          <cell r="A99" t="str">
            <v>x</v>
          </cell>
          <cell r="U99" t="str">
            <v>x</v>
          </cell>
          <cell r="AT99" t="str">
            <v>x</v>
          </cell>
          <cell r="BH99" t="str">
            <v>x</v>
          </cell>
        </row>
        <row r="101">
          <cell r="AC101" t="str">
            <v>Implied Enterprise Value of Combined Firm</v>
          </cell>
        </row>
        <row r="103">
          <cell r="V103" t="str">
            <v>Multiple</v>
          </cell>
          <cell r="Y103" t="str">
            <v>($ in Millions)</v>
          </cell>
          <cell r="AC103" t="str">
            <v>EV / EBITDA Multiple</v>
          </cell>
          <cell r="AI103" t="str">
            <v>EV / EBITDA Multiple</v>
          </cell>
          <cell r="AO103" t="str">
            <v>EV / EBITDA Multiple</v>
          </cell>
        </row>
        <row r="104">
          <cell r="V104" t="str">
            <v>Start</v>
          </cell>
          <cell r="W104">
            <v>6</v>
          </cell>
          <cell r="AC104">
            <v>6</v>
          </cell>
          <cell r="AE104">
            <v>6.5</v>
          </cell>
          <cell r="AG104">
            <v>7</v>
          </cell>
          <cell r="AI104">
            <v>6</v>
          </cell>
          <cell r="AK104">
            <v>6.5</v>
          </cell>
          <cell r="AM104">
            <v>7</v>
          </cell>
          <cell r="AO104">
            <v>6</v>
          </cell>
          <cell r="AQ104">
            <v>6.5</v>
          </cell>
          <cell r="AS104">
            <v>7</v>
          </cell>
        </row>
        <row r="105">
          <cell r="V105" t="str">
            <v>Step</v>
          </cell>
          <cell r="W105">
            <v>0.5</v>
          </cell>
          <cell r="Y105" t="str">
            <v>2008A EBITDA</v>
          </cell>
        </row>
        <row r="106">
          <cell r="Y106" t="str">
            <v>Rise ¹</v>
          </cell>
          <cell r="AA106">
            <v>33.419000000000004</v>
          </cell>
          <cell r="AC106">
            <v>200.51400000000001</v>
          </cell>
          <cell r="AE106">
            <v>217.22350000000003</v>
          </cell>
          <cell r="AG106">
            <v>233.93300000000002</v>
          </cell>
        </row>
        <row r="107">
          <cell r="Y107" t="str">
            <v>Shine ²</v>
          </cell>
          <cell r="AA107">
            <v>13.808999999999999</v>
          </cell>
          <cell r="AC107">
            <v>82.853999999999999</v>
          </cell>
          <cell r="AE107">
            <v>89.758499999999998</v>
          </cell>
          <cell r="AG107">
            <v>96.662999999999997</v>
          </cell>
        </row>
        <row r="108">
          <cell r="Y108" t="str">
            <v>Total</v>
          </cell>
          <cell r="AA108">
            <v>47.228000000000002</v>
          </cell>
          <cell r="AC108">
            <v>283.36799999999999</v>
          </cell>
          <cell r="AE108">
            <v>306.98200000000003</v>
          </cell>
          <cell r="AG108">
            <v>330.596</v>
          </cell>
        </row>
        <row r="110">
          <cell r="Y110" t="str">
            <v>2009P EBITDA</v>
          </cell>
        </row>
        <row r="111">
          <cell r="Y111" t="str">
            <v>Rise ¹</v>
          </cell>
          <cell r="AA111">
            <v>34.611999999999995</v>
          </cell>
          <cell r="AI111">
            <v>207.67199999999997</v>
          </cell>
          <cell r="AK111">
            <v>224.97799999999995</v>
          </cell>
          <cell r="AM111">
            <v>242.28399999999996</v>
          </cell>
        </row>
        <row r="112">
          <cell r="Y112" t="str">
            <v>Shine ²</v>
          </cell>
          <cell r="AA112">
            <v>16.8484516966667</v>
          </cell>
          <cell r="AI112">
            <v>101.0907101800002</v>
          </cell>
          <cell r="AK112">
            <v>109.51493602833355</v>
          </cell>
          <cell r="AM112">
            <v>117.9391618766669</v>
          </cell>
        </row>
        <row r="113">
          <cell r="Y113" t="str">
            <v>Total</v>
          </cell>
          <cell r="AA113">
            <v>51.460451696666695</v>
          </cell>
          <cell r="AI113">
            <v>308.76271018000017</v>
          </cell>
          <cell r="AK113">
            <v>334.49293602833347</v>
          </cell>
          <cell r="AM113">
            <v>360.22316187666684</v>
          </cell>
        </row>
        <row r="115">
          <cell r="Y115" t="str">
            <v>2010P EBITDA</v>
          </cell>
        </row>
        <row r="116">
          <cell r="Y116" t="str">
            <v>Rise ¹</v>
          </cell>
          <cell r="AA116">
            <v>0</v>
          </cell>
          <cell r="AO116">
            <v>0</v>
          </cell>
          <cell r="AQ116">
            <v>0</v>
          </cell>
          <cell r="AS116">
            <v>0</v>
          </cell>
        </row>
        <row r="117">
          <cell r="Y117" t="str">
            <v>Shine ²</v>
          </cell>
          <cell r="AA117">
            <v>0</v>
          </cell>
          <cell r="AO117">
            <v>0</v>
          </cell>
          <cell r="AQ117">
            <v>0</v>
          </cell>
          <cell r="AS117">
            <v>0</v>
          </cell>
        </row>
        <row r="118">
          <cell r="Y118" t="str">
            <v>Total</v>
          </cell>
          <cell r="AA118">
            <v>0</v>
          </cell>
          <cell r="AO118">
            <v>0</v>
          </cell>
          <cell r="AQ118">
            <v>0</v>
          </cell>
          <cell r="AS118">
            <v>0</v>
          </cell>
        </row>
        <row r="120">
          <cell r="AC120" t="str">
            <v>Implied % of Combined Equity Value 1</v>
          </cell>
        </row>
        <row r="122">
          <cell r="Y122" t="str">
            <v>($ in Millions)</v>
          </cell>
          <cell r="AC122" t="str">
            <v>EV / EBITDA Multiple</v>
          </cell>
          <cell r="AI122" t="str">
            <v>EV / EBITDA Multiple</v>
          </cell>
          <cell r="AO122" t="str">
            <v>EV / EBITDA Multiple</v>
          </cell>
        </row>
        <row r="123">
          <cell r="AC123">
            <v>6</v>
          </cell>
          <cell r="AE123">
            <v>6.5</v>
          </cell>
          <cell r="AG123">
            <v>7</v>
          </cell>
          <cell r="AI123">
            <v>6</v>
          </cell>
          <cell r="AK123">
            <v>6.5</v>
          </cell>
          <cell r="AM123">
            <v>7</v>
          </cell>
          <cell r="AO123">
            <v>6</v>
          </cell>
          <cell r="AQ123">
            <v>6.5</v>
          </cell>
          <cell r="AS123">
            <v>7</v>
          </cell>
        </row>
        <row r="124">
          <cell r="Y124" t="str">
            <v>Net Debt</v>
          </cell>
        </row>
        <row r="125">
          <cell r="Y125" t="str">
            <v>Rise ¹</v>
          </cell>
          <cell r="AA125">
            <v>117.43599999999999</v>
          </cell>
        </row>
        <row r="126">
          <cell r="Y126" t="str">
            <v>Shine ²</v>
          </cell>
          <cell r="AA126">
            <v>41.459000000000003</v>
          </cell>
        </row>
        <row r="127">
          <cell r="Y127" t="str">
            <v>Total</v>
          </cell>
          <cell r="AA127">
            <v>158.89499999999998</v>
          </cell>
        </row>
        <row r="129">
          <cell r="Y129" t="str">
            <v>Implied Equity Value of Combined Firm 1</v>
          </cell>
          <cell r="AC129">
            <v>124.47300000000001</v>
          </cell>
          <cell r="AE129">
            <v>148.08700000000005</v>
          </cell>
          <cell r="AG129">
            <v>171.70100000000002</v>
          </cell>
          <cell r="AI129">
            <v>149.86771018000019</v>
          </cell>
          <cell r="AK129">
            <v>175.59793602833349</v>
          </cell>
          <cell r="AM129">
            <v>201.32816187666685</v>
          </cell>
          <cell r="AO129">
            <v>-158.89499999999998</v>
          </cell>
          <cell r="AQ129">
            <v>-158.89499999999998</v>
          </cell>
          <cell r="AS129">
            <v>-158.89499999999998</v>
          </cell>
        </row>
        <row r="131">
          <cell r="Y131" t="str">
            <v>2008A EBITDA</v>
          </cell>
        </row>
        <row r="132">
          <cell r="Y132" t="str">
            <v>Rise ¹</v>
          </cell>
          <cell r="AA132">
            <v>0.70760989243669015</v>
          </cell>
          <cell r="AC132">
            <v>0.6674379182633986</v>
          </cell>
          <cell r="AE132">
            <v>0.6738437540094675</v>
          </cell>
          <cell r="AG132">
            <v>0.67848760345018377</v>
          </cell>
          <cell r="AI132">
            <v>0.67424495922148031</v>
          </cell>
          <cell r="AK132">
            <v>0.67913389633804977</v>
          </cell>
          <cell r="AM132">
            <v>0.68277319748720122</v>
          </cell>
          <cell r="AO132">
            <v>0.73907926618206998</v>
          </cell>
          <cell r="AQ132">
            <v>0.73907926618206998</v>
          </cell>
          <cell r="AS132">
            <v>0.73907926618206998</v>
          </cell>
        </row>
        <row r="133">
          <cell r="Y133" t="str">
            <v>Shine ²</v>
          </cell>
          <cell r="AA133">
            <v>0.29239010756330985</v>
          </cell>
          <cell r="AC133">
            <v>0.33256208173660134</v>
          </cell>
          <cell r="AE133">
            <v>0.32615624599053245</v>
          </cell>
          <cell r="AG133">
            <v>0.32151239654981612</v>
          </cell>
          <cell r="AI133">
            <v>0.32575504077851952</v>
          </cell>
          <cell r="AK133">
            <v>0.32086610366195012</v>
          </cell>
          <cell r="AM133">
            <v>0.31722680251279883</v>
          </cell>
          <cell r="AO133">
            <v>0.26092073381793013</v>
          </cell>
          <cell r="AQ133">
            <v>0.26092073381793013</v>
          </cell>
          <cell r="AS133">
            <v>0.26092073381793013</v>
          </cell>
        </row>
        <row r="135">
          <cell r="Y135" t="str">
            <v>2009P EBITDA</v>
          </cell>
        </row>
        <row r="136">
          <cell r="Y136" t="str">
            <v>Rise ¹</v>
          </cell>
          <cell r="AA136">
            <v>0.6725941739497393</v>
          </cell>
          <cell r="AC136">
            <v>0.58772316794637969</v>
          </cell>
          <cell r="AE136">
            <v>0.60125672548865794</v>
          </cell>
          <cell r="AG136">
            <v>0.611067748767264</v>
          </cell>
          <cell r="AI136">
            <v>0.60210434850589956</v>
          </cell>
          <cell r="AK136">
            <v>0.61243316654159075</v>
          </cell>
          <cell r="AM136">
            <v>0.62012188874242813</v>
          </cell>
          <cell r="AO136">
            <v>0.73907926618206998</v>
          </cell>
          <cell r="AQ136">
            <v>0.73907926618206998</v>
          </cell>
          <cell r="AS136">
            <v>0.73907926618206998</v>
          </cell>
        </row>
        <row r="137">
          <cell r="Y137" t="str">
            <v>Shine ²</v>
          </cell>
          <cell r="AA137">
            <v>0.3274058260502607</v>
          </cell>
          <cell r="AC137">
            <v>0.41227683205362009</v>
          </cell>
          <cell r="AE137">
            <v>0.39874327451134212</v>
          </cell>
          <cell r="AG137">
            <v>0.38893225123273578</v>
          </cell>
          <cell r="AI137">
            <v>0.39789565149410033</v>
          </cell>
          <cell r="AK137">
            <v>0.3875668334584092</v>
          </cell>
          <cell r="AM137">
            <v>0.37987811125757182</v>
          </cell>
          <cell r="AO137">
            <v>0.26092073381793013</v>
          </cell>
          <cell r="AQ137">
            <v>0.26092073381793013</v>
          </cell>
          <cell r="AS137">
            <v>0.26092073381793013</v>
          </cell>
        </row>
        <row r="139">
          <cell r="Y139" t="str">
            <v>2010P EBITDA</v>
          </cell>
        </row>
        <row r="140">
          <cell r="Y140" t="str">
            <v>Rise ¹</v>
          </cell>
          <cell r="AA140" t="e">
            <v>#DIV/0!</v>
          </cell>
          <cell r="AC140" t="e">
            <v>#DIV/0!</v>
          </cell>
          <cell r="AE140" t="e">
            <v>#DIV/0!</v>
          </cell>
          <cell r="AG140" t="e">
            <v>#DIV/0!</v>
          </cell>
          <cell r="AI140" t="e">
            <v>#DIV/0!</v>
          </cell>
          <cell r="AK140" t="e">
            <v>#DIV/0!</v>
          </cell>
          <cell r="AM140" t="e">
            <v>#DIV/0!</v>
          </cell>
          <cell r="AO140" t="e">
            <v>#DIV/0!</v>
          </cell>
          <cell r="AQ140" t="e">
            <v>#DIV/0!</v>
          </cell>
          <cell r="AS140" t="e">
            <v>#DIV/0!</v>
          </cell>
        </row>
        <row r="141">
          <cell r="Y141" t="str">
            <v>Shine ²</v>
          </cell>
          <cell r="AA141" t="e">
            <v>#DIV/0!</v>
          </cell>
          <cell r="AC141" t="e">
            <v>#DIV/0!</v>
          </cell>
          <cell r="AE141" t="e">
            <v>#DIV/0!</v>
          </cell>
          <cell r="AG141" t="e">
            <v>#DIV/0!</v>
          </cell>
          <cell r="AI141" t="e">
            <v>#DIV/0!</v>
          </cell>
          <cell r="AK141" t="e">
            <v>#DIV/0!</v>
          </cell>
          <cell r="AM141" t="e">
            <v>#DIV/0!</v>
          </cell>
          <cell r="AO141" t="e">
            <v>#DIV/0!</v>
          </cell>
          <cell r="AQ141" t="e">
            <v>#DIV/0!</v>
          </cell>
          <cell r="AS141" t="e">
            <v>#DIV/0!</v>
          </cell>
        </row>
        <row r="144">
          <cell r="Y144" t="str">
            <v>Rise ¹ - Average Equity %</v>
          </cell>
          <cell r="AC144" t="e">
            <v>#DIV/0!</v>
          </cell>
          <cell r="AE144" t="e">
            <v>#DIV/0!</v>
          </cell>
          <cell r="AG144" t="e">
            <v>#DIV/0!</v>
          </cell>
          <cell r="AI144" t="e">
            <v>#DIV/0!</v>
          </cell>
          <cell r="AK144" t="e">
            <v>#DIV/0!</v>
          </cell>
          <cell r="AM144" t="e">
            <v>#DIV/0!</v>
          </cell>
          <cell r="AO144" t="e">
            <v>#DIV/0!</v>
          </cell>
          <cell r="AQ144" t="e">
            <v>#DIV/0!</v>
          </cell>
          <cell r="AS144" t="e">
            <v>#DIV/0!</v>
          </cell>
        </row>
        <row r="145">
          <cell r="Y145" t="str">
            <v>Shine ² - Average Equity %</v>
          </cell>
          <cell r="AC145" t="e">
            <v>#DIV/0!</v>
          </cell>
          <cell r="AE145" t="e">
            <v>#DIV/0!</v>
          </cell>
          <cell r="AG145" t="e">
            <v>#DIV/0!</v>
          </cell>
          <cell r="AI145" t="e">
            <v>#DIV/0!</v>
          </cell>
          <cell r="AK145" t="e">
            <v>#DIV/0!</v>
          </cell>
          <cell r="AM145" t="e">
            <v>#DIV/0!</v>
          </cell>
          <cell r="AO145" t="e">
            <v>#DIV/0!</v>
          </cell>
          <cell r="AQ145" t="e">
            <v>#DIV/0!</v>
          </cell>
          <cell r="AS145" t="e">
            <v>#DIV/0!</v>
          </cell>
        </row>
        <row r="148">
          <cell r="Y148" t="str">
            <v>¹ Based on pro forma net debt of $117.4 and $41.5 for Rise ¹ and Shine ², respectively.  Net debt based on current capital structure</v>
          </cell>
        </row>
        <row r="149">
          <cell r="BV149" t="str">
            <v>Implied Contribution</v>
          </cell>
          <cell r="BY149" t="str">
            <v>% of Combined Equity Value 4</v>
          </cell>
        </row>
        <row r="150">
          <cell r="A150" t="str">
            <v>x</v>
          </cell>
          <cell r="U150" t="str">
            <v>x</v>
          </cell>
          <cell r="AT150" t="str">
            <v>x</v>
          </cell>
          <cell r="AV150" t="str">
            <v>* Delete entire row to remove from chart</v>
          </cell>
          <cell r="BO150" t="str">
            <v>x</v>
          </cell>
          <cell r="BR150" t="str">
            <v>Rise</v>
          </cell>
          <cell r="BS150" t="str">
            <v>Shine</v>
          </cell>
          <cell r="BV150" t="str">
            <v>Rise</v>
          </cell>
          <cell r="BW150" t="str">
            <v>Shine</v>
          </cell>
          <cell r="BY150" t="str">
            <v>Rise</v>
          </cell>
          <cell r="BZ150" t="str">
            <v>Shine</v>
          </cell>
        </row>
        <row r="151">
          <cell r="AW151" t="str">
            <v>Rise</v>
          </cell>
          <cell r="AY151" t="str">
            <v>Shine</v>
          </cell>
          <cell r="BQ151" t="str">
            <v>2008A Revenue</v>
          </cell>
          <cell r="BR151">
            <v>251.8</v>
          </cell>
          <cell r="BS151">
            <v>138.298</v>
          </cell>
          <cell r="BV151">
            <v>0.64547882839696691</v>
          </cell>
          <cell r="BW151">
            <v>0.35452117160303309</v>
          </cell>
          <cell r="BY151">
            <v>0.4671074397516996</v>
          </cell>
          <cell r="BZ151">
            <v>0.53289256024830023</v>
          </cell>
        </row>
        <row r="152">
          <cell r="AV152" t="str">
            <v>2008A Revenue</v>
          </cell>
          <cell r="AW152">
            <v>251.8</v>
          </cell>
          <cell r="AY152">
            <v>138.298</v>
          </cell>
          <cell r="BQ152" t="str">
            <v>2009P Revenue</v>
          </cell>
          <cell r="BR152">
            <v>234.1</v>
          </cell>
          <cell r="BS152">
            <v>154.28701249999997</v>
          </cell>
          <cell r="BV152">
            <v>0.60274930022280293</v>
          </cell>
          <cell r="BW152">
            <v>0.39725069977719707</v>
          </cell>
          <cell r="BY152">
            <v>0.34294960358092763</v>
          </cell>
          <cell r="BZ152">
            <v>0.65705039641907215</v>
          </cell>
        </row>
        <row r="153">
          <cell r="AV153" t="str">
            <v>2009P Revenue</v>
          </cell>
          <cell r="AW153">
            <v>234.1</v>
          </cell>
          <cell r="AY153">
            <v>154.28701249999997</v>
          </cell>
        </row>
        <row r="154">
          <cell r="BQ154" t="str">
            <v>2008A EBITDA</v>
          </cell>
          <cell r="BR154">
            <v>33.419000000000004</v>
          </cell>
          <cell r="BS154">
            <v>13.808999999999999</v>
          </cell>
          <cell r="BV154">
            <v>0.70760989243669015</v>
          </cell>
          <cell r="BW154">
            <v>0.29239010756330985</v>
          </cell>
          <cell r="BY154">
            <v>0.64763970396761761</v>
          </cell>
          <cell r="BZ154">
            <v>0.352360296032382</v>
          </cell>
        </row>
        <row r="155">
          <cell r="AV155" t="str">
            <v>2008A EBITDA</v>
          </cell>
          <cell r="AW155">
            <v>33.419000000000004</v>
          </cell>
          <cell r="AY155">
            <v>13.808999999999999</v>
          </cell>
          <cell r="BQ155" t="str">
            <v>2009P EBITDA</v>
          </cell>
          <cell r="BR155">
            <v>34.611999999999995</v>
          </cell>
          <cell r="BS155">
            <v>16.8484516966667</v>
          </cell>
          <cell r="BV155">
            <v>0.6725941739497393</v>
          </cell>
          <cell r="BW155">
            <v>0.3274058260502607</v>
          </cell>
          <cell r="BY155">
            <v>0.54589564020017889</v>
          </cell>
          <cell r="BZ155">
            <v>0.45410435979982072</v>
          </cell>
        </row>
        <row r="156">
          <cell r="AV156" t="str">
            <v>2009P EBITDA</v>
          </cell>
          <cell r="AW156">
            <v>34.611999999999995</v>
          </cell>
          <cell r="AY156">
            <v>16.8484516966667</v>
          </cell>
        </row>
        <row r="157">
          <cell r="BQ157" t="str">
            <v>2008A EBITDA - CAPEX</v>
          </cell>
          <cell r="BR157">
            <v>33.419000000000004</v>
          </cell>
          <cell r="BS157">
            <v>9.9459999999999997</v>
          </cell>
          <cell r="BV157">
            <v>0.77064452899803992</v>
          </cell>
          <cell r="BW157">
            <v>0.22935547100196008</v>
          </cell>
          <cell r="BY157">
            <v>0.83079745023078089</v>
          </cell>
          <cell r="BZ157">
            <v>0.16920254976921884</v>
          </cell>
        </row>
        <row r="158">
          <cell r="AV158" t="str">
            <v>2008A EBITDA - CAPEX</v>
          </cell>
          <cell r="AW158">
            <v>33.419000000000004</v>
          </cell>
          <cell r="AY158">
            <v>9.9459999999999997</v>
          </cell>
          <cell r="BQ158" t="str">
            <v>2009P EBITDA - CAPEX</v>
          </cell>
          <cell r="BR158">
            <v>33.411999999999992</v>
          </cell>
          <cell r="BS158">
            <v>13.598451696666665</v>
          </cell>
          <cell r="BV158">
            <v>0.71073556611601585</v>
          </cell>
          <cell r="BW158">
            <v>0.28926443388398421</v>
          </cell>
          <cell r="BY158">
            <v>0.6567218749436049</v>
          </cell>
          <cell r="BZ158">
            <v>0.3432781250563951</v>
          </cell>
        </row>
        <row r="159">
          <cell r="AV159" t="str">
            <v>2009P EBITDA - CAPEX</v>
          </cell>
          <cell r="AW159">
            <v>33.411999999999992</v>
          </cell>
          <cell r="AY159">
            <v>13.598451696666665</v>
          </cell>
        </row>
        <row r="160">
          <cell r="BQ160" t="str">
            <v>Equity Market Value ³</v>
          </cell>
          <cell r="BR160">
            <v>41.710261899999999</v>
          </cell>
          <cell r="BS160">
            <v>41.669935310000007</v>
          </cell>
          <cell r="BV160">
            <v>0.50024182354653368</v>
          </cell>
          <cell r="BW160">
            <v>0.49975817645346637</v>
          </cell>
          <cell r="BY160">
            <v>0.50024182354653368</v>
          </cell>
          <cell r="BZ160">
            <v>0.49975817645346637</v>
          </cell>
        </row>
        <row r="161">
          <cell r="AV161" t="str">
            <v>Equity Market Value ³</v>
          </cell>
          <cell r="AW161">
            <v>41.710261899999999</v>
          </cell>
          <cell r="AY161">
            <v>41.669935310000007</v>
          </cell>
          <cell r="BT161" t="str">
            <v>Median</v>
          </cell>
          <cell r="BV161">
            <v>0.6725941739497393</v>
          </cell>
          <cell r="BW161">
            <v>0.3274058260502607</v>
          </cell>
          <cell r="BY161">
            <v>0.54589564020017889</v>
          </cell>
          <cell r="BZ161">
            <v>0.45410435979982072</v>
          </cell>
        </row>
        <row r="162">
          <cell r="BH162" t="str">
            <v>Implied Contribution</v>
          </cell>
          <cell r="BL162" t="str">
            <v>% of Combined Equity Value 4</v>
          </cell>
        </row>
        <row r="163">
          <cell r="BH163" t="str">
            <v>Rise ¹</v>
          </cell>
          <cell r="BJ163" t="str">
            <v>Shine ²</v>
          </cell>
          <cell r="BL163" t="str">
            <v>Rise ¹</v>
          </cell>
          <cell r="BN163" t="str">
            <v>Shine ²</v>
          </cell>
          <cell r="BT163" t="str">
            <v>Rise 1</v>
          </cell>
          <cell r="BV163" t="str">
            <v>Shine 2</v>
          </cell>
          <cell r="BX163" t="str">
            <v>% Contribution</v>
          </cell>
          <cell r="CD163" t="str">
            <v>% of Combined Equity Value 4</v>
          </cell>
        </row>
        <row r="165">
          <cell r="BH165">
            <v>0.64547882839696691</v>
          </cell>
          <cell r="BJ165">
            <v>0.35452117160303309</v>
          </cell>
          <cell r="BL165">
            <v>0.4671074397516996</v>
          </cell>
          <cell r="BN165">
            <v>0.53289256024830023</v>
          </cell>
          <cell r="BQ165" t="str">
            <v>2008A Revenue</v>
          </cell>
          <cell r="BT165">
            <v>251.8</v>
          </cell>
          <cell r="BV165">
            <v>138.298</v>
          </cell>
        </row>
        <row r="166">
          <cell r="BH166">
            <v>0.60274930022280293</v>
          </cell>
          <cell r="BJ166">
            <v>0.39725069977719707</v>
          </cell>
          <cell r="BL166">
            <v>0.34294960358092763</v>
          </cell>
          <cell r="BN166">
            <v>0.65705039641907215</v>
          </cell>
          <cell r="BQ166" t="str">
            <v>2009P Revenue</v>
          </cell>
          <cell r="BT166">
            <v>234.1</v>
          </cell>
          <cell r="BV166">
            <v>154.28701249999997</v>
          </cell>
        </row>
        <row r="167">
          <cell r="BG167" t="str">
            <v>Average</v>
          </cell>
          <cell r="BH167">
            <v>0.62411406430988492</v>
          </cell>
          <cell r="BJ167">
            <v>0.37588593569011508</v>
          </cell>
          <cell r="BL167">
            <v>0.40502852166631365</v>
          </cell>
          <cell r="BN167">
            <v>0.59497147833368613</v>
          </cell>
        </row>
        <row r="169">
          <cell r="BH169">
            <v>0.70760989243669015</v>
          </cell>
          <cell r="BJ169">
            <v>0.29239010756330985</v>
          </cell>
          <cell r="BL169">
            <v>0.64763970396761761</v>
          </cell>
          <cell r="BN169">
            <v>0.352360296032382</v>
          </cell>
          <cell r="BQ169" t="str">
            <v>2008A EBITDA</v>
          </cell>
          <cell r="BT169">
            <v>33.419000000000004</v>
          </cell>
          <cell r="BV169">
            <v>13.808999999999999</v>
          </cell>
        </row>
        <row r="170">
          <cell r="BH170">
            <v>0.6725941739497393</v>
          </cell>
          <cell r="BJ170">
            <v>0.3274058260502607</v>
          </cell>
          <cell r="BL170">
            <v>0.54589564020017889</v>
          </cell>
          <cell r="BN170">
            <v>0.45410435979982072</v>
          </cell>
          <cell r="BQ170" t="str">
            <v>2009P EBITDA</v>
          </cell>
          <cell r="BT170">
            <v>34.611999999999995</v>
          </cell>
          <cell r="BV170">
            <v>16.8484516966667</v>
          </cell>
        </row>
        <row r="171">
          <cell r="BG171" t="str">
            <v>Average</v>
          </cell>
          <cell r="BH171">
            <v>0.69010203319321473</v>
          </cell>
          <cell r="BJ171">
            <v>0.30989796680678527</v>
          </cell>
          <cell r="BL171">
            <v>0.59676767208389825</v>
          </cell>
          <cell r="BN171">
            <v>0.40323232791610136</v>
          </cell>
        </row>
        <row r="173">
          <cell r="BH173">
            <v>0.77064452899803992</v>
          </cell>
          <cell r="BJ173">
            <v>0.22935547100196008</v>
          </cell>
          <cell r="BL173">
            <v>0.83079745023078089</v>
          </cell>
          <cell r="BN173">
            <v>0.16920254976921884</v>
          </cell>
          <cell r="BQ173" t="str">
            <v>2008A EBITDA - CAPEX</v>
          </cell>
          <cell r="BT173">
            <v>33.419000000000004</v>
          </cell>
          <cell r="BV173">
            <v>9.9459999999999997</v>
          </cell>
        </row>
        <row r="174">
          <cell r="BH174">
            <v>0.71073556611601585</v>
          </cell>
          <cell r="BJ174">
            <v>0.28926443388398421</v>
          </cell>
          <cell r="BL174">
            <v>0.6567218749436049</v>
          </cell>
          <cell r="BN174">
            <v>0.3432781250563951</v>
          </cell>
          <cell r="BQ174" t="str">
            <v>2009P EBITDA - CAPEX</v>
          </cell>
          <cell r="BT174">
            <v>33.411999999999992</v>
          </cell>
          <cell r="BV174">
            <v>13.598451696666665</v>
          </cell>
        </row>
        <row r="175">
          <cell r="BG175" t="str">
            <v>Average</v>
          </cell>
          <cell r="BH175">
            <v>0.74069004755702794</v>
          </cell>
          <cell r="BJ175">
            <v>0.25930995244297217</v>
          </cell>
          <cell r="BL175">
            <v>0.74375966258719295</v>
          </cell>
          <cell r="BN175">
            <v>0.25624033741280694</v>
          </cell>
        </row>
        <row r="177">
          <cell r="BH177">
            <v>0.50024182354653368</v>
          </cell>
          <cell r="BJ177">
            <v>0.49975817645346637</v>
          </cell>
          <cell r="BL177">
            <v>0.50024182354653368</v>
          </cell>
          <cell r="BN177">
            <v>0.49975817645346637</v>
          </cell>
          <cell r="BQ177" t="str">
            <v>Equity Market Value ³</v>
          </cell>
          <cell r="BT177">
            <v>41.710261899999999</v>
          </cell>
          <cell r="BV177">
            <v>41.669935310000007</v>
          </cell>
        </row>
        <row r="183">
          <cell r="AV183" t="str">
            <v>Source: Company filings, Rise Management, and Shine Management</v>
          </cell>
          <cell r="BQ183" t="str">
            <v>Source: Company filings, Rise Management and Shine Management</v>
          </cell>
        </row>
        <row r="184">
          <cell r="AV184" t="str">
            <v>Notes: Assumes 3/31/2009 Net Debt of $117.4 million and $41.5 million for Rise and Shine, respectively</v>
          </cell>
          <cell r="BQ184" t="str">
            <v>Notes: Assumes 3/31/2009 Net Debt of $117.4 million and $41.5 million for Rise and Shine, respectively</v>
          </cell>
        </row>
        <row r="185">
          <cell r="AV185" t="str">
            <v>Net Debt for Rise includes full payout of earnouts of $15.0 million to LaJobi and $4.0 million to CoCaLo</v>
          </cell>
          <cell r="BQ185" t="str">
            <v>Net debt for Rise includes full payout of earnouts of $15.0 million to LaJobi and $4.0 million to CoCaLo</v>
          </cell>
        </row>
        <row r="186">
          <cell r="AV186" t="str">
            <v>1 Pro forma for acquisitions of CoCaLo and LaJobi as of January 1, 2008; Pro forma for sale of gift business</v>
          </cell>
          <cell r="BQ186" t="str">
            <v>1 Pro forma for acquisitions of CoCaLo and LaJobi as of January 1, 2008; Pro forma for sale of Gift business</v>
          </cell>
        </row>
        <row r="187">
          <cell r="AV187" t="str">
            <v>2 Pro forma for acquisitions of Basic Comfort and Kiddopotamus as of January 1, 2008</v>
          </cell>
          <cell r="BQ187" t="str">
            <v>2 Pro forma for acquisitions of Basic Comfort and Kiddopotamus as of January 1, 2008</v>
          </cell>
        </row>
        <row r="188">
          <cell r="AV188" t="str">
            <v>3 Based on market cap as of 5/7/2009</v>
          </cell>
          <cell r="BQ188" t="str">
            <v>3 Based on market cap as of 5/12/2009</v>
          </cell>
        </row>
        <row r="189">
          <cell r="AV189" t="str">
            <v>4 % Combined Equity Value is calculated as combined Enterprise Value times % Contribution minus company specific Net Debt, all divided by combined Equity Market Value</v>
          </cell>
          <cell r="BQ189" t="str">
            <v>4 % Combined equity value is calculated as combined enterprise value times % contribution minus company specific net debt, all divided by combined equity market value</v>
          </cell>
        </row>
      </sheetData>
      <sheetData sheetId="18" refreshError="1">
        <row r="2">
          <cell r="E2" t="str">
            <v>Inputs / Links</v>
          </cell>
        </row>
        <row r="3">
          <cell r="F3" t="str">
            <v>Purchase Price Start</v>
          </cell>
          <cell r="G3">
            <v>1.5</v>
          </cell>
        </row>
        <row r="4">
          <cell r="F4" t="str">
            <v>Purchase Price Incraments</v>
          </cell>
          <cell r="G4">
            <v>0.25</v>
          </cell>
        </row>
        <row r="5">
          <cell r="F5" t="str">
            <v>Rise Closing Share Price:</v>
          </cell>
          <cell r="G5">
            <v>1.94</v>
          </cell>
        </row>
        <row r="6">
          <cell r="F6" t="str">
            <v>Rise Share Count</v>
          </cell>
          <cell r="G6">
            <v>21.514035</v>
          </cell>
        </row>
        <row r="7">
          <cell r="F7" t="str">
            <v>Summer Share Count</v>
          </cell>
          <cell r="G7">
            <v>15.404782000000001</v>
          </cell>
        </row>
        <row r="8">
          <cell r="F8" t="str">
            <v>Current Summer Infant Share Price</v>
          </cell>
          <cell r="G8">
            <v>2.7050000000000001</v>
          </cell>
        </row>
        <row r="10">
          <cell r="E10" t="str">
            <v>Analysis at Various Purchase Prices</v>
          </cell>
        </row>
        <row r="12">
          <cell r="E12" t="str">
            <v>Shine Current Share Price</v>
          </cell>
          <cell r="F12">
            <v>2.7050000000000001</v>
          </cell>
        </row>
        <row r="13">
          <cell r="E13" t="str">
            <v>Exchange Ratio (Shine Share Price/Rise Share Price)</v>
          </cell>
          <cell r="G13">
            <v>1.8033333333333335</v>
          </cell>
          <cell r="H13">
            <v>1.5457142857142858</v>
          </cell>
          <cell r="I13">
            <v>1.3525</v>
          </cell>
          <cell r="J13">
            <v>1.2022222222222223</v>
          </cell>
          <cell r="K13">
            <v>1.0820000000000001</v>
          </cell>
          <cell r="L13">
            <v>0.98363636363636364</v>
          </cell>
          <cell r="M13">
            <v>0.90166666666666673</v>
          </cell>
          <cell r="N13">
            <v>0.8323076923076923</v>
          </cell>
        </row>
        <row r="14">
          <cell r="E14" t="str">
            <v>Implied Rise Share Price</v>
          </cell>
          <cell r="G14">
            <v>1.5</v>
          </cell>
          <cell r="H14">
            <v>1.75</v>
          </cell>
          <cell r="I14">
            <v>2</v>
          </cell>
          <cell r="J14">
            <v>2.25</v>
          </cell>
          <cell r="K14">
            <v>2.5</v>
          </cell>
          <cell r="L14">
            <v>2.75</v>
          </cell>
          <cell r="M14">
            <v>3</v>
          </cell>
          <cell r="N14">
            <v>3.25</v>
          </cell>
        </row>
        <row r="16">
          <cell r="E16" t="str">
            <v>Rise Fully Diluted Share Count</v>
          </cell>
          <cell r="G16">
            <v>21.514035</v>
          </cell>
          <cell r="H16">
            <v>21.514035</v>
          </cell>
          <cell r="I16">
            <v>21.514035</v>
          </cell>
          <cell r="J16">
            <v>21.514035</v>
          </cell>
          <cell r="K16">
            <v>21.514035</v>
          </cell>
          <cell r="L16">
            <v>21.514035</v>
          </cell>
          <cell r="M16">
            <v>21.514035</v>
          </cell>
          <cell r="N16">
            <v>21.514035</v>
          </cell>
        </row>
        <row r="17">
          <cell r="E17" t="str">
            <v>Equity Value</v>
          </cell>
          <cell r="G17">
            <v>32.271052499999996</v>
          </cell>
          <cell r="H17">
            <v>37.649561249999998</v>
          </cell>
          <cell r="I17">
            <v>43.02807</v>
          </cell>
          <cell r="J17">
            <v>48.406578750000001</v>
          </cell>
          <cell r="K17">
            <v>53.785087500000003</v>
          </cell>
          <cell r="L17">
            <v>59.163596249999998</v>
          </cell>
          <cell r="M17">
            <v>64.542104999999992</v>
          </cell>
          <cell r="N17">
            <v>69.920613750000001</v>
          </cell>
        </row>
        <row r="19">
          <cell r="E19" t="str">
            <v>Plus: Net Debt</v>
          </cell>
          <cell r="G19">
            <v>117.43599999999999</v>
          </cell>
          <cell r="H19">
            <v>117.43599999999999</v>
          </cell>
          <cell r="I19">
            <v>117.43599999999999</v>
          </cell>
          <cell r="J19">
            <v>117.43599999999999</v>
          </cell>
          <cell r="K19">
            <v>117.43599999999999</v>
          </cell>
          <cell r="L19">
            <v>117.43599999999999</v>
          </cell>
          <cell r="M19">
            <v>117.43599999999999</v>
          </cell>
          <cell r="N19">
            <v>117.43599999999999</v>
          </cell>
        </row>
        <row r="20">
          <cell r="E20" t="str">
            <v>Total Enterprise Value</v>
          </cell>
          <cell r="G20">
            <v>149.70705249999997</v>
          </cell>
          <cell r="H20">
            <v>155.08556124999998</v>
          </cell>
          <cell r="I20">
            <v>160.46406999999999</v>
          </cell>
          <cell r="J20">
            <v>165.84257875</v>
          </cell>
          <cell r="K20">
            <v>171.22108750000001</v>
          </cell>
          <cell r="L20">
            <v>176.59959624999999</v>
          </cell>
          <cell r="M20">
            <v>181.97810499999997</v>
          </cell>
          <cell r="N20">
            <v>187.35661375000001</v>
          </cell>
        </row>
        <row r="22">
          <cell r="E22" t="str">
            <v>Rise Fully Diluted Share Count</v>
          </cell>
          <cell r="G22">
            <v>21.514035</v>
          </cell>
          <cell r="H22">
            <v>21.514035</v>
          </cell>
          <cell r="I22">
            <v>21.514035</v>
          </cell>
          <cell r="J22">
            <v>21.514035</v>
          </cell>
          <cell r="K22">
            <v>21.514035</v>
          </cell>
          <cell r="L22">
            <v>21.514035</v>
          </cell>
          <cell r="M22">
            <v>21.514035</v>
          </cell>
        </row>
        <row r="23">
          <cell r="E23" t="str">
            <v>Curent Shine Fully Diluted Shares Outstanding</v>
          </cell>
          <cell r="G23">
            <v>15.404782000000001</v>
          </cell>
          <cell r="H23">
            <v>15.404782000000001</v>
          </cell>
          <cell r="I23">
            <v>15.404782000000001</v>
          </cell>
          <cell r="J23">
            <v>15.404782000000001</v>
          </cell>
          <cell r="K23">
            <v>15.404782000000001</v>
          </cell>
          <cell r="L23">
            <v>15.404782000000001</v>
          </cell>
          <cell r="M23">
            <v>15.404782000000001</v>
          </cell>
          <cell r="N23" t="e">
            <v>#REF!</v>
          </cell>
        </row>
        <row r="24">
          <cell r="E24" t="str">
            <v>New Shares Issued</v>
          </cell>
          <cell r="G24">
            <v>11.930148798521255</v>
          </cell>
          <cell r="H24">
            <v>13.918506931608132</v>
          </cell>
          <cell r="I24">
            <v>15.906865064695008</v>
          </cell>
          <cell r="J24">
            <v>17.895223197781885</v>
          </cell>
          <cell r="K24">
            <v>19.883581330868761</v>
          </cell>
          <cell r="L24">
            <v>21.871939463955638</v>
          </cell>
          <cell r="M24">
            <v>23.860297597042511</v>
          </cell>
          <cell r="N24" t="e">
            <v>#REF!</v>
          </cell>
        </row>
        <row r="25">
          <cell r="E25" t="str">
            <v>Fully Diluted Shares Outstading for Combined Company</v>
          </cell>
          <cell r="G25">
            <v>27.334930798521256</v>
          </cell>
          <cell r="H25">
            <v>29.323288931608133</v>
          </cell>
          <cell r="I25">
            <v>31.311647064695009</v>
          </cell>
          <cell r="J25">
            <v>33.300005197781886</v>
          </cell>
          <cell r="K25">
            <v>35.288363330868762</v>
          </cell>
          <cell r="L25">
            <v>37.276721463955639</v>
          </cell>
          <cell r="M25">
            <v>39.265079597042515</v>
          </cell>
          <cell r="N25" t="e">
            <v>#REF!</v>
          </cell>
        </row>
        <row r="27">
          <cell r="E27" t="str">
            <v xml:space="preserve">Shine % Ownership of Combined Company </v>
          </cell>
          <cell r="G27">
            <v>0.56355664894653246</v>
          </cell>
          <cell r="H27">
            <v>0.52534291211088846</v>
          </cell>
          <cell r="I27">
            <v>0.49198248716112536</v>
          </cell>
          <cell r="J27">
            <v>0.46260599385810647</v>
          </cell>
          <cell r="K27">
            <v>0.4365399963597788</v>
          </cell>
          <cell r="L27">
            <v>0.41325474438237558</v>
          </cell>
          <cell r="M27">
            <v>0.39232779248358646</v>
          </cell>
          <cell r="N27" t="e">
            <v>#REF!</v>
          </cell>
        </row>
        <row r="28">
          <cell r="E28" t="str">
            <v>Rise % Ownership of Combined Company</v>
          </cell>
          <cell r="G28">
            <v>0.43644335105346754</v>
          </cell>
          <cell r="H28">
            <v>0.47465708788911154</v>
          </cell>
          <cell r="I28">
            <v>0.50801751283887464</v>
          </cell>
          <cell r="J28">
            <v>0.53739400614189359</v>
          </cell>
          <cell r="K28">
            <v>0.5634600036402212</v>
          </cell>
          <cell r="L28">
            <v>0.58674525561762447</v>
          </cell>
          <cell r="M28">
            <v>0.6076722075164136</v>
          </cell>
          <cell r="N28" t="e">
            <v>#REF!</v>
          </cell>
        </row>
        <row r="30">
          <cell r="F30" t="str">
            <v>Price</v>
          </cell>
        </row>
        <row r="31">
          <cell r="E31" t="str">
            <v>Premium to Current Share Price</v>
          </cell>
          <cell r="F31">
            <v>1.94</v>
          </cell>
          <cell r="G31">
            <v>-0.22680412371134018</v>
          </cell>
          <cell r="H31">
            <v>-9.7938144329896892E-2</v>
          </cell>
          <cell r="I31">
            <v>3.0927835051546504E-2</v>
          </cell>
          <cell r="J31">
            <v>0.15979381443298979</v>
          </cell>
          <cell r="K31">
            <v>0.28865979381443307</v>
          </cell>
          <cell r="L31">
            <v>0.41752577319587636</v>
          </cell>
          <cell r="M31">
            <v>0.54639175257731964</v>
          </cell>
          <cell r="N31">
            <v>0.67525773195876293</v>
          </cell>
        </row>
        <row r="32">
          <cell r="E32" t="str">
            <v>Premium to 30-Day Average Price</v>
          </cell>
          <cell r="F32">
            <v>1.5428571428571429</v>
          </cell>
          <cell r="G32">
            <v>-2.777777777777779E-2</v>
          </cell>
          <cell r="H32">
            <v>0.1342592592592593</v>
          </cell>
          <cell r="I32">
            <v>0.29629629629629628</v>
          </cell>
          <cell r="J32">
            <v>0.45833333333333326</v>
          </cell>
          <cell r="K32">
            <v>0.62037037037037024</v>
          </cell>
          <cell r="L32">
            <v>0.78240740740740722</v>
          </cell>
          <cell r="M32">
            <v>0.94444444444444442</v>
          </cell>
          <cell r="N32">
            <v>1.1064814814814814</v>
          </cell>
        </row>
        <row r="33">
          <cell r="E33" t="str">
            <v xml:space="preserve">Premium to 52-Week High Share Price </v>
          </cell>
          <cell r="F33">
            <v>13.9</v>
          </cell>
          <cell r="G33">
            <v>-0.8920863309352518</v>
          </cell>
          <cell r="H33">
            <v>-0.87410071942446044</v>
          </cell>
          <cell r="I33">
            <v>-0.85611510791366907</v>
          </cell>
          <cell r="J33">
            <v>-0.83812949640287771</v>
          </cell>
          <cell r="K33">
            <v>-0.82014388489208634</v>
          </cell>
          <cell r="L33">
            <v>-0.80215827338129497</v>
          </cell>
          <cell r="M33">
            <v>-0.78417266187050361</v>
          </cell>
          <cell r="N33">
            <v>-0.76618705035971224</v>
          </cell>
        </row>
        <row r="36">
          <cell r="E36" t="str">
            <v>Source: Capital IQ and Company filings</v>
          </cell>
        </row>
        <row r="37">
          <cell r="E37" t="str">
            <v>Note: Based on fully diluted share count of 21.514 and 15.405 milion shares for Rise and Shine, respectively</v>
          </cell>
        </row>
        <row r="39">
          <cell r="E39" t="str">
            <v>Revenue Multiple</v>
          </cell>
          <cell r="F39" t="str">
            <v xml:space="preserve">Metrics </v>
          </cell>
        </row>
        <row r="40">
          <cell r="B40">
            <v>226</v>
          </cell>
          <cell r="E40" t="str">
            <v>2008E</v>
          </cell>
          <cell r="F40">
            <v>226</v>
          </cell>
          <cell r="G40">
            <v>0.66242058628318568</v>
          </cell>
          <cell r="H40">
            <v>0.68621929756637157</v>
          </cell>
          <cell r="I40">
            <v>0.71001800884955746</v>
          </cell>
          <cell r="J40">
            <v>0.73381672013274335</v>
          </cell>
          <cell r="K40">
            <v>0.75761543141592924</v>
          </cell>
          <cell r="L40">
            <v>0.78141414269911502</v>
          </cell>
          <cell r="M40">
            <v>0.8052128539823008</v>
          </cell>
          <cell r="N40">
            <v>0.82901156526548681</v>
          </cell>
        </row>
        <row r="41">
          <cell r="B41">
            <v>247.3</v>
          </cell>
          <cell r="E41" t="str">
            <v>2009P</v>
          </cell>
          <cell r="F41">
            <v>247.3</v>
          </cell>
          <cell r="G41">
            <v>0.60536616457743619</v>
          </cell>
          <cell r="H41">
            <v>0.62711508794985837</v>
          </cell>
          <cell r="I41">
            <v>0.64886401132228055</v>
          </cell>
          <cell r="J41">
            <v>0.67061293469470273</v>
          </cell>
          <cell r="K41">
            <v>0.69236185806712491</v>
          </cell>
          <cell r="L41">
            <v>0.71411078143954698</v>
          </cell>
          <cell r="M41">
            <v>0.73585970481196916</v>
          </cell>
          <cell r="N41">
            <v>0.75760862818439145</v>
          </cell>
        </row>
        <row r="42">
          <cell r="B42">
            <v>266.60000000000002</v>
          </cell>
          <cell r="E42" t="str">
            <v>2010P</v>
          </cell>
          <cell r="F42">
            <v>266.60000000000002</v>
          </cell>
          <cell r="G42">
            <v>0.56154183233308308</v>
          </cell>
          <cell r="H42">
            <v>0.58171628375843953</v>
          </cell>
          <cell r="I42">
            <v>0.60189073518379588</v>
          </cell>
          <cell r="J42">
            <v>0.62206518660915222</v>
          </cell>
          <cell r="K42">
            <v>0.64223963803450856</v>
          </cell>
          <cell r="L42">
            <v>0.66241408945986491</v>
          </cell>
          <cell r="M42">
            <v>0.68258854088522114</v>
          </cell>
          <cell r="N42">
            <v>0.70276299231057759</v>
          </cell>
        </row>
        <row r="44">
          <cell r="E44" t="str">
            <v>EBITDA Multiple</v>
          </cell>
        </row>
        <row r="45">
          <cell r="B45">
            <v>41.7</v>
          </cell>
          <cell r="E45" t="str">
            <v>2008E</v>
          </cell>
          <cell r="F45">
            <v>41.7</v>
          </cell>
          <cell r="G45">
            <v>3.5900971822541958</v>
          </cell>
          <cell r="H45">
            <v>3.7190782074340523</v>
          </cell>
          <cell r="I45">
            <v>3.8480592326139083</v>
          </cell>
          <cell r="J45">
            <v>3.9770402577937647</v>
          </cell>
          <cell r="K45">
            <v>4.1060212829736207</v>
          </cell>
          <cell r="L45">
            <v>4.2350023081534767</v>
          </cell>
          <cell r="M45">
            <v>4.3639833333333327</v>
          </cell>
          <cell r="N45">
            <v>4.4929643585131895</v>
          </cell>
        </row>
        <row r="46">
          <cell r="B46">
            <v>46.3</v>
          </cell>
          <cell r="E46" t="str">
            <v>2009P</v>
          </cell>
          <cell r="F46">
            <v>46.3</v>
          </cell>
          <cell r="G46">
            <v>3.2334136609071269</v>
          </cell>
          <cell r="H46">
            <v>3.3495801565874728</v>
          </cell>
          <cell r="I46">
            <v>3.4657466522678186</v>
          </cell>
          <cell r="J46">
            <v>3.5819131479481645</v>
          </cell>
          <cell r="K46">
            <v>3.6980796436285104</v>
          </cell>
          <cell r="L46">
            <v>3.8142461393088554</v>
          </cell>
          <cell r="M46">
            <v>3.9304126349892003</v>
          </cell>
          <cell r="N46">
            <v>4.0465791306695467</v>
          </cell>
        </row>
        <row r="47">
          <cell r="B47">
            <v>49.8</v>
          </cell>
          <cell r="E47" t="str">
            <v>2010P</v>
          </cell>
          <cell r="F47">
            <v>49.8</v>
          </cell>
          <cell r="G47">
            <v>3.0061657128514052</v>
          </cell>
          <cell r="H47">
            <v>3.1141678965863453</v>
          </cell>
          <cell r="I47">
            <v>3.2221700803212854</v>
          </cell>
          <cell r="J47">
            <v>3.330172264056225</v>
          </cell>
          <cell r="K47">
            <v>3.4381744477911651</v>
          </cell>
          <cell r="L47">
            <v>3.5461766315261043</v>
          </cell>
          <cell r="M47">
            <v>3.6541788152610439</v>
          </cell>
          <cell r="N47">
            <v>3.7621809989959845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WACC"/>
      <sheetName val="Convert"/>
      <sheetName val="Sum P&amp;L"/>
      <sheetName val="SU-Cap"/>
      <sheetName val="Adj Combined IS"/>
      <sheetName val="DCF"/>
      <sheetName val="DCF Output"/>
      <sheetName val="LBO"/>
      <sheetName val="PV of Future Price"/>
      <sheetName val="FF"/>
      <sheetName val="Contribution Analysis"/>
      <sheetName val="Summary Financials - Charts"/>
      <sheetName val="Credit Summary"/>
      <sheetName val="Sensitivities Input"/>
      <sheetName val="Sensitivitie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Date for WACC</v>
          </cell>
          <cell r="D2">
            <v>39836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Merck &amp; Co. Inc.</v>
          </cell>
          <cell r="D10" t="str">
            <v>MRK</v>
          </cell>
          <cell r="F10">
            <v>49615.022599999997</v>
          </cell>
          <cell r="H10">
            <v>6240.4</v>
          </cell>
          <cell r="J10">
            <v>0.20385799999999998</v>
          </cell>
          <cell r="L10">
            <v>0.11172415693082591</v>
          </cell>
          <cell r="N10">
            <v>0.88827584306917406</v>
          </cell>
          <cell r="P10">
            <v>0.12577642159534158</v>
          </cell>
          <cell r="R10">
            <v>0.94</v>
          </cell>
          <cell r="T10">
            <v>0.85443989871681036</v>
          </cell>
          <cell r="V10">
            <v>0.95374209992713666</v>
          </cell>
        </row>
        <row r="11">
          <cell r="B11" t="str">
            <v>Johnson &amp; Johnson</v>
          </cell>
          <cell r="D11" t="str">
            <v>JNJ</v>
          </cell>
          <cell r="F11">
            <v>145190.60423999999</v>
          </cell>
          <cell r="H11">
            <v>11852</v>
          </cell>
          <cell r="J11">
            <v>0.23509899999999997</v>
          </cell>
          <cell r="L11">
            <v>7.5469965983798945E-2</v>
          </cell>
          <cell r="N11">
            <v>0.92453003401620104</v>
          </cell>
          <cell r="P11">
            <v>8.1630626596254474E-2</v>
          </cell>
          <cell r="R11">
            <v>0.53</v>
          </cell>
          <cell r="T11">
            <v>0.49885200603738422</v>
          </cell>
          <cell r="V11">
            <v>0.5545531060431963</v>
          </cell>
        </row>
        <row r="12">
          <cell r="B12" t="str">
            <v>Abbott Laboratories</v>
          </cell>
          <cell r="D12" t="str">
            <v>ABT</v>
          </cell>
          <cell r="F12">
            <v>68568.643710000004</v>
          </cell>
          <cell r="H12">
            <v>11445.302</v>
          </cell>
          <cell r="J12">
            <v>0.19159999999999999</v>
          </cell>
          <cell r="L12">
            <v>0.14304133983695777</v>
          </cell>
          <cell r="N12">
            <v>0.85695866016304223</v>
          </cell>
          <cell r="P12">
            <v>0.16691743311135124</v>
          </cell>
          <cell r="R12">
            <v>0.43</v>
          </cell>
          <cell r="T12">
            <v>0.37887597181440141</v>
          </cell>
          <cell r="V12">
            <v>0.42358653993867035</v>
          </cell>
        </row>
        <row r="13">
          <cell r="B13" t="str">
            <v>Schering-Plough Corp.</v>
          </cell>
          <cell r="D13" t="str">
            <v>SGP</v>
          </cell>
          <cell r="F13">
            <v>35956.055849999997</v>
          </cell>
          <cell r="H13">
            <v>8176</v>
          </cell>
          <cell r="J13">
            <v>7.1253999999999998E-2</v>
          </cell>
          <cell r="L13">
            <v>0.18526216018101047</v>
          </cell>
          <cell r="N13">
            <v>0.81473783981898951</v>
          </cell>
          <cell r="P13">
            <v>0.22738867783797817</v>
          </cell>
          <cell r="R13">
            <v>1.08</v>
          </cell>
          <cell r="T13">
            <v>0.89168774260336436</v>
          </cell>
          <cell r="V13">
            <v>1.0125794672354695</v>
          </cell>
        </row>
        <row r="14">
          <cell r="B14" t="str">
            <v>Forest Laboratories Inc.</v>
          </cell>
          <cell r="D14" t="str">
            <v>FRX</v>
          </cell>
          <cell r="F14">
            <v>6505.79241</v>
          </cell>
          <cell r="H14">
            <v>0</v>
          </cell>
          <cell r="J14">
            <v>0.200317</v>
          </cell>
          <cell r="L14">
            <v>0</v>
          </cell>
          <cell r="N14">
            <v>1</v>
          </cell>
          <cell r="P14">
            <v>0</v>
          </cell>
          <cell r="R14">
            <v>0.89</v>
          </cell>
          <cell r="T14">
            <v>0.89</v>
          </cell>
          <cell r="V14">
            <v>0.99389501031136385</v>
          </cell>
        </row>
        <row r="15">
          <cell r="B15" t="str">
            <v>Bristol-Myers Squibb Co.</v>
          </cell>
          <cell r="D15" t="str">
            <v>BMY</v>
          </cell>
          <cell r="F15">
            <v>39597.26</v>
          </cell>
          <cell r="H15">
            <v>6739</v>
          </cell>
          <cell r="J15">
            <v>0.24127199999999999</v>
          </cell>
          <cell r="L15">
            <v>0.14543685657841179</v>
          </cell>
          <cell r="N15">
            <v>0.85456314342158823</v>
          </cell>
          <cell r="P15">
            <v>0.17018854334870645</v>
          </cell>
          <cell r="R15">
            <v>0.75</v>
          </cell>
          <cell r="T15">
            <v>0.66423008583864207</v>
          </cell>
          <cell r="V15">
            <v>0.73779851354361015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>
            <v>1.0875866812039134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>
            <v>1.0875866812039134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>
            <v>1.0875866812039134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>
            <v>1.0875866812039134</v>
          </cell>
        </row>
        <row r="21">
          <cell r="B21" t="str">
            <v>Median</v>
          </cell>
          <cell r="J21">
            <v>0.20208749999999998</v>
          </cell>
          <cell r="L21">
            <v>0.12738274838389185</v>
          </cell>
          <cell r="N21">
            <v>0.87261725161610815</v>
          </cell>
          <cell r="P21">
            <v>0.14634692735334642</v>
          </cell>
          <cell r="R21">
            <v>0.82000000000000006</v>
          </cell>
          <cell r="T21">
            <v>0.75933499227772616</v>
          </cell>
          <cell r="V21">
            <v>0.84577030673537346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0.03</v>
          </cell>
          <cell r="N24" t="str">
            <v>% Equity</v>
          </cell>
          <cell r="V24">
            <v>0.87261725161610815</v>
          </cell>
        </row>
        <row r="25">
          <cell r="B25" t="str">
            <v>Market Risk Premium 3</v>
          </cell>
          <cell r="H25">
            <v>7.0499999999999993E-2</v>
          </cell>
          <cell r="N25" t="str">
            <v>% Debt</v>
          </cell>
          <cell r="V25">
            <v>0.12738274838389185</v>
          </cell>
        </row>
        <row r="26">
          <cell r="B26" t="str">
            <v>Comparable Company Median Risk Factor</v>
          </cell>
          <cell r="H26">
            <v>0.84577030673537346</v>
          </cell>
          <cell r="N26" t="str">
            <v>Debt / Equity</v>
          </cell>
          <cell r="V26">
            <v>0.14634692735334642</v>
          </cell>
        </row>
        <row r="27">
          <cell r="B27" t="str">
            <v>Industry Specific Cost of Equity</v>
          </cell>
          <cell r="H27">
            <v>8.9626806624843819E-2</v>
          </cell>
        </row>
        <row r="28">
          <cell r="B28" t="str">
            <v>Small Size Company Premium</v>
          </cell>
          <cell r="H28">
            <v>-3.5999999999999999E-3</v>
          </cell>
        </row>
        <row r="29">
          <cell r="B29" t="str">
            <v>Company Specific Cost of Equity</v>
          </cell>
          <cell r="H29">
            <v>8.6026806624843813E-2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0.04</v>
          </cell>
          <cell r="N32" t="str">
            <v>Weighted Cost of Equity</v>
          </cell>
          <cell r="R32">
            <v>0.87261725161610815</v>
          </cell>
          <cell r="T32">
            <v>8.6026806624843813E-2</v>
          </cell>
          <cell r="V32">
            <v>7.506847556228162E-2</v>
          </cell>
        </row>
        <row r="33">
          <cell r="B33" t="str">
            <v>Less: 40.0% Tax Shield</v>
          </cell>
          <cell r="H33">
            <v>1.6E-2</v>
          </cell>
          <cell r="N33" t="str">
            <v>Weighted Cost of Debt</v>
          </cell>
          <cell r="R33">
            <v>0.12738274838389185</v>
          </cell>
          <cell r="T33">
            <v>2.4E-2</v>
          </cell>
          <cell r="V33">
            <v>3.0571859612134045E-3</v>
          </cell>
        </row>
        <row r="34">
          <cell r="B34" t="str">
            <v>Effective Company Specific Cost of Debt</v>
          </cell>
          <cell r="H34">
            <v>2.4E-2</v>
          </cell>
          <cell r="N34" t="str">
            <v>WACC</v>
          </cell>
          <cell r="V34">
            <v>7.8125661523495024E-2</v>
          </cell>
        </row>
        <row r="37">
          <cell r="B37" t="str">
            <v>1 Bloomberg Adjusted Betas</v>
          </cell>
          <cell r="AB37" t="str">
            <v>IBBOTSON ASSOCIATES 2009 YEARBOOK</v>
          </cell>
        </row>
        <row r="38">
          <cell r="B38" t="str">
            <v>2 Yield on the 10-year U.S. Government Bond</v>
          </cell>
          <cell r="AB38" t="str">
            <v>SMALL SIZE COMPANY PREMIUM</v>
          </cell>
        </row>
        <row r="39">
          <cell r="B39" t="str">
            <v>3 Based on Morningstar, Inc. SBBI 2009 Yearbook</v>
          </cell>
          <cell r="AB39" t="str">
            <v>($ in Millions)</v>
          </cell>
        </row>
        <row r="40">
          <cell r="B40" t="str">
            <v>4 Using median values from set of comparable companies</v>
          </cell>
        </row>
        <row r="42">
          <cell r="AF42" t="str">
            <v>MV</v>
          </cell>
          <cell r="AJ42" t="str">
            <v>VLOOKUP TABLE</v>
          </cell>
          <cell r="AM42" t="str">
            <v xml:space="preserve">VLOOKUP TABLE </v>
          </cell>
        </row>
        <row r="43">
          <cell r="B43" t="str">
            <v>****MEDIAN CALCULATION ASSUMES TEN COMPS.  CHANGE THE FORMULAS IF YOU HAVE A DIFFERENT NUMBER OF COMPS.****</v>
          </cell>
          <cell r="AB43" t="str">
            <v>Decile 1</v>
          </cell>
          <cell r="AF43" t="str">
            <v>Equity 2</v>
          </cell>
          <cell r="AH43" t="str">
            <v>Size Premium</v>
          </cell>
          <cell r="AM43" t="str">
            <v>Decile Group</v>
          </cell>
          <cell r="AO43" t="str">
            <v>MV of Equity 4</v>
          </cell>
          <cell r="AQ43" t="str">
            <v>Size Premium</v>
          </cell>
        </row>
        <row r="44">
          <cell r="AB44">
            <v>1</v>
          </cell>
          <cell r="AC44" t="str">
            <v>- Largest</v>
          </cell>
          <cell r="AF44">
            <v>465651.93800000002</v>
          </cell>
          <cell r="AH44">
            <v>-3.5999999999999999E-3</v>
          </cell>
          <cell r="AJ44">
            <v>0</v>
          </cell>
          <cell r="AK44">
            <v>10</v>
          </cell>
          <cell r="AM44" t="str">
            <v>Micro-cap (9 - 10)</v>
          </cell>
          <cell r="AO44">
            <v>0</v>
          </cell>
          <cell r="AQ44">
            <v>3.7400000000000003E-2</v>
          </cell>
        </row>
        <row r="45">
          <cell r="AB45">
            <v>2</v>
          </cell>
          <cell r="AF45">
            <v>18503.467000000001</v>
          </cell>
          <cell r="AH45">
            <v>6.1999999999999998E-3</v>
          </cell>
          <cell r="AJ45">
            <v>218.53299999999999</v>
          </cell>
          <cell r="AK45">
            <v>9</v>
          </cell>
          <cell r="AM45" t="str">
            <v>Low-cap (6 - 8)</v>
          </cell>
          <cell r="AO45">
            <v>453.25400000000002</v>
          </cell>
          <cell r="AQ45">
            <v>1.7399999999999999E-2</v>
          </cell>
        </row>
        <row r="46">
          <cell r="AB46">
            <v>3</v>
          </cell>
          <cell r="AF46">
            <v>7360.2709999999997</v>
          </cell>
          <cell r="AH46">
            <v>7.4000000000000003E-3</v>
          </cell>
          <cell r="AJ46">
            <v>453.25400000000002</v>
          </cell>
          <cell r="AK46">
            <v>8</v>
          </cell>
          <cell r="AM46" t="str">
            <v>Mid-cap (3-5)</v>
          </cell>
          <cell r="AO46">
            <v>1848.961</v>
          </cell>
          <cell r="AQ46">
            <v>9.4000000000000004E-3</v>
          </cell>
        </row>
        <row r="47">
          <cell r="AB47">
            <v>4</v>
          </cell>
          <cell r="AF47">
            <v>4225.152</v>
          </cell>
          <cell r="AH47">
            <v>9.7000000000000003E-3</v>
          </cell>
          <cell r="AJ47">
            <v>753.44799999999998</v>
          </cell>
          <cell r="AK47">
            <v>7</v>
          </cell>
          <cell r="AM47" t="str">
            <v>Decile 2</v>
          </cell>
          <cell r="AO47">
            <v>7360.2709999999997</v>
          </cell>
          <cell r="AQ47">
            <v>6.1999999999999998E-3</v>
          </cell>
        </row>
        <row r="48">
          <cell r="AB48">
            <v>5</v>
          </cell>
          <cell r="AF48">
            <v>2785.538</v>
          </cell>
          <cell r="AH48">
            <v>1.54E-2</v>
          </cell>
          <cell r="AJ48">
            <v>1197.133</v>
          </cell>
          <cell r="AK48">
            <v>6</v>
          </cell>
          <cell r="AM48" t="str">
            <v>Decile 1</v>
          </cell>
          <cell r="AO48">
            <v>18503.467000000001</v>
          </cell>
          <cell r="AQ48">
            <v>-3.5999999999999999E-3</v>
          </cell>
        </row>
        <row r="49">
          <cell r="AB49">
            <v>6</v>
          </cell>
          <cell r="AF49">
            <v>1848.961</v>
          </cell>
          <cell r="AH49">
            <v>1.6299999999999999E-2</v>
          </cell>
          <cell r="AJ49">
            <v>1848.961</v>
          </cell>
          <cell r="AK49">
            <v>5</v>
          </cell>
        </row>
        <row r="50">
          <cell r="AB50">
            <v>7</v>
          </cell>
          <cell r="AF50">
            <v>1197.133</v>
          </cell>
          <cell r="AH50">
            <v>1.6200000000000003E-2</v>
          </cell>
          <cell r="AJ50">
            <v>2785.538</v>
          </cell>
          <cell r="AK50">
            <v>4</v>
          </cell>
        </row>
        <row r="51">
          <cell r="AB51">
            <v>8</v>
          </cell>
          <cell r="AF51">
            <v>753.44799999999998</v>
          </cell>
          <cell r="AH51">
            <v>2.35E-2</v>
          </cell>
          <cell r="AJ51">
            <v>4225.152</v>
          </cell>
          <cell r="AK51">
            <v>3</v>
          </cell>
        </row>
        <row r="52">
          <cell r="AB52">
            <v>9</v>
          </cell>
          <cell r="AF52">
            <v>453.25400000000002</v>
          </cell>
          <cell r="AH52">
            <v>2.7099999999999999E-2</v>
          </cell>
          <cell r="AJ52">
            <v>7360.2709999999997</v>
          </cell>
          <cell r="AK52">
            <v>2</v>
          </cell>
        </row>
        <row r="53">
          <cell r="AB53">
            <v>10</v>
          </cell>
          <cell r="AC53" t="str">
            <v>- Smallest</v>
          </cell>
          <cell r="AF53">
            <v>218.53299999999999</v>
          </cell>
          <cell r="AH53">
            <v>5.8099999999999999E-2</v>
          </cell>
          <cell r="AJ53">
            <v>18503.467000000001</v>
          </cell>
          <cell r="AK53">
            <v>1</v>
          </cell>
        </row>
        <row r="54">
          <cell r="AJ54">
            <v>465651.93800000002</v>
          </cell>
          <cell r="AK54">
            <v>1</v>
          </cell>
        </row>
        <row r="56">
          <cell r="AB56" t="str">
            <v>Footnotes:</v>
          </cell>
        </row>
        <row r="57">
          <cell r="AB57" t="str">
            <v>1  Decile ranking based on market capitalization</v>
          </cell>
        </row>
        <row r="58">
          <cell r="AB58" t="str">
            <v>2 Largest market capitalization for a given decile</v>
          </cell>
        </row>
        <row r="59">
          <cell r="AB59" t="str">
            <v>3  Size premium based on historical data</v>
          </cell>
        </row>
        <row r="60">
          <cell r="AB60" t="str">
            <v>4  Smallest market capitalization for a given decile group</v>
          </cell>
        </row>
      </sheetData>
      <sheetData sheetId="7" refreshError="1"/>
      <sheetData sheetId="8" refreshError="1"/>
      <sheetData sheetId="9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Acquiror Cash</v>
          </cell>
          <cell r="F12">
            <v>15488.646868805117</v>
          </cell>
          <cell r="H12" t="str">
            <v>Purchase of Equity</v>
          </cell>
          <cell r="K12">
            <v>67230.097144314495</v>
          </cell>
        </row>
        <row r="13">
          <cell r="C13" t="str">
            <v>Term Loan B</v>
          </cell>
          <cell r="F13">
            <v>21500</v>
          </cell>
          <cell r="H13" t="str">
            <v>Debt Retirement</v>
          </cell>
          <cell r="K13">
            <v>11485.3</v>
          </cell>
        </row>
        <row r="14">
          <cell r="C14" t="str">
            <v>Convertible Debt</v>
          </cell>
          <cell r="F14">
            <v>5000</v>
          </cell>
          <cell r="H14" t="str">
            <v>Less: Target Excess Cash</v>
          </cell>
          <cell r="K14">
            <v>14925.900000000001</v>
          </cell>
        </row>
        <row r="15">
          <cell r="C15" t="str">
            <v>Common Stock</v>
          </cell>
          <cell r="F15">
            <v>23024.666475534883</v>
          </cell>
          <cell r="H15" t="str">
            <v>Fees and Expenses</v>
          </cell>
          <cell r="K15">
            <v>1223.8162000255036</v>
          </cell>
        </row>
        <row r="16">
          <cell r="C16">
            <v>1223.8154296875</v>
          </cell>
          <cell r="F16">
            <v>1223.8154296875</v>
          </cell>
        </row>
        <row r="17">
          <cell r="C17" t="str">
            <v>Total Sources</v>
          </cell>
          <cell r="F17">
            <v>65013.31334434</v>
          </cell>
          <cell r="H17" t="str">
            <v>Total Uses</v>
          </cell>
          <cell r="K17">
            <v>65013.31334434</v>
          </cell>
        </row>
        <row r="20">
          <cell r="B20" t="str">
            <v>DO NOT DELETE - USED FOR S&amp;U</v>
          </cell>
        </row>
        <row r="21">
          <cell r="B21">
            <v>15488.646868805117</v>
          </cell>
          <cell r="C21" t="str">
            <v>Acquiror Cash</v>
          </cell>
          <cell r="E21">
            <v>1</v>
          </cell>
          <cell r="F21">
            <v>1</v>
          </cell>
          <cell r="G21">
            <v>1</v>
          </cell>
        </row>
        <row r="22">
          <cell r="B22">
            <v>0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8</v>
          </cell>
        </row>
        <row r="24">
          <cell r="B24">
            <v>21500</v>
          </cell>
          <cell r="C24" t="str">
            <v>Term Loan B</v>
          </cell>
          <cell r="E24">
            <v>2</v>
          </cell>
          <cell r="F24">
            <v>4</v>
          </cell>
          <cell r="G24">
            <v>9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5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6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7</v>
          </cell>
        </row>
        <row r="28">
          <cell r="B28">
            <v>5000</v>
          </cell>
          <cell r="C28" t="str">
            <v>Convertible Debt</v>
          </cell>
          <cell r="E28">
            <v>3</v>
          </cell>
          <cell r="F28">
            <v>8</v>
          </cell>
          <cell r="G28">
            <v>8</v>
          </cell>
        </row>
        <row r="29">
          <cell r="B29">
            <v>23024.666475534883</v>
          </cell>
          <cell r="C29" t="str">
            <v>Common Stock</v>
          </cell>
          <cell r="E29">
            <v>4</v>
          </cell>
          <cell r="F29">
            <v>9</v>
          </cell>
          <cell r="G29">
            <v>9</v>
          </cell>
        </row>
        <row r="30">
          <cell r="B30">
            <v>0</v>
          </cell>
          <cell r="C30" t="str">
            <v>Management Rollover</v>
          </cell>
          <cell r="E30">
            <v>4</v>
          </cell>
          <cell r="F30">
            <v>10</v>
          </cell>
          <cell r="G30">
            <v>10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</row>
        <row r="36">
          <cell r="P36" t="str">
            <v>Capitalization</v>
          </cell>
          <cell r="T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</row>
        <row r="39">
          <cell r="M39" t="str">
            <v>Cash</v>
          </cell>
          <cell r="P39">
            <v>-14930.488768792366</v>
          </cell>
        </row>
        <row r="41">
          <cell r="M41" t="str">
            <v>Revolver</v>
          </cell>
          <cell r="P41">
            <v>0</v>
          </cell>
          <cell r="R41">
            <v>0</v>
          </cell>
          <cell r="T41">
            <v>0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</v>
          </cell>
        </row>
        <row r="43">
          <cell r="M43" t="str">
            <v>Term Loan B</v>
          </cell>
          <cell r="P43">
            <v>21500</v>
          </cell>
          <cell r="R43">
            <v>0.43932739877424765</v>
          </cell>
          <cell r="T43">
            <v>2.6953839981947212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2.6953839981947212</v>
          </cell>
        </row>
        <row r="45">
          <cell r="M45" t="str">
            <v>Convertible Debt</v>
          </cell>
          <cell r="P45">
            <v>3534.4477798477501</v>
          </cell>
          <cell r="R45">
            <v>7.2222313917391937E-2</v>
          </cell>
          <cell r="T45">
            <v>3.138486044160139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3.138486044160139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3.138486044160139</v>
          </cell>
        </row>
        <row r="48">
          <cell r="M48" t="str">
            <v>Total Senior Debt</v>
          </cell>
          <cell r="P48">
            <v>25034.447779847749</v>
          </cell>
          <cell r="R48">
            <v>0.51154971269163951</v>
          </cell>
          <cell r="T48">
            <v>3.138486044160139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3.138486044160139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3.138486044160139</v>
          </cell>
        </row>
        <row r="52">
          <cell r="M52" t="str">
            <v>Total Debt</v>
          </cell>
          <cell r="P52">
            <v>25034.447779847749</v>
          </cell>
          <cell r="R52">
            <v>0.51154971269163951</v>
          </cell>
          <cell r="T52">
            <v>3.138486044160139</v>
          </cell>
        </row>
        <row r="54">
          <cell r="M54" t="str">
            <v>Total Equity</v>
          </cell>
          <cell r="P54">
            <v>23903.997807626234</v>
          </cell>
          <cell r="R54">
            <v>0.48845028730836054</v>
          </cell>
        </row>
        <row r="56">
          <cell r="M56" t="str">
            <v>Total Capitalization</v>
          </cell>
          <cell r="P56">
            <v>48938.44558747398</v>
          </cell>
          <cell r="R56">
            <v>1</v>
          </cell>
        </row>
        <row r="59">
          <cell r="M59">
            <v>1</v>
          </cell>
          <cell r="N59" t="str">
            <v>Pro Forma LTM 9/30/09 EBITDA of:</v>
          </cell>
          <cell r="T59">
            <v>7976.5999999999949</v>
          </cell>
        </row>
        <row r="62">
          <cell r="A62" t="str">
            <v>x</v>
          </cell>
          <cell r="M62" t="str">
            <v>Select EBITDA Metric:</v>
          </cell>
          <cell r="O62" t="str">
            <v>(E or P)</v>
          </cell>
          <cell r="T62" t="str">
            <v>LTM 9/30/09 EBITDA</v>
          </cell>
        </row>
        <row r="64">
          <cell r="N64">
            <v>40086</v>
          </cell>
          <cell r="R64" t="str">
            <v>LTM 9/30/09 EBITDA</v>
          </cell>
          <cell r="T64">
            <v>7976.5999999999949</v>
          </cell>
          <cell r="U64" t="str">
            <v>Including synergies</v>
          </cell>
        </row>
        <row r="65">
          <cell r="N65">
            <v>2008</v>
          </cell>
          <cell r="R65" t="str">
            <v>2008 EBITDA</v>
          </cell>
          <cell r="T65">
            <v>7895.9</v>
          </cell>
          <cell r="U65" t="str">
            <v>Including synergies</v>
          </cell>
        </row>
        <row r="66">
          <cell r="N66">
            <v>2009</v>
          </cell>
          <cell r="O66" t="str">
            <v>E</v>
          </cell>
          <cell r="R66" t="str">
            <v>2009E EBITDA</v>
          </cell>
          <cell r="T66">
            <v>8253.5</v>
          </cell>
          <cell r="U66" t="str">
            <v>Including synergies</v>
          </cell>
        </row>
        <row r="67">
          <cell r="N67">
            <v>2010</v>
          </cell>
          <cell r="O67" t="str">
            <v>P</v>
          </cell>
          <cell r="R67" t="str">
            <v>2010P EBITDA</v>
          </cell>
          <cell r="T67">
            <v>10000.299999999999</v>
          </cell>
          <cell r="U67" t="str">
            <v>Including synergies</v>
          </cell>
        </row>
        <row r="81">
          <cell r="A81" t="str">
            <v>x</v>
          </cell>
        </row>
      </sheetData>
      <sheetData sheetId="10" refreshError="1">
        <row r="1">
          <cell r="B1" t="str">
            <v>Wachovia Securities M&amp;A / Leveraged Finance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Pfizer</v>
          </cell>
          <cell r="I10" t="str">
            <v>Wyeth</v>
          </cell>
          <cell r="K10" t="str">
            <v>Acq. Adj.</v>
          </cell>
          <cell r="N10" t="str">
            <v>Combined</v>
          </cell>
          <cell r="R10" t="str">
            <v>Pfizer</v>
          </cell>
          <cell r="T10" t="str">
            <v>Wyeth</v>
          </cell>
          <cell r="V10" t="str">
            <v>Acq. Adj.</v>
          </cell>
          <cell r="Y10" t="str">
            <v>Combined</v>
          </cell>
          <cell r="AB10" t="str">
            <v>Pfizer</v>
          </cell>
          <cell r="AD10" t="str">
            <v>Wyeth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46093.3</v>
          </cell>
          <cell r="I11">
            <v>23060.6</v>
          </cell>
          <cell r="K11">
            <v>-46093.299999999996</v>
          </cell>
          <cell r="N11">
            <v>23060.6</v>
          </cell>
          <cell r="R11">
            <v>47370.2</v>
          </cell>
          <cell r="T11">
            <v>23050.6</v>
          </cell>
          <cell r="V11">
            <v>0</v>
          </cell>
          <cell r="Y11">
            <v>70420.799999999988</v>
          </cell>
          <cell r="AB11">
            <v>47940.1</v>
          </cell>
          <cell r="AD11">
            <v>23169.1</v>
          </cell>
          <cell r="AF11">
            <v>0</v>
          </cell>
          <cell r="AI11">
            <v>71109.2</v>
          </cell>
        </row>
        <row r="12">
          <cell r="C12" t="str">
            <v>Cost of Goods Sold (Excluding Depreciation)</v>
          </cell>
          <cell r="G12">
            <v>2353.6000000000004</v>
          </cell>
          <cell r="I12">
            <v>5064.5999999999995</v>
          </cell>
          <cell r="K12">
            <v>-2353.6000000000004</v>
          </cell>
          <cell r="N12">
            <v>5064.5999999999995</v>
          </cell>
          <cell r="R12">
            <v>2665.8</v>
          </cell>
          <cell r="T12">
            <v>4999.5</v>
          </cell>
          <cell r="V12">
            <v>0</v>
          </cell>
          <cell r="Y12">
            <v>7665.3</v>
          </cell>
          <cell r="AB12">
            <v>3707.4999999999991</v>
          </cell>
          <cell r="AD12">
            <v>4961.3</v>
          </cell>
          <cell r="AF12">
            <v>0</v>
          </cell>
          <cell r="AI12">
            <v>8668.7999999999993</v>
          </cell>
        </row>
        <row r="13">
          <cell r="B13" t="str">
            <v>Gross Profit</v>
          </cell>
          <cell r="G13">
            <v>43739.700000000004</v>
          </cell>
          <cell r="I13">
            <v>17996</v>
          </cell>
          <cell r="K13">
            <v>-43739.700000000004</v>
          </cell>
          <cell r="N13">
            <v>17996</v>
          </cell>
          <cell r="R13">
            <v>44704.399999999994</v>
          </cell>
          <cell r="T13">
            <v>18051.099999999999</v>
          </cell>
          <cell r="V13">
            <v>0</v>
          </cell>
          <cell r="Y13">
            <v>62755.499999999985</v>
          </cell>
          <cell r="AB13">
            <v>44232.6</v>
          </cell>
          <cell r="AD13">
            <v>18207.8</v>
          </cell>
          <cell r="AF13">
            <v>0</v>
          </cell>
          <cell r="AI13">
            <v>62440.399999999994</v>
          </cell>
        </row>
        <row r="14">
          <cell r="C14" t="str">
            <v>Total SG&amp;A (Excluding Amortization)</v>
          </cell>
          <cell r="G14">
            <v>13927.7</v>
          </cell>
          <cell r="I14">
            <v>6560.7</v>
          </cell>
          <cell r="K14">
            <v>-14177.7</v>
          </cell>
          <cell r="N14">
            <v>6310.7</v>
          </cell>
          <cell r="R14">
            <v>12801.9</v>
          </cell>
          <cell r="T14">
            <v>6506.1</v>
          </cell>
          <cell r="V14">
            <v>-2000</v>
          </cell>
          <cell r="Y14">
            <v>17308</v>
          </cell>
          <cell r="AB14">
            <v>11366.7</v>
          </cell>
          <cell r="AD14">
            <v>6641.4</v>
          </cell>
          <cell r="AF14">
            <v>-3000</v>
          </cell>
          <cell r="AI14">
            <v>15008.099999999999</v>
          </cell>
        </row>
        <row r="15">
          <cell r="B15" t="str">
            <v>Operating EBITDA</v>
          </cell>
          <cell r="G15">
            <v>29812.000000000004</v>
          </cell>
          <cell r="I15">
            <v>11435.3</v>
          </cell>
          <cell r="K15">
            <v>-29562.000000000004</v>
          </cell>
          <cell r="N15">
            <v>11685.3</v>
          </cell>
          <cell r="R15">
            <v>31902.499999999993</v>
          </cell>
          <cell r="T15">
            <v>11544.999999999998</v>
          </cell>
          <cell r="V15">
            <v>1999.9999999999927</v>
          </cell>
          <cell r="Y15">
            <v>45447.499999999985</v>
          </cell>
          <cell r="AB15">
            <v>32865.899999999994</v>
          </cell>
          <cell r="AD15">
            <v>11566.4</v>
          </cell>
          <cell r="AF15">
            <v>3000</v>
          </cell>
          <cell r="AI15">
            <v>47432.299999999996</v>
          </cell>
        </row>
        <row r="16">
          <cell r="C16" t="str">
            <v>Other (Income) Expense</v>
          </cell>
          <cell r="G16">
            <v>7948.5</v>
          </cell>
          <cell r="I16">
            <v>3431.8</v>
          </cell>
          <cell r="K16">
            <v>-7948.4999999999991</v>
          </cell>
          <cell r="N16">
            <v>3431.8</v>
          </cell>
          <cell r="R16">
            <v>7698.5</v>
          </cell>
          <cell r="T16">
            <v>3544.7</v>
          </cell>
          <cell r="V16">
            <v>0</v>
          </cell>
          <cell r="Y16">
            <v>11243.2</v>
          </cell>
          <cell r="AB16">
            <v>7187.9</v>
          </cell>
          <cell r="AD16">
            <v>3662.2</v>
          </cell>
          <cell r="AF16">
            <v>0</v>
          </cell>
          <cell r="AI16">
            <v>10850.099999999999</v>
          </cell>
        </row>
        <row r="17">
          <cell r="C17" t="str">
            <v>Corporate Overhead</v>
          </cell>
          <cell r="G17">
            <v>0</v>
          </cell>
          <cell r="I17">
            <v>0</v>
          </cell>
          <cell r="K17">
            <v>0</v>
          </cell>
          <cell r="N17">
            <v>0</v>
          </cell>
          <cell r="R17">
            <v>0</v>
          </cell>
          <cell r="T17">
            <v>0</v>
          </cell>
          <cell r="V17">
            <v>0</v>
          </cell>
          <cell r="Y17">
            <v>0</v>
          </cell>
          <cell r="AB17">
            <v>0</v>
          </cell>
          <cell r="AD17">
            <v>0</v>
          </cell>
          <cell r="AF17">
            <v>0</v>
          </cell>
          <cell r="AI17">
            <v>0</v>
          </cell>
        </row>
        <row r="18">
          <cell r="B18" t="str">
            <v>EBITDA</v>
          </cell>
          <cell r="G18">
            <v>21863.500000000004</v>
          </cell>
          <cell r="I18">
            <v>8003.4999999999991</v>
          </cell>
          <cell r="K18">
            <v>-21613.500000000004</v>
          </cell>
          <cell r="N18">
            <v>8253.5</v>
          </cell>
          <cell r="R18">
            <v>24203.999999999993</v>
          </cell>
          <cell r="T18">
            <v>8000.2999999999984</v>
          </cell>
          <cell r="V18">
            <v>1999.9999999999964</v>
          </cell>
          <cell r="Y18">
            <v>34204.299999999988</v>
          </cell>
          <cell r="AB18">
            <v>25677.999999999993</v>
          </cell>
          <cell r="AD18">
            <v>7904.2</v>
          </cell>
          <cell r="AF18">
            <v>3000.0000000000073</v>
          </cell>
          <cell r="AI18">
            <v>36582.199999999997</v>
          </cell>
        </row>
        <row r="19">
          <cell r="C19" t="str">
            <v>Depreciation &amp; Amortization</v>
          </cell>
          <cell r="G19">
            <v>4823.3999999999996</v>
          </cell>
          <cell r="I19">
            <v>938.1</v>
          </cell>
          <cell r="K19">
            <v>-3225.7345396306064</v>
          </cell>
          <cell r="N19">
            <v>2535.7654603693936</v>
          </cell>
          <cell r="R19">
            <v>4790.3999999999996</v>
          </cell>
          <cell r="T19">
            <v>987.3</v>
          </cell>
          <cell r="V19">
            <v>1447.6654603693942</v>
          </cell>
          <cell r="Y19">
            <v>7225.365460369394</v>
          </cell>
          <cell r="AB19">
            <v>4861.8</v>
          </cell>
          <cell r="AD19">
            <v>1037</v>
          </cell>
          <cell r="AF19">
            <v>1447.6654603693942</v>
          </cell>
          <cell r="AI19">
            <v>7346.4654603693943</v>
          </cell>
        </row>
        <row r="20">
          <cell r="B20" t="str">
            <v>EBIT</v>
          </cell>
          <cell r="G20">
            <v>17040.100000000006</v>
          </cell>
          <cell r="I20">
            <v>7065.3999999999987</v>
          </cell>
          <cell r="K20">
            <v>-18387.765460369395</v>
          </cell>
          <cell r="N20">
            <v>5717.7345396306064</v>
          </cell>
          <cell r="R20">
            <v>19413.599999999991</v>
          </cell>
          <cell r="T20">
            <v>7012.9999999999982</v>
          </cell>
          <cell r="V20">
            <v>552.3345396306031</v>
          </cell>
          <cell r="Y20">
            <v>26978.934539630594</v>
          </cell>
          <cell r="AB20">
            <v>20816.199999999993</v>
          </cell>
          <cell r="AD20">
            <v>6867.2</v>
          </cell>
          <cell r="AF20">
            <v>1552.3345396306104</v>
          </cell>
          <cell r="AI20">
            <v>29235.734539630605</v>
          </cell>
        </row>
        <row r="21">
          <cell r="C21" t="str">
            <v>Interest (Income)</v>
          </cell>
          <cell r="G21">
            <v>-1095.2</v>
          </cell>
          <cell r="I21">
            <v>-529.29999999999995</v>
          </cell>
          <cell r="K21">
            <v>1773.8048876879236</v>
          </cell>
          <cell r="N21">
            <v>149.30488768792367</v>
          </cell>
          <cell r="R21">
            <v>-1318.8</v>
          </cell>
          <cell r="T21">
            <v>-586.4</v>
          </cell>
          <cell r="V21">
            <v>1818.5798986357524</v>
          </cell>
          <cell r="Y21">
            <v>-86.620101364247347</v>
          </cell>
          <cell r="AB21">
            <v>-1508.9</v>
          </cell>
          <cell r="AD21">
            <v>-609.4</v>
          </cell>
          <cell r="AF21">
            <v>1802.3302680796237</v>
          </cell>
          <cell r="AI21">
            <v>-315.96973192037649</v>
          </cell>
        </row>
        <row r="22">
          <cell r="C22" t="str">
            <v xml:space="preserve">Other (Income) </v>
          </cell>
          <cell r="G22">
            <v>-360</v>
          </cell>
          <cell r="I22">
            <v>-100</v>
          </cell>
          <cell r="K22">
            <v>360</v>
          </cell>
          <cell r="N22">
            <v>-100</v>
          </cell>
          <cell r="R22">
            <v>-360</v>
          </cell>
          <cell r="T22">
            <v>-120</v>
          </cell>
          <cell r="V22">
            <v>0</v>
          </cell>
          <cell r="Y22">
            <v>-480</v>
          </cell>
          <cell r="AB22">
            <v>-350</v>
          </cell>
          <cell r="AD22">
            <v>-120</v>
          </cell>
          <cell r="AF22">
            <v>0</v>
          </cell>
          <cell r="AI22">
            <v>-470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775.2</v>
          </cell>
          <cell r="I26">
            <v>597.9</v>
          </cell>
          <cell r="K26">
            <v>777.66624103160848</v>
          </cell>
          <cell r="N26">
            <v>2150.7662410316084</v>
          </cell>
          <cell r="R26">
            <v>732.7</v>
          </cell>
          <cell r="T26">
            <v>597.20000000000005</v>
          </cell>
          <cell r="V26">
            <v>-414.1259675911831</v>
          </cell>
          <cell r="Y26">
            <v>915.77403240881699</v>
          </cell>
          <cell r="AB26">
            <v>732.4</v>
          </cell>
          <cell r="AD26">
            <v>597.20000000000005</v>
          </cell>
          <cell r="AF26">
            <v>-934.37965334689954</v>
          </cell>
          <cell r="AI26">
            <v>395.22034665310036</v>
          </cell>
        </row>
        <row r="27">
          <cell r="B27" t="str">
            <v>Pre-Tax Income</v>
          </cell>
          <cell r="G27">
            <v>17720.100000000006</v>
          </cell>
          <cell r="I27">
            <v>7096.7999999999993</v>
          </cell>
          <cell r="K27">
            <v>-21299.23658908893</v>
          </cell>
          <cell r="N27">
            <v>3517.6634109110742</v>
          </cell>
          <cell r="R27">
            <v>20359.69999999999</v>
          </cell>
          <cell r="T27">
            <v>7122.199999999998</v>
          </cell>
          <cell r="V27">
            <v>-852.11939141396215</v>
          </cell>
          <cell r="Y27">
            <v>26629.780608586025</v>
          </cell>
          <cell r="AB27">
            <v>21942.699999999993</v>
          </cell>
          <cell r="AD27">
            <v>6999.4</v>
          </cell>
          <cell r="AF27">
            <v>684.38392489789112</v>
          </cell>
          <cell r="AI27">
            <v>29626.483924897882</v>
          </cell>
        </row>
        <row r="28">
          <cell r="C28" t="str">
            <v>Income Taxes Expense</v>
          </cell>
          <cell r="G28">
            <v>5316.1</v>
          </cell>
          <cell r="I28">
            <v>2129</v>
          </cell>
          <cell r="K28">
            <v>-6038.0346356355703</v>
          </cell>
          <cell r="N28">
            <v>1407.0653643644298</v>
          </cell>
          <cell r="R28">
            <v>6107.9</v>
          </cell>
          <cell r="T28">
            <v>2136.6</v>
          </cell>
          <cell r="V28">
            <v>2407.4122434344099</v>
          </cell>
          <cell r="Y28">
            <v>10651.91224343441</v>
          </cell>
          <cell r="AB28">
            <v>6582.7999999999993</v>
          </cell>
          <cell r="AD28">
            <v>2064.8000000000002</v>
          </cell>
          <cell r="AF28">
            <v>3202.9935699591551</v>
          </cell>
          <cell r="AI28">
            <v>11850.593569959154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12404.000000000005</v>
          </cell>
          <cell r="I30">
            <v>4967.7999999999993</v>
          </cell>
          <cell r="K30">
            <v>-15261.201953453357</v>
          </cell>
          <cell r="N30">
            <v>2110.5980465466446</v>
          </cell>
          <cell r="R30">
            <v>14251.79999999999</v>
          </cell>
          <cell r="T30">
            <v>4985.5999999999985</v>
          </cell>
          <cell r="V30">
            <v>-3259.5316348483721</v>
          </cell>
          <cell r="Y30">
            <v>15977.868365151615</v>
          </cell>
          <cell r="AB30">
            <v>15359.899999999994</v>
          </cell>
          <cell r="AD30">
            <v>4934.5999999999995</v>
          </cell>
          <cell r="AF30">
            <v>-2518.609645061264</v>
          </cell>
          <cell r="AI30">
            <v>17775.890354938729</v>
          </cell>
        </row>
        <row r="31">
          <cell r="C31" t="str">
            <v>Attributable to Non-Controlling Interests</v>
          </cell>
          <cell r="G31">
            <v>28</v>
          </cell>
          <cell r="I31">
            <v>0</v>
          </cell>
          <cell r="K31">
            <v>-28</v>
          </cell>
          <cell r="N31">
            <v>0</v>
          </cell>
          <cell r="R31">
            <v>28</v>
          </cell>
          <cell r="T31">
            <v>0</v>
          </cell>
          <cell r="V31">
            <v>-28</v>
          </cell>
          <cell r="Y31">
            <v>0</v>
          </cell>
          <cell r="AB31">
            <v>28</v>
          </cell>
          <cell r="AD31">
            <v>0</v>
          </cell>
          <cell r="AF31">
            <v>-28</v>
          </cell>
          <cell r="AI31">
            <v>0</v>
          </cell>
        </row>
        <row r="32">
          <cell r="B32" t="str">
            <v>Net Income Available to Common</v>
          </cell>
          <cell r="G32">
            <v>12376.000000000005</v>
          </cell>
          <cell r="I32">
            <v>4967.7999999999993</v>
          </cell>
          <cell r="K32">
            <v>-15233.201953453357</v>
          </cell>
          <cell r="N32">
            <v>2110.5980465466446</v>
          </cell>
          <cell r="R32">
            <v>14223.79999999999</v>
          </cell>
          <cell r="T32">
            <v>4985.5999999999985</v>
          </cell>
          <cell r="V32">
            <v>-3231.5316348483721</v>
          </cell>
          <cell r="Y32">
            <v>15977.868365151615</v>
          </cell>
          <cell r="AB32">
            <v>15331.899999999994</v>
          </cell>
          <cell r="AD32">
            <v>4934.5999999999995</v>
          </cell>
          <cell r="AF32">
            <v>-2490.609645061264</v>
          </cell>
          <cell r="AI32">
            <v>17775.890354938729</v>
          </cell>
        </row>
        <row r="34">
          <cell r="B34" t="str">
            <v>Weighted Average Fully Diluted Shares Outstanding</v>
          </cell>
          <cell r="G34">
            <v>6750</v>
          </cell>
          <cell r="I34">
            <v>1329</v>
          </cell>
          <cell r="K34">
            <v>1319.4651275378158</v>
          </cell>
          <cell r="N34">
            <v>8069.4651275378155</v>
          </cell>
          <cell r="R34">
            <v>6750</v>
          </cell>
          <cell r="T34">
            <v>1306.5</v>
          </cell>
          <cell r="V34">
            <v>1319.4651275378158</v>
          </cell>
          <cell r="Y34">
            <v>8069.4651275378155</v>
          </cell>
          <cell r="AB34">
            <v>6750</v>
          </cell>
          <cell r="AD34">
            <v>1301.5999999999999</v>
          </cell>
          <cell r="AF34">
            <v>1319.4651275378158</v>
          </cell>
          <cell r="AI34">
            <v>8069.4651275378155</v>
          </cell>
        </row>
        <row r="36">
          <cell r="B36" t="str">
            <v>Earnings per Share</v>
          </cell>
          <cell r="G36">
            <v>1.8334814814814824</v>
          </cell>
          <cell r="I36">
            <v>3.7379984951091041</v>
          </cell>
          <cell r="N36">
            <v>0.26155364862338004</v>
          </cell>
          <cell r="R36">
            <v>2.1072296296296282</v>
          </cell>
          <cell r="T36">
            <v>3.815996938384997</v>
          </cell>
          <cell r="Y36">
            <v>1.9800405742662699</v>
          </cell>
          <cell r="AB36">
            <v>2.2713925925925915</v>
          </cell>
          <cell r="AD36">
            <v>3.791180086047941</v>
          </cell>
          <cell r="AI36">
            <v>2.2028585629891153</v>
          </cell>
        </row>
        <row r="38">
          <cell r="I38" t="str">
            <v>Accretion (Dilution) - $</v>
          </cell>
          <cell r="N38">
            <v>-1.5719278328581023</v>
          </cell>
          <cell r="T38" t="str">
            <v>Accretion (Dilution) - $</v>
          </cell>
          <cell r="Y38">
            <v>-0.12718905536335834</v>
          </cell>
          <cell r="AD38" t="str">
            <v>Accretion (Dilution) - $</v>
          </cell>
          <cell r="AI38">
            <v>-6.853402960347621E-2</v>
          </cell>
        </row>
        <row r="40">
          <cell r="I40" t="str">
            <v>Accretion (Dilution) - %</v>
          </cell>
          <cell r="N40">
            <v>-0.8573459010821094</v>
          </cell>
          <cell r="T40" t="str">
            <v>Accretion (Dilution) - %</v>
          </cell>
          <cell r="Y40">
            <v>-6.0358422060396613E-2</v>
          </cell>
          <cell r="AD40" t="str">
            <v>Accretion (Dilution) - %</v>
          </cell>
          <cell r="AI40">
            <v>-3.0172692218411588E-2</v>
          </cell>
        </row>
        <row r="49">
          <cell r="B49" t="str">
            <v>Note:  Acquiror net income statement is pro forma for acquisitions entered on "Income Statement" tab.</v>
          </cell>
        </row>
        <row r="51">
          <cell r="A51" t="str">
            <v>x</v>
          </cell>
          <cell r="B51" t="str">
            <v xml:space="preserve"> "IF CONVERTED" METHOD</v>
          </cell>
        </row>
        <row r="52">
          <cell r="G52" t="str">
            <v>Pro Forma Fiscal Year Ending 2009</v>
          </cell>
          <cell r="R52" t="str">
            <v>Fiscal Year Ending 2010</v>
          </cell>
          <cell r="AB52" t="str">
            <v>Fiscal Year Ending 2011</v>
          </cell>
        </row>
        <row r="53">
          <cell r="G53" t="str">
            <v>Pfizer</v>
          </cell>
          <cell r="I53" t="str">
            <v>Wyeth</v>
          </cell>
          <cell r="K53" t="str">
            <v>Acq. Adj.</v>
          </cell>
          <cell r="N53" t="str">
            <v>Combined</v>
          </cell>
          <cell r="R53" t="str">
            <v>Pfizer</v>
          </cell>
          <cell r="T53" t="str">
            <v>Wyeth</v>
          </cell>
          <cell r="V53" t="str">
            <v>Acq. Adj.</v>
          </cell>
          <cell r="Y53" t="str">
            <v>Combined</v>
          </cell>
          <cell r="AB53" t="str">
            <v>Pfizer</v>
          </cell>
          <cell r="AD53" t="str">
            <v>Wyeth</v>
          </cell>
          <cell r="AF53" t="str">
            <v>Acq. Adj.</v>
          </cell>
          <cell r="AI53" t="str">
            <v>Combined</v>
          </cell>
        </row>
        <row r="54">
          <cell r="B54" t="str">
            <v>Total Net Sales</v>
          </cell>
          <cell r="G54">
            <v>46093.3</v>
          </cell>
          <cell r="I54">
            <v>23060.6</v>
          </cell>
          <cell r="K54">
            <v>-46093.299999999996</v>
          </cell>
          <cell r="N54">
            <v>23060.6</v>
          </cell>
          <cell r="R54">
            <v>47370.2</v>
          </cell>
          <cell r="T54">
            <v>23050.6</v>
          </cell>
          <cell r="V54">
            <v>0</v>
          </cell>
          <cell r="Y54">
            <v>70420.799999999988</v>
          </cell>
          <cell r="AB54">
            <v>47940.1</v>
          </cell>
          <cell r="AD54">
            <v>23169.1</v>
          </cell>
          <cell r="AF54">
            <v>0</v>
          </cell>
          <cell r="AI54">
            <v>71109.2</v>
          </cell>
        </row>
        <row r="55">
          <cell r="C55" t="str">
            <v>Cost of Goods Sold (Excluding Depreciation)</v>
          </cell>
          <cell r="G55">
            <v>2353.6000000000004</v>
          </cell>
          <cell r="I55">
            <v>5064.5999999999995</v>
          </cell>
          <cell r="K55">
            <v>-2353.6000000000004</v>
          </cell>
          <cell r="N55">
            <v>5064.5999999999995</v>
          </cell>
          <cell r="R55">
            <v>2665.8</v>
          </cell>
          <cell r="T55">
            <v>4999.5</v>
          </cell>
          <cell r="V55">
            <v>0</v>
          </cell>
          <cell r="Y55">
            <v>7665.3</v>
          </cell>
          <cell r="AB55">
            <v>3707.4999999999991</v>
          </cell>
          <cell r="AD55">
            <v>4961.3</v>
          </cell>
          <cell r="AF55">
            <v>0</v>
          </cell>
          <cell r="AI55">
            <v>8668.7999999999993</v>
          </cell>
        </row>
        <row r="56">
          <cell r="B56" t="str">
            <v>Gross Profit</v>
          </cell>
          <cell r="G56">
            <v>43739.700000000004</v>
          </cell>
          <cell r="I56">
            <v>17996</v>
          </cell>
          <cell r="K56">
            <v>-43739.700000000004</v>
          </cell>
          <cell r="N56">
            <v>17996</v>
          </cell>
          <cell r="R56">
            <v>44704.399999999994</v>
          </cell>
          <cell r="T56">
            <v>18051.099999999999</v>
          </cell>
          <cell r="V56">
            <v>0</v>
          </cell>
          <cell r="Y56">
            <v>62755.499999999985</v>
          </cell>
          <cell r="AB56">
            <v>44232.6</v>
          </cell>
          <cell r="AD56">
            <v>18207.8</v>
          </cell>
          <cell r="AF56">
            <v>0</v>
          </cell>
          <cell r="AI56">
            <v>62440.399999999994</v>
          </cell>
        </row>
        <row r="57">
          <cell r="C57" t="str">
            <v>Total SG&amp;A (Excluding Amortization)</v>
          </cell>
          <cell r="G57">
            <v>13927.7</v>
          </cell>
          <cell r="I57">
            <v>6560.7</v>
          </cell>
          <cell r="K57">
            <v>-14177.7</v>
          </cell>
          <cell r="N57">
            <v>6310.7</v>
          </cell>
          <cell r="R57">
            <v>12801.9</v>
          </cell>
          <cell r="T57">
            <v>6506.1</v>
          </cell>
          <cell r="V57">
            <v>-2000</v>
          </cell>
          <cell r="Y57">
            <v>17308</v>
          </cell>
          <cell r="AB57">
            <v>11366.7</v>
          </cell>
          <cell r="AD57">
            <v>6641.4</v>
          </cell>
          <cell r="AF57">
            <v>-3000</v>
          </cell>
          <cell r="AI57">
            <v>15008.099999999999</v>
          </cell>
        </row>
        <row r="58">
          <cell r="B58" t="str">
            <v>Operating EBITDA</v>
          </cell>
          <cell r="G58">
            <v>29812.000000000004</v>
          </cell>
          <cell r="I58">
            <v>11435.3</v>
          </cell>
          <cell r="K58">
            <v>-29562.000000000004</v>
          </cell>
          <cell r="N58">
            <v>11685.3</v>
          </cell>
          <cell r="R58">
            <v>31902.499999999993</v>
          </cell>
          <cell r="T58">
            <v>11544.999999999998</v>
          </cell>
          <cell r="V58">
            <v>1999.9999999999927</v>
          </cell>
          <cell r="Y58">
            <v>45447.499999999985</v>
          </cell>
          <cell r="AB58">
            <v>32865.899999999994</v>
          </cell>
          <cell r="AD58">
            <v>11566.4</v>
          </cell>
          <cell r="AF58">
            <v>3000</v>
          </cell>
          <cell r="AI58">
            <v>47432.299999999996</v>
          </cell>
        </row>
        <row r="59">
          <cell r="C59" t="str">
            <v>Other (Income) Expense</v>
          </cell>
          <cell r="G59">
            <v>7948.5</v>
          </cell>
          <cell r="I59">
            <v>3431.8</v>
          </cell>
          <cell r="K59">
            <v>-7948.4999999999991</v>
          </cell>
          <cell r="N59">
            <v>3431.8</v>
          </cell>
          <cell r="R59">
            <v>7698.5</v>
          </cell>
          <cell r="T59">
            <v>3544.7</v>
          </cell>
          <cell r="V59">
            <v>0</v>
          </cell>
          <cell r="Y59">
            <v>11243.2</v>
          </cell>
          <cell r="AB59">
            <v>7187.9</v>
          </cell>
          <cell r="AD59">
            <v>3662.2</v>
          </cell>
          <cell r="AF59">
            <v>0</v>
          </cell>
          <cell r="AI59">
            <v>10850.099999999999</v>
          </cell>
        </row>
        <row r="60">
          <cell r="C60" t="str">
            <v>Corporate Overhead</v>
          </cell>
          <cell r="G60">
            <v>0</v>
          </cell>
          <cell r="I60">
            <v>0</v>
          </cell>
          <cell r="K60">
            <v>0</v>
          </cell>
          <cell r="N60">
            <v>0</v>
          </cell>
          <cell r="R60">
            <v>0</v>
          </cell>
          <cell r="T60">
            <v>0</v>
          </cell>
          <cell r="V60">
            <v>0</v>
          </cell>
          <cell r="Y60">
            <v>0</v>
          </cell>
          <cell r="AB60">
            <v>0</v>
          </cell>
          <cell r="AD60">
            <v>0</v>
          </cell>
          <cell r="AF60">
            <v>0</v>
          </cell>
          <cell r="AI60">
            <v>0</v>
          </cell>
        </row>
        <row r="61">
          <cell r="B61" t="str">
            <v>EBITDA</v>
          </cell>
          <cell r="G61">
            <v>21863.500000000004</v>
          </cell>
          <cell r="I61">
            <v>8003.4999999999991</v>
          </cell>
          <cell r="K61">
            <v>-21613.500000000004</v>
          </cell>
          <cell r="N61">
            <v>8253.5</v>
          </cell>
          <cell r="R61">
            <v>24203.999999999993</v>
          </cell>
          <cell r="T61">
            <v>8000.2999999999984</v>
          </cell>
          <cell r="V61">
            <v>1999.9999999999964</v>
          </cell>
          <cell r="Y61">
            <v>34204.299999999988</v>
          </cell>
          <cell r="AB61">
            <v>25677.999999999993</v>
          </cell>
          <cell r="AD61">
            <v>7904.2</v>
          </cell>
          <cell r="AF61">
            <v>3000.0000000000073</v>
          </cell>
          <cell r="AI61">
            <v>36582.199999999997</v>
          </cell>
        </row>
        <row r="62">
          <cell r="C62" t="str">
            <v>Depreciation &amp; Amortization</v>
          </cell>
          <cell r="G62">
            <v>4823.3999999999996</v>
          </cell>
          <cell r="I62">
            <v>938.1</v>
          </cell>
          <cell r="K62">
            <v>-3225.7345396306064</v>
          </cell>
          <cell r="N62">
            <v>2535.7654603693936</v>
          </cell>
          <cell r="R62">
            <v>4790.3999999999996</v>
          </cell>
          <cell r="T62">
            <v>987.3</v>
          </cell>
          <cell r="V62">
            <v>1447.6654603693942</v>
          </cell>
          <cell r="Y62">
            <v>7225.365460369394</v>
          </cell>
          <cell r="AB62">
            <v>4861.8</v>
          </cell>
          <cell r="AD62">
            <v>1037</v>
          </cell>
          <cell r="AF62">
            <v>1447.6654603693942</v>
          </cell>
          <cell r="AI62">
            <v>7346.4654603693943</v>
          </cell>
        </row>
        <row r="63">
          <cell r="B63" t="str">
            <v>EBIT</v>
          </cell>
          <cell r="G63">
            <v>17040.100000000006</v>
          </cell>
          <cell r="I63">
            <v>7065.3999999999987</v>
          </cell>
          <cell r="K63">
            <v>-18387.765460369395</v>
          </cell>
          <cell r="N63">
            <v>5717.7345396306064</v>
          </cell>
          <cell r="R63">
            <v>19413.599999999991</v>
          </cell>
          <cell r="T63">
            <v>7012.9999999999982</v>
          </cell>
          <cell r="V63">
            <v>552.3345396306031</v>
          </cell>
          <cell r="Y63">
            <v>26978.934539630594</v>
          </cell>
          <cell r="AB63">
            <v>20816.199999999993</v>
          </cell>
          <cell r="AD63">
            <v>6867.2</v>
          </cell>
          <cell r="AF63">
            <v>1552.3345396306104</v>
          </cell>
          <cell r="AI63">
            <v>29235.734539630605</v>
          </cell>
        </row>
        <row r="64">
          <cell r="C64" t="str">
            <v>Interest (Income)</v>
          </cell>
          <cell r="G64">
            <v>-1095.2</v>
          </cell>
          <cell r="I64">
            <v>-529.29999999999995</v>
          </cell>
          <cell r="K64">
            <v>1773.8048876879236</v>
          </cell>
          <cell r="N64">
            <v>149.30488768792367</v>
          </cell>
          <cell r="R64">
            <v>-1318.8</v>
          </cell>
          <cell r="T64">
            <v>-586.4</v>
          </cell>
          <cell r="V64">
            <v>1818.5798986357524</v>
          </cell>
          <cell r="Y64">
            <v>-86.620101364247347</v>
          </cell>
          <cell r="AB64">
            <v>-1508.9</v>
          </cell>
          <cell r="AD64">
            <v>-609.4</v>
          </cell>
          <cell r="AF64">
            <v>1802.3302680796237</v>
          </cell>
          <cell r="AI64">
            <v>-315.96973192037649</v>
          </cell>
        </row>
        <row r="65">
          <cell r="C65" t="str">
            <v xml:space="preserve">Other (Income) </v>
          </cell>
          <cell r="G65">
            <v>-360</v>
          </cell>
          <cell r="I65">
            <v>-100</v>
          </cell>
          <cell r="K65">
            <v>360</v>
          </cell>
          <cell r="N65">
            <v>-100</v>
          </cell>
          <cell r="R65">
            <v>-360</v>
          </cell>
          <cell r="T65">
            <v>-120</v>
          </cell>
          <cell r="V65">
            <v>0</v>
          </cell>
          <cell r="Y65">
            <v>-480</v>
          </cell>
          <cell r="AB65">
            <v>-350</v>
          </cell>
          <cell r="AD65">
            <v>-120</v>
          </cell>
          <cell r="AF65">
            <v>0</v>
          </cell>
          <cell r="AI65">
            <v>-470</v>
          </cell>
        </row>
        <row r="66">
          <cell r="C66" t="str">
            <v>Other Expense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</row>
        <row r="67">
          <cell r="C67" t="str">
            <v>Deal Fees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Restructuring Costs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Interest Expense</v>
          </cell>
          <cell r="G69">
            <v>775.2</v>
          </cell>
          <cell r="I69">
            <v>597.9</v>
          </cell>
          <cell r="K69">
            <v>433.05758249645282</v>
          </cell>
          <cell r="N69">
            <v>1806.1575824964527</v>
          </cell>
          <cell r="R69">
            <v>732.7</v>
          </cell>
          <cell r="T69">
            <v>597.20000000000005</v>
          </cell>
          <cell r="V69">
            <v>-414.1259675911831</v>
          </cell>
          <cell r="Y69">
            <v>915.77403240881699</v>
          </cell>
          <cell r="AB69">
            <v>732.4</v>
          </cell>
          <cell r="AD69">
            <v>597.20000000000005</v>
          </cell>
          <cell r="AF69">
            <v>-934.37965334689954</v>
          </cell>
          <cell r="AI69">
            <v>395.22034665310036</v>
          </cell>
        </row>
        <row r="70">
          <cell r="B70" t="str">
            <v>Pre-Tax Income</v>
          </cell>
          <cell r="G70">
            <v>17720.100000000006</v>
          </cell>
          <cell r="I70">
            <v>7096.7999999999993</v>
          </cell>
          <cell r="K70">
            <v>-20954.627930553776</v>
          </cell>
          <cell r="N70">
            <v>3862.2720694462296</v>
          </cell>
          <cell r="R70">
            <v>20359.69999999999</v>
          </cell>
          <cell r="T70">
            <v>7122.199999999998</v>
          </cell>
          <cell r="V70">
            <v>-852.11939141396215</v>
          </cell>
          <cell r="Y70">
            <v>26629.780608586025</v>
          </cell>
          <cell r="AB70">
            <v>21942.699999999993</v>
          </cell>
          <cell r="AD70">
            <v>6999.4</v>
          </cell>
          <cell r="AF70">
            <v>684.38392489789112</v>
          </cell>
          <cell r="AI70">
            <v>29626.483924897882</v>
          </cell>
        </row>
        <row r="71">
          <cell r="C71" t="str">
            <v>Income Taxes Expense</v>
          </cell>
          <cell r="G71">
            <v>5316.1</v>
          </cell>
          <cell r="I71">
            <v>597.9</v>
          </cell>
          <cell r="K71">
            <v>-4369.0911722215078</v>
          </cell>
          <cell r="N71">
            <v>1544.908827778492</v>
          </cell>
          <cell r="R71">
            <v>6107.9</v>
          </cell>
          <cell r="T71">
            <v>2136.6</v>
          </cell>
          <cell r="V71">
            <v>2407.4122434344099</v>
          </cell>
          <cell r="Y71">
            <v>10651.91224343441</v>
          </cell>
          <cell r="AB71">
            <v>6582.7999999999993</v>
          </cell>
          <cell r="AD71">
            <v>2064.8000000000002</v>
          </cell>
          <cell r="AF71">
            <v>3202.9935699591551</v>
          </cell>
          <cell r="AI71">
            <v>11850.593569959154</v>
          </cell>
        </row>
        <row r="72">
          <cell r="C72" t="str">
            <v>Preferred Dividends</v>
          </cell>
          <cell r="G72">
            <v>0</v>
          </cell>
          <cell r="I72">
            <v>7694.699999999998</v>
          </cell>
          <cell r="K72">
            <v>-7694.699999999998</v>
          </cell>
          <cell r="N72">
            <v>0</v>
          </cell>
          <cell r="R72">
            <v>0</v>
          </cell>
          <cell r="T72">
            <v>0</v>
          </cell>
          <cell r="V72">
            <v>0</v>
          </cell>
          <cell r="Y72">
            <v>0</v>
          </cell>
          <cell r="AB72">
            <v>0</v>
          </cell>
          <cell r="AD72">
            <v>0</v>
          </cell>
          <cell r="AF72">
            <v>0</v>
          </cell>
          <cell r="AI72">
            <v>0</v>
          </cell>
        </row>
        <row r="73">
          <cell r="B73" t="str">
            <v>Consolidated Net Income</v>
          </cell>
          <cell r="G73">
            <v>12404.000000000005</v>
          </cell>
          <cell r="I73">
            <v>-1195.7999999999993</v>
          </cell>
          <cell r="K73">
            <v>-8890.8367583322688</v>
          </cell>
          <cell r="N73">
            <v>2317.3632416677374</v>
          </cell>
          <cell r="R73">
            <v>14251.79999999999</v>
          </cell>
          <cell r="T73">
            <v>4985.5999999999985</v>
          </cell>
          <cell r="V73">
            <v>-3259.5316348483721</v>
          </cell>
          <cell r="Y73">
            <v>15977.868365151615</v>
          </cell>
          <cell r="AB73">
            <v>15359.899999999994</v>
          </cell>
          <cell r="AD73">
            <v>4934.5999999999995</v>
          </cell>
          <cell r="AF73">
            <v>-2518.609645061264</v>
          </cell>
          <cell r="AI73">
            <v>17775.890354938729</v>
          </cell>
        </row>
        <row r="74">
          <cell r="C74" t="str">
            <v>Attributable to Non-Controlling Interests</v>
          </cell>
          <cell r="G74">
            <v>28</v>
          </cell>
          <cell r="I74">
            <v>0</v>
          </cell>
          <cell r="K74">
            <v>-28</v>
          </cell>
          <cell r="N74">
            <v>0</v>
          </cell>
          <cell r="R74">
            <v>28</v>
          </cell>
          <cell r="T74">
            <v>0</v>
          </cell>
          <cell r="V74">
            <v>-28</v>
          </cell>
          <cell r="Y74">
            <v>0</v>
          </cell>
          <cell r="AB74">
            <v>28</v>
          </cell>
          <cell r="AD74">
            <v>0</v>
          </cell>
          <cell r="AF74">
            <v>-28</v>
          </cell>
          <cell r="AI74">
            <v>0</v>
          </cell>
        </row>
        <row r="75">
          <cell r="B75" t="str">
            <v>Net Income Available to Common</v>
          </cell>
          <cell r="G75">
            <v>12376.000000000005</v>
          </cell>
          <cell r="I75">
            <v>-1195.7999999999993</v>
          </cell>
          <cell r="K75">
            <v>-8862.8367583322688</v>
          </cell>
          <cell r="N75">
            <v>2317.3632416677374</v>
          </cell>
          <cell r="R75">
            <v>14223.79999999999</v>
          </cell>
          <cell r="T75">
            <v>4985.5999999999985</v>
          </cell>
          <cell r="V75">
            <v>-3231.5316348483721</v>
          </cell>
          <cell r="Y75">
            <v>15977.868365151615</v>
          </cell>
          <cell r="AB75">
            <v>15331.899999999994</v>
          </cell>
          <cell r="AD75">
            <v>4934.5999999999995</v>
          </cell>
          <cell r="AF75">
            <v>-2490.609645061264</v>
          </cell>
          <cell r="AI75">
            <v>17775.890354938729</v>
          </cell>
        </row>
        <row r="77">
          <cell r="B77" t="str">
            <v>Existing Convertible Debt Shares</v>
          </cell>
          <cell r="N77">
            <v>0</v>
          </cell>
          <cell r="Y77">
            <v>0</v>
          </cell>
          <cell r="AI77">
            <v>0</v>
          </cell>
        </row>
        <row r="78">
          <cell r="B78" t="str">
            <v>New Convertible Debt Shares</v>
          </cell>
          <cell r="N78">
            <v>220.40996253030639</v>
          </cell>
          <cell r="Y78">
            <v>220.40996253030639</v>
          </cell>
          <cell r="AI78">
            <v>220.40996253030639</v>
          </cell>
        </row>
        <row r="79">
          <cell r="B79" t="str">
            <v>Fully Diluted Shares Outstanding - excluding Convts</v>
          </cell>
          <cell r="G79">
            <v>6750</v>
          </cell>
          <cell r="I79">
            <v>1329</v>
          </cell>
          <cell r="K79">
            <v>1319.4651275378158</v>
          </cell>
          <cell r="N79">
            <v>8069.4651275378155</v>
          </cell>
          <cell r="R79">
            <v>6750</v>
          </cell>
          <cell r="T79">
            <v>1306.5</v>
          </cell>
          <cell r="V79">
            <v>1319.4651275378158</v>
          </cell>
          <cell r="Y79">
            <v>8069.4651275378155</v>
          </cell>
          <cell r="AB79">
            <v>6750</v>
          </cell>
          <cell r="AD79">
            <v>1301.5999999999999</v>
          </cell>
          <cell r="AF79">
            <v>1319.4651275378158</v>
          </cell>
          <cell r="AI79">
            <v>8069.4651275378155</v>
          </cell>
        </row>
        <row r="80">
          <cell r="B80" t="str">
            <v>Total Shares</v>
          </cell>
          <cell r="G80">
            <v>6750</v>
          </cell>
          <cell r="N80">
            <v>8289.8750900681225</v>
          </cell>
          <cell r="R80">
            <v>6750</v>
          </cell>
          <cell r="Y80">
            <v>8289.8750900681225</v>
          </cell>
          <cell r="AB80">
            <v>6750</v>
          </cell>
          <cell r="AI80">
            <v>8289.8750900681225</v>
          </cell>
        </row>
        <row r="82">
          <cell r="B82" t="str">
            <v>Earnings per Share</v>
          </cell>
          <cell r="G82">
            <v>1.8334814814814824</v>
          </cell>
          <cell r="I82">
            <v>-0.89977426636568791</v>
          </cell>
          <cell r="N82">
            <v>0.27954139435033326</v>
          </cell>
          <cell r="R82">
            <v>2.1072296296296282</v>
          </cell>
          <cell r="T82">
            <v>3.815996938384997</v>
          </cell>
          <cell r="Y82">
            <v>1.927395550783904</v>
          </cell>
          <cell r="AB82">
            <v>2.2713925925925915</v>
          </cell>
          <cell r="AD82">
            <v>3.791180086047941</v>
          </cell>
          <cell r="AI82">
            <v>2.1442892880539959</v>
          </cell>
        </row>
        <row r="84">
          <cell r="I84" t="str">
            <v>Accretion (Dilution) - $</v>
          </cell>
          <cell r="N84">
            <v>-1.5539400871311491</v>
          </cell>
          <cell r="T84" t="str">
            <v>Accretion (Dilution) - $</v>
          </cell>
          <cell r="Y84">
            <v>-0.17983407884572422</v>
          </cell>
          <cell r="AD84" t="str">
            <v>Accretion (Dilution) - $</v>
          </cell>
          <cell r="AI84">
            <v>-0.12710330453859564</v>
          </cell>
        </row>
        <row r="86">
          <cell r="I86" t="str">
            <v>Accretion (Dilution) - %</v>
          </cell>
          <cell r="N86">
            <v>-0.84753519619709528</v>
          </cell>
          <cell r="T86" t="str">
            <v>Accretion (Dilution) - %</v>
          </cell>
          <cell r="Y86">
            <v>-8.53414721950983E-2</v>
          </cell>
          <cell r="AD86" t="str">
            <v>Accretion (Dilution) - %</v>
          </cell>
          <cell r="AI86">
            <v>-5.5958316036206927E-2</v>
          </cell>
        </row>
        <row r="93">
          <cell r="A93" t="str">
            <v>x</v>
          </cell>
          <cell r="E93" t="str">
            <v>Convert New Convertible Debt?</v>
          </cell>
          <cell r="G93" t="str">
            <v>Y</v>
          </cell>
        </row>
      </sheetData>
      <sheetData sheetId="11" refreshError="1"/>
      <sheetData sheetId="12" refreshError="1">
        <row r="2">
          <cell r="H2" t="str">
            <v>* Toggle "Include Acquiror" to OFF from Inputs tab for correct output</v>
          </cell>
        </row>
        <row r="4">
          <cell r="F4" t="str">
            <v>Timing Discount Factor</v>
          </cell>
          <cell r="G4">
            <v>0</v>
          </cell>
          <cell r="H4" t="str">
            <v>0.0 = Assumes cash flows are received at year end</v>
          </cell>
        </row>
        <row r="5">
          <cell r="H5" t="str">
            <v>0.5 = Assumes cash flows are received mid year (terminal value always discounted at year-end)</v>
          </cell>
        </row>
        <row r="6">
          <cell r="F6" t="str">
            <v>Show Stub?</v>
          </cell>
          <cell r="G6">
            <v>3</v>
          </cell>
          <cell r="H6">
            <v>3</v>
          </cell>
        </row>
        <row r="7">
          <cell r="F7" t="str">
            <v>Terminal Value Method</v>
          </cell>
          <cell r="G7" t="str">
            <v>Growth</v>
          </cell>
        </row>
        <row r="9">
          <cell r="A9" t="str">
            <v>x</v>
          </cell>
          <cell r="C9" t="str">
            <v>Projected Free Cash Flow Summary</v>
          </cell>
        </row>
        <row r="10">
          <cell r="C10" t="str">
            <v>($ in Millions)</v>
          </cell>
          <cell r="H10">
            <v>3</v>
          </cell>
          <cell r="J10" t="str">
            <v>For the Years Ended December 31,</v>
          </cell>
          <cell r="P10" t="str">
            <v>Terminal</v>
          </cell>
        </row>
        <row r="11">
          <cell r="H11">
            <v>2009</v>
          </cell>
          <cell r="J11">
            <v>2010</v>
          </cell>
          <cell r="K11">
            <v>2011</v>
          </cell>
          <cell r="L11">
            <v>2012</v>
          </cell>
          <cell r="M11">
            <v>2013</v>
          </cell>
          <cell r="N11">
            <v>2014</v>
          </cell>
          <cell r="P11" t="str">
            <v>Value</v>
          </cell>
          <cell r="R11" t="str">
            <v>2014 Normalized</v>
          </cell>
          <cell r="U11">
            <v>2009</v>
          </cell>
        </row>
        <row r="12">
          <cell r="C12" t="str">
            <v>Net Revenue</v>
          </cell>
          <cell r="H12">
            <v>5765.1500000000015</v>
          </cell>
          <cell r="J12">
            <v>23050.6</v>
          </cell>
          <cell r="K12">
            <v>23169.1</v>
          </cell>
          <cell r="L12">
            <v>24367.3</v>
          </cell>
          <cell r="M12">
            <v>26043.8</v>
          </cell>
          <cell r="N12">
            <v>27835.645247524346</v>
          </cell>
          <cell r="P12">
            <v>28392.358152474833</v>
          </cell>
          <cell r="R12">
            <v>27835.645247524346</v>
          </cell>
          <cell r="U12">
            <v>23060.6</v>
          </cell>
        </row>
        <row r="13">
          <cell r="C13" t="str">
            <v>% Growth</v>
          </cell>
          <cell r="H13" t="str">
            <v xml:space="preserve">NM </v>
          </cell>
          <cell r="J13">
            <v>-4.3364006140345079E-4</v>
          </cell>
          <cell r="K13">
            <v>5.1408640122165838E-3</v>
          </cell>
          <cell r="L13">
            <v>5.1715431328795747E-2</v>
          </cell>
          <cell r="M13">
            <v>6.880122130888533E-2</v>
          </cell>
          <cell r="N13">
            <v>6.880122130888533E-2</v>
          </cell>
          <cell r="P13">
            <v>2.0000000000000018E-2</v>
          </cell>
        </row>
        <row r="15">
          <cell r="C15" t="str">
            <v>EBITDA</v>
          </cell>
          <cell r="H15">
            <v>2000.8750000000027</v>
          </cell>
          <cell r="J15">
            <v>8000.2999999999984</v>
          </cell>
          <cell r="K15">
            <v>7904.2</v>
          </cell>
          <cell r="L15">
            <v>8455.1999999999989</v>
          </cell>
          <cell r="M15">
            <v>9442</v>
          </cell>
          <cell r="N15">
            <v>10091.621131598495</v>
          </cell>
          <cell r="P15">
            <v>10293.453554230464</v>
          </cell>
          <cell r="R15">
            <v>10091.621131598495</v>
          </cell>
        </row>
        <row r="16">
          <cell r="C16" t="str">
            <v>% Margin</v>
          </cell>
          <cell r="H16">
            <v>0.34706382314423773</v>
          </cell>
          <cell r="J16">
            <v>0.34707556419355673</v>
          </cell>
          <cell r="K16">
            <v>0.34115265590808447</v>
          </cell>
          <cell r="L16">
            <v>0.34698961312907051</v>
          </cell>
          <cell r="M16">
            <v>0.36254310046920957</v>
          </cell>
          <cell r="N16">
            <v>0.36254310046920957</v>
          </cell>
          <cell r="P16">
            <v>0.36254310046920951</v>
          </cell>
          <cell r="R16">
            <v>0.36254310046920957</v>
          </cell>
        </row>
        <row r="18">
          <cell r="C18" t="str">
            <v>EBIT (Excluding Synergies)</v>
          </cell>
          <cell r="H18">
            <v>1766.3500000000026</v>
          </cell>
          <cell r="J18">
            <v>7012.9999999999982</v>
          </cell>
          <cell r="K18">
            <v>6867.2</v>
          </cell>
          <cell r="L18">
            <v>7389.1999999999989</v>
          </cell>
          <cell r="M18">
            <v>8327.2000000000007</v>
          </cell>
          <cell r="N18">
            <v>8900.1215300833501</v>
          </cell>
          <cell r="P18">
            <v>9078.1239606850177</v>
          </cell>
          <cell r="R18">
            <v>8900.1215300833501</v>
          </cell>
        </row>
        <row r="19">
          <cell r="D19" t="str">
            <v>Less: Taxes 1</v>
          </cell>
          <cell r="H19">
            <v>706.5400000000011</v>
          </cell>
          <cell r="J19">
            <v>2805.1999999999994</v>
          </cell>
          <cell r="K19">
            <v>2746.88</v>
          </cell>
          <cell r="L19">
            <v>2955.68</v>
          </cell>
          <cell r="M19">
            <v>3330.8800000000006</v>
          </cell>
          <cell r="N19">
            <v>3560.0486120333403</v>
          </cell>
          <cell r="P19">
            <v>3631.2495842740072</v>
          </cell>
          <cell r="R19">
            <v>3560.0486120333403</v>
          </cell>
        </row>
        <row r="20">
          <cell r="D20" t="str">
            <v>Plus: Depreciation &amp; Amortization</v>
          </cell>
          <cell r="H20">
            <v>234.52499999999998</v>
          </cell>
          <cell r="J20">
            <v>987.3</v>
          </cell>
          <cell r="K20">
            <v>1037</v>
          </cell>
          <cell r="L20">
            <v>1066</v>
          </cell>
          <cell r="M20">
            <v>1114.8</v>
          </cell>
          <cell r="N20">
            <v>1191.4996015151453</v>
          </cell>
          <cell r="P20">
            <v>1191.4996015151453</v>
          </cell>
          <cell r="R20">
            <v>1191.4996015151453</v>
          </cell>
        </row>
        <row r="21">
          <cell r="D21" t="str">
            <v>Less: Capital Expenditures</v>
          </cell>
          <cell r="H21">
            <v>250</v>
          </cell>
          <cell r="J21">
            <v>1000</v>
          </cell>
          <cell r="K21">
            <v>1000</v>
          </cell>
          <cell r="L21">
            <v>1000</v>
          </cell>
          <cell r="M21">
            <v>1000</v>
          </cell>
          <cell r="N21">
            <v>1000</v>
          </cell>
          <cell r="P21">
            <v>1191.4996015151453</v>
          </cell>
          <cell r="R21">
            <v>1191.4996015151453</v>
          </cell>
        </row>
        <row r="22">
          <cell r="D22" t="str">
            <v>Less: Incremental Working Capital</v>
          </cell>
          <cell r="H22">
            <v>1.4027770022885306</v>
          </cell>
          <cell r="J22">
            <v>-21.833798594190739</v>
          </cell>
          <cell r="K22">
            <v>-11.362395224487955</v>
          </cell>
          <cell r="L22">
            <v>84.420435009898029</v>
          </cell>
          <cell r="M22">
            <v>98.234677583744997</v>
          </cell>
          <cell r="N22">
            <v>145.01657889756098</v>
          </cell>
          <cell r="P22">
            <v>147.9169104755122</v>
          </cell>
          <cell r="R22">
            <v>145.01657889756098</v>
          </cell>
        </row>
        <row r="23">
          <cell r="C23" t="str">
            <v>Unlevered Free Cash Flow</v>
          </cell>
          <cell r="H23">
            <v>1042.9322229977129</v>
          </cell>
          <cell r="J23">
            <v>4216.9337985941902</v>
          </cell>
          <cell r="K23">
            <v>4168.6823952244877</v>
          </cell>
          <cell r="L23">
            <v>4415.0995649901006</v>
          </cell>
          <cell r="M23">
            <v>5012.8853224162549</v>
          </cell>
          <cell r="N23">
            <v>5386.5559406675939</v>
          </cell>
          <cell r="P23">
            <v>5298.9574659354985</v>
          </cell>
          <cell r="R23">
            <v>5195.0563391524483</v>
          </cell>
        </row>
        <row r="25">
          <cell r="A25" t="str">
            <v>x</v>
          </cell>
          <cell r="C25" t="str">
            <v>PV of Cash Flows @ 7.8% Discount Rate</v>
          </cell>
          <cell r="H25">
            <v>1023.5021046636699</v>
          </cell>
          <cell r="J25">
            <v>3838.4868229424333</v>
          </cell>
          <cell r="K25">
            <v>3519.5950316252997</v>
          </cell>
          <cell r="L25">
            <v>3457.522430922696</v>
          </cell>
          <cell r="M25">
            <v>3641.1862229192952</v>
          </cell>
          <cell r="N25">
            <v>3629.0830962885998</v>
          </cell>
          <cell r="P25">
            <v>61419.780910208639</v>
          </cell>
          <cell r="R25">
            <v>3500.0641137588304</v>
          </cell>
        </row>
        <row r="27">
          <cell r="C27" t="str">
            <v>PV of Future Cash Flows</v>
          </cell>
          <cell r="H27">
            <v>19109.375709361993</v>
          </cell>
        </row>
        <row r="28">
          <cell r="C28" t="str">
            <v>PV of Terminal Value (Perpetuity Growth of 2.0%)</v>
          </cell>
          <cell r="H28">
            <v>61419.780910208639</v>
          </cell>
        </row>
        <row r="29">
          <cell r="C29" t="str">
            <v>Standalone Enterprise Value</v>
          </cell>
          <cell r="H29">
            <v>80529.156619570625</v>
          </cell>
        </row>
        <row r="30">
          <cell r="C30" t="str">
            <v>Less Net Debt</v>
          </cell>
          <cell r="H30">
            <v>-3440.6000000000022</v>
          </cell>
        </row>
        <row r="31">
          <cell r="C31" t="str">
            <v>Implied Equity Value</v>
          </cell>
          <cell r="H31">
            <v>83969.756619570631</v>
          </cell>
        </row>
        <row r="32">
          <cell r="C32" t="str">
            <v>Implied Price Per Share</v>
          </cell>
          <cell r="H32">
            <v>62.946107977645973</v>
          </cell>
        </row>
        <row r="34">
          <cell r="C34" t="str">
            <v>Implied EV / LTM 9/30/09 EBITDA</v>
          </cell>
          <cell r="H34">
            <v>8.0526740817346116</v>
          </cell>
        </row>
        <row r="36">
          <cell r="D36" t="str">
            <v>Pre-Tax Synergies (Perpetuity Growth of 2.0%)</v>
          </cell>
          <cell r="H36">
            <v>250</v>
          </cell>
          <cell r="J36">
            <v>2000</v>
          </cell>
          <cell r="K36">
            <v>3000</v>
          </cell>
          <cell r="L36">
            <v>4000</v>
          </cell>
          <cell r="M36">
            <v>4000</v>
          </cell>
          <cell r="N36">
            <v>4000</v>
          </cell>
          <cell r="P36">
            <v>4080</v>
          </cell>
        </row>
        <row r="37">
          <cell r="D37" t="str">
            <v>Tax-Affected Synergies @ 40.0% Tax Rate</v>
          </cell>
          <cell r="H37">
            <v>150</v>
          </cell>
          <cell r="J37">
            <v>1200</v>
          </cell>
          <cell r="K37">
            <v>1800</v>
          </cell>
          <cell r="L37">
            <v>2400</v>
          </cell>
          <cell r="M37">
            <v>2400</v>
          </cell>
          <cell r="N37">
            <v>2400</v>
          </cell>
          <cell r="P37">
            <v>2448</v>
          </cell>
        </row>
        <row r="39">
          <cell r="A39" t="str">
            <v>x</v>
          </cell>
          <cell r="C39" t="str">
            <v>PV of Synergies @ 7.8% Discount Rate</v>
          </cell>
          <cell r="H39">
            <v>147.20545814403047</v>
          </cell>
          <cell r="J39">
            <v>1092.3064974523659</v>
          </cell>
          <cell r="K39">
            <v>1519.7298465776687</v>
          </cell>
          <cell r="L39">
            <v>1879.4715072825488</v>
          </cell>
          <cell r="M39">
            <v>1743.2768501462763</v>
          </cell>
          <cell r="N39">
            <v>1616.9514485749819</v>
          </cell>
          <cell r="P39">
            <v>28374.567003935441</v>
          </cell>
        </row>
        <row r="41">
          <cell r="C41" t="str">
            <v>Standalone Enterprise Value</v>
          </cell>
          <cell r="H41">
            <v>80529.156619570625</v>
          </cell>
        </row>
        <row r="42">
          <cell r="C42" t="str">
            <v>PV of Synergies</v>
          </cell>
          <cell r="H42">
            <v>36373.508612113314</v>
          </cell>
        </row>
        <row r="43">
          <cell r="C43" t="str">
            <v>Enterprise Value w/ Synergies</v>
          </cell>
          <cell r="H43">
            <v>116902.66523168393</v>
          </cell>
        </row>
        <row r="44">
          <cell r="C44" t="str">
            <v>Less Net Debt</v>
          </cell>
          <cell r="H44">
            <v>-3440.6000000000022</v>
          </cell>
        </row>
        <row r="45">
          <cell r="C45" t="str">
            <v>Implied Equity Value</v>
          </cell>
          <cell r="H45">
            <v>120343.26523168394</v>
          </cell>
        </row>
        <row r="46">
          <cell r="C46" t="str">
            <v>Implied Price Per Share</v>
          </cell>
          <cell r="H46">
            <v>90.212720300901125</v>
          </cell>
        </row>
        <row r="48">
          <cell r="C48" t="str">
            <v>Implied EV / LTM 9/30/09 EBITDA</v>
          </cell>
          <cell r="H48">
            <v>11.689915825693623</v>
          </cell>
        </row>
        <row r="50">
          <cell r="C50" t="str">
            <v>Source: Company projections and Wachovia estimates</v>
          </cell>
        </row>
        <row r="51">
          <cell r="C51" t="str">
            <v>Note: Cash flows are discounted back to September 30, 2009</v>
          </cell>
        </row>
        <row r="52">
          <cell r="C52">
            <v>1</v>
          </cell>
          <cell r="D52" t="str">
            <v>Based on an effective tax rate of 40.0%</v>
          </cell>
        </row>
        <row r="53">
          <cell r="H53">
            <v>1190.1376811417433</v>
          </cell>
          <cell r="I53">
            <v>0</v>
          </cell>
          <cell r="J53">
            <v>5416.9337985941902</v>
          </cell>
          <cell r="K53">
            <v>5968.6823952244877</v>
          </cell>
          <cell r="L53">
            <v>6815.0995649901006</v>
          </cell>
          <cell r="M53">
            <v>7412.8853224162549</v>
          </cell>
          <cell r="N53">
            <v>7786.5559406675939</v>
          </cell>
          <cell r="O53">
            <v>0</v>
          </cell>
        </row>
        <row r="55">
          <cell r="A55" t="str">
            <v>x</v>
          </cell>
          <cell r="E55" t="str">
            <v>Discount Period:</v>
          </cell>
          <cell r="H55">
            <v>0.25</v>
          </cell>
          <cell r="J55">
            <v>1.25</v>
          </cell>
          <cell r="K55">
            <v>2.25</v>
          </cell>
          <cell r="L55">
            <v>3.25</v>
          </cell>
          <cell r="M55">
            <v>4.25</v>
          </cell>
          <cell r="N55">
            <v>5.25</v>
          </cell>
          <cell r="P55">
            <v>5.25</v>
          </cell>
        </row>
        <row r="56">
          <cell r="R56" t="str">
            <v>Stub Period</v>
          </cell>
          <cell r="S56" t="str">
            <v>+1 Disc. Per.</v>
          </cell>
        </row>
        <row r="57">
          <cell r="E57" t="str">
            <v>DCF Assumptions:</v>
          </cell>
          <cell r="R57">
            <v>0</v>
          </cell>
          <cell r="S57">
            <v>0.5</v>
          </cell>
        </row>
        <row r="58">
          <cell r="E58" t="str">
            <v>Terminal Mult.</v>
          </cell>
          <cell r="G58">
            <v>6</v>
          </cell>
          <cell r="R58">
            <v>3</v>
          </cell>
          <cell r="S58">
            <v>0.75</v>
          </cell>
        </row>
        <row r="59">
          <cell r="E59" t="str">
            <v>LT Growth Rate</v>
          </cell>
          <cell r="G59">
            <v>0.02</v>
          </cell>
          <cell r="R59">
            <v>6</v>
          </cell>
          <cell r="S59">
            <v>1</v>
          </cell>
        </row>
        <row r="60">
          <cell r="E60" t="str">
            <v>Tax Rate</v>
          </cell>
          <cell r="G60">
            <v>0.4</v>
          </cell>
          <cell r="R60">
            <v>9</v>
          </cell>
          <cell r="S60">
            <v>1.25</v>
          </cell>
        </row>
        <row r="61">
          <cell r="E61" t="str">
            <v>WACC</v>
          </cell>
          <cell r="G61">
            <v>7.8125661523495024E-2</v>
          </cell>
        </row>
        <row r="62">
          <cell r="E62" t="str">
            <v>FD Shares Outstanding - Trading</v>
          </cell>
          <cell r="G62">
            <v>1333.9944170875629</v>
          </cell>
        </row>
        <row r="63">
          <cell r="E63" t="str">
            <v>Net Debt</v>
          </cell>
          <cell r="G63">
            <v>-3440.6000000000022</v>
          </cell>
        </row>
        <row r="64">
          <cell r="E64" t="str">
            <v>Synergies - 2009 (3 Months)</v>
          </cell>
          <cell r="G64">
            <v>250</v>
          </cell>
        </row>
        <row r="65">
          <cell r="E65" t="str">
            <v>Synergies - 2010</v>
          </cell>
          <cell r="G65">
            <v>2000</v>
          </cell>
        </row>
        <row r="66">
          <cell r="E66" t="str">
            <v>Synergies - 2011</v>
          </cell>
          <cell r="G66">
            <v>3000</v>
          </cell>
        </row>
        <row r="67">
          <cell r="E67" t="str">
            <v>Synergies - 2012</v>
          </cell>
          <cell r="G67">
            <v>4000</v>
          </cell>
        </row>
        <row r="68">
          <cell r="E68" t="str">
            <v>Synergies - 2013</v>
          </cell>
          <cell r="G68">
            <v>4000</v>
          </cell>
        </row>
        <row r="69">
          <cell r="E69" t="str">
            <v>Synergies - 2014</v>
          </cell>
          <cell r="G69">
            <v>4000</v>
          </cell>
        </row>
        <row r="72">
          <cell r="A72" t="str">
            <v>x</v>
          </cell>
          <cell r="E72" t="str">
            <v>Select EBITDA Metric:</v>
          </cell>
          <cell r="F72" t="str">
            <v>(E or P)</v>
          </cell>
          <cell r="J72" t="str">
            <v>LTM 9/30/09 EBITDA</v>
          </cell>
        </row>
        <row r="74">
          <cell r="E74">
            <v>40086</v>
          </cell>
          <cell r="H74" t="str">
            <v>LTM 9/30/09 EBITDA</v>
          </cell>
          <cell r="J74">
            <v>7976.5999999999949</v>
          </cell>
          <cell r="K74" t="str">
            <v>Including synergies</v>
          </cell>
        </row>
        <row r="75">
          <cell r="E75">
            <v>2008</v>
          </cell>
          <cell r="H75" t="str">
            <v>2008 EBITDA</v>
          </cell>
          <cell r="J75">
            <v>7895.9</v>
          </cell>
          <cell r="K75" t="str">
            <v>Including synergies</v>
          </cell>
        </row>
        <row r="76">
          <cell r="E76">
            <v>2009</v>
          </cell>
          <cell r="F76" t="str">
            <v>E</v>
          </cell>
          <cell r="H76" t="str">
            <v>2009E EBITDA</v>
          </cell>
          <cell r="J76">
            <v>8253.5</v>
          </cell>
          <cell r="K76" t="str">
            <v>Including synergies</v>
          </cell>
        </row>
        <row r="77">
          <cell r="E77">
            <v>2010</v>
          </cell>
          <cell r="F77" t="str">
            <v>P</v>
          </cell>
          <cell r="H77" t="str">
            <v>2010P EBITDA</v>
          </cell>
          <cell r="J77">
            <v>10000.299999999999</v>
          </cell>
          <cell r="K77" t="str">
            <v>Including synergies</v>
          </cell>
        </row>
        <row r="78">
          <cell r="E78" t="str">
            <v>Active</v>
          </cell>
          <cell r="H78" t="str">
            <v>LTM 9/30/09 EBITDA</v>
          </cell>
          <cell r="J78">
            <v>10000.299999999999</v>
          </cell>
        </row>
        <row r="79">
          <cell r="A79" t="str">
            <v>x</v>
          </cell>
          <cell r="T79" t="str">
            <v>Discounted Cash Flow Sensitivity Analysis - Wyeth</v>
          </cell>
        </row>
        <row r="81">
          <cell r="V81" t="str">
            <v>Enterprise Value</v>
          </cell>
          <cell r="AD81" t="str">
            <v>Enterprise Value</v>
          </cell>
        </row>
        <row r="82">
          <cell r="V82" t="str">
            <v>Free Cash Flow Growth After 2014</v>
          </cell>
          <cell r="AD82" t="str">
            <v>Multiple of 2014 EBITDA</v>
          </cell>
        </row>
        <row r="83">
          <cell r="U83">
            <v>80529.156619570625</v>
          </cell>
          <cell r="V83">
            <v>1.4999999999999999E-2</v>
          </cell>
          <cell r="W83">
            <v>0.02</v>
          </cell>
          <cell r="X83">
            <v>2.5000000000000001E-2</v>
          </cell>
          <cell r="Y83">
            <v>3.0000000000000002E-2</v>
          </cell>
          <cell r="Z83">
            <v>3.5000000000000003E-2</v>
          </cell>
          <cell r="AC83">
            <v>80529.156619570625</v>
          </cell>
          <cell r="AD83">
            <v>6</v>
          </cell>
          <cell r="AE83">
            <v>6.5</v>
          </cell>
          <cell r="AF83">
            <v>7</v>
          </cell>
          <cell r="AG83">
            <v>7.5</v>
          </cell>
          <cell r="AH83">
            <v>8</v>
          </cell>
          <cell r="AJ83" t="str">
            <v>Perpetuity Assumptions</v>
          </cell>
        </row>
        <row r="84">
          <cell r="T84" t="str">
            <v>WACC</v>
          </cell>
          <cell r="U84">
            <v>0.08</v>
          </cell>
          <cell r="AB84" t="str">
            <v>WACC</v>
          </cell>
          <cell r="AC84">
            <v>0.08</v>
          </cell>
          <cell r="AL84" t="str">
            <v>%/x</v>
          </cell>
          <cell r="AM84" t="str">
            <v>Step</v>
          </cell>
        </row>
        <row r="85">
          <cell r="U85">
            <v>0.09</v>
          </cell>
          <cell r="AC85">
            <v>0.09</v>
          </cell>
          <cell r="AJ85" t="str">
            <v>Growth Rate</v>
          </cell>
          <cell r="AL85">
            <v>1.4999999999999999E-2</v>
          </cell>
          <cell r="AM85">
            <v>5.0000000000000001E-3</v>
          </cell>
        </row>
        <row r="86">
          <cell r="U86">
            <v>9.9999999999999992E-2</v>
          </cell>
          <cell r="AC86">
            <v>9.9999999999999992E-2</v>
          </cell>
          <cell r="AJ86" t="str">
            <v>WACC Start</v>
          </cell>
          <cell r="AL86">
            <v>0.08</v>
          </cell>
          <cell r="AM86">
            <v>0.01</v>
          </cell>
        </row>
        <row r="87">
          <cell r="G87" t="str">
            <v>At Closing</v>
          </cell>
          <cell r="H87">
            <v>2009</v>
          </cell>
          <cell r="J87" t="str">
            <v>Projected</v>
          </cell>
          <cell r="U87">
            <v>0.10999999999999999</v>
          </cell>
          <cell r="AC87">
            <v>0.10999999999999999</v>
          </cell>
        </row>
        <row r="88">
          <cell r="C88" t="str">
            <v>FYE December 31,</v>
          </cell>
          <cell r="F88">
            <v>2008</v>
          </cell>
          <cell r="G88">
            <v>40086</v>
          </cell>
          <cell r="H88">
            <v>3</v>
          </cell>
          <cell r="J88">
            <v>2010</v>
          </cell>
          <cell r="K88">
            <v>2011</v>
          </cell>
          <cell r="L88">
            <v>2012</v>
          </cell>
          <cell r="M88">
            <v>2013</v>
          </cell>
          <cell r="N88">
            <v>2014</v>
          </cell>
          <cell r="U88">
            <v>0.11999999999999998</v>
          </cell>
          <cell r="AC88">
            <v>0.11999999999999998</v>
          </cell>
        </row>
        <row r="89">
          <cell r="AJ89" t="str">
            <v>Multiple Assumptions</v>
          </cell>
        </row>
        <row r="90">
          <cell r="C90" t="str">
            <v>Accounts Receivable</v>
          </cell>
          <cell r="F90">
            <v>3450.5</v>
          </cell>
          <cell r="G90">
            <v>3450.5</v>
          </cell>
          <cell r="H90">
            <v>3459.0010313457383</v>
          </cell>
          <cell r="J90">
            <v>3457.5010699261111</v>
          </cell>
          <cell r="K90">
            <v>3475.275612748695</v>
          </cell>
          <cell r="L90">
            <v>3655.0009900484383</v>
          </cell>
          <cell r="M90">
            <v>3906.4695220489562</v>
          </cell>
          <cell r="N90">
            <v>4175.2393961718608</v>
          </cell>
          <cell r="AL90" t="str">
            <v>%/x</v>
          </cell>
          <cell r="AM90" t="str">
            <v>Step</v>
          </cell>
        </row>
        <row r="91">
          <cell r="C91" t="str">
            <v>Inventory</v>
          </cell>
          <cell r="F91">
            <v>2560.6</v>
          </cell>
          <cell r="G91">
            <v>2560.6</v>
          </cell>
          <cell r="H91">
            <v>2561.7254272945011</v>
          </cell>
          <cell r="J91">
            <v>2528.797194992469</v>
          </cell>
          <cell r="K91">
            <v>2509.4752522284502</v>
          </cell>
          <cell r="L91">
            <v>2616.3023284525543</v>
          </cell>
          <cell r="M91">
            <v>2735.6229121706706</v>
          </cell>
          <cell r="N91">
            <v>2923.837109568582</v>
          </cell>
          <cell r="V91" t="str">
            <v>Equity Value</v>
          </cell>
          <cell r="AD91" t="str">
            <v>Equity Value</v>
          </cell>
          <cell r="AJ91" t="str">
            <v>Multiple</v>
          </cell>
          <cell r="AL91">
            <v>6</v>
          </cell>
          <cell r="AM91">
            <v>0.5</v>
          </cell>
        </row>
        <row r="92">
          <cell r="C92" t="str">
            <v>Prepaid Expenses and Other</v>
          </cell>
          <cell r="F92">
            <v>1959.8</v>
          </cell>
          <cell r="G92">
            <v>1959.8</v>
          </cell>
          <cell r="H92">
            <v>1964.6283788527396</v>
          </cell>
          <cell r="J92">
            <v>1963.776437281899</v>
          </cell>
          <cell r="K92">
            <v>1973.8719448963604</v>
          </cell>
          <cell r="L92">
            <v>2075.9515839144847</v>
          </cell>
          <cell r="M92">
            <v>2218.7795882659161</v>
          </cell>
          <cell r="N92">
            <v>2371.4343337538367</v>
          </cell>
          <cell r="V92" t="str">
            <v>Free Cash Flow Growth After 2014</v>
          </cell>
          <cell r="AD92" t="str">
            <v>Multiple of 2014 EBITDA</v>
          </cell>
          <cell r="AJ92" t="str">
            <v>WACC Start</v>
          </cell>
          <cell r="AL92">
            <v>0.08</v>
          </cell>
          <cell r="AM92">
            <v>0.01</v>
          </cell>
        </row>
        <row r="93">
          <cell r="C93" t="str">
            <v>Deferred Income Taxes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U93">
            <v>80529.156619570625</v>
          </cell>
          <cell r="V93">
            <v>1.4999999999999999E-2</v>
          </cell>
          <cell r="W93">
            <v>0.02</v>
          </cell>
          <cell r="X93">
            <v>2.5000000000000001E-2</v>
          </cell>
          <cell r="Y93">
            <v>3.0000000000000002E-2</v>
          </cell>
          <cell r="Z93">
            <v>3.5000000000000003E-2</v>
          </cell>
          <cell r="AC93">
            <v>80529.156619570625</v>
          </cell>
          <cell r="AD93">
            <v>6</v>
          </cell>
          <cell r="AE93">
            <v>6.5</v>
          </cell>
          <cell r="AF93">
            <v>7</v>
          </cell>
          <cell r="AG93">
            <v>7.5</v>
          </cell>
          <cell r="AH93">
            <v>8</v>
          </cell>
        </row>
        <row r="94">
          <cell r="C94" t="str">
            <v>Total</v>
          </cell>
          <cell r="F94">
            <v>7970.9000000000005</v>
          </cell>
          <cell r="G94">
            <v>7970.9000000000005</v>
          </cell>
          <cell r="H94">
            <v>7985.3548374929796</v>
          </cell>
          <cell r="J94">
            <v>7950.0747022004789</v>
          </cell>
          <cell r="K94">
            <v>7958.6228098735055</v>
          </cell>
          <cell r="L94">
            <v>8347.2549024154778</v>
          </cell>
          <cell r="M94">
            <v>8860.8720224855424</v>
          </cell>
          <cell r="N94">
            <v>9470.5108394942799</v>
          </cell>
          <cell r="T94" t="str">
            <v>WACC</v>
          </cell>
          <cell r="U94">
            <v>0.08</v>
          </cell>
          <cell r="V94">
            <v>3440.6000000000022</v>
          </cell>
          <cell r="W94">
            <v>3440.6000000000022</v>
          </cell>
          <cell r="X94">
            <v>3440.6000000000022</v>
          </cell>
          <cell r="Y94">
            <v>3440.6000000000022</v>
          </cell>
          <cell r="Z94">
            <v>3440.6000000000022</v>
          </cell>
          <cell r="AB94" t="str">
            <v>WACC</v>
          </cell>
          <cell r="AC94">
            <v>0.08</v>
          </cell>
          <cell r="AD94">
            <v>3440.6000000000022</v>
          </cell>
          <cell r="AE94">
            <v>3440.6000000000022</v>
          </cell>
          <cell r="AF94">
            <v>3440.6000000000022</v>
          </cell>
          <cell r="AG94">
            <v>3440.6000000000022</v>
          </cell>
          <cell r="AH94">
            <v>3440.6000000000022</v>
          </cell>
        </row>
        <row r="95">
          <cell r="U95">
            <v>0.09</v>
          </cell>
          <cell r="V95">
            <v>3440.6000000000022</v>
          </cell>
          <cell r="W95">
            <v>3440.6000000000022</v>
          </cell>
          <cell r="X95">
            <v>3440.6000000000022</v>
          </cell>
          <cell r="Y95">
            <v>3440.6000000000022</v>
          </cell>
          <cell r="Z95">
            <v>3440.6000000000022</v>
          </cell>
          <cell r="AC95">
            <v>0.09</v>
          </cell>
          <cell r="AD95">
            <v>3440.6000000000022</v>
          </cell>
          <cell r="AE95">
            <v>3440.6000000000022</v>
          </cell>
          <cell r="AF95">
            <v>3440.6000000000022</v>
          </cell>
          <cell r="AG95">
            <v>3440.6000000000022</v>
          </cell>
          <cell r="AH95">
            <v>3440.6000000000022</v>
          </cell>
        </row>
        <row r="96">
          <cell r="C96" t="str">
            <v xml:space="preserve">Accounts Payable </v>
          </cell>
          <cell r="F96">
            <v>871.8</v>
          </cell>
          <cell r="G96">
            <v>871.8</v>
          </cell>
          <cell r="H96">
            <v>872.18317094249232</v>
          </cell>
          <cell r="J96">
            <v>860.97219190597286</v>
          </cell>
          <cell r="K96">
            <v>854.39370651127194</v>
          </cell>
          <cell r="L96">
            <v>890.76480900762976</v>
          </cell>
          <cell r="M96">
            <v>931.38953949480231</v>
          </cell>
          <cell r="N96">
            <v>995.47027732636491</v>
          </cell>
          <cell r="U96">
            <v>9.9999999999999992E-2</v>
          </cell>
          <cell r="V96">
            <v>3440.6000000000022</v>
          </cell>
          <cell r="W96">
            <v>3440.6000000000022</v>
          </cell>
          <cell r="X96">
            <v>3440.6000000000022</v>
          </cell>
          <cell r="Y96">
            <v>3440.6000000000022</v>
          </cell>
          <cell r="Z96">
            <v>3440.6000000000022</v>
          </cell>
          <cell r="AC96">
            <v>9.9999999999999992E-2</v>
          </cell>
          <cell r="AD96">
            <v>3440.6000000000022</v>
          </cell>
          <cell r="AE96">
            <v>3440.6000000000022</v>
          </cell>
          <cell r="AF96">
            <v>3440.6000000000022</v>
          </cell>
          <cell r="AG96">
            <v>3440.6000000000022</v>
          </cell>
          <cell r="AH96">
            <v>3440.6000000000022</v>
          </cell>
        </row>
        <row r="97">
          <cell r="C97" t="str">
            <v xml:space="preserve">Accrued Liabilities </v>
          </cell>
          <cell r="F97">
            <v>4356.5</v>
          </cell>
          <cell r="G97">
            <v>4356.5</v>
          </cell>
          <cell r="H97">
            <v>4367.2331526033067</v>
          </cell>
          <cell r="J97">
            <v>4365.3393453508488</v>
          </cell>
          <cell r="K97">
            <v>4387.7809612924757</v>
          </cell>
          <cell r="L97">
            <v>4614.6969462819943</v>
          </cell>
          <cell r="M97">
            <v>4932.1937321565783</v>
          </cell>
          <cell r="N97">
            <v>5271.53468466098</v>
          </cell>
          <cell r="U97">
            <v>0.10999999999999999</v>
          </cell>
          <cell r="V97">
            <v>3440.6000000000022</v>
          </cell>
          <cell r="W97">
            <v>3440.6000000000022</v>
          </cell>
          <cell r="X97">
            <v>3440.6000000000022</v>
          </cell>
          <cell r="Y97">
            <v>3440.6000000000022</v>
          </cell>
          <cell r="Z97">
            <v>3440.6000000000022</v>
          </cell>
          <cell r="AC97">
            <v>0.10999999999999999</v>
          </cell>
          <cell r="AD97">
            <v>3440.6000000000022</v>
          </cell>
          <cell r="AE97">
            <v>3440.6000000000022</v>
          </cell>
          <cell r="AF97">
            <v>3440.6000000000022</v>
          </cell>
          <cell r="AG97">
            <v>3440.6000000000022</v>
          </cell>
          <cell r="AH97">
            <v>3440.6000000000022</v>
          </cell>
        </row>
        <row r="98">
          <cell r="C98" t="str">
            <v>Taxes Payable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U98">
            <v>0.11999999999999998</v>
          </cell>
          <cell r="V98">
            <v>3440.6000000000022</v>
          </cell>
          <cell r="W98">
            <v>3440.6000000000022</v>
          </cell>
          <cell r="X98">
            <v>3440.6000000000022</v>
          </cell>
          <cell r="Y98">
            <v>3440.6000000000022</v>
          </cell>
          <cell r="Z98">
            <v>3440.6000000000022</v>
          </cell>
          <cell r="AC98">
            <v>0.11999999999999998</v>
          </cell>
          <cell r="AD98">
            <v>3440.6000000000022</v>
          </cell>
          <cell r="AE98">
            <v>3440.6000000000022</v>
          </cell>
          <cell r="AF98">
            <v>3440.6000000000022</v>
          </cell>
          <cell r="AG98">
            <v>3440.6000000000022</v>
          </cell>
          <cell r="AH98">
            <v>3440.6000000000022</v>
          </cell>
        </row>
        <row r="99">
          <cell r="C99" t="str">
            <v>Other Current Liabilities</v>
          </cell>
          <cell r="F99">
            <v>785.7</v>
          </cell>
          <cell r="G99">
            <v>785.7</v>
          </cell>
          <cell r="H99">
            <v>787.63573694489105</v>
          </cell>
          <cell r="J99">
            <v>787.29418653555865</v>
          </cell>
          <cell r="K99">
            <v>791.34155888614669</v>
          </cell>
          <cell r="L99">
            <v>832.2661289323454</v>
          </cell>
          <cell r="M99">
            <v>889.52705505690892</v>
          </cell>
          <cell r="N99">
            <v>950.72760283212028</v>
          </cell>
        </row>
        <row r="100">
          <cell r="C100" t="str">
            <v>Total</v>
          </cell>
          <cell r="F100">
            <v>6014</v>
          </cell>
          <cell r="G100">
            <v>6014</v>
          </cell>
          <cell r="H100">
            <v>6027.0520604906906</v>
          </cell>
          <cell r="J100">
            <v>6013.6057237923806</v>
          </cell>
          <cell r="K100">
            <v>6033.5162266898951</v>
          </cell>
          <cell r="L100">
            <v>6337.7278842219694</v>
          </cell>
          <cell r="M100">
            <v>6753.110326708289</v>
          </cell>
          <cell r="N100">
            <v>7217.7325648194656</v>
          </cell>
        </row>
        <row r="101">
          <cell r="V101" t="str">
            <v>Price Per Share</v>
          </cell>
          <cell r="AD101" t="str">
            <v>Price Per Share</v>
          </cell>
        </row>
        <row r="102">
          <cell r="C102" t="str">
            <v>Total Working Capital</v>
          </cell>
          <cell r="F102">
            <v>1956.9000000000005</v>
          </cell>
          <cell r="G102">
            <v>1956.9000000000005</v>
          </cell>
          <cell r="H102">
            <v>1958.3027770022891</v>
          </cell>
          <cell r="J102">
            <v>1936.4689784080983</v>
          </cell>
          <cell r="K102">
            <v>1925.1065831836104</v>
          </cell>
          <cell r="L102">
            <v>2009.5270181935084</v>
          </cell>
          <cell r="M102">
            <v>2107.7616957772534</v>
          </cell>
          <cell r="N102">
            <v>2252.7782746748144</v>
          </cell>
          <cell r="V102" t="str">
            <v>Free Cash Flow Growth After 2014</v>
          </cell>
          <cell r="AD102" t="str">
            <v>Multiple of 2014 EBITDA</v>
          </cell>
        </row>
        <row r="103">
          <cell r="C103" t="str">
            <v>Total Incremental Working Capital Needs</v>
          </cell>
          <cell r="G103">
            <v>0</v>
          </cell>
          <cell r="H103">
            <v>1.4027770022885306</v>
          </cell>
          <cell r="J103">
            <v>-21.833798594190739</v>
          </cell>
          <cell r="K103">
            <v>-11.362395224487955</v>
          </cell>
          <cell r="L103">
            <v>84.420435009898029</v>
          </cell>
          <cell r="M103">
            <v>98.234677583744997</v>
          </cell>
          <cell r="N103">
            <v>145.01657889756098</v>
          </cell>
          <cell r="U103">
            <v>62.946107977645973</v>
          </cell>
          <cell r="V103">
            <v>1.4999999999999999E-2</v>
          </cell>
          <cell r="W103">
            <v>0.02</v>
          </cell>
          <cell r="X103">
            <v>2.5000000000000001E-2</v>
          </cell>
          <cell r="Y103">
            <v>3.0000000000000002E-2</v>
          </cell>
          <cell r="Z103">
            <v>3.5000000000000003E-2</v>
          </cell>
          <cell r="AC103">
            <v>62.946107977645973</v>
          </cell>
          <cell r="AD103">
            <v>6</v>
          </cell>
          <cell r="AE103">
            <v>6.5</v>
          </cell>
          <cell r="AF103">
            <v>7</v>
          </cell>
          <cell r="AG103">
            <v>7.5</v>
          </cell>
          <cell r="AH103">
            <v>8</v>
          </cell>
        </row>
        <row r="104">
          <cell r="T104" t="str">
            <v>WACC</v>
          </cell>
          <cell r="U104">
            <v>0.08</v>
          </cell>
          <cell r="V104">
            <v>2.5791712138583578</v>
          </cell>
          <cell r="W104">
            <v>2.5791712138583578</v>
          </cell>
          <cell r="X104">
            <v>2.5791712138583578</v>
          </cell>
          <cell r="Y104">
            <v>2.5791712138583578</v>
          </cell>
          <cell r="Z104">
            <v>2.5791712138583578</v>
          </cell>
          <cell r="AB104" t="str">
            <v>WACC</v>
          </cell>
          <cell r="AC104">
            <v>0.08</v>
          </cell>
          <cell r="AD104">
            <v>2.5791712138583578</v>
          </cell>
          <cell r="AE104">
            <v>2.5791712138583578</v>
          </cell>
          <cell r="AF104">
            <v>2.5791712138583578</v>
          </cell>
          <cell r="AG104">
            <v>2.5791712138583578</v>
          </cell>
          <cell r="AH104">
            <v>2.5791712138583578</v>
          </cell>
        </row>
        <row r="105">
          <cell r="U105">
            <v>0.09</v>
          </cell>
          <cell r="V105">
            <v>2.5791712138583578</v>
          </cell>
          <cell r="W105">
            <v>2.5791712138583578</v>
          </cell>
          <cell r="X105">
            <v>2.5791712138583578</v>
          </cell>
          <cell r="Y105">
            <v>2.5791712138583578</v>
          </cell>
          <cell r="Z105">
            <v>2.5791712138583578</v>
          </cell>
          <cell r="AC105">
            <v>0.09</v>
          </cell>
          <cell r="AD105">
            <v>2.5791712138583578</v>
          </cell>
          <cell r="AE105">
            <v>2.5791712138583578</v>
          </cell>
          <cell r="AF105">
            <v>2.5791712138583578</v>
          </cell>
          <cell r="AG105">
            <v>2.5791712138583578</v>
          </cell>
          <cell r="AH105">
            <v>2.5791712138583578</v>
          </cell>
        </row>
        <row r="106">
          <cell r="U106">
            <v>9.9999999999999992E-2</v>
          </cell>
          <cell r="V106">
            <v>2.5791712138583578</v>
          </cell>
          <cell r="W106">
            <v>2.5791712138583578</v>
          </cell>
          <cell r="X106">
            <v>2.5791712138583578</v>
          </cell>
          <cell r="Y106">
            <v>2.5791712138583578</v>
          </cell>
          <cell r="Z106">
            <v>2.5791712138583578</v>
          </cell>
          <cell r="AC106">
            <v>9.9999999999999992E-2</v>
          </cell>
          <cell r="AD106">
            <v>2.5791712138583578</v>
          </cell>
          <cell r="AE106">
            <v>2.5791712138583578</v>
          </cell>
          <cell r="AF106">
            <v>2.5791712138583578</v>
          </cell>
          <cell r="AG106">
            <v>2.5791712138583578</v>
          </cell>
          <cell r="AH106">
            <v>2.5791712138583578</v>
          </cell>
        </row>
        <row r="107">
          <cell r="U107">
            <v>0.10999999999999999</v>
          </cell>
          <cell r="V107">
            <v>2.5791712138583578</v>
          </cell>
          <cell r="W107">
            <v>2.5791712138583578</v>
          </cell>
          <cell r="X107">
            <v>2.5791712138583578</v>
          </cell>
          <cell r="Y107">
            <v>2.5791712138583578</v>
          </cell>
          <cell r="Z107">
            <v>2.5791712138583578</v>
          </cell>
          <cell r="AC107">
            <v>0.10999999999999999</v>
          </cell>
          <cell r="AD107">
            <v>2.5791712138583578</v>
          </cell>
          <cell r="AE107">
            <v>2.5791712138583578</v>
          </cell>
          <cell r="AF107">
            <v>2.5791712138583578</v>
          </cell>
          <cell r="AG107">
            <v>2.5791712138583578</v>
          </cell>
          <cell r="AH107">
            <v>2.5791712138583578</v>
          </cell>
        </row>
        <row r="108">
          <cell r="U108">
            <v>0.11999999999999998</v>
          </cell>
          <cell r="V108">
            <v>2.5791712138583578</v>
          </cell>
          <cell r="W108">
            <v>2.5791712138583578</v>
          </cell>
          <cell r="X108">
            <v>2.5791712138583578</v>
          </cell>
          <cell r="Y108">
            <v>2.5791712138583578</v>
          </cell>
          <cell r="Z108">
            <v>2.5791712138583578</v>
          </cell>
          <cell r="AC108">
            <v>0.11999999999999998</v>
          </cell>
          <cell r="AD108">
            <v>2.5791712138583578</v>
          </cell>
          <cell r="AE108">
            <v>2.5791712138583578</v>
          </cell>
          <cell r="AF108">
            <v>2.5791712138583578</v>
          </cell>
          <cell r="AG108">
            <v>2.5791712138583578</v>
          </cell>
          <cell r="AH108">
            <v>2.5791712138583578</v>
          </cell>
        </row>
        <row r="112">
          <cell r="V112" t="str">
            <v>Implied Terminal Multiple</v>
          </cell>
          <cell r="AD112" t="str">
            <v>Implied Growth Rate of FCF</v>
          </cell>
        </row>
        <row r="113">
          <cell r="V113" t="str">
            <v>Free Cash Flow Growth After 2014</v>
          </cell>
          <cell r="AD113" t="str">
            <v>Multiple of 2014 EBITDA</v>
          </cell>
        </row>
        <row r="114">
          <cell r="V114">
            <v>1.4999999999999999E-2</v>
          </cell>
          <cell r="W114">
            <v>0.02</v>
          </cell>
          <cell r="X114">
            <v>2.5000000000000001E-2</v>
          </cell>
          <cell r="Y114">
            <v>3.0000000000000002E-2</v>
          </cell>
          <cell r="Z114">
            <v>3.5000000000000003E-2</v>
          </cell>
          <cell r="AD114">
            <v>6</v>
          </cell>
          <cell r="AE114">
            <v>6.5</v>
          </cell>
          <cell r="AF114">
            <v>7</v>
          </cell>
          <cell r="AG114">
            <v>7.5</v>
          </cell>
          <cell r="AH114">
            <v>8</v>
          </cell>
        </row>
        <row r="115">
          <cell r="T115" t="str">
            <v>WACC</v>
          </cell>
          <cell r="U115">
            <v>0.08</v>
          </cell>
          <cell r="V115">
            <v>8.0386294507677114</v>
          </cell>
          <cell r="W115">
            <v>8.7514143281756898</v>
          </cell>
          <cell r="X115">
            <v>9.5937964560214759</v>
          </cell>
          <cell r="Y115">
            <v>10.604655009436422</v>
          </cell>
          <cell r="Z115">
            <v>11.840148796943577</v>
          </cell>
          <cell r="AB115" t="str">
            <v>WACC</v>
          </cell>
          <cell r="AC115">
            <v>0.08</v>
          </cell>
          <cell r="AD115">
            <v>-5.340016032871828E-3</v>
          </cell>
          <cell r="AE115">
            <v>7.4284797646531175E-4</v>
          </cell>
          <cell r="AF115">
            <v>6.0162595918501595E-3</v>
          </cell>
          <cell r="AG115">
            <v>1.0631711083271721E-2</v>
          </cell>
          <cell r="AH115">
            <v>1.4705111391854535E-2</v>
          </cell>
        </row>
        <row r="116">
          <cell r="U116">
            <v>0.09</v>
          </cell>
          <cell r="V116">
            <v>6.9668121906653511</v>
          </cell>
          <cell r="W116">
            <v>7.5012122812934487</v>
          </cell>
          <cell r="X116">
            <v>8.1178277704797104</v>
          </cell>
          <cell r="Y116">
            <v>8.8372125078636863</v>
          </cell>
          <cell r="Z116">
            <v>9.6873944702265646</v>
          </cell>
          <cell r="AC116">
            <v>0.09</v>
          </cell>
          <cell r="AD116">
            <v>3.8697986334904652E-3</v>
          </cell>
          <cell r="AE116">
            <v>1.0008985457728877E-2</v>
          </cell>
          <cell r="AF116">
            <v>1.5331224958441367E-2</v>
          </cell>
          <cell r="AG116">
            <v>1.9989412111820527E-2</v>
          </cell>
          <cell r="AH116">
            <v>2.4100529089927259E-2</v>
          </cell>
        </row>
        <row r="117">
          <cell r="U117">
            <v>9.9999999999999992E-2</v>
          </cell>
          <cell r="V117">
            <v>6.1471872270576631</v>
          </cell>
          <cell r="W117">
            <v>6.5635607461317678</v>
          </cell>
          <cell r="X117">
            <v>7.0354507344157504</v>
          </cell>
          <cell r="Y117">
            <v>7.574753578168874</v>
          </cell>
          <cell r="Z117">
            <v>8.1970260901917094</v>
          </cell>
          <cell r="AC117">
            <v>9.9999999999999992E-2</v>
          </cell>
          <cell r="AD117">
            <v>1.3079613299852759E-2</v>
          </cell>
          <cell r="AE117">
            <v>1.9275122938992445E-2</v>
          </cell>
          <cell r="AF117">
            <v>2.4646190325032565E-2</v>
          </cell>
          <cell r="AG117">
            <v>2.9347113140369332E-2</v>
          </cell>
          <cell r="AH117">
            <v>3.3495946787999976E-2</v>
          </cell>
        </row>
        <row r="118">
          <cell r="U118">
            <v>0.10999999999999999</v>
          </cell>
          <cell r="V118">
            <v>5.5001148873673831</v>
          </cell>
          <cell r="W118">
            <v>5.8342762187837938</v>
          </cell>
          <cell r="X118">
            <v>6.2077506480138966</v>
          </cell>
          <cell r="Y118">
            <v>6.6279093808977647</v>
          </cell>
          <cell r="Z118">
            <v>7.1040892781661471</v>
          </cell>
          <cell r="AC118">
            <v>0.10999999999999999</v>
          </cell>
          <cell r="AD118">
            <v>2.2289427966215067E-2</v>
          </cell>
          <cell r="AE118">
            <v>2.8541260420255999E-2</v>
          </cell>
          <cell r="AF118">
            <v>3.3961155691623758E-2</v>
          </cell>
          <cell r="AG118">
            <v>3.8704814168918147E-2</v>
          </cell>
          <cell r="AH118">
            <v>4.2891364486072697E-2</v>
          </cell>
        </row>
        <row r="119">
          <cell r="A119" t="str">
            <v>x</v>
          </cell>
          <cell r="U119">
            <v>0.11999999999999998</v>
          </cell>
          <cell r="V119">
            <v>4.9762944219038223</v>
          </cell>
          <cell r="W119">
            <v>5.2508485969054144</v>
          </cell>
          <cell r="X119">
            <v>5.5543032113808559</v>
          </cell>
          <cell r="Y119">
            <v>5.8914750052424578</v>
          </cell>
          <cell r="Z119">
            <v>6.2683140689701302</v>
          </cell>
          <cell r="AC119">
            <v>0.11999999999999998</v>
          </cell>
          <cell r="AD119">
            <v>3.1499242632577362E-2</v>
          </cell>
          <cell r="AE119">
            <v>3.7807397901519567E-2</v>
          </cell>
          <cell r="AF119">
            <v>4.3276121058214968E-2</v>
          </cell>
          <cell r="AG119">
            <v>4.806251519746696E-2</v>
          </cell>
          <cell r="AH119">
            <v>5.2286782184145411E-2</v>
          </cell>
        </row>
        <row r="128">
          <cell r="A128" t="str">
            <v>x</v>
          </cell>
        </row>
      </sheetData>
      <sheetData sheetId="13" refreshError="1"/>
      <sheetData sheetId="14" refreshError="1">
        <row r="2">
          <cell r="A2" t="str">
            <v>x</v>
          </cell>
          <cell r="C2" t="str">
            <v>Inputs</v>
          </cell>
          <cell r="I2" t="str">
            <v>EPS Metrics</v>
          </cell>
        </row>
        <row r="4">
          <cell r="C4" t="str">
            <v>Discount Period to</v>
          </cell>
          <cell r="E4">
            <v>40086</v>
          </cell>
          <cell r="I4" t="str">
            <v>Consensus</v>
          </cell>
          <cell r="J4">
            <v>3.5</v>
          </cell>
        </row>
        <row r="5">
          <cell r="C5" t="str">
            <v>P/E Multiple Range</v>
          </cell>
          <cell r="I5">
            <v>2009</v>
          </cell>
          <cell r="J5">
            <v>3.7379984951091032</v>
          </cell>
        </row>
        <row r="6">
          <cell r="D6" t="str">
            <v>Start</v>
          </cell>
          <cell r="E6">
            <v>12</v>
          </cell>
          <cell r="I6">
            <v>2010</v>
          </cell>
          <cell r="J6">
            <v>3.815996938384997</v>
          </cell>
        </row>
        <row r="7">
          <cell r="D7" t="str">
            <v>Step</v>
          </cell>
          <cell r="E7">
            <v>2</v>
          </cell>
          <cell r="I7">
            <v>2011</v>
          </cell>
          <cell r="J7">
            <v>3.791180086047941</v>
          </cell>
        </row>
        <row r="8">
          <cell r="C8" t="str">
            <v>LT Growth Rate</v>
          </cell>
          <cell r="E8">
            <v>0.15</v>
          </cell>
          <cell r="I8">
            <v>2012</v>
          </cell>
          <cell r="J8">
            <v>4.146711635750421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2</v>
          </cell>
          <cell r="I11" t="str">
            <v>EBITDA Metrics</v>
          </cell>
          <cell r="L11" t="str">
            <v xml:space="preserve"> &lt;- Linked to "EBITDA"; not "Operating EBITDA"</v>
          </cell>
        </row>
        <row r="12">
          <cell r="I12" t="str">
            <v>Current LTM</v>
          </cell>
          <cell r="J12">
            <v>7976.5999999999949</v>
          </cell>
        </row>
        <row r="13">
          <cell r="C13" t="str">
            <v>Use Current Debt (No =  Each Yr. Status Quo Debt)?</v>
          </cell>
          <cell r="F13" t="str">
            <v>Y</v>
          </cell>
          <cell r="I13">
            <v>2009</v>
          </cell>
          <cell r="J13">
            <v>8003.4999999999991</v>
          </cell>
        </row>
        <row r="14">
          <cell r="I14">
            <v>2010</v>
          </cell>
          <cell r="J14">
            <v>8000.2999999999984</v>
          </cell>
        </row>
        <row r="15">
          <cell r="C15" t="str">
            <v>Link below to model Status Quo Net Debt</v>
          </cell>
          <cell r="I15">
            <v>2011</v>
          </cell>
          <cell r="J15">
            <v>7904.2</v>
          </cell>
        </row>
        <row r="16">
          <cell r="D16">
            <v>2009</v>
          </cell>
          <cell r="I16">
            <v>2012</v>
          </cell>
          <cell r="J16">
            <v>8455.1999999999989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</row>
        <row r="21">
          <cell r="C21" t="str">
            <v>Cost of Equity</v>
          </cell>
          <cell r="E21">
            <v>8.6026806624843813E-2</v>
          </cell>
        </row>
        <row r="22">
          <cell r="C22" t="str">
            <v>Offer Price</v>
          </cell>
          <cell r="E22">
            <v>50.188249999999996</v>
          </cell>
        </row>
        <row r="23">
          <cell r="C23" t="str">
            <v>Shares Outstanding</v>
          </cell>
          <cell r="E23">
            <v>1333.9944170875629</v>
          </cell>
        </row>
        <row r="24">
          <cell r="C24" t="str">
            <v>Current Net Debt</v>
          </cell>
          <cell r="E24">
            <v>-3440.6000000000022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S29" t="str">
            <v xml:space="preserve"> </v>
          </cell>
          <cell r="W29" t="str">
            <v xml:space="preserve"> </v>
          </cell>
        </row>
        <row r="30">
          <cell r="F30" t="str">
            <v>Current 1</v>
          </cell>
          <cell r="H30">
            <v>2009</v>
          </cell>
          <cell r="L30">
            <v>2010</v>
          </cell>
          <cell r="P30">
            <v>2011</v>
          </cell>
          <cell r="S30" t="str">
            <v xml:space="preserve"> </v>
          </cell>
          <cell r="T30">
            <v>2012</v>
          </cell>
        </row>
        <row r="32">
          <cell r="C32" t="str">
            <v>Forward P/E</v>
          </cell>
          <cell r="F32">
            <v>14.339499999999999</v>
          </cell>
          <cell r="H32">
            <v>12</v>
          </cell>
          <cell r="I32">
            <v>14</v>
          </cell>
          <cell r="J32">
            <v>16</v>
          </cell>
          <cell r="L32">
            <v>12</v>
          </cell>
          <cell r="M32">
            <v>14</v>
          </cell>
          <cell r="N32">
            <v>16</v>
          </cell>
          <cell r="P32">
            <v>12</v>
          </cell>
          <cell r="Q32">
            <v>14</v>
          </cell>
          <cell r="R32">
            <v>16</v>
          </cell>
          <cell r="T32">
            <v>12</v>
          </cell>
          <cell r="U32">
            <v>14</v>
          </cell>
          <cell r="V32">
            <v>16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I33">
            <v>0.15</v>
          </cell>
          <cell r="J33">
            <v>0.15</v>
          </cell>
          <cell r="L33">
            <v>0.15</v>
          </cell>
          <cell r="M33">
            <v>0.15</v>
          </cell>
          <cell r="N33">
            <v>0.15</v>
          </cell>
          <cell r="P33">
            <v>0.15</v>
          </cell>
          <cell r="Q33">
            <v>0.15</v>
          </cell>
          <cell r="R33">
            <v>0.15</v>
          </cell>
        </row>
        <row r="34">
          <cell r="C34" t="str">
            <v>Forward PEG</v>
          </cell>
          <cell r="F34">
            <v>0.95596666666666663</v>
          </cell>
          <cell r="H34">
            <v>0.8</v>
          </cell>
          <cell r="I34">
            <v>0.93333333333333346</v>
          </cell>
          <cell r="J34">
            <v>1.0666666666666667</v>
          </cell>
          <cell r="L34">
            <v>0.8</v>
          </cell>
          <cell r="M34">
            <v>0.93333333333333346</v>
          </cell>
          <cell r="N34">
            <v>1.0666666666666667</v>
          </cell>
          <cell r="P34">
            <v>0.8</v>
          </cell>
          <cell r="Q34">
            <v>0.93333333333333346</v>
          </cell>
          <cell r="R34">
            <v>1.0666666666666667</v>
          </cell>
        </row>
        <row r="36">
          <cell r="C36" t="str">
            <v>EPS</v>
          </cell>
          <cell r="F36">
            <v>3.5</v>
          </cell>
          <cell r="H36">
            <v>3.7379984951091032</v>
          </cell>
          <cell r="I36">
            <v>3.7379984951091032</v>
          </cell>
          <cell r="J36">
            <v>3.7379984951091032</v>
          </cell>
          <cell r="L36">
            <v>3.815996938384997</v>
          </cell>
          <cell r="M36">
            <v>3.815996938384997</v>
          </cell>
          <cell r="N36">
            <v>3.815996938384997</v>
          </cell>
          <cell r="P36">
            <v>3.791180086047941</v>
          </cell>
          <cell r="Q36">
            <v>3.791180086047941</v>
          </cell>
          <cell r="R36">
            <v>3.791180086047941</v>
          </cell>
          <cell r="T36">
            <v>4.146711635750421</v>
          </cell>
          <cell r="U36">
            <v>4.146711635750421</v>
          </cell>
          <cell r="V36">
            <v>4.146711635750421</v>
          </cell>
        </row>
        <row r="37">
          <cell r="C37" t="str">
            <v>Implied Fiscal Year-End Share Price 2</v>
          </cell>
          <cell r="F37">
            <v>50.188249999999996</v>
          </cell>
          <cell r="H37">
            <v>45.791963260619966</v>
          </cell>
          <cell r="I37">
            <v>53.423957137389955</v>
          </cell>
          <cell r="J37">
            <v>61.055951014159952</v>
          </cell>
          <cell r="L37">
            <v>45.494161032575292</v>
          </cell>
          <cell r="M37">
            <v>53.076521204671174</v>
          </cell>
          <cell r="N37">
            <v>60.658881376767056</v>
          </cell>
          <cell r="P37">
            <v>49.760539629005052</v>
          </cell>
          <cell r="Q37">
            <v>58.053962900505894</v>
          </cell>
          <cell r="R37">
            <v>66.347386172006736</v>
          </cell>
        </row>
        <row r="38">
          <cell r="C38" t="str">
            <v>FD Shares Outstanding</v>
          </cell>
          <cell r="F38">
            <v>1333.9944170875629</v>
          </cell>
          <cell r="H38">
            <v>1333.9944170875629</v>
          </cell>
          <cell r="I38">
            <v>1333.9944170875629</v>
          </cell>
          <cell r="J38">
            <v>1333.9944170875629</v>
          </cell>
          <cell r="L38">
            <v>1333.9944170875629</v>
          </cell>
          <cell r="M38">
            <v>1333.9944170875629</v>
          </cell>
          <cell r="N38">
            <v>1333.9944170875629</v>
          </cell>
          <cell r="P38">
            <v>1333.9944170875629</v>
          </cell>
          <cell r="Q38">
            <v>1333.9944170875629</v>
          </cell>
          <cell r="R38">
            <v>1333.9944170875629</v>
          </cell>
        </row>
        <row r="39">
          <cell r="C39" t="str">
            <v>Net Debt</v>
          </cell>
          <cell r="F39">
            <v>-3440.6000000000022</v>
          </cell>
          <cell r="H39">
            <v>-3440.6000000000022</v>
          </cell>
          <cell r="I39">
            <v>-3440.6000000000022</v>
          </cell>
          <cell r="J39">
            <v>-3440.6000000000022</v>
          </cell>
          <cell r="L39">
            <v>-3440.6000000000022</v>
          </cell>
          <cell r="M39">
            <v>-3440.6000000000022</v>
          </cell>
          <cell r="N39">
            <v>-3440.6000000000022</v>
          </cell>
          <cell r="P39">
            <v>-3440.6000000000022</v>
          </cell>
          <cell r="Q39">
            <v>-3440.6000000000022</v>
          </cell>
          <cell r="R39">
            <v>-3440.6000000000022</v>
          </cell>
        </row>
        <row r="40">
          <cell r="C40" t="str">
            <v>Enterprise Value</v>
          </cell>
          <cell r="F40">
            <v>63510.24530339487</v>
          </cell>
          <cell r="H40">
            <v>57645.623337145822</v>
          </cell>
          <cell r="I40">
            <v>67826.660560003453</v>
          </cell>
          <cell r="J40">
            <v>78007.697782861098</v>
          </cell>
          <cell r="L40">
            <v>57248.356827537995</v>
          </cell>
          <cell r="M40">
            <v>67363.18296546099</v>
          </cell>
          <cell r="N40">
            <v>77478.009103383985</v>
          </cell>
          <cell r="P40">
            <v>62939.682056357153</v>
          </cell>
          <cell r="Q40">
            <v>74003.062399083356</v>
          </cell>
          <cell r="R40">
            <v>85066.442741809544</v>
          </cell>
        </row>
        <row r="41">
          <cell r="C41" t="str">
            <v>LTM EBITDA</v>
          </cell>
          <cell r="F41">
            <v>7976.5999999999949</v>
          </cell>
          <cell r="H41">
            <v>8003.4999999999991</v>
          </cell>
          <cell r="I41">
            <v>8003.4999999999991</v>
          </cell>
          <cell r="J41">
            <v>8003.4999999999991</v>
          </cell>
          <cell r="L41">
            <v>8000.2999999999984</v>
          </cell>
          <cell r="M41">
            <v>8000.2999999999984</v>
          </cell>
          <cell r="N41">
            <v>8000.2999999999984</v>
          </cell>
          <cell r="P41">
            <v>7904.2</v>
          </cell>
          <cell r="Q41">
            <v>7904.2</v>
          </cell>
          <cell r="R41">
            <v>7904.2</v>
          </cell>
        </row>
        <row r="42">
          <cell r="C42" t="str">
            <v>Implied EV / LTM EBITDA</v>
          </cell>
          <cell r="F42">
            <v>7.9620697168461385</v>
          </cell>
          <cell r="H42">
            <v>7.2025518007304088</v>
          </cell>
          <cell r="I42">
            <v>8.4746249215972345</v>
          </cell>
          <cell r="J42">
            <v>9.746698042464061</v>
          </cell>
          <cell r="L42">
            <v>7.1557762618324325</v>
          </cell>
          <cell r="M42">
            <v>8.420082117603215</v>
          </cell>
          <cell r="N42">
            <v>9.6843879733739993</v>
          </cell>
          <cell r="P42">
            <v>7.9628149662656753</v>
          </cell>
          <cell r="Q42">
            <v>9.3624987220823552</v>
          </cell>
          <cell r="R42">
            <v>10.762182477899033</v>
          </cell>
        </row>
        <row r="45">
          <cell r="C45" t="str">
            <v>Present Value of Future Share Price 3</v>
          </cell>
          <cell r="H45">
            <v>44.856886631848788</v>
          </cell>
          <cell r="I45">
            <v>52.333034403823582</v>
          </cell>
          <cell r="J45">
            <v>59.809182175798384</v>
          </cell>
          <cell r="L45">
            <v>41.035051146315553</v>
          </cell>
          <cell r="M45">
            <v>47.874226337368142</v>
          </cell>
          <cell r="N45">
            <v>54.713401528420732</v>
          </cell>
          <cell r="P45">
            <v>41.327949181040211</v>
          </cell>
          <cell r="Q45">
            <v>48.215940711213577</v>
          </cell>
          <cell r="R45">
            <v>55.103932241386943</v>
          </cell>
        </row>
        <row r="48">
          <cell r="C48" t="str">
            <v>Note: Share prices are discounted to 9/30/2009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8.6%</v>
          </cell>
        </row>
        <row r="54">
          <cell r="F54" t="str">
            <v>Discount Period</v>
          </cell>
          <cell r="H54">
            <v>0.25</v>
          </cell>
          <cell r="I54">
            <v>0.25</v>
          </cell>
          <cell r="J54">
            <v>0.25</v>
          </cell>
          <cell r="L54">
            <v>1.25</v>
          </cell>
          <cell r="M54">
            <v>1.25</v>
          </cell>
          <cell r="N54">
            <v>1.25</v>
          </cell>
          <cell r="P54">
            <v>2.25</v>
          </cell>
          <cell r="Q54">
            <v>2.25</v>
          </cell>
          <cell r="R54">
            <v>2.25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2">
          <cell r="H62" t="str">
            <v>Fiscal Year Ending December 31,</v>
          </cell>
        </row>
        <row r="63">
          <cell r="F63" t="str">
            <v>Current</v>
          </cell>
          <cell r="H63">
            <v>2009</v>
          </cell>
          <cell r="L63">
            <v>2010</v>
          </cell>
          <cell r="P63">
            <v>2011</v>
          </cell>
        </row>
        <row r="65">
          <cell r="C65" t="str">
            <v>EV / LTM EBITDA</v>
          </cell>
          <cell r="F65">
            <v>7.9620697168461385</v>
          </cell>
          <cell r="H65">
            <v>6</v>
          </cell>
          <cell r="I65">
            <v>8</v>
          </cell>
          <cell r="J65">
            <v>10</v>
          </cell>
          <cell r="L65">
            <v>6</v>
          </cell>
          <cell r="M65">
            <v>8</v>
          </cell>
          <cell r="N65">
            <v>10</v>
          </cell>
          <cell r="P65">
            <v>6</v>
          </cell>
          <cell r="Q65">
            <v>8</v>
          </cell>
          <cell r="R65">
            <v>10</v>
          </cell>
        </row>
        <row r="66">
          <cell r="C66" t="str">
            <v>LTM EBITDA</v>
          </cell>
          <cell r="F66">
            <v>7976.5999999999949</v>
          </cell>
          <cell r="H66">
            <v>8003.4999999999991</v>
          </cell>
          <cell r="I66">
            <v>8003.4999999999991</v>
          </cell>
          <cell r="J66">
            <v>8003.4999999999991</v>
          </cell>
          <cell r="L66">
            <v>8000.2999999999984</v>
          </cell>
          <cell r="M66">
            <v>8000.2999999999984</v>
          </cell>
          <cell r="N66">
            <v>8000.2999999999984</v>
          </cell>
          <cell r="P66">
            <v>7904.2</v>
          </cell>
          <cell r="Q66">
            <v>7904.2</v>
          </cell>
          <cell r="R66">
            <v>7904.2</v>
          </cell>
        </row>
        <row r="67">
          <cell r="C67" t="str">
            <v>Enterprise Value</v>
          </cell>
          <cell r="F67">
            <v>63510.24530339487</v>
          </cell>
          <cell r="H67">
            <v>48020.999999999993</v>
          </cell>
          <cell r="I67">
            <v>64027.999999999993</v>
          </cell>
          <cell r="J67">
            <v>80034.999999999985</v>
          </cell>
          <cell r="L67">
            <v>48001.799999999988</v>
          </cell>
          <cell r="M67">
            <v>64002.399999999987</v>
          </cell>
          <cell r="N67">
            <v>80002.999999999985</v>
          </cell>
          <cell r="P67">
            <v>47425.2</v>
          </cell>
          <cell r="Q67">
            <v>63233.599999999999</v>
          </cell>
          <cell r="R67">
            <v>79042</v>
          </cell>
        </row>
        <row r="68">
          <cell r="C68" t="str">
            <v>Net Debt</v>
          </cell>
          <cell r="F68">
            <v>-3440.6000000000022</v>
          </cell>
          <cell r="H68">
            <v>-3440.6000000000022</v>
          </cell>
          <cell r="I68">
            <v>-3440.6000000000022</v>
          </cell>
          <cell r="J68">
            <v>-3440.6000000000022</v>
          </cell>
          <cell r="L68">
            <v>-3440.6000000000022</v>
          </cell>
          <cell r="M68">
            <v>-3440.6000000000022</v>
          </cell>
          <cell r="N68">
            <v>-3440.6000000000022</v>
          </cell>
          <cell r="P68">
            <v>-3440.6000000000022</v>
          </cell>
          <cell r="Q68">
            <v>-3440.6000000000022</v>
          </cell>
          <cell r="R68">
            <v>-3440.6000000000022</v>
          </cell>
        </row>
        <row r="69">
          <cell r="C69" t="str">
            <v>Equity Value</v>
          </cell>
          <cell r="F69">
            <v>66950.845303394875</v>
          </cell>
          <cell r="H69">
            <v>51461.599999999991</v>
          </cell>
          <cell r="I69">
            <v>67468.599999999991</v>
          </cell>
          <cell r="J69">
            <v>83475.599999999991</v>
          </cell>
          <cell r="L69">
            <v>51442.399999999994</v>
          </cell>
          <cell r="M69">
            <v>67442.999999999985</v>
          </cell>
          <cell r="N69">
            <v>83443.599999999991</v>
          </cell>
          <cell r="P69">
            <v>50865.8</v>
          </cell>
          <cell r="Q69">
            <v>66674.2</v>
          </cell>
          <cell r="R69">
            <v>82482.600000000006</v>
          </cell>
        </row>
        <row r="70">
          <cell r="C70" t="str">
            <v>FD Shares Outstanding</v>
          </cell>
          <cell r="F70">
            <v>1333.9944170875629</v>
          </cell>
          <cell r="H70">
            <v>1333.9944170875629</v>
          </cell>
          <cell r="I70">
            <v>1333.9944170875629</v>
          </cell>
          <cell r="J70">
            <v>1333.9944170875629</v>
          </cell>
          <cell r="L70">
            <v>1333.9944170875629</v>
          </cell>
          <cell r="M70">
            <v>1333.9944170875629</v>
          </cell>
          <cell r="N70">
            <v>1333.9944170875629</v>
          </cell>
          <cell r="P70">
            <v>1333.9944170875629</v>
          </cell>
          <cell r="Q70">
            <v>1333.9944170875629</v>
          </cell>
          <cell r="R70">
            <v>1333.9944170875629</v>
          </cell>
        </row>
        <row r="72">
          <cell r="C72" t="str">
            <v>Implied Fiscal Year-End Share Price 1</v>
          </cell>
          <cell r="F72">
            <v>50.188249999999996</v>
          </cell>
          <cell r="H72">
            <v>38.577072992819033</v>
          </cell>
          <cell r="I72">
            <v>50.576373585805932</v>
          </cell>
          <cell r="J72">
            <v>62.575674178792823</v>
          </cell>
          <cell r="L72">
            <v>38.562680128985377</v>
          </cell>
          <cell r="M72">
            <v>50.557183100694381</v>
          </cell>
          <cell r="N72">
            <v>62.551686072403399</v>
          </cell>
          <cell r="P72">
            <v>38.130444436980873</v>
          </cell>
          <cell r="Q72">
            <v>49.980868844688374</v>
          </cell>
          <cell r="R72">
            <v>61.831293252395888</v>
          </cell>
        </row>
        <row r="74">
          <cell r="C74" t="str">
            <v>EPS</v>
          </cell>
          <cell r="F74">
            <v>3.5</v>
          </cell>
          <cell r="H74">
            <v>3.7379984951091032</v>
          </cell>
          <cell r="I74">
            <v>3.7379984951091032</v>
          </cell>
          <cell r="J74">
            <v>3.7379984951091032</v>
          </cell>
          <cell r="L74">
            <v>3.815996938384997</v>
          </cell>
          <cell r="M74">
            <v>3.815996938384997</v>
          </cell>
          <cell r="N74">
            <v>3.815996938384997</v>
          </cell>
          <cell r="P74">
            <v>3.791180086047941</v>
          </cell>
          <cell r="Q74">
            <v>3.791180086047941</v>
          </cell>
          <cell r="R74">
            <v>3.791180086047941</v>
          </cell>
        </row>
        <row r="75">
          <cell r="C75" t="str">
            <v>Implied Forward P/E</v>
          </cell>
          <cell r="F75">
            <v>14.339499999999999</v>
          </cell>
          <cell r="H75">
            <v>10.320248401194998</v>
          </cell>
          <cell r="I75">
            <v>13.530335459466183</v>
          </cell>
          <cell r="J75">
            <v>16.740422517737368</v>
          </cell>
          <cell r="L75">
            <v>10.105532250585568</v>
          </cell>
          <cell r="M75">
            <v>13.248748339429001</v>
          </cell>
          <cell r="N75">
            <v>16.391964428272438</v>
          </cell>
          <cell r="P75">
            <v>10.057671640897805</v>
          </cell>
          <cell r="Q75">
            <v>13.183459426953833</v>
          </cell>
          <cell r="R75">
            <v>16.309247213009865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I76">
            <v>0.15</v>
          </cell>
          <cell r="J76">
            <v>0.15</v>
          </cell>
          <cell r="L76">
            <v>0.15</v>
          </cell>
          <cell r="M76">
            <v>0.15</v>
          </cell>
          <cell r="N76">
            <v>0.15</v>
          </cell>
          <cell r="P76">
            <v>0.15</v>
          </cell>
          <cell r="Q76">
            <v>0.15</v>
          </cell>
          <cell r="R76">
            <v>0.15</v>
          </cell>
        </row>
        <row r="77">
          <cell r="C77" t="str">
            <v>Forward PEG</v>
          </cell>
          <cell r="F77">
            <v>0.95596666666666663</v>
          </cell>
          <cell r="H77">
            <v>0.68801656007966661</v>
          </cell>
          <cell r="I77">
            <v>0.90202236396441227</v>
          </cell>
          <cell r="J77">
            <v>1.1160281678491579</v>
          </cell>
          <cell r="L77">
            <v>0.67370215003903799</v>
          </cell>
          <cell r="M77">
            <v>0.88324988929526682</v>
          </cell>
          <cell r="N77">
            <v>1.0927976285514958</v>
          </cell>
          <cell r="P77">
            <v>0.67051144272652041</v>
          </cell>
          <cell r="Q77">
            <v>0.87889729513025561</v>
          </cell>
          <cell r="R77">
            <v>1.087283147533991</v>
          </cell>
        </row>
        <row r="80">
          <cell r="C80" t="str">
            <v>Present Value of Future Share Price 2</v>
          </cell>
          <cell r="H80">
            <v>37.789325169982042</v>
          </cell>
          <cell r="I80">
            <v>49.543598803058025</v>
          </cell>
          <cell r="J80">
            <v>61.297872436133993</v>
          </cell>
          <cell r="L80">
            <v>34.782959296663506</v>
          </cell>
          <cell r="M80">
            <v>45.601821140632566</v>
          </cell>
          <cell r="N80">
            <v>56.420682984601633</v>
          </cell>
          <cell r="P80">
            <v>31.668729513203864</v>
          </cell>
          <cell r="Q80">
            <v>41.510940657755448</v>
          </cell>
          <cell r="R80">
            <v>51.353151802307039</v>
          </cell>
        </row>
        <row r="83">
          <cell r="C83" t="str">
            <v>Note: Share prices are discounted to 9/30/2009</v>
          </cell>
        </row>
        <row r="84">
          <cell r="C84">
            <v>1</v>
          </cell>
          <cell r="D84" t="str">
            <v>Calculated as EV / LTM EBITDA Multiple X LTM EBITDA minus Net Debt, divided by Shares Outstanding</v>
          </cell>
        </row>
        <row r="85">
          <cell r="C85">
            <v>2</v>
          </cell>
          <cell r="D85" t="str">
            <v>Implied future share prices discounted using estimated cost of equity of 8.6%</v>
          </cell>
        </row>
        <row r="89">
          <cell r="F89" t="str">
            <v>Discount Period</v>
          </cell>
          <cell r="H89">
            <v>0.25</v>
          </cell>
          <cell r="I89">
            <v>0.25</v>
          </cell>
          <cell r="J89">
            <v>0.25</v>
          </cell>
          <cell r="L89">
            <v>1.25</v>
          </cell>
          <cell r="M89">
            <v>1.25</v>
          </cell>
          <cell r="N89">
            <v>1.25</v>
          </cell>
          <cell r="P89">
            <v>2.25</v>
          </cell>
          <cell r="Q89">
            <v>2.25</v>
          </cell>
          <cell r="R89">
            <v>2.25</v>
          </cell>
        </row>
        <row r="97">
          <cell r="A97" t="str">
            <v>x</v>
          </cell>
        </row>
      </sheetData>
      <sheetData sheetId="15" refreshError="1">
        <row r="2">
          <cell r="A2" t="str">
            <v>x</v>
          </cell>
          <cell r="B2" t="str">
            <v>Inputs &amp; Links</v>
          </cell>
        </row>
        <row r="4">
          <cell r="B4" t="str">
            <v>Current Price</v>
          </cell>
          <cell r="C4">
            <v>43.74</v>
          </cell>
          <cell r="E4">
            <v>40086</v>
          </cell>
          <cell r="F4" t="str">
            <v>LTM 9/30/09 EBITDA</v>
          </cell>
          <cell r="G4">
            <v>7976.5999999999949</v>
          </cell>
          <cell r="H4" t="str">
            <v>&lt;- Links to Sum P&amp;L "EBITDA" line</v>
          </cell>
        </row>
        <row r="5">
          <cell r="B5" t="str">
            <v>FD Offer Shares</v>
          </cell>
          <cell r="C5">
            <v>1339.5585051145338</v>
          </cell>
          <cell r="E5">
            <v>2008</v>
          </cell>
          <cell r="F5" t="str">
            <v>2008 EBITDA</v>
          </cell>
          <cell r="G5">
            <v>7895.9</v>
          </cell>
        </row>
        <row r="6">
          <cell r="B6" t="str">
            <v>Net Debt</v>
          </cell>
          <cell r="C6">
            <v>-3440.6000000000022</v>
          </cell>
          <cell r="E6">
            <v>2009</v>
          </cell>
          <cell r="F6" t="str">
            <v>2009E EBITDA</v>
          </cell>
          <cell r="G6">
            <v>8003.4999999999991</v>
          </cell>
        </row>
        <row r="7">
          <cell r="B7" t="str">
            <v>(at Close)</v>
          </cell>
          <cell r="E7">
            <v>2010</v>
          </cell>
          <cell r="F7" t="str">
            <v>2010P EBITDA</v>
          </cell>
          <cell r="G7">
            <v>8000.2999999999984</v>
          </cell>
        </row>
        <row r="9">
          <cell r="E9">
            <v>40086</v>
          </cell>
          <cell r="F9" t="str">
            <v>LTM 9/30/09 Revenue</v>
          </cell>
          <cell r="G9">
            <v>23003.924999999996</v>
          </cell>
          <cell r="H9" t="str">
            <v>&lt;- Links to Sum P&amp;L "Revenue" line</v>
          </cell>
        </row>
        <row r="10">
          <cell r="B10" t="str">
            <v>Metric #1:</v>
          </cell>
          <cell r="C10" t="str">
            <v>EBITDA</v>
          </cell>
          <cell r="E10">
            <v>2008</v>
          </cell>
          <cell r="F10" t="str">
            <v>2008 Revenue</v>
          </cell>
          <cell r="G10">
            <v>22833.9</v>
          </cell>
        </row>
        <row r="11">
          <cell r="B11" t="str">
            <v>Metric #2:</v>
          </cell>
          <cell r="C11" t="str">
            <v>Revenue</v>
          </cell>
          <cell r="E11">
            <v>2009</v>
          </cell>
          <cell r="F11" t="str">
            <v>2009E Revenue</v>
          </cell>
          <cell r="G11">
            <v>23060.6</v>
          </cell>
        </row>
        <row r="12">
          <cell r="E12">
            <v>2010</v>
          </cell>
          <cell r="F12" t="str">
            <v>2010P Revenue</v>
          </cell>
          <cell r="G12">
            <v>23050.6</v>
          </cell>
        </row>
        <row r="14">
          <cell r="E14">
            <v>2009</v>
          </cell>
          <cell r="F14" t="str">
            <v>2009E Forward EPS</v>
          </cell>
          <cell r="G14">
            <v>3.7379984951091032</v>
          </cell>
          <cell r="H14" t="str">
            <v>&lt;- Links to Sum P&amp;L "EBITDA" line</v>
          </cell>
        </row>
        <row r="15">
          <cell r="E15">
            <v>2010</v>
          </cell>
          <cell r="F15" t="str">
            <v>2010P Forward EPS</v>
          </cell>
          <cell r="G15">
            <v>3.815996938384997</v>
          </cell>
        </row>
        <row r="17">
          <cell r="K17" t="str">
            <v>Football Field</v>
          </cell>
        </row>
        <row r="19">
          <cell r="F19" t="str">
            <v>Start Price:</v>
          </cell>
          <cell r="G19">
            <v>28</v>
          </cell>
          <cell r="M19" t="str">
            <v>Valuation Summary</v>
          </cell>
        </row>
        <row r="20">
          <cell r="F20" t="str">
            <v>Increment:</v>
          </cell>
          <cell r="G20">
            <v>5</v>
          </cell>
          <cell r="K20" t="str">
            <v>Implied Offer Price Per Share</v>
          </cell>
          <cell r="M20">
            <v>28</v>
          </cell>
          <cell r="R20">
            <v>33</v>
          </cell>
          <cell r="W20">
            <v>38</v>
          </cell>
          <cell r="AB20">
            <v>43</v>
          </cell>
          <cell r="AG20">
            <v>48</v>
          </cell>
          <cell r="AL20">
            <v>53</v>
          </cell>
          <cell r="AQ20">
            <v>58</v>
          </cell>
          <cell r="AV20">
            <v>63</v>
          </cell>
          <cell r="BA20">
            <v>68</v>
          </cell>
          <cell r="BF20">
            <v>73</v>
          </cell>
          <cell r="BK20">
            <v>78</v>
          </cell>
          <cell r="BP20">
            <v>83</v>
          </cell>
        </row>
        <row r="21">
          <cell r="F21" t="str">
            <v>Share count diluted based on each Implied Price:</v>
          </cell>
          <cell r="G21" t="str">
            <v>No</v>
          </cell>
          <cell r="K21" t="str">
            <v>Implied Premium / (Discount) to Current Price</v>
          </cell>
          <cell r="M21">
            <v>-0.35985368084133518</v>
          </cell>
          <cell r="R21">
            <v>-0.24554183813443076</v>
          </cell>
          <cell r="W21">
            <v>-0.13122999542752634</v>
          </cell>
          <cell r="AB21">
            <v>-1.6918152720621915E-2</v>
          </cell>
          <cell r="AG21">
            <v>9.7393689986282617E-2</v>
          </cell>
          <cell r="AL21">
            <v>0.21170553269318693</v>
          </cell>
          <cell r="AQ21">
            <v>0.32601737540009146</v>
          </cell>
          <cell r="AV21">
            <v>0.44032921810699577</v>
          </cell>
          <cell r="BA21">
            <v>0.5546410608139003</v>
          </cell>
          <cell r="BF21">
            <v>0.66895290352080461</v>
          </cell>
          <cell r="BK21">
            <v>0.78326474622770914</v>
          </cell>
          <cell r="BP21">
            <v>0.89757658893461345</v>
          </cell>
        </row>
        <row r="22">
          <cell r="K22" t="str">
            <v>Implied Enterprise Value</v>
          </cell>
          <cell r="M22">
            <v>34067.038143206941</v>
          </cell>
          <cell r="R22">
            <v>40764.830668779614</v>
          </cell>
          <cell r="W22">
            <v>47462.623194352287</v>
          </cell>
          <cell r="AB22">
            <v>54160.415719924946</v>
          </cell>
          <cell r="AG22">
            <v>60858.208245497619</v>
          </cell>
          <cell r="AL22">
            <v>67556.000771070278</v>
          </cell>
          <cell r="AQ22">
            <v>74253.793296642951</v>
          </cell>
          <cell r="AV22">
            <v>80951.585822215624</v>
          </cell>
          <cell r="BA22">
            <v>87649.378347788297</v>
          </cell>
          <cell r="BF22">
            <v>94347.170873360956</v>
          </cell>
          <cell r="BK22">
            <v>101044.96339893363</v>
          </cell>
          <cell r="BP22">
            <v>107742.7559245063</v>
          </cell>
          <cell r="BV22" t="str">
            <v>* Boxes below can be aligned with their respective ranges</v>
          </cell>
        </row>
        <row r="23">
          <cell r="A23" t="str">
            <v>x</v>
          </cell>
          <cell r="B23" t="str">
            <v>Per Share</v>
          </cell>
          <cell r="G23" t="str">
            <v>Enterprise Value / Share Price</v>
          </cell>
          <cell r="BV23" t="str">
            <v>Implied Price</v>
          </cell>
        </row>
        <row r="24">
          <cell r="B24" t="str">
            <v>Low</v>
          </cell>
          <cell r="C24" t="str">
            <v>High</v>
          </cell>
          <cell r="G24" t="str">
            <v>Low</v>
          </cell>
          <cell r="H24" t="str">
            <v>High</v>
          </cell>
          <cell r="BV24" t="str">
            <v>Low</v>
          </cell>
          <cell r="BW24" t="str">
            <v>High</v>
          </cell>
        </row>
        <row r="25">
          <cell r="B25">
            <v>28</v>
          </cell>
          <cell r="C25">
            <v>50</v>
          </cell>
          <cell r="G25">
            <v>34067.038143206941</v>
          </cell>
          <cell r="H25">
            <v>63537.325255726682</v>
          </cell>
          <cell r="K25" t="str">
            <v>52-Week High / Low</v>
          </cell>
          <cell r="N25">
            <v>0</v>
          </cell>
          <cell r="O25">
            <v>34067.038143206941</v>
          </cell>
          <cell r="P25">
            <v>35406.596648321472</v>
          </cell>
          <cell r="Q25">
            <v>36746.155153436004</v>
          </cell>
          <cell r="R25">
            <v>38085.713658550536</v>
          </cell>
          <cell r="S25">
            <v>39425.272163665068</v>
          </cell>
          <cell r="T25">
            <v>40764.830668779599</v>
          </cell>
          <cell r="U25">
            <v>42104.389173894131</v>
          </cell>
          <cell r="V25">
            <v>43443.947679008663</v>
          </cell>
          <cell r="W25">
            <v>44783.506184123195</v>
          </cell>
          <cell r="X25">
            <v>46123.064689237726</v>
          </cell>
          <cell r="Y25">
            <v>47462.623194352258</v>
          </cell>
          <cell r="Z25">
            <v>48802.18169946679</v>
          </cell>
          <cell r="AA25">
            <v>50141.740204581321</v>
          </cell>
          <cell r="AB25">
            <v>51481.298709695853</v>
          </cell>
          <cell r="AC25">
            <v>52820.857214810385</v>
          </cell>
          <cell r="AD25">
            <v>54160.415719924917</v>
          </cell>
          <cell r="AE25">
            <v>55499.974225039448</v>
          </cell>
          <cell r="AF25">
            <v>56839.53273015398</v>
          </cell>
          <cell r="AG25">
            <v>58179.091235268512</v>
          </cell>
          <cell r="AH25">
            <v>59518.649740383044</v>
          </cell>
          <cell r="AI25">
            <v>60858.208245497575</v>
          </cell>
          <cell r="AJ25">
            <v>62197.766750612107</v>
          </cell>
          <cell r="AK25">
            <v>63537.325255726639</v>
          </cell>
          <cell r="AL25">
            <v>64876.88376084117</v>
          </cell>
          <cell r="AM25">
            <v>66216.442265955702</v>
          </cell>
          <cell r="AN25">
            <v>67556.000771070234</v>
          </cell>
          <cell r="AO25">
            <v>68895.559276184766</v>
          </cell>
          <cell r="AP25">
            <v>70235.117781299297</v>
          </cell>
          <cell r="AQ25">
            <v>71574.676286413829</v>
          </cell>
          <cell r="AR25">
            <v>72914.234791528361</v>
          </cell>
          <cell r="AS25">
            <v>74253.793296642893</v>
          </cell>
          <cell r="AT25">
            <v>75593.351801757424</v>
          </cell>
          <cell r="AU25">
            <v>76932.910306871956</v>
          </cell>
          <cell r="AV25">
            <v>78272.468811986488</v>
          </cell>
          <cell r="AW25">
            <v>79612.027317101019</v>
          </cell>
          <cell r="AX25">
            <v>80951.585822215551</v>
          </cell>
          <cell r="AY25">
            <v>82291.144327330083</v>
          </cell>
          <cell r="AZ25">
            <v>83630.702832444615</v>
          </cell>
          <cell r="BA25">
            <v>84970.261337559146</v>
          </cell>
          <cell r="BB25">
            <v>86309.819842673678</v>
          </cell>
          <cell r="BC25">
            <v>87649.37834778821</v>
          </cell>
          <cell r="BD25">
            <v>88988.936852902742</v>
          </cell>
          <cell r="BE25">
            <v>90328.495358017273</v>
          </cell>
          <cell r="BF25">
            <v>91668.053863131805</v>
          </cell>
          <cell r="BG25">
            <v>93007.612368246337</v>
          </cell>
          <cell r="BH25">
            <v>94347.170873360868</v>
          </cell>
          <cell r="BI25">
            <v>95686.7293784754</v>
          </cell>
          <cell r="BJ25">
            <v>97026.287883589932</v>
          </cell>
          <cell r="BK25">
            <v>98365.846388704464</v>
          </cell>
          <cell r="BL25">
            <v>99705.404893818995</v>
          </cell>
          <cell r="BM25">
            <v>101044.96339893353</v>
          </cell>
          <cell r="BN25">
            <v>102384.52190404806</v>
          </cell>
          <cell r="BO25">
            <v>103724.08040916259</v>
          </cell>
          <cell r="BP25">
            <v>105063.63891427712</v>
          </cell>
          <cell r="BQ25">
            <v>106403.19741939165</v>
          </cell>
          <cell r="BR25">
            <v>107742.75592450619</v>
          </cell>
          <cell r="BS25">
            <v>109082.31442962072</v>
          </cell>
        </row>
        <row r="26">
          <cell r="B26" t="str">
            <v>#CIQINACTIVE</v>
          </cell>
          <cell r="C26" t="str">
            <v>#CIQINACTIVE</v>
          </cell>
          <cell r="G26">
            <v>28</v>
          </cell>
          <cell r="H26">
            <v>50</v>
          </cell>
          <cell r="K26" t="str">
            <v>($28.00 - $50.00)</v>
          </cell>
          <cell r="N26">
            <v>0</v>
          </cell>
          <cell r="O26">
            <v>34067.038143206941</v>
          </cell>
          <cell r="P26">
            <v>35406.596648321472</v>
          </cell>
          <cell r="Q26">
            <v>36746.155153436004</v>
          </cell>
          <cell r="R26">
            <v>38085.713658550536</v>
          </cell>
          <cell r="S26">
            <v>39425.272163665068</v>
          </cell>
          <cell r="T26">
            <v>40764.830668779599</v>
          </cell>
          <cell r="U26">
            <v>42104.389173894131</v>
          </cell>
          <cell r="V26">
            <v>43443.947679008663</v>
          </cell>
          <cell r="W26">
            <v>44783.506184123195</v>
          </cell>
          <cell r="X26">
            <v>46123.064689237726</v>
          </cell>
          <cell r="Y26">
            <v>47462.623194352258</v>
          </cell>
          <cell r="Z26">
            <v>48802.18169946679</v>
          </cell>
          <cell r="AA26">
            <v>50141.740204581321</v>
          </cell>
          <cell r="AB26">
            <v>51481.298709695853</v>
          </cell>
          <cell r="AC26">
            <v>52820.857214810385</v>
          </cell>
          <cell r="AD26">
            <v>54160.415719924917</v>
          </cell>
          <cell r="AE26">
            <v>55499.974225039448</v>
          </cell>
          <cell r="AF26">
            <v>56839.53273015398</v>
          </cell>
          <cell r="AG26">
            <v>58179.091235268512</v>
          </cell>
          <cell r="AH26">
            <v>59518.649740383044</v>
          </cell>
          <cell r="AI26">
            <v>60858.208245497575</v>
          </cell>
          <cell r="AJ26">
            <v>62197.766750612107</v>
          </cell>
          <cell r="AK26">
            <v>63537.325255726639</v>
          </cell>
          <cell r="AL26">
            <v>64876.88376084117</v>
          </cell>
          <cell r="AM26">
            <v>66216.442265955702</v>
          </cell>
          <cell r="AN26">
            <v>67556.000771070234</v>
          </cell>
          <cell r="AO26">
            <v>68895.559276184766</v>
          </cell>
          <cell r="AP26">
            <v>70235.117781299297</v>
          </cell>
          <cell r="AQ26">
            <v>71574.676286413829</v>
          </cell>
          <cell r="AR26">
            <v>72914.234791528361</v>
          </cell>
          <cell r="AS26">
            <v>74253.793296642893</v>
          </cell>
          <cell r="AT26">
            <v>75593.351801757424</v>
          </cell>
          <cell r="AU26">
            <v>76932.910306871956</v>
          </cell>
          <cell r="AV26">
            <v>78272.468811986488</v>
          </cell>
          <cell r="AW26">
            <v>79612.027317101019</v>
          </cell>
          <cell r="AX26">
            <v>80951.585822215551</v>
          </cell>
          <cell r="AY26">
            <v>82291.144327330083</v>
          </cell>
          <cell r="AZ26">
            <v>83630.702832444615</v>
          </cell>
          <cell r="BA26">
            <v>84970.261337559146</v>
          </cell>
          <cell r="BB26">
            <v>86309.819842673678</v>
          </cell>
          <cell r="BC26">
            <v>87649.37834778821</v>
          </cell>
          <cell r="BD26">
            <v>88988.936852902742</v>
          </cell>
          <cell r="BE26">
            <v>90328.495358017273</v>
          </cell>
          <cell r="BF26">
            <v>91668.053863131805</v>
          </cell>
          <cell r="BG26">
            <v>93007.612368246337</v>
          </cell>
          <cell r="BH26">
            <v>94347.170873360868</v>
          </cell>
          <cell r="BI26">
            <v>95686.7293784754</v>
          </cell>
          <cell r="BJ26">
            <v>97026.287883589932</v>
          </cell>
          <cell r="BK26">
            <v>98365.846388704464</v>
          </cell>
          <cell r="BL26">
            <v>99705.404893818995</v>
          </cell>
          <cell r="BM26">
            <v>101044.96339893353</v>
          </cell>
          <cell r="BN26">
            <v>102384.52190404806</v>
          </cell>
          <cell r="BO26">
            <v>103724.08040916259</v>
          </cell>
          <cell r="BP26">
            <v>105063.63891427712</v>
          </cell>
          <cell r="BQ26">
            <v>106403.19741939165</v>
          </cell>
          <cell r="BR26">
            <v>107742.75592450619</v>
          </cell>
          <cell r="BS26">
            <v>109082.31442962072</v>
          </cell>
        </row>
        <row r="27">
          <cell r="P27">
            <v>35406.596648321472</v>
          </cell>
          <cell r="Q27">
            <v>36746.155153436004</v>
          </cell>
          <cell r="R27">
            <v>38085.713658550536</v>
          </cell>
          <cell r="S27">
            <v>39425.272163665068</v>
          </cell>
          <cell r="T27">
            <v>40764.830668779599</v>
          </cell>
          <cell r="U27">
            <v>42104.389173894131</v>
          </cell>
          <cell r="V27">
            <v>43443.947679008663</v>
          </cell>
          <cell r="W27">
            <v>44783.506184123195</v>
          </cell>
          <cell r="X27">
            <v>46123.064689237726</v>
          </cell>
          <cell r="Y27">
            <v>47462.623194352258</v>
          </cell>
          <cell r="Z27">
            <v>48802.18169946679</v>
          </cell>
          <cell r="AA27">
            <v>50141.740204581321</v>
          </cell>
          <cell r="AB27">
            <v>51481.298709695853</v>
          </cell>
          <cell r="AC27">
            <v>52820.857214810385</v>
          </cell>
          <cell r="AD27">
            <v>54160.415719924917</v>
          </cell>
          <cell r="AE27">
            <v>55499.974225039448</v>
          </cell>
          <cell r="AF27">
            <v>56839.53273015398</v>
          </cell>
          <cell r="AG27">
            <v>58179.091235268512</v>
          </cell>
          <cell r="AH27">
            <v>59518.649740383044</v>
          </cell>
          <cell r="AI27">
            <v>60858.208245497575</v>
          </cell>
          <cell r="AJ27">
            <v>62197.766750612107</v>
          </cell>
          <cell r="AK27">
            <v>63537.325255726639</v>
          </cell>
          <cell r="AL27">
            <v>64876.88376084117</v>
          </cell>
          <cell r="AM27">
            <v>66216.442265955702</v>
          </cell>
          <cell r="AN27">
            <v>67556.000771070234</v>
          </cell>
          <cell r="AO27">
            <v>68895.559276184766</v>
          </cell>
          <cell r="AP27">
            <v>70235.117781299297</v>
          </cell>
          <cell r="AQ27">
            <v>71574.676286413829</v>
          </cell>
          <cell r="AR27">
            <v>72914.234791528361</v>
          </cell>
          <cell r="AS27">
            <v>74253.793296642893</v>
          </cell>
          <cell r="AT27">
            <v>75593.351801757424</v>
          </cell>
          <cell r="AU27">
            <v>76932.910306871956</v>
          </cell>
          <cell r="AV27">
            <v>78272.468811986488</v>
          </cell>
          <cell r="AW27">
            <v>79612.027317101019</v>
          </cell>
          <cell r="AX27">
            <v>80951.585822215551</v>
          </cell>
          <cell r="AY27">
            <v>82291.144327330083</v>
          </cell>
          <cell r="AZ27">
            <v>83630.702832444615</v>
          </cell>
          <cell r="BA27">
            <v>84970.261337559146</v>
          </cell>
          <cell r="BB27">
            <v>86309.819842673678</v>
          </cell>
          <cell r="BC27">
            <v>87649.37834778821</v>
          </cell>
          <cell r="BD27">
            <v>88988.936852902742</v>
          </cell>
          <cell r="BE27">
            <v>90328.495358017273</v>
          </cell>
          <cell r="BF27">
            <v>91668.053863131805</v>
          </cell>
          <cell r="BG27">
            <v>93007.612368246337</v>
          </cell>
          <cell r="BH27">
            <v>94347.170873360868</v>
          </cell>
          <cell r="BI27">
            <v>95686.7293784754</v>
          </cell>
          <cell r="BJ27">
            <v>97026.287883589932</v>
          </cell>
          <cell r="BK27">
            <v>98365.846388704464</v>
          </cell>
          <cell r="BL27">
            <v>99705.404893818995</v>
          </cell>
          <cell r="BM27">
            <v>101044.96339893353</v>
          </cell>
          <cell r="BN27">
            <v>102384.52190404806</v>
          </cell>
          <cell r="BO27">
            <v>103724.08040916259</v>
          </cell>
          <cell r="BP27">
            <v>105063.63891427712</v>
          </cell>
          <cell r="BQ27">
            <v>106403.19741939165</v>
          </cell>
          <cell r="BR27">
            <v>107742.75592450619</v>
          </cell>
          <cell r="BS27">
            <v>109082.31442962072</v>
          </cell>
        </row>
        <row r="28">
          <cell r="B28">
            <v>42</v>
          </cell>
          <cell r="C28">
            <v>48</v>
          </cell>
          <cell r="G28">
            <v>52820.857214810414</v>
          </cell>
          <cell r="H28">
            <v>60858.208245497619</v>
          </cell>
          <cell r="K28" t="str">
            <v>Equity Analysts' Price Targets</v>
          </cell>
          <cell r="N28">
            <v>0</v>
          </cell>
          <cell r="O28">
            <v>34067.038143206941</v>
          </cell>
          <cell r="P28">
            <v>35406.596648321472</v>
          </cell>
          <cell r="Q28">
            <v>36746.155153436004</v>
          </cell>
          <cell r="R28">
            <v>38085.713658550536</v>
          </cell>
          <cell r="S28">
            <v>39425.272163665068</v>
          </cell>
          <cell r="T28">
            <v>40764.830668779599</v>
          </cell>
          <cell r="U28">
            <v>42104.389173894131</v>
          </cell>
          <cell r="V28">
            <v>43443.947679008663</v>
          </cell>
          <cell r="W28">
            <v>44783.506184123195</v>
          </cell>
          <cell r="X28">
            <v>46123.064689237726</v>
          </cell>
          <cell r="Y28">
            <v>47462.623194352258</v>
          </cell>
          <cell r="Z28">
            <v>48802.18169946679</v>
          </cell>
          <cell r="AA28">
            <v>50141.740204581321</v>
          </cell>
          <cell r="AB28">
            <v>51481.298709695853</v>
          </cell>
          <cell r="AC28">
            <v>52820.857214810385</v>
          </cell>
          <cell r="AD28">
            <v>54160.415719924917</v>
          </cell>
          <cell r="AE28">
            <v>55499.974225039448</v>
          </cell>
          <cell r="AF28">
            <v>56839.53273015398</v>
          </cell>
          <cell r="AG28">
            <v>58179.091235268512</v>
          </cell>
          <cell r="AH28">
            <v>59518.649740383044</v>
          </cell>
          <cell r="AI28">
            <v>60858.208245497575</v>
          </cell>
          <cell r="AJ28">
            <v>62197.766750612107</v>
          </cell>
          <cell r="AK28">
            <v>63537.325255726639</v>
          </cell>
          <cell r="AL28">
            <v>64876.88376084117</v>
          </cell>
          <cell r="AM28">
            <v>66216.442265955702</v>
          </cell>
          <cell r="AN28">
            <v>67556.000771070234</v>
          </cell>
          <cell r="AO28">
            <v>68895.559276184766</v>
          </cell>
          <cell r="AP28">
            <v>70235.117781299297</v>
          </cell>
          <cell r="AQ28">
            <v>71574.676286413829</v>
          </cell>
          <cell r="AR28">
            <v>72914.234791528361</v>
          </cell>
          <cell r="AS28">
            <v>74253.793296642893</v>
          </cell>
          <cell r="AT28">
            <v>75593.351801757424</v>
          </cell>
          <cell r="AU28">
            <v>76932.910306871956</v>
          </cell>
          <cell r="AV28">
            <v>78272.468811986488</v>
          </cell>
          <cell r="AW28">
            <v>79612.027317101019</v>
          </cell>
          <cell r="AX28">
            <v>80951.585822215551</v>
          </cell>
          <cell r="AY28">
            <v>82291.144327330083</v>
          </cell>
          <cell r="AZ28">
            <v>83630.702832444615</v>
          </cell>
          <cell r="BA28">
            <v>84970.261337559146</v>
          </cell>
          <cell r="BB28">
            <v>86309.819842673678</v>
          </cell>
          <cell r="BC28">
            <v>87649.37834778821</v>
          </cell>
          <cell r="BD28">
            <v>88988.936852902742</v>
          </cell>
          <cell r="BE28">
            <v>90328.495358017273</v>
          </cell>
          <cell r="BF28">
            <v>91668.053863131805</v>
          </cell>
          <cell r="BG28">
            <v>93007.612368246337</v>
          </cell>
          <cell r="BH28">
            <v>94347.170873360868</v>
          </cell>
          <cell r="BI28">
            <v>95686.7293784754</v>
          </cell>
          <cell r="BJ28">
            <v>97026.287883589932</v>
          </cell>
          <cell r="BK28">
            <v>98365.846388704464</v>
          </cell>
          <cell r="BL28">
            <v>99705.404893818995</v>
          </cell>
          <cell r="BM28">
            <v>101044.96339893353</v>
          </cell>
          <cell r="BN28">
            <v>102384.52190404806</v>
          </cell>
          <cell r="BO28">
            <v>103724.08040916259</v>
          </cell>
          <cell r="BP28">
            <v>105063.63891427712</v>
          </cell>
          <cell r="BQ28">
            <v>106403.19741939165</v>
          </cell>
          <cell r="BR28">
            <v>107742.75592450619</v>
          </cell>
          <cell r="BS28">
            <v>109082.31442962072</v>
          </cell>
        </row>
        <row r="29">
          <cell r="G29">
            <v>42</v>
          </cell>
          <cell r="H29">
            <v>48</v>
          </cell>
          <cell r="K29" t="str">
            <v>($42.00 - $48.00)</v>
          </cell>
          <cell r="N29">
            <v>0</v>
          </cell>
          <cell r="O29">
            <v>34067.038143206941</v>
          </cell>
          <cell r="P29">
            <v>35406.596648321472</v>
          </cell>
          <cell r="Q29">
            <v>36746.155153436004</v>
          </cell>
          <cell r="R29">
            <v>38085.713658550536</v>
          </cell>
          <cell r="S29">
            <v>39425.272163665068</v>
          </cell>
          <cell r="T29">
            <v>40764.830668779599</v>
          </cell>
          <cell r="U29">
            <v>42104.389173894131</v>
          </cell>
          <cell r="V29">
            <v>43443.947679008663</v>
          </cell>
          <cell r="W29">
            <v>44783.506184123195</v>
          </cell>
          <cell r="X29">
            <v>46123.064689237726</v>
          </cell>
          <cell r="Y29">
            <v>47462.623194352258</v>
          </cell>
          <cell r="Z29">
            <v>48802.18169946679</v>
          </cell>
          <cell r="AA29">
            <v>50141.740204581321</v>
          </cell>
          <cell r="AB29">
            <v>51481.298709695853</v>
          </cell>
          <cell r="AC29">
            <v>52820.857214810385</v>
          </cell>
          <cell r="AD29">
            <v>54160.415719924917</v>
          </cell>
          <cell r="AE29">
            <v>55499.974225039448</v>
          </cell>
          <cell r="AF29">
            <v>56839.53273015398</v>
          </cell>
          <cell r="AG29">
            <v>58179.091235268512</v>
          </cell>
          <cell r="AH29">
            <v>59518.649740383044</v>
          </cell>
          <cell r="AI29">
            <v>60858.208245497575</v>
          </cell>
          <cell r="AJ29">
            <v>62197.766750612107</v>
          </cell>
          <cell r="AK29">
            <v>63537.325255726639</v>
          </cell>
          <cell r="AL29">
            <v>64876.88376084117</v>
          </cell>
          <cell r="AM29">
            <v>66216.442265955702</v>
          </cell>
          <cell r="AN29">
            <v>67556.000771070234</v>
          </cell>
          <cell r="AO29">
            <v>68895.559276184766</v>
          </cell>
          <cell r="AP29">
            <v>70235.117781299297</v>
          </cell>
          <cell r="AQ29">
            <v>71574.676286413829</v>
          </cell>
          <cell r="AR29">
            <v>72914.234791528361</v>
          </cell>
          <cell r="AS29">
            <v>74253.793296642893</v>
          </cell>
          <cell r="AT29">
            <v>75593.351801757424</v>
          </cell>
          <cell r="AU29">
            <v>76932.910306871956</v>
          </cell>
          <cell r="AV29">
            <v>78272.468811986488</v>
          </cell>
          <cell r="AW29">
            <v>79612.027317101019</v>
          </cell>
          <cell r="AX29">
            <v>80951.585822215551</v>
          </cell>
          <cell r="AY29">
            <v>82291.144327330083</v>
          </cell>
          <cell r="AZ29">
            <v>83630.702832444615</v>
          </cell>
          <cell r="BA29">
            <v>84970.261337559146</v>
          </cell>
          <cell r="BB29">
            <v>86309.819842673678</v>
          </cell>
          <cell r="BC29">
            <v>87649.37834778821</v>
          </cell>
          <cell r="BD29">
            <v>88988.936852902742</v>
          </cell>
          <cell r="BE29">
            <v>90328.495358017273</v>
          </cell>
          <cell r="BF29">
            <v>91668.053863131805</v>
          </cell>
          <cell r="BG29">
            <v>93007.612368246337</v>
          </cell>
          <cell r="BH29">
            <v>94347.170873360868</v>
          </cell>
          <cell r="BI29">
            <v>95686.7293784754</v>
          </cell>
          <cell r="BJ29">
            <v>97026.287883589932</v>
          </cell>
          <cell r="BK29">
            <v>98365.846388704464</v>
          </cell>
          <cell r="BL29">
            <v>99705.404893818995</v>
          </cell>
          <cell r="BM29">
            <v>101044.96339893353</v>
          </cell>
          <cell r="BN29">
            <v>102384.52190404806</v>
          </cell>
          <cell r="BO29">
            <v>103724.08040916259</v>
          </cell>
          <cell r="BP29">
            <v>105063.63891427712</v>
          </cell>
          <cell r="BQ29">
            <v>106403.19741939165</v>
          </cell>
          <cell r="BR29">
            <v>107742.75592450619</v>
          </cell>
          <cell r="BS29">
            <v>109082.31442962072</v>
          </cell>
        </row>
        <row r="30">
          <cell r="E30" t="str">
            <v>Select Metric:</v>
          </cell>
        </row>
        <row r="31">
          <cell r="B31">
            <v>8</v>
          </cell>
          <cell r="C31">
            <v>10</v>
          </cell>
          <cell r="E31" t="str">
            <v>LTM 9/30/09 EBITDA</v>
          </cell>
          <cell r="G31">
            <v>63812.799999999959</v>
          </cell>
          <cell r="H31">
            <v>79765.999999999942</v>
          </cell>
          <cell r="K31" t="str">
            <v>Comparable Public Company Analysis</v>
          </cell>
          <cell r="N31">
            <v>0</v>
          </cell>
          <cell r="O31">
            <v>34067.038143206941</v>
          </cell>
          <cell r="P31">
            <v>35406.596648321472</v>
          </cell>
          <cell r="Q31">
            <v>36746.155153436004</v>
          </cell>
          <cell r="R31">
            <v>38085.713658550536</v>
          </cell>
          <cell r="S31">
            <v>39425.272163665068</v>
          </cell>
          <cell r="T31">
            <v>40764.830668779599</v>
          </cell>
          <cell r="U31">
            <v>42104.389173894131</v>
          </cell>
          <cell r="V31">
            <v>43443.947679008663</v>
          </cell>
          <cell r="W31">
            <v>44783.506184123195</v>
          </cell>
          <cell r="X31">
            <v>46123.064689237726</v>
          </cell>
          <cell r="Y31">
            <v>47462.623194352258</v>
          </cell>
          <cell r="Z31">
            <v>48802.18169946679</v>
          </cell>
          <cell r="AA31">
            <v>50141.740204581321</v>
          </cell>
          <cell r="AB31">
            <v>51481.298709695853</v>
          </cell>
          <cell r="AC31">
            <v>52820.857214810385</v>
          </cell>
          <cell r="AD31">
            <v>54160.415719924917</v>
          </cell>
          <cell r="AE31">
            <v>55499.974225039448</v>
          </cell>
          <cell r="AF31">
            <v>56839.53273015398</v>
          </cell>
          <cell r="AG31">
            <v>58179.091235268512</v>
          </cell>
          <cell r="AH31">
            <v>59518.649740383044</v>
          </cell>
          <cell r="AI31">
            <v>60858.208245497575</v>
          </cell>
          <cell r="AJ31">
            <v>62197.766750612107</v>
          </cell>
          <cell r="AK31">
            <v>63537.325255726639</v>
          </cell>
          <cell r="AL31">
            <v>64876.88376084117</v>
          </cell>
          <cell r="AM31">
            <v>66216.442265955702</v>
          </cell>
          <cell r="AN31">
            <v>67556.000771070234</v>
          </cell>
          <cell r="AO31">
            <v>68895.559276184766</v>
          </cell>
          <cell r="AP31">
            <v>70235.117781299297</v>
          </cell>
          <cell r="AQ31">
            <v>71574.676286413829</v>
          </cell>
          <cell r="AR31">
            <v>72914.234791528361</v>
          </cell>
          <cell r="AS31">
            <v>74253.793296642893</v>
          </cell>
          <cell r="AT31">
            <v>75593.351801757424</v>
          </cell>
          <cell r="AU31">
            <v>76932.910306871956</v>
          </cell>
          <cell r="AV31">
            <v>78272.468811986488</v>
          </cell>
          <cell r="AW31">
            <v>79612.027317101019</v>
          </cell>
          <cell r="AX31">
            <v>80951.585822215551</v>
          </cell>
          <cell r="AY31">
            <v>82291.144327330083</v>
          </cell>
          <cell r="AZ31">
            <v>83630.702832444615</v>
          </cell>
          <cell r="BA31">
            <v>84970.261337559146</v>
          </cell>
          <cell r="BB31">
            <v>86309.819842673678</v>
          </cell>
          <cell r="BC31">
            <v>87649.37834778821</v>
          </cell>
          <cell r="BD31">
            <v>88988.936852902742</v>
          </cell>
          <cell r="BE31">
            <v>90328.495358017273</v>
          </cell>
          <cell r="BF31">
            <v>91668.053863131805</v>
          </cell>
          <cell r="BG31">
            <v>93007.612368246337</v>
          </cell>
          <cell r="BH31">
            <v>94347.170873360868</v>
          </cell>
          <cell r="BI31">
            <v>95686.7293784754</v>
          </cell>
          <cell r="BJ31">
            <v>97026.287883589932</v>
          </cell>
          <cell r="BK31">
            <v>98365.846388704464</v>
          </cell>
          <cell r="BL31">
            <v>99705.404893818995</v>
          </cell>
          <cell r="BM31">
            <v>101044.96339893353</v>
          </cell>
          <cell r="BN31">
            <v>102384.52190404806</v>
          </cell>
          <cell r="BO31">
            <v>103724.08040916259</v>
          </cell>
          <cell r="BP31">
            <v>105063.63891427712</v>
          </cell>
          <cell r="BQ31">
            <v>106403.19741939165</v>
          </cell>
          <cell r="BR31">
            <v>107742.75592450619</v>
          </cell>
          <cell r="BS31">
            <v>109082.31442962072</v>
          </cell>
        </row>
        <row r="32">
          <cell r="E32">
            <v>7976.5999999999949</v>
          </cell>
          <cell r="G32">
            <v>50.205645922310595</v>
          </cell>
          <cell r="H32">
            <v>62.114942857897567</v>
          </cell>
          <cell r="K32" t="str">
            <v>8.0x - 10.0x LTM 9/30/09 EBITDA ($7,976.6 mm)</v>
          </cell>
          <cell r="N32">
            <v>0</v>
          </cell>
          <cell r="O32">
            <v>34067.038143206941</v>
          </cell>
          <cell r="P32">
            <v>35406.596648321472</v>
          </cell>
          <cell r="Q32">
            <v>36746.155153436004</v>
          </cell>
          <cell r="R32">
            <v>38085.713658550536</v>
          </cell>
          <cell r="S32">
            <v>39425.272163665068</v>
          </cell>
          <cell r="T32">
            <v>40764.830668779599</v>
          </cell>
          <cell r="U32">
            <v>42104.389173894131</v>
          </cell>
          <cell r="V32">
            <v>43443.947679008663</v>
          </cell>
          <cell r="W32">
            <v>44783.506184123195</v>
          </cell>
          <cell r="X32">
            <v>46123.064689237726</v>
          </cell>
          <cell r="Y32">
            <v>47462.623194352258</v>
          </cell>
          <cell r="Z32">
            <v>48802.18169946679</v>
          </cell>
          <cell r="AA32">
            <v>50141.740204581321</v>
          </cell>
          <cell r="AB32">
            <v>51481.298709695853</v>
          </cell>
          <cell r="AC32">
            <v>52820.857214810385</v>
          </cell>
          <cell r="AD32">
            <v>54160.415719924917</v>
          </cell>
          <cell r="AE32">
            <v>55499.974225039448</v>
          </cell>
          <cell r="AF32">
            <v>56839.53273015398</v>
          </cell>
          <cell r="AG32">
            <v>58179.091235268512</v>
          </cell>
          <cell r="AH32">
            <v>59518.649740383044</v>
          </cell>
          <cell r="AI32">
            <v>60858.208245497575</v>
          </cell>
          <cell r="AJ32">
            <v>62197.766750612107</v>
          </cell>
          <cell r="AK32">
            <v>63537.325255726639</v>
          </cell>
          <cell r="AL32">
            <v>64876.88376084117</v>
          </cell>
          <cell r="AM32">
            <v>66216.442265955702</v>
          </cell>
          <cell r="AN32">
            <v>67556.000771070234</v>
          </cell>
          <cell r="AO32">
            <v>68895.559276184766</v>
          </cell>
          <cell r="AP32">
            <v>70235.117781299297</v>
          </cell>
          <cell r="AQ32">
            <v>71574.676286413829</v>
          </cell>
          <cell r="AR32">
            <v>72914.234791528361</v>
          </cell>
          <cell r="AS32">
            <v>74253.793296642893</v>
          </cell>
          <cell r="AT32">
            <v>75593.351801757424</v>
          </cell>
          <cell r="AU32">
            <v>76932.910306871956</v>
          </cell>
          <cell r="AV32">
            <v>78272.468811986488</v>
          </cell>
          <cell r="AW32">
            <v>79612.027317101019</v>
          </cell>
          <cell r="AX32">
            <v>80951.585822215551</v>
          </cell>
          <cell r="AY32">
            <v>82291.144327330083</v>
          </cell>
          <cell r="AZ32">
            <v>83630.702832444615</v>
          </cell>
          <cell r="BA32">
            <v>84970.261337559146</v>
          </cell>
          <cell r="BB32">
            <v>86309.819842673678</v>
          </cell>
          <cell r="BC32">
            <v>87649.37834778821</v>
          </cell>
          <cell r="BD32">
            <v>88988.936852902742</v>
          </cell>
          <cell r="BE32">
            <v>90328.495358017273</v>
          </cell>
          <cell r="BF32">
            <v>91668.053863131805</v>
          </cell>
          <cell r="BG32">
            <v>93007.612368246337</v>
          </cell>
          <cell r="BH32">
            <v>94347.170873360868</v>
          </cell>
          <cell r="BI32">
            <v>95686.7293784754</v>
          </cell>
          <cell r="BJ32">
            <v>97026.287883589932</v>
          </cell>
          <cell r="BK32">
            <v>98365.846388704464</v>
          </cell>
          <cell r="BL32">
            <v>99705.404893818995</v>
          </cell>
          <cell r="BM32">
            <v>101044.96339893353</v>
          </cell>
          <cell r="BN32">
            <v>102384.52190404806</v>
          </cell>
          <cell r="BO32">
            <v>103724.08040916259</v>
          </cell>
          <cell r="BP32">
            <v>105063.63891427712</v>
          </cell>
          <cell r="BQ32">
            <v>106403.19741939165</v>
          </cell>
          <cell r="BR32">
            <v>107742.75592450619</v>
          </cell>
          <cell r="BS32">
            <v>109082.31442962072</v>
          </cell>
        </row>
        <row r="34">
          <cell r="B34">
            <v>7</v>
          </cell>
          <cell r="C34">
            <v>9</v>
          </cell>
          <cell r="E34" t="str">
            <v>2009E EBITDA</v>
          </cell>
          <cell r="G34">
            <v>56024.499999999993</v>
          </cell>
          <cell r="H34">
            <v>72031.499999999985</v>
          </cell>
          <cell r="K34" t="str">
            <v>Comparable Public Company Analysis</v>
          </cell>
          <cell r="N34">
            <v>0</v>
          </cell>
          <cell r="O34">
            <v>34067.038143206941</v>
          </cell>
          <cell r="P34">
            <v>35406.596648321472</v>
          </cell>
          <cell r="Q34">
            <v>36746.155153436004</v>
          </cell>
          <cell r="R34">
            <v>38085.713658550536</v>
          </cell>
          <cell r="S34">
            <v>39425.272163665068</v>
          </cell>
          <cell r="T34">
            <v>40764.830668779599</v>
          </cell>
          <cell r="U34">
            <v>42104.389173894131</v>
          </cell>
          <cell r="V34">
            <v>43443.947679008663</v>
          </cell>
          <cell r="W34">
            <v>44783.506184123195</v>
          </cell>
          <cell r="X34">
            <v>46123.064689237726</v>
          </cell>
          <cell r="Y34">
            <v>47462.623194352258</v>
          </cell>
          <cell r="Z34">
            <v>48802.18169946679</v>
          </cell>
          <cell r="AA34">
            <v>50141.740204581321</v>
          </cell>
          <cell r="AB34">
            <v>51481.298709695853</v>
          </cell>
          <cell r="AC34">
            <v>52820.857214810385</v>
          </cell>
          <cell r="AD34">
            <v>54160.415719924917</v>
          </cell>
          <cell r="AE34">
            <v>55499.974225039448</v>
          </cell>
          <cell r="AF34">
            <v>56839.53273015398</v>
          </cell>
          <cell r="AG34">
            <v>58179.091235268512</v>
          </cell>
          <cell r="AH34">
            <v>59518.649740383044</v>
          </cell>
          <cell r="AI34">
            <v>60858.208245497575</v>
          </cell>
          <cell r="AJ34">
            <v>62197.766750612107</v>
          </cell>
          <cell r="AK34">
            <v>63537.325255726639</v>
          </cell>
          <cell r="AL34">
            <v>64876.88376084117</v>
          </cell>
          <cell r="AM34">
            <v>66216.442265955702</v>
          </cell>
          <cell r="AN34">
            <v>67556.000771070234</v>
          </cell>
          <cell r="AO34">
            <v>68895.559276184766</v>
          </cell>
          <cell r="AP34">
            <v>70235.117781299297</v>
          </cell>
          <cell r="AQ34">
            <v>71574.676286413829</v>
          </cell>
          <cell r="AR34">
            <v>72914.234791528361</v>
          </cell>
          <cell r="AS34">
            <v>74253.793296642893</v>
          </cell>
          <cell r="AT34">
            <v>75593.351801757424</v>
          </cell>
          <cell r="AU34">
            <v>76932.910306871956</v>
          </cell>
          <cell r="AV34">
            <v>78272.468811986488</v>
          </cell>
          <cell r="AW34">
            <v>79612.027317101019</v>
          </cell>
          <cell r="AX34">
            <v>80951.585822215551</v>
          </cell>
          <cell r="AY34">
            <v>82291.144327330083</v>
          </cell>
          <cell r="AZ34">
            <v>83630.702832444615</v>
          </cell>
          <cell r="BA34">
            <v>84970.261337559146</v>
          </cell>
          <cell r="BB34">
            <v>86309.819842673678</v>
          </cell>
          <cell r="BC34">
            <v>87649.37834778821</v>
          </cell>
          <cell r="BD34">
            <v>88988.936852902742</v>
          </cell>
          <cell r="BE34">
            <v>90328.495358017273</v>
          </cell>
          <cell r="BF34">
            <v>91668.053863131805</v>
          </cell>
          <cell r="BG34">
            <v>93007.612368246337</v>
          </cell>
          <cell r="BH34">
            <v>94347.170873360868</v>
          </cell>
          <cell r="BI34">
            <v>95686.7293784754</v>
          </cell>
          <cell r="BJ34">
            <v>97026.287883589932</v>
          </cell>
          <cell r="BK34">
            <v>98365.846388704464</v>
          </cell>
          <cell r="BL34">
            <v>99705.404893818995</v>
          </cell>
          <cell r="BM34">
            <v>101044.96339893353</v>
          </cell>
          <cell r="BN34">
            <v>102384.52190404806</v>
          </cell>
          <cell r="BO34">
            <v>103724.08040916259</v>
          </cell>
          <cell r="BP34">
            <v>105063.63891427712</v>
          </cell>
          <cell r="BQ34">
            <v>106403.19741939165</v>
          </cell>
          <cell r="BR34">
            <v>107742.75592450619</v>
          </cell>
          <cell r="BS34">
            <v>109082.31442962072</v>
          </cell>
        </row>
        <row r="35">
          <cell r="E35">
            <v>8003.4999999999991</v>
          </cell>
          <cell r="G35">
            <v>44.391566156280469</v>
          </cell>
          <cell r="H35">
            <v>56.341025578085549</v>
          </cell>
          <cell r="K35" t="str">
            <v>7.0x - 9.0x 2009E EBITDA ($8,003.5 mm)</v>
          </cell>
          <cell r="N35">
            <v>0</v>
          </cell>
          <cell r="O35">
            <v>34067.038143206941</v>
          </cell>
          <cell r="P35">
            <v>35406.596648321472</v>
          </cell>
          <cell r="Q35">
            <v>36746.155153436004</v>
          </cell>
          <cell r="R35">
            <v>38085.713658550536</v>
          </cell>
          <cell r="S35">
            <v>39425.272163665068</v>
          </cell>
          <cell r="T35">
            <v>40764.830668779599</v>
          </cell>
          <cell r="U35">
            <v>42104.389173894131</v>
          </cell>
          <cell r="V35">
            <v>43443.947679008663</v>
          </cell>
          <cell r="W35">
            <v>44783.506184123195</v>
          </cell>
          <cell r="X35">
            <v>46123.064689237726</v>
          </cell>
          <cell r="Y35">
            <v>47462.623194352258</v>
          </cell>
          <cell r="Z35">
            <v>48802.18169946679</v>
          </cell>
          <cell r="AA35">
            <v>50141.740204581321</v>
          </cell>
          <cell r="AB35">
            <v>51481.298709695853</v>
          </cell>
          <cell r="AC35">
            <v>52820.857214810385</v>
          </cell>
          <cell r="AD35">
            <v>54160.415719924917</v>
          </cell>
          <cell r="AE35">
            <v>55499.974225039448</v>
          </cell>
          <cell r="AF35">
            <v>56839.53273015398</v>
          </cell>
          <cell r="AG35">
            <v>58179.091235268512</v>
          </cell>
          <cell r="AH35">
            <v>59518.649740383044</v>
          </cell>
          <cell r="AI35">
            <v>60858.208245497575</v>
          </cell>
          <cell r="AJ35">
            <v>62197.766750612107</v>
          </cell>
          <cell r="AK35">
            <v>63537.325255726639</v>
          </cell>
          <cell r="AL35">
            <v>64876.88376084117</v>
          </cell>
          <cell r="AM35">
            <v>66216.442265955702</v>
          </cell>
          <cell r="AN35">
            <v>67556.000771070234</v>
          </cell>
          <cell r="AO35">
            <v>68895.559276184766</v>
          </cell>
          <cell r="AP35">
            <v>70235.117781299297</v>
          </cell>
          <cell r="AQ35">
            <v>71574.676286413829</v>
          </cell>
          <cell r="AR35">
            <v>72914.234791528361</v>
          </cell>
          <cell r="AS35">
            <v>74253.793296642893</v>
          </cell>
          <cell r="AT35">
            <v>75593.351801757424</v>
          </cell>
          <cell r="AU35">
            <v>76932.910306871956</v>
          </cell>
          <cell r="AV35">
            <v>78272.468811986488</v>
          </cell>
          <cell r="AW35">
            <v>79612.027317101019</v>
          </cell>
          <cell r="AX35">
            <v>80951.585822215551</v>
          </cell>
          <cell r="AY35">
            <v>82291.144327330083</v>
          </cell>
          <cell r="AZ35">
            <v>83630.702832444615</v>
          </cell>
          <cell r="BA35">
            <v>84970.261337559146</v>
          </cell>
          <cell r="BB35">
            <v>86309.819842673678</v>
          </cell>
          <cell r="BC35">
            <v>87649.37834778821</v>
          </cell>
          <cell r="BD35">
            <v>88988.936852902742</v>
          </cell>
          <cell r="BE35">
            <v>90328.495358017273</v>
          </cell>
          <cell r="BF35">
            <v>91668.053863131805</v>
          </cell>
          <cell r="BG35">
            <v>93007.612368246337</v>
          </cell>
          <cell r="BH35">
            <v>94347.170873360868</v>
          </cell>
          <cell r="BI35">
            <v>95686.7293784754</v>
          </cell>
          <cell r="BJ35">
            <v>97026.287883589932</v>
          </cell>
          <cell r="BK35">
            <v>98365.846388704464</v>
          </cell>
          <cell r="BL35">
            <v>99705.404893818995</v>
          </cell>
          <cell r="BM35">
            <v>101044.96339893353</v>
          </cell>
          <cell r="BN35">
            <v>102384.52190404806</v>
          </cell>
          <cell r="BO35">
            <v>103724.08040916259</v>
          </cell>
          <cell r="BP35">
            <v>105063.63891427712</v>
          </cell>
          <cell r="BQ35">
            <v>106403.19741939165</v>
          </cell>
          <cell r="BR35">
            <v>107742.75592450619</v>
          </cell>
          <cell r="BS35">
            <v>109082.31442962072</v>
          </cell>
        </row>
        <row r="37">
          <cell r="B37">
            <v>11</v>
          </cell>
          <cell r="C37">
            <v>16</v>
          </cell>
          <cell r="E37" t="str">
            <v>2010P Forward EPS</v>
          </cell>
          <cell r="G37">
            <v>52788.662697351087</v>
          </cell>
          <cell r="H37">
            <v>78347.418468874297</v>
          </cell>
          <cell r="K37" t="str">
            <v>Comparable Public Company Analysis</v>
          </cell>
          <cell r="N37">
            <v>0</v>
          </cell>
          <cell r="O37">
            <v>34067.038143206941</v>
          </cell>
          <cell r="P37">
            <v>35406.596648321472</v>
          </cell>
          <cell r="Q37">
            <v>36746.155153436004</v>
          </cell>
          <cell r="R37">
            <v>38085.713658550536</v>
          </cell>
          <cell r="S37">
            <v>39425.272163665068</v>
          </cell>
          <cell r="T37">
            <v>40764.830668779599</v>
          </cell>
          <cell r="U37">
            <v>42104.389173894131</v>
          </cell>
          <cell r="V37">
            <v>43443.947679008663</v>
          </cell>
          <cell r="W37">
            <v>44783.506184123195</v>
          </cell>
          <cell r="X37">
            <v>46123.064689237726</v>
          </cell>
          <cell r="Y37">
            <v>47462.623194352258</v>
          </cell>
          <cell r="Z37">
            <v>48802.18169946679</v>
          </cell>
          <cell r="AA37">
            <v>50141.740204581321</v>
          </cell>
          <cell r="AB37">
            <v>51481.298709695853</v>
          </cell>
          <cell r="AC37">
            <v>52820.857214810385</v>
          </cell>
          <cell r="AD37">
            <v>54160.415719924917</v>
          </cell>
          <cell r="AE37">
            <v>55499.974225039448</v>
          </cell>
          <cell r="AF37">
            <v>56839.53273015398</v>
          </cell>
          <cell r="AG37">
            <v>58179.091235268512</v>
          </cell>
          <cell r="AH37">
            <v>59518.649740383044</v>
          </cell>
          <cell r="AI37">
            <v>60858.208245497575</v>
          </cell>
          <cell r="AJ37">
            <v>62197.766750612107</v>
          </cell>
          <cell r="AK37">
            <v>63537.325255726639</v>
          </cell>
          <cell r="AL37">
            <v>64876.88376084117</v>
          </cell>
          <cell r="AM37">
            <v>66216.442265955702</v>
          </cell>
          <cell r="AN37">
            <v>67556.000771070234</v>
          </cell>
          <cell r="AO37">
            <v>68895.559276184766</v>
          </cell>
          <cell r="AP37">
            <v>70235.117781299297</v>
          </cell>
          <cell r="AQ37">
            <v>71574.676286413829</v>
          </cell>
          <cell r="AR37">
            <v>72914.234791528361</v>
          </cell>
          <cell r="AS37">
            <v>74253.793296642893</v>
          </cell>
          <cell r="AT37">
            <v>75593.351801757424</v>
          </cell>
          <cell r="AU37">
            <v>76932.910306871956</v>
          </cell>
          <cell r="AV37">
            <v>78272.468811986488</v>
          </cell>
          <cell r="AW37">
            <v>79612.027317101019</v>
          </cell>
          <cell r="AX37">
            <v>80951.585822215551</v>
          </cell>
          <cell r="AY37">
            <v>82291.144327330083</v>
          </cell>
          <cell r="AZ37">
            <v>83630.702832444615</v>
          </cell>
          <cell r="BA37">
            <v>84970.261337559146</v>
          </cell>
          <cell r="BB37">
            <v>86309.819842673678</v>
          </cell>
          <cell r="BC37">
            <v>87649.37834778821</v>
          </cell>
          <cell r="BD37">
            <v>88988.936852902742</v>
          </cell>
          <cell r="BE37">
            <v>90328.495358017273</v>
          </cell>
          <cell r="BF37">
            <v>91668.053863131805</v>
          </cell>
          <cell r="BG37">
            <v>93007.612368246337</v>
          </cell>
          <cell r="BH37">
            <v>94347.170873360868</v>
          </cell>
          <cell r="BI37">
            <v>95686.7293784754</v>
          </cell>
          <cell r="BJ37">
            <v>97026.287883589932</v>
          </cell>
          <cell r="BK37">
            <v>98365.846388704464</v>
          </cell>
          <cell r="BL37">
            <v>99705.404893818995</v>
          </cell>
          <cell r="BM37">
            <v>101044.96339893353</v>
          </cell>
          <cell r="BN37">
            <v>102384.52190404806</v>
          </cell>
          <cell r="BO37">
            <v>103724.08040916259</v>
          </cell>
          <cell r="BP37">
            <v>105063.63891427712</v>
          </cell>
          <cell r="BQ37">
            <v>106403.19741939165</v>
          </cell>
          <cell r="BR37">
            <v>107742.75592450619</v>
          </cell>
          <cell r="BS37">
            <v>109082.31442962072</v>
          </cell>
        </row>
        <row r="38">
          <cell r="E38">
            <v>3.815996938384997</v>
          </cell>
          <cell r="G38">
            <v>41.975966322234974</v>
          </cell>
          <cell r="H38">
            <v>61.055951014159952</v>
          </cell>
          <cell r="K38" t="str">
            <v>11.0x - 16.0x 2010P Forward EPS ($3.82)</v>
          </cell>
          <cell r="N38">
            <v>0</v>
          </cell>
          <cell r="O38">
            <v>34067.038143206941</v>
          </cell>
          <cell r="P38">
            <v>35406.596648321472</v>
          </cell>
          <cell r="Q38">
            <v>36746.155153436004</v>
          </cell>
          <cell r="R38">
            <v>38085.713658550536</v>
          </cell>
          <cell r="S38">
            <v>39425.272163665068</v>
          </cell>
          <cell r="T38">
            <v>40764.830668779599</v>
          </cell>
          <cell r="U38">
            <v>42104.389173894131</v>
          </cell>
          <cell r="V38">
            <v>43443.947679008663</v>
          </cell>
          <cell r="W38">
            <v>44783.506184123195</v>
          </cell>
          <cell r="X38">
            <v>46123.064689237726</v>
          </cell>
          <cell r="Y38">
            <v>47462.623194352258</v>
          </cell>
          <cell r="Z38">
            <v>48802.18169946679</v>
          </cell>
          <cell r="AA38">
            <v>50141.740204581321</v>
          </cell>
          <cell r="AB38">
            <v>51481.298709695853</v>
          </cell>
          <cell r="AC38">
            <v>52820.857214810385</v>
          </cell>
          <cell r="AD38">
            <v>54160.415719924917</v>
          </cell>
          <cell r="AE38">
            <v>55499.974225039448</v>
          </cell>
          <cell r="AF38">
            <v>56839.53273015398</v>
          </cell>
          <cell r="AG38">
            <v>58179.091235268512</v>
          </cell>
          <cell r="AH38">
            <v>59518.649740383044</v>
          </cell>
          <cell r="AI38">
            <v>60858.208245497575</v>
          </cell>
          <cell r="AJ38">
            <v>62197.766750612107</v>
          </cell>
          <cell r="AK38">
            <v>63537.325255726639</v>
          </cell>
          <cell r="AL38">
            <v>64876.88376084117</v>
          </cell>
          <cell r="AM38">
            <v>66216.442265955702</v>
          </cell>
          <cell r="AN38">
            <v>67556.000771070234</v>
          </cell>
          <cell r="AO38">
            <v>68895.559276184766</v>
          </cell>
          <cell r="AP38">
            <v>70235.117781299297</v>
          </cell>
          <cell r="AQ38">
            <v>71574.676286413829</v>
          </cell>
          <cell r="AR38">
            <v>72914.234791528361</v>
          </cell>
          <cell r="AS38">
            <v>74253.793296642893</v>
          </cell>
          <cell r="AT38">
            <v>75593.351801757424</v>
          </cell>
          <cell r="AU38">
            <v>76932.910306871956</v>
          </cell>
          <cell r="AV38">
            <v>78272.468811986488</v>
          </cell>
          <cell r="AW38">
            <v>79612.027317101019</v>
          </cell>
          <cell r="AX38">
            <v>80951.585822215551</v>
          </cell>
          <cell r="AY38">
            <v>82291.144327330083</v>
          </cell>
          <cell r="AZ38">
            <v>83630.702832444615</v>
          </cell>
          <cell r="BA38">
            <v>84970.261337559146</v>
          </cell>
          <cell r="BB38">
            <v>86309.819842673678</v>
          </cell>
          <cell r="BC38">
            <v>87649.37834778821</v>
          </cell>
          <cell r="BD38">
            <v>88988.936852902742</v>
          </cell>
          <cell r="BE38">
            <v>90328.495358017273</v>
          </cell>
          <cell r="BF38">
            <v>91668.053863131805</v>
          </cell>
          <cell r="BG38">
            <v>93007.612368246337</v>
          </cell>
          <cell r="BH38">
            <v>94347.170873360868</v>
          </cell>
          <cell r="BI38">
            <v>95686.7293784754</v>
          </cell>
          <cell r="BJ38">
            <v>97026.287883589932</v>
          </cell>
          <cell r="BK38">
            <v>98365.846388704464</v>
          </cell>
          <cell r="BL38">
            <v>99705.404893818995</v>
          </cell>
          <cell r="BM38">
            <v>101044.96339893353</v>
          </cell>
          <cell r="BN38">
            <v>102384.52190404806</v>
          </cell>
          <cell r="BO38">
            <v>103724.08040916259</v>
          </cell>
          <cell r="BP38">
            <v>105063.63891427712</v>
          </cell>
          <cell r="BQ38">
            <v>106403.19741939165</v>
          </cell>
          <cell r="BR38">
            <v>107742.75592450619</v>
          </cell>
          <cell r="BS38">
            <v>109082.31442962072</v>
          </cell>
        </row>
        <row r="40">
          <cell r="B40">
            <v>9</v>
          </cell>
          <cell r="C40">
            <v>11</v>
          </cell>
          <cell r="E40" t="str">
            <v>LTM 9/30/09 EBITDA</v>
          </cell>
          <cell r="G40">
            <v>71789.399999999951</v>
          </cell>
          <cell r="H40">
            <v>87742.599999999948</v>
          </cell>
          <cell r="K40" t="str">
            <v>Precedent Transactions Analysis</v>
          </cell>
          <cell r="N40">
            <v>0</v>
          </cell>
          <cell r="O40">
            <v>34067.038143206941</v>
          </cell>
          <cell r="P40">
            <v>35406.596648321472</v>
          </cell>
          <cell r="Q40">
            <v>36746.155153436004</v>
          </cell>
          <cell r="R40">
            <v>38085.713658550536</v>
          </cell>
          <cell r="S40">
            <v>39425.272163665068</v>
          </cell>
          <cell r="T40">
            <v>40764.830668779599</v>
          </cell>
          <cell r="U40">
            <v>42104.389173894131</v>
          </cell>
          <cell r="V40">
            <v>43443.947679008663</v>
          </cell>
          <cell r="W40">
            <v>44783.506184123195</v>
          </cell>
          <cell r="X40">
            <v>46123.064689237726</v>
          </cell>
          <cell r="Y40">
            <v>47462.623194352258</v>
          </cell>
          <cell r="Z40">
            <v>48802.18169946679</v>
          </cell>
          <cell r="AA40">
            <v>50141.740204581321</v>
          </cell>
          <cell r="AB40">
            <v>51481.298709695853</v>
          </cell>
          <cell r="AC40">
            <v>52820.857214810385</v>
          </cell>
          <cell r="AD40">
            <v>54160.415719924917</v>
          </cell>
          <cell r="AE40">
            <v>55499.974225039448</v>
          </cell>
          <cell r="AF40">
            <v>56839.53273015398</v>
          </cell>
          <cell r="AG40">
            <v>58179.091235268512</v>
          </cell>
          <cell r="AH40">
            <v>59518.649740383044</v>
          </cell>
          <cell r="AI40">
            <v>60858.208245497575</v>
          </cell>
          <cell r="AJ40">
            <v>62197.766750612107</v>
          </cell>
          <cell r="AK40">
            <v>63537.325255726639</v>
          </cell>
          <cell r="AL40">
            <v>64876.88376084117</v>
          </cell>
          <cell r="AM40">
            <v>66216.442265955702</v>
          </cell>
          <cell r="AN40">
            <v>67556.000771070234</v>
          </cell>
          <cell r="AO40">
            <v>68895.559276184766</v>
          </cell>
          <cell r="AP40">
            <v>70235.117781299297</v>
          </cell>
          <cell r="AQ40">
            <v>71574.676286413829</v>
          </cell>
          <cell r="AR40">
            <v>72914.234791528361</v>
          </cell>
          <cell r="AS40">
            <v>74253.793296642893</v>
          </cell>
          <cell r="AT40">
            <v>75593.351801757424</v>
          </cell>
          <cell r="AU40">
            <v>76932.910306871956</v>
          </cell>
          <cell r="AV40">
            <v>78272.468811986488</v>
          </cell>
          <cell r="AW40">
            <v>79612.027317101019</v>
          </cell>
          <cell r="AX40">
            <v>80951.585822215551</v>
          </cell>
          <cell r="AY40">
            <v>82291.144327330083</v>
          </cell>
          <cell r="AZ40">
            <v>83630.702832444615</v>
          </cell>
          <cell r="BA40">
            <v>84970.261337559146</v>
          </cell>
          <cell r="BB40">
            <v>86309.819842673678</v>
          </cell>
          <cell r="BC40">
            <v>87649.37834778821</v>
          </cell>
          <cell r="BD40">
            <v>88988.936852902742</v>
          </cell>
          <cell r="BE40">
            <v>90328.495358017273</v>
          </cell>
          <cell r="BF40">
            <v>91668.053863131805</v>
          </cell>
          <cell r="BG40">
            <v>93007.612368246337</v>
          </cell>
          <cell r="BH40">
            <v>94347.170873360868</v>
          </cell>
          <cell r="BI40">
            <v>95686.7293784754</v>
          </cell>
          <cell r="BJ40">
            <v>97026.287883589932</v>
          </cell>
          <cell r="BK40">
            <v>98365.846388704464</v>
          </cell>
          <cell r="BL40">
            <v>99705.404893818995</v>
          </cell>
          <cell r="BM40">
            <v>101044.96339893353</v>
          </cell>
          <cell r="BN40">
            <v>102384.52190404806</v>
          </cell>
          <cell r="BO40">
            <v>103724.08040916259</v>
          </cell>
          <cell r="BP40">
            <v>105063.63891427712</v>
          </cell>
          <cell r="BQ40">
            <v>106403.19741939165</v>
          </cell>
          <cell r="BR40">
            <v>107742.75592450619</v>
          </cell>
          <cell r="BS40">
            <v>109082.31442962072</v>
          </cell>
        </row>
        <row r="41">
          <cell r="E41">
            <v>7976.5999999999949</v>
          </cell>
          <cell r="G41">
            <v>56.160294390104077</v>
          </cell>
          <cell r="H41">
            <v>68.069591325691064</v>
          </cell>
          <cell r="K41" t="str">
            <v>9.0x - 11.0x LTM 9/30/09 EBITDA ($7,976.6 mm)</v>
          </cell>
          <cell r="N41">
            <v>0</v>
          </cell>
          <cell r="O41">
            <v>34067.038143206941</v>
          </cell>
          <cell r="P41">
            <v>35406.596648321472</v>
          </cell>
          <cell r="Q41">
            <v>36746.155153436004</v>
          </cell>
          <cell r="R41">
            <v>38085.713658550536</v>
          </cell>
          <cell r="S41">
            <v>39425.272163665068</v>
          </cell>
          <cell r="T41">
            <v>40764.830668779599</v>
          </cell>
          <cell r="U41">
            <v>42104.389173894131</v>
          </cell>
          <cell r="V41">
            <v>43443.947679008663</v>
          </cell>
          <cell r="W41">
            <v>44783.506184123195</v>
          </cell>
          <cell r="X41">
            <v>46123.064689237726</v>
          </cell>
          <cell r="Y41">
            <v>47462.623194352258</v>
          </cell>
          <cell r="Z41">
            <v>48802.18169946679</v>
          </cell>
          <cell r="AA41">
            <v>50141.740204581321</v>
          </cell>
          <cell r="AB41">
            <v>51481.298709695853</v>
          </cell>
          <cell r="AC41">
            <v>52820.857214810385</v>
          </cell>
          <cell r="AD41">
            <v>54160.415719924917</v>
          </cell>
          <cell r="AE41">
            <v>55499.974225039448</v>
          </cell>
          <cell r="AF41">
            <v>56839.53273015398</v>
          </cell>
          <cell r="AG41">
            <v>58179.091235268512</v>
          </cell>
          <cell r="AH41">
            <v>59518.649740383044</v>
          </cell>
          <cell r="AI41">
            <v>60858.208245497575</v>
          </cell>
          <cell r="AJ41">
            <v>62197.766750612107</v>
          </cell>
          <cell r="AK41">
            <v>63537.325255726639</v>
          </cell>
          <cell r="AL41">
            <v>64876.88376084117</v>
          </cell>
          <cell r="AM41">
            <v>66216.442265955702</v>
          </cell>
          <cell r="AN41">
            <v>67556.000771070234</v>
          </cell>
          <cell r="AO41">
            <v>68895.559276184766</v>
          </cell>
          <cell r="AP41">
            <v>70235.117781299297</v>
          </cell>
          <cell r="AQ41">
            <v>71574.676286413829</v>
          </cell>
          <cell r="AR41">
            <v>72914.234791528361</v>
          </cell>
          <cell r="AS41">
            <v>74253.793296642893</v>
          </cell>
          <cell r="AT41">
            <v>75593.351801757424</v>
          </cell>
          <cell r="AU41">
            <v>76932.910306871956</v>
          </cell>
          <cell r="AV41">
            <v>78272.468811986488</v>
          </cell>
          <cell r="AW41">
            <v>79612.027317101019</v>
          </cell>
          <cell r="AX41">
            <v>80951.585822215551</v>
          </cell>
          <cell r="AY41">
            <v>82291.144327330083</v>
          </cell>
          <cell r="AZ41">
            <v>83630.702832444615</v>
          </cell>
          <cell r="BA41">
            <v>84970.261337559146</v>
          </cell>
          <cell r="BB41">
            <v>86309.819842673678</v>
          </cell>
          <cell r="BC41">
            <v>87649.37834778821</v>
          </cell>
          <cell r="BD41">
            <v>88988.936852902742</v>
          </cell>
          <cell r="BE41">
            <v>90328.495358017273</v>
          </cell>
          <cell r="BF41">
            <v>91668.053863131805</v>
          </cell>
          <cell r="BG41">
            <v>93007.612368246337</v>
          </cell>
          <cell r="BH41">
            <v>94347.170873360868</v>
          </cell>
          <cell r="BI41">
            <v>95686.7293784754</v>
          </cell>
          <cell r="BJ41">
            <v>97026.287883589932</v>
          </cell>
          <cell r="BK41">
            <v>98365.846388704464</v>
          </cell>
          <cell r="BL41">
            <v>99705.404893818995</v>
          </cell>
          <cell r="BM41">
            <v>101044.96339893353</v>
          </cell>
          <cell r="BN41">
            <v>102384.52190404806</v>
          </cell>
          <cell r="BO41">
            <v>103724.08040916259</v>
          </cell>
          <cell r="BP41">
            <v>105063.63891427712</v>
          </cell>
          <cell r="BQ41">
            <v>106403.19741939165</v>
          </cell>
          <cell r="BR41">
            <v>107742.75592450619</v>
          </cell>
          <cell r="BS41">
            <v>109082.31442962072</v>
          </cell>
        </row>
        <row r="42">
          <cell r="P42">
            <v>35406.596648321472</v>
          </cell>
          <cell r="Q42">
            <v>36746.155153436004</v>
          </cell>
          <cell r="R42">
            <v>38085.713658550536</v>
          </cell>
          <cell r="S42">
            <v>39425.272163665068</v>
          </cell>
          <cell r="T42">
            <v>40764.830668779599</v>
          </cell>
          <cell r="U42">
            <v>42104.389173894131</v>
          </cell>
          <cell r="V42">
            <v>43443.947679008663</v>
          </cell>
          <cell r="W42">
            <v>44783.506184123195</v>
          </cell>
          <cell r="X42">
            <v>46123.064689237726</v>
          </cell>
          <cell r="Y42">
            <v>47462.623194352258</v>
          </cell>
          <cell r="Z42">
            <v>48802.18169946679</v>
          </cell>
          <cell r="AA42">
            <v>50141.740204581321</v>
          </cell>
          <cell r="AB42">
            <v>51481.298709695853</v>
          </cell>
          <cell r="AC42">
            <v>52820.857214810385</v>
          </cell>
          <cell r="AD42">
            <v>54160.415719924917</v>
          </cell>
          <cell r="AE42">
            <v>55499.974225039448</v>
          </cell>
          <cell r="AF42">
            <v>56839.53273015398</v>
          </cell>
          <cell r="AG42">
            <v>58179.091235268512</v>
          </cell>
          <cell r="AH42">
            <v>59518.649740383044</v>
          </cell>
          <cell r="AI42">
            <v>60858.208245497575</v>
          </cell>
          <cell r="AJ42">
            <v>62197.766750612107</v>
          </cell>
          <cell r="AK42">
            <v>63537.325255726639</v>
          </cell>
          <cell r="AL42">
            <v>64876.88376084117</v>
          </cell>
          <cell r="AM42">
            <v>66216.442265955702</v>
          </cell>
          <cell r="AN42">
            <v>67556.000771070234</v>
          </cell>
          <cell r="AO42">
            <v>68895.559276184766</v>
          </cell>
          <cell r="AP42">
            <v>70235.117781299297</v>
          </cell>
          <cell r="AQ42">
            <v>71574.676286413829</v>
          </cell>
          <cell r="AR42">
            <v>72914.234791528361</v>
          </cell>
          <cell r="AS42">
            <v>74253.793296642893</v>
          </cell>
          <cell r="AT42">
            <v>75593.351801757424</v>
          </cell>
          <cell r="AU42">
            <v>76932.910306871956</v>
          </cell>
          <cell r="AV42">
            <v>78272.468811986488</v>
          </cell>
          <cell r="AW42">
            <v>79612.027317101019</v>
          </cell>
          <cell r="AX42">
            <v>80951.585822215551</v>
          </cell>
          <cell r="AY42">
            <v>82291.144327330083</v>
          </cell>
          <cell r="AZ42">
            <v>83630.702832444615</v>
          </cell>
          <cell r="BA42">
            <v>84970.261337559146</v>
          </cell>
          <cell r="BB42">
            <v>86309.819842673678</v>
          </cell>
          <cell r="BC42">
            <v>87649.37834778821</v>
          </cell>
          <cell r="BD42">
            <v>88988.936852902742</v>
          </cell>
          <cell r="BE42">
            <v>90328.495358017273</v>
          </cell>
          <cell r="BF42">
            <v>91668.053863131805</v>
          </cell>
          <cell r="BG42">
            <v>93007.612368246337</v>
          </cell>
          <cell r="BH42">
            <v>94347.170873360868</v>
          </cell>
          <cell r="BI42">
            <v>95686.7293784754</v>
          </cell>
          <cell r="BJ42">
            <v>97026.287883589932</v>
          </cell>
          <cell r="BK42">
            <v>98365.846388704464</v>
          </cell>
          <cell r="BL42">
            <v>99705.404893818995</v>
          </cell>
          <cell r="BM42">
            <v>101044.96339893353</v>
          </cell>
          <cell r="BN42">
            <v>102384.52190404806</v>
          </cell>
          <cell r="BO42">
            <v>103724.08040916259</v>
          </cell>
          <cell r="BP42">
            <v>105063.63891427712</v>
          </cell>
          <cell r="BQ42">
            <v>106403.19741939165</v>
          </cell>
          <cell r="BR42">
            <v>107742.75592450619</v>
          </cell>
          <cell r="BS42">
            <v>109082.31442962072</v>
          </cell>
        </row>
        <row r="43">
          <cell r="B43" t="str">
            <v>Discount:</v>
          </cell>
          <cell r="C43">
            <v>8.6026806624843813E-2</v>
          </cell>
          <cell r="G43">
            <v>51920.605824403639</v>
          </cell>
          <cell r="H43">
            <v>70374.341099204845</v>
          </cell>
          <cell r="K43" t="str">
            <v>Future Share Price (Discounted at 8.6%)</v>
          </cell>
          <cell r="N43">
            <v>0</v>
          </cell>
          <cell r="O43">
            <v>34067.038143206941</v>
          </cell>
          <cell r="P43">
            <v>35406.596648321472</v>
          </cell>
          <cell r="Q43">
            <v>36746.155153436004</v>
          </cell>
          <cell r="R43">
            <v>38085.713658550536</v>
          </cell>
          <cell r="S43">
            <v>39425.272163665068</v>
          </cell>
          <cell r="T43">
            <v>40764.830668779599</v>
          </cell>
          <cell r="U43">
            <v>42104.389173894131</v>
          </cell>
          <cell r="V43">
            <v>43443.947679008663</v>
          </cell>
          <cell r="W43">
            <v>44783.506184123195</v>
          </cell>
          <cell r="X43">
            <v>46123.064689237726</v>
          </cell>
          <cell r="Y43">
            <v>47462.623194352258</v>
          </cell>
          <cell r="Z43">
            <v>48802.18169946679</v>
          </cell>
          <cell r="AA43">
            <v>50141.740204581321</v>
          </cell>
          <cell r="AB43">
            <v>51481.298709695853</v>
          </cell>
          <cell r="AC43">
            <v>52820.857214810385</v>
          </cell>
          <cell r="AD43">
            <v>54160.415719924917</v>
          </cell>
          <cell r="AE43">
            <v>55499.974225039448</v>
          </cell>
          <cell r="AF43">
            <v>56839.53273015398</v>
          </cell>
          <cell r="AG43">
            <v>58179.091235268512</v>
          </cell>
          <cell r="AH43">
            <v>59518.649740383044</v>
          </cell>
          <cell r="AI43">
            <v>60858.208245497575</v>
          </cell>
          <cell r="AJ43">
            <v>62197.766750612107</v>
          </cell>
          <cell r="AK43">
            <v>63537.325255726639</v>
          </cell>
          <cell r="AL43">
            <v>64876.88376084117</v>
          </cell>
          <cell r="AM43">
            <v>66216.442265955702</v>
          </cell>
          <cell r="AN43">
            <v>67556.000771070234</v>
          </cell>
          <cell r="AO43">
            <v>68895.559276184766</v>
          </cell>
          <cell r="AP43">
            <v>70235.117781299297</v>
          </cell>
          <cell r="AQ43">
            <v>71574.676286413829</v>
          </cell>
          <cell r="AR43">
            <v>72914.234791528361</v>
          </cell>
          <cell r="AS43">
            <v>74253.793296642893</v>
          </cell>
          <cell r="AT43">
            <v>75593.351801757424</v>
          </cell>
          <cell r="AU43">
            <v>76932.910306871956</v>
          </cell>
          <cell r="AV43">
            <v>78272.468811986488</v>
          </cell>
          <cell r="AW43">
            <v>79612.027317101019</v>
          </cell>
          <cell r="AX43">
            <v>80951.585822215551</v>
          </cell>
          <cell r="AY43">
            <v>82291.144327330083</v>
          </cell>
          <cell r="AZ43">
            <v>83630.702832444615</v>
          </cell>
          <cell r="BA43">
            <v>84970.261337559146</v>
          </cell>
          <cell r="BB43">
            <v>86309.819842673678</v>
          </cell>
          <cell r="BC43">
            <v>87649.37834778821</v>
          </cell>
          <cell r="BD43">
            <v>88988.936852902742</v>
          </cell>
          <cell r="BE43">
            <v>90328.495358017273</v>
          </cell>
          <cell r="BF43">
            <v>91668.053863131805</v>
          </cell>
          <cell r="BG43">
            <v>93007.612368246337</v>
          </cell>
          <cell r="BH43">
            <v>94347.170873360868</v>
          </cell>
          <cell r="BI43">
            <v>95686.7293784754</v>
          </cell>
          <cell r="BJ43">
            <v>97026.287883589932</v>
          </cell>
          <cell r="BK43">
            <v>98365.846388704464</v>
          </cell>
          <cell r="BL43">
            <v>99705.404893818995</v>
          </cell>
          <cell r="BM43">
            <v>101044.96339893353</v>
          </cell>
          <cell r="BN43">
            <v>102384.52190404806</v>
          </cell>
          <cell r="BO43">
            <v>103724.08040916259</v>
          </cell>
          <cell r="BP43">
            <v>105063.63891427712</v>
          </cell>
          <cell r="BQ43">
            <v>106403.19741939165</v>
          </cell>
          <cell r="BR43">
            <v>107742.75592450619</v>
          </cell>
          <cell r="BS43">
            <v>109082.31442962072</v>
          </cell>
        </row>
        <row r="44">
          <cell r="G44">
            <v>41.327949181040211</v>
          </cell>
          <cell r="H44">
            <v>55.103932241386943</v>
          </cell>
          <cell r="K44" t="str">
            <v>($41.33 - $55.10)</v>
          </cell>
          <cell r="N44">
            <v>0</v>
          </cell>
          <cell r="O44">
            <v>34067.038143206941</v>
          </cell>
          <cell r="P44">
            <v>35406.596648321472</v>
          </cell>
          <cell r="Q44">
            <v>36746.155153436004</v>
          </cell>
          <cell r="R44">
            <v>38085.713658550536</v>
          </cell>
          <cell r="S44">
            <v>39425.272163665068</v>
          </cell>
          <cell r="T44">
            <v>40764.830668779599</v>
          </cell>
          <cell r="U44">
            <v>42104.389173894131</v>
          </cell>
          <cell r="V44">
            <v>43443.947679008663</v>
          </cell>
          <cell r="W44">
            <v>44783.506184123195</v>
          </cell>
          <cell r="X44">
            <v>46123.064689237726</v>
          </cell>
          <cell r="Y44">
            <v>47462.623194352258</v>
          </cell>
          <cell r="Z44">
            <v>48802.18169946679</v>
          </cell>
          <cell r="AA44">
            <v>50141.740204581321</v>
          </cell>
          <cell r="AB44">
            <v>51481.298709695853</v>
          </cell>
          <cell r="AC44">
            <v>52820.857214810385</v>
          </cell>
          <cell r="AD44">
            <v>54160.415719924917</v>
          </cell>
          <cell r="AE44">
            <v>55499.974225039448</v>
          </cell>
          <cell r="AF44">
            <v>56839.53273015398</v>
          </cell>
          <cell r="AG44">
            <v>58179.091235268512</v>
          </cell>
          <cell r="AH44">
            <v>59518.649740383044</v>
          </cell>
          <cell r="AI44">
            <v>60858.208245497575</v>
          </cell>
          <cell r="AJ44">
            <v>62197.766750612107</v>
          </cell>
          <cell r="AK44">
            <v>63537.325255726639</v>
          </cell>
          <cell r="AL44">
            <v>64876.88376084117</v>
          </cell>
          <cell r="AM44">
            <v>66216.442265955702</v>
          </cell>
          <cell r="AN44">
            <v>67556.000771070234</v>
          </cell>
          <cell r="AO44">
            <v>68895.559276184766</v>
          </cell>
          <cell r="AP44">
            <v>70235.117781299297</v>
          </cell>
          <cell r="AQ44">
            <v>71574.676286413829</v>
          </cell>
          <cell r="AR44">
            <v>72914.234791528361</v>
          </cell>
          <cell r="AS44">
            <v>74253.793296642893</v>
          </cell>
          <cell r="AT44">
            <v>75593.351801757424</v>
          </cell>
          <cell r="AU44">
            <v>76932.910306871956</v>
          </cell>
          <cell r="AV44">
            <v>78272.468811986488</v>
          </cell>
          <cell r="AW44">
            <v>79612.027317101019</v>
          </cell>
          <cell r="AX44">
            <v>80951.585822215551</v>
          </cell>
          <cell r="AY44">
            <v>82291.144327330083</v>
          </cell>
          <cell r="AZ44">
            <v>83630.702832444615</v>
          </cell>
          <cell r="BA44">
            <v>84970.261337559146</v>
          </cell>
          <cell r="BB44">
            <v>86309.819842673678</v>
          </cell>
          <cell r="BC44">
            <v>87649.37834778821</v>
          </cell>
          <cell r="BD44">
            <v>88988.936852902742</v>
          </cell>
          <cell r="BE44">
            <v>90328.495358017273</v>
          </cell>
          <cell r="BF44">
            <v>91668.053863131805</v>
          </cell>
          <cell r="BG44">
            <v>93007.612368246337</v>
          </cell>
          <cell r="BH44">
            <v>94347.170873360868</v>
          </cell>
          <cell r="BI44">
            <v>95686.7293784754</v>
          </cell>
          <cell r="BJ44">
            <v>97026.287883589932</v>
          </cell>
          <cell r="BK44">
            <v>98365.846388704464</v>
          </cell>
          <cell r="BL44">
            <v>99705.404893818995</v>
          </cell>
          <cell r="BM44">
            <v>101044.96339893353</v>
          </cell>
          <cell r="BN44">
            <v>102384.52190404806</v>
          </cell>
          <cell r="BO44">
            <v>103724.08040916259</v>
          </cell>
          <cell r="BP44">
            <v>105063.63891427712</v>
          </cell>
          <cell r="BQ44">
            <v>106403.19741939165</v>
          </cell>
          <cell r="BR44">
            <v>107742.75592450619</v>
          </cell>
          <cell r="BS44">
            <v>109082.31442962072</v>
          </cell>
        </row>
        <row r="46">
          <cell r="B46">
            <v>0.1</v>
          </cell>
          <cell r="C46">
            <v>0.3</v>
          </cell>
          <cell r="G46">
            <v>61010.917915080689</v>
          </cell>
          <cell r="H46">
            <v>72729.375717822622</v>
          </cell>
          <cell r="K46" t="str">
            <v>Premiums Paid Analysis (10.0% - 30.0%)</v>
          </cell>
          <cell r="N46">
            <v>0</v>
          </cell>
          <cell r="O46">
            <v>34067.038143206941</v>
          </cell>
          <cell r="P46">
            <v>35406.596648321472</v>
          </cell>
          <cell r="Q46">
            <v>36746.155153436004</v>
          </cell>
          <cell r="R46">
            <v>38085.713658550536</v>
          </cell>
          <cell r="S46">
            <v>39425.272163665068</v>
          </cell>
          <cell r="T46">
            <v>40764.830668779599</v>
          </cell>
          <cell r="U46">
            <v>42104.389173894131</v>
          </cell>
          <cell r="V46">
            <v>43443.947679008663</v>
          </cell>
          <cell r="W46">
            <v>44783.506184123195</v>
          </cell>
          <cell r="X46">
            <v>46123.064689237726</v>
          </cell>
          <cell r="Y46">
            <v>47462.623194352258</v>
          </cell>
          <cell r="Z46">
            <v>48802.18169946679</v>
          </cell>
          <cell r="AA46">
            <v>50141.740204581321</v>
          </cell>
          <cell r="AB46">
            <v>51481.298709695853</v>
          </cell>
          <cell r="AC46">
            <v>52820.857214810385</v>
          </cell>
          <cell r="AD46">
            <v>54160.415719924917</v>
          </cell>
          <cell r="AE46">
            <v>55499.974225039448</v>
          </cell>
          <cell r="AF46">
            <v>56839.53273015398</v>
          </cell>
          <cell r="AG46">
            <v>58179.091235268512</v>
          </cell>
          <cell r="AH46">
            <v>59518.649740383044</v>
          </cell>
          <cell r="AI46">
            <v>60858.208245497575</v>
          </cell>
          <cell r="AJ46">
            <v>62197.766750612107</v>
          </cell>
          <cell r="AK46">
            <v>63537.325255726639</v>
          </cell>
          <cell r="AL46">
            <v>64876.88376084117</v>
          </cell>
          <cell r="AM46">
            <v>66216.442265955702</v>
          </cell>
          <cell r="AN46">
            <v>67556.000771070234</v>
          </cell>
          <cell r="AO46">
            <v>68895.559276184766</v>
          </cell>
          <cell r="AP46">
            <v>70235.117781299297</v>
          </cell>
          <cell r="AQ46">
            <v>71574.676286413829</v>
          </cell>
          <cell r="AR46">
            <v>72914.234791528361</v>
          </cell>
          <cell r="AS46">
            <v>74253.793296642893</v>
          </cell>
          <cell r="AT46">
            <v>75593.351801757424</v>
          </cell>
          <cell r="AU46">
            <v>76932.910306871956</v>
          </cell>
          <cell r="AV46">
            <v>78272.468811986488</v>
          </cell>
          <cell r="AW46">
            <v>79612.027317101019</v>
          </cell>
          <cell r="AX46">
            <v>80951.585822215551</v>
          </cell>
          <cell r="AY46">
            <v>82291.144327330083</v>
          </cell>
          <cell r="AZ46">
            <v>83630.702832444615</v>
          </cell>
          <cell r="BA46">
            <v>84970.261337559146</v>
          </cell>
          <cell r="BB46">
            <v>86309.819842673678</v>
          </cell>
          <cell r="BC46">
            <v>87649.37834778821</v>
          </cell>
          <cell r="BD46">
            <v>88988.936852902742</v>
          </cell>
          <cell r="BE46">
            <v>90328.495358017273</v>
          </cell>
          <cell r="BF46">
            <v>91668.053863131805</v>
          </cell>
          <cell r="BG46">
            <v>93007.612368246337</v>
          </cell>
          <cell r="BH46">
            <v>94347.170873360868</v>
          </cell>
          <cell r="BI46">
            <v>95686.7293784754</v>
          </cell>
          <cell r="BJ46">
            <v>97026.287883589932</v>
          </cell>
          <cell r="BK46">
            <v>98365.846388704464</v>
          </cell>
          <cell r="BL46">
            <v>99705.404893818995</v>
          </cell>
          <cell r="BM46">
            <v>101044.96339893353</v>
          </cell>
          <cell r="BN46">
            <v>102384.52190404806</v>
          </cell>
          <cell r="BO46">
            <v>103724.08040916259</v>
          </cell>
          <cell r="BP46">
            <v>105063.63891427712</v>
          </cell>
          <cell r="BQ46">
            <v>106403.19741939165</v>
          </cell>
          <cell r="BR46">
            <v>107742.75592450619</v>
          </cell>
          <cell r="BS46">
            <v>109082.31442962072</v>
          </cell>
        </row>
        <row r="47">
          <cell r="G47">
            <v>48.114000000000004</v>
          </cell>
          <cell r="H47">
            <v>56.862000000000002</v>
          </cell>
          <cell r="K47" t="str">
            <v>($48.11 - $56.86)</v>
          </cell>
          <cell r="N47">
            <v>0</v>
          </cell>
          <cell r="O47">
            <v>34067.038143206941</v>
          </cell>
          <cell r="P47">
            <v>35406.596648321472</v>
          </cell>
          <cell r="Q47">
            <v>36746.155153436004</v>
          </cell>
          <cell r="R47">
            <v>38085.713658550536</v>
          </cell>
          <cell r="S47">
            <v>39425.272163665068</v>
          </cell>
          <cell r="T47">
            <v>40764.830668779599</v>
          </cell>
          <cell r="U47">
            <v>42104.389173894131</v>
          </cell>
          <cell r="V47">
            <v>43443.947679008663</v>
          </cell>
          <cell r="W47">
            <v>44783.506184123195</v>
          </cell>
          <cell r="X47">
            <v>46123.064689237726</v>
          </cell>
          <cell r="Y47">
            <v>47462.623194352258</v>
          </cell>
          <cell r="Z47">
            <v>48802.18169946679</v>
          </cell>
          <cell r="AA47">
            <v>50141.740204581321</v>
          </cell>
          <cell r="AB47">
            <v>51481.298709695853</v>
          </cell>
          <cell r="AC47">
            <v>52820.857214810385</v>
          </cell>
          <cell r="AD47">
            <v>54160.415719924917</v>
          </cell>
          <cell r="AE47">
            <v>55499.974225039448</v>
          </cell>
          <cell r="AF47">
            <v>56839.53273015398</v>
          </cell>
          <cell r="AG47">
            <v>58179.091235268512</v>
          </cell>
          <cell r="AH47">
            <v>59518.649740383044</v>
          </cell>
          <cell r="AI47">
            <v>60858.208245497575</v>
          </cell>
          <cell r="AJ47">
            <v>62197.766750612107</v>
          </cell>
          <cell r="AK47">
            <v>63537.325255726639</v>
          </cell>
          <cell r="AL47">
            <v>64876.88376084117</v>
          </cell>
          <cell r="AM47">
            <v>66216.442265955702</v>
          </cell>
          <cell r="AN47">
            <v>67556.000771070234</v>
          </cell>
          <cell r="AO47">
            <v>68895.559276184766</v>
          </cell>
          <cell r="AP47">
            <v>70235.117781299297</v>
          </cell>
          <cell r="AQ47">
            <v>71574.676286413829</v>
          </cell>
          <cell r="AR47">
            <v>72914.234791528361</v>
          </cell>
          <cell r="AS47">
            <v>74253.793296642893</v>
          </cell>
          <cell r="AT47">
            <v>75593.351801757424</v>
          </cell>
          <cell r="AU47">
            <v>76932.910306871956</v>
          </cell>
          <cell r="AV47">
            <v>78272.468811986488</v>
          </cell>
          <cell r="AW47">
            <v>79612.027317101019</v>
          </cell>
          <cell r="AX47">
            <v>80951.585822215551</v>
          </cell>
          <cell r="AY47">
            <v>82291.144327330083</v>
          </cell>
          <cell r="AZ47">
            <v>83630.702832444615</v>
          </cell>
          <cell r="BA47">
            <v>84970.261337559146</v>
          </cell>
          <cell r="BB47">
            <v>86309.819842673678</v>
          </cell>
          <cell r="BC47">
            <v>87649.37834778821</v>
          </cell>
          <cell r="BD47">
            <v>88988.936852902742</v>
          </cell>
          <cell r="BE47">
            <v>90328.495358017273</v>
          </cell>
          <cell r="BF47">
            <v>91668.053863131805</v>
          </cell>
          <cell r="BG47">
            <v>93007.612368246337</v>
          </cell>
          <cell r="BH47">
            <v>94347.170873360868</v>
          </cell>
          <cell r="BI47">
            <v>95686.7293784754</v>
          </cell>
          <cell r="BJ47">
            <v>97026.287883589932</v>
          </cell>
          <cell r="BK47">
            <v>98365.846388704464</v>
          </cell>
          <cell r="BL47">
            <v>99705.404893818995</v>
          </cell>
          <cell r="BM47">
            <v>101044.96339893353</v>
          </cell>
          <cell r="BN47">
            <v>102384.52190404806</v>
          </cell>
          <cell r="BO47">
            <v>103724.08040916259</v>
          </cell>
          <cell r="BP47">
            <v>105063.63891427712</v>
          </cell>
          <cell r="BQ47">
            <v>106403.19741939165</v>
          </cell>
          <cell r="BR47">
            <v>107742.75592450619</v>
          </cell>
          <cell r="BS47">
            <v>109082.31442962072</v>
          </cell>
        </row>
        <row r="48">
          <cell r="P48">
            <v>35406.596648321472</v>
          </cell>
          <cell r="Q48">
            <v>36746.155153436004</v>
          </cell>
          <cell r="R48">
            <v>38085.713658550536</v>
          </cell>
          <cell r="S48">
            <v>39425.272163665068</v>
          </cell>
          <cell r="T48">
            <v>40764.830668779599</v>
          </cell>
          <cell r="U48">
            <v>42104.389173894131</v>
          </cell>
          <cell r="V48">
            <v>43443.947679008663</v>
          </cell>
          <cell r="W48">
            <v>44783.506184123195</v>
          </cell>
          <cell r="X48">
            <v>46123.064689237726</v>
          </cell>
          <cell r="Y48">
            <v>47462.623194352258</v>
          </cell>
          <cell r="Z48">
            <v>48802.18169946679</v>
          </cell>
          <cell r="AA48">
            <v>50141.740204581321</v>
          </cell>
          <cell r="AB48">
            <v>51481.298709695853</v>
          </cell>
          <cell r="AC48">
            <v>52820.857214810385</v>
          </cell>
          <cell r="AD48">
            <v>54160.415719924917</v>
          </cell>
          <cell r="AE48">
            <v>55499.974225039448</v>
          </cell>
          <cell r="AF48">
            <v>56839.53273015398</v>
          </cell>
          <cell r="AG48">
            <v>58179.091235268512</v>
          </cell>
          <cell r="AH48">
            <v>59518.649740383044</v>
          </cell>
          <cell r="AI48">
            <v>60858.208245497575</v>
          </cell>
          <cell r="AJ48">
            <v>62197.766750612107</v>
          </cell>
          <cell r="AK48">
            <v>63537.325255726639</v>
          </cell>
          <cell r="AL48">
            <v>64876.88376084117</v>
          </cell>
          <cell r="AM48">
            <v>66216.442265955702</v>
          </cell>
          <cell r="AN48">
            <v>67556.000771070234</v>
          </cell>
          <cell r="AO48">
            <v>68895.559276184766</v>
          </cell>
          <cell r="AP48">
            <v>70235.117781299297</v>
          </cell>
          <cell r="AQ48">
            <v>71574.676286413829</v>
          </cell>
          <cell r="AR48">
            <v>72914.234791528361</v>
          </cell>
          <cell r="AS48">
            <v>74253.793296642893</v>
          </cell>
          <cell r="AT48">
            <v>75593.351801757424</v>
          </cell>
          <cell r="AU48">
            <v>76932.910306871956</v>
          </cell>
          <cell r="AV48">
            <v>78272.468811986488</v>
          </cell>
          <cell r="AW48">
            <v>79612.027317101019</v>
          </cell>
          <cell r="AX48">
            <v>80951.585822215551</v>
          </cell>
          <cell r="AY48">
            <v>82291.144327330083</v>
          </cell>
          <cell r="AZ48">
            <v>83630.702832444615</v>
          </cell>
          <cell r="BA48">
            <v>84970.261337559146</v>
          </cell>
          <cell r="BB48">
            <v>86309.819842673678</v>
          </cell>
          <cell r="BC48">
            <v>87649.37834778821</v>
          </cell>
          <cell r="BD48">
            <v>88988.936852902742</v>
          </cell>
          <cell r="BE48">
            <v>90328.495358017273</v>
          </cell>
          <cell r="BF48">
            <v>91668.053863131805</v>
          </cell>
          <cell r="BG48">
            <v>93007.612368246337</v>
          </cell>
          <cell r="BH48">
            <v>94347.170873360868</v>
          </cell>
          <cell r="BI48">
            <v>95686.7293784754</v>
          </cell>
          <cell r="BJ48">
            <v>97026.287883589932</v>
          </cell>
          <cell r="BK48">
            <v>98365.846388704464</v>
          </cell>
          <cell r="BL48">
            <v>99705.404893818995</v>
          </cell>
          <cell r="BM48">
            <v>101044.96339893353</v>
          </cell>
          <cell r="BN48">
            <v>102384.52190404806</v>
          </cell>
          <cell r="BO48">
            <v>103724.08040916259</v>
          </cell>
          <cell r="BP48">
            <v>105063.63891427712</v>
          </cell>
          <cell r="BQ48">
            <v>106403.19741939165</v>
          </cell>
          <cell r="BR48">
            <v>107742.75592450619</v>
          </cell>
          <cell r="BS48">
            <v>109082.31442962072</v>
          </cell>
        </row>
        <row r="49">
          <cell r="B49">
            <v>5.5</v>
          </cell>
          <cell r="C49">
            <v>6.5</v>
          </cell>
          <cell r="G49">
            <v>76409.994702970129</v>
          </cell>
          <cell r="H49">
            <v>93126.137384893009</v>
          </cell>
          <cell r="K49" t="str">
            <v>Discounted Cash Flow Analysis</v>
          </cell>
          <cell r="N49">
            <v>0</v>
          </cell>
          <cell r="O49">
            <v>34067.038143206941</v>
          </cell>
          <cell r="P49">
            <v>35406.596648321472</v>
          </cell>
          <cell r="Q49">
            <v>36746.155153436004</v>
          </cell>
          <cell r="R49">
            <v>38085.713658550536</v>
          </cell>
          <cell r="S49">
            <v>39425.272163665068</v>
          </cell>
          <cell r="T49">
            <v>40764.830668779599</v>
          </cell>
          <cell r="U49">
            <v>42104.389173894131</v>
          </cell>
          <cell r="V49">
            <v>43443.947679008663</v>
          </cell>
          <cell r="W49">
            <v>44783.506184123195</v>
          </cell>
          <cell r="X49">
            <v>46123.064689237726</v>
          </cell>
          <cell r="Y49">
            <v>47462.623194352258</v>
          </cell>
          <cell r="Z49">
            <v>48802.18169946679</v>
          </cell>
          <cell r="AA49">
            <v>50141.740204581321</v>
          </cell>
          <cell r="AB49">
            <v>51481.298709695853</v>
          </cell>
          <cell r="AC49">
            <v>52820.857214810385</v>
          </cell>
          <cell r="AD49">
            <v>54160.415719924917</v>
          </cell>
          <cell r="AE49">
            <v>55499.974225039448</v>
          </cell>
          <cell r="AF49">
            <v>56839.53273015398</v>
          </cell>
          <cell r="AG49">
            <v>58179.091235268512</v>
          </cell>
          <cell r="AH49">
            <v>59518.649740383044</v>
          </cell>
          <cell r="AI49">
            <v>60858.208245497575</v>
          </cell>
          <cell r="AJ49">
            <v>62197.766750612107</v>
          </cell>
          <cell r="AK49">
            <v>63537.325255726639</v>
          </cell>
          <cell r="AL49">
            <v>64876.88376084117</v>
          </cell>
          <cell r="AM49">
            <v>66216.442265955702</v>
          </cell>
          <cell r="AN49">
            <v>67556.000771070234</v>
          </cell>
          <cell r="AO49">
            <v>68895.559276184766</v>
          </cell>
          <cell r="AP49">
            <v>70235.117781299297</v>
          </cell>
          <cell r="AQ49">
            <v>71574.676286413829</v>
          </cell>
          <cell r="AR49">
            <v>72914.234791528361</v>
          </cell>
          <cell r="AS49">
            <v>74253.793296642893</v>
          </cell>
          <cell r="AT49">
            <v>75593.351801757424</v>
          </cell>
          <cell r="AU49">
            <v>76932.910306871956</v>
          </cell>
          <cell r="AV49">
            <v>78272.468811986488</v>
          </cell>
          <cell r="AW49">
            <v>79612.027317101019</v>
          </cell>
          <cell r="AX49">
            <v>80951.585822215551</v>
          </cell>
          <cell r="AY49">
            <v>82291.144327330083</v>
          </cell>
          <cell r="AZ49">
            <v>83630.702832444615</v>
          </cell>
          <cell r="BA49">
            <v>84970.261337559146</v>
          </cell>
          <cell r="BB49">
            <v>86309.819842673678</v>
          </cell>
          <cell r="BC49">
            <v>87649.37834778821</v>
          </cell>
          <cell r="BD49">
            <v>88988.936852902742</v>
          </cell>
          <cell r="BE49">
            <v>90328.495358017273</v>
          </cell>
          <cell r="BF49">
            <v>91668.053863131805</v>
          </cell>
          <cell r="BG49">
            <v>93007.612368246337</v>
          </cell>
          <cell r="BH49">
            <v>94347.170873360868</v>
          </cell>
          <cell r="BI49">
            <v>95686.7293784754</v>
          </cell>
          <cell r="BJ49">
            <v>97026.287883589932</v>
          </cell>
          <cell r="BK49">
            <v>98365.846388704464</v>
          </cell>
          <cell r="BL49">
            <v>99705.404893818995</v>
          </cell>
          <cell r="BM49">
            <v>101044.96339893353</v>
          </cell>
          <cell r="BN49">
            <v>102384.52190404806</v>
          </cell>
          <cell r="BO49">
            <v>103724.08040916259</v>
          </cell>
          <cell r="BP49">
            <v>105063.63891427712</v>
          </cell>
          <cell r="BQ49">
            <v>106403.19741939165</v>
          </cell>
          <cell r="BR49">
            <v>107742.75592450619</v>
          </cell>
          <cell r="BS49">
            <v>109082.31442962072</v>
          </cell>
        </row>
        <row r="50">
          <cell r="B50">
            <v>6.8125661523495029E-2</v>
          </cell>
          <cell r="C50">
            <v>8.8125661523495019E-2</v>
          </cell>
          <cell r="G50">
            <v>59.609635859945378</v>
          </cell>
          <cell r="H50">
            <v>72.088480657017996</v>
          </cell>
          <cell r="K50" t="str">
            <v>5.5x - 6.5x Exit Multiple Discounted at a WACC of 6.8% - 8.8%</v>
          </cell>
          <cell r="N50">
            <v>0</v>
          </cell>
          <cell r="O50">
            <v>34067.038143206941</v>
          </cell>
          <cell r="P50">
            <v>35406.596648321472</v>
          </cell>
          <cell r="Q50">
            <v>36746.155153436004</v>
          </cell>
          <cell r="R50">
            <v>38085.713658550536</v>
          </cell>
          <cell r="S50">
            <v>39425.272163665068</v>
          </cell>
          <cell r="T50">
            <v>40764.830668779599</v>
          </cell>
          <cell r="U50">
            <v>42104.389173894131</v>
          </cell>
          <cell r="V50">
            <v>43443.947679008663</v>
          </cell>
          <cell r="W50">
            <v>44783.506184123195</v>
          </cell>
          <cell r="X50">
            <v>46123.064689237726</v>
          </cell>
          <cell r="Y50">
            <v>47462.623194352258</v>
          </cell>
          <cell r="Z50">
            <v>48802.18169946679</v>
          </cell>
          <cell r="AA50">
            <v>50141.740204581321</v>
          </cell>
          <cell r="AB50">
            <v>51481.298709695853</v>
          </cell>
          <cell r="AC50">
            <v>52820.857214810385</v>
          </cell>
          <cell r="AD50">
            <v>54160.415719924917</v>
          </cell>
          <cell r="AE50">
            <v>55499.974225039448</v>
          </cell>
          <cell r="AF50">
            <v>56839.53273015398</v>
          </cell>
          <cell r="AG50">
            <v>58179.091235268512</v>
          </cell>
          <cell r="AH50">
            <v>59518.649740383044</v>
          </cell>
          <cell r="AI50">
            <v>60858.208245497575</v>
          </cell>
          <cell r="AJ50">
            <v>62197.766750612107</v>
          </cell>
          <cell r="AK50">
            <v>63537.325255726639</v>
          </cell>
          <cell r="AL50">
            <v>64876.88376084117</v>
          </cell>
          <cell r="AM50">
            <v>66216.442265955702</v>
          </cell>
          <cell r="AN50">
            <v>67556.000771070234</v>
          </cell>
          <cell r="AO50">
            <v>68895.559276184766</v>
          </cell>
          <cell r="AP50">
            <v>70235.117781299297</v>
          </cell>
          <cell r="AQ50">
            <v>71574.676286413829</v>
          </cell>
          <cell r="AR50">
            <v>72914.234791528361</v>
          </cell>
          <cell r="AS50">
            <v>74253.793296642893</v>
          </cell>
          <cell r="AT50">
            <v>75593.351801757424</v>
          </cell>
          <cell r="AU50">
            <v>76932.910306871956</v>
          </cell>
          <cell r="AV50">
            <v>78272.468811986488</v>
          </cell>
          <cell r="AW50">
            <v>79612.027317101019</v>
          </cell>
          <cell r="AX50">
            <v>80951.585822215551</v>
          </cell>
          <cell r="AY50">
            <v>82291.144327330083</v>
          </cell>
          <cell r="AZ50">
            <v>83630.702832444615</v>
          </cell>
          <cell r="BA50">
            <v>84970.261337559146</v>
          </cell>
          <cell r="BB50">
            <v>86309.819842673678</v>
          </cell>
          <cell r="BC50">
            <v>87649.37834778821</v>
          </cell>
          <cell r="BD50">
            <v>88988.936852902742</v>
          </cell>
          <cell r="BE50">
            <v>90328.495358017273</v>
          </cell>
          <cell r="BF50">
            <v>91668.053863131805</v>
          </cell>
          <cell r="BG50">
            <v>93007.612368246337</v>
          </cell>
          <cell r="BH50">
            <v>94347.170873360868</v>
          </cell>
          <cell r="BI50">
            <v>95686.7293784754</v>
          </cell>
          <cell r="BJ50">
            <v>97026.287883589932</v>
          </cell>
          <cell r="BK50">
            <v>98365.846388704464</v>
          </cell>
          <cell r="BL50">
            <v>99705.404893818995</v>
          </cell>
          <cell r="BM50">
            <v>101044.96339893353</v>
          </cell>
          <cell r="BN50">
            <v>102384.52190404806</v>
          </cell>
          <cell r="BO50">
            <v>103724.08040916259</v>
          </cell>
          <cell r="BP50">
            <v>105063.63891427712</v>
          </cell>
          <cell r="BQ50">
            <v>106403.19741939165</v>
          </cell>
          <cell r="BR50">
            <v>107742.75592450619</v>
          </cell>
          <cell r="BS50">
            <v>109082.31442962072</v>
          </cell>
        </row>
        <row r="52">
          <cell r="B52">
            <v>0.09</v>
          </cell>
          <cell r="C52">
            <v>0.1101</v>
          </cell>
          <cell r="G52">
            <v>49200.125327830974</v>
          </cell>
          <cell r="H52">
            <v>60188.15331771323</v>
          </cell>
          <cell r="K52" t="str">
            <v>ROIC Analysis</v>
          </cell>
          <cell r="N52">
            <v>0</v>
          </cell>
          <cell r="O52">
            <v>34067.038143206941</v>
          </cell>
          <cell r="P52">
            <v>35406.596648321472</v>
          </cell>
          <cell r="Q52">
            <v>36746.155153436004</v>
          </cell>
          <cell r="R52">
            <v>38085.713658550536</v>
          </cell>
          <cell r="S52">
            <v>39425.272163665068</v>
          </cell>
          <cell r="T52">
            <v>40764.830668779599</v>
          </cell>
          <cell r="U52">
            <v>42104.389173894131</v>
          </cell>
          <cell r="V52">
            <v>43443.947679008663</v>
          </cell>
          <cell r="W52">
            <v>44783.506184123195</v>
          </cell>
          <cell r="X52">
            <v>46123.064689237726</v>
          </cell>
          <cell r="Y52">
            <v>47462.623194352258</v>
          </cell>
          <cell r="Z52">
            <v>48802.18169946679</v>
          </cell>
          <cell r="AA52">
            <v>50141.740204581321</v>
          </cell>
          <cell r="AB52">
            <v>51481.298709695853</v>
          </cell>
          <cell r="AC52">
            <v>52820.857214810385</v>
          </cell>
          <cell r="AD52">
            <v>54160.415719924917</v>
          </cell>
          <cell r="AE52">
            <v>55499.974225039448</v>
          </cell>
          <cell r="AF52">
            <v>56839.53273015398</v>
          </cell>
          <cell r="AG52">
            <v>58179.091235268512</v>
          </cell>
          <cell r="AH52">
            <v>59518.649740383044</v>
          </cell>
          <cell r="AI52">
            <v>60858.208245497575</v>
          </cell>
          <cell r="AJ52">
            <v>62197.766750612107</v>
          </cell>
          <cell r="AK52">
            <v>63537.325255726639</v>
          </cell>
          <cell r="AL52">
            <v>64876.88376084117</v>
          </cell>
          <cell r="AM52">
            <v>66216.442265955702</v>
          </cell>
          <cell r="AN52">
            <v>67556.000771070234</v>
          </cell>
          <cell r="AO52">
            <v>68895.559276184766</v>
          </cell>
          <cell r="AP52">
            <v>70235.117781299297</v>
          </cell>
          <cell r="AQ52">
            <v>71574.676286413829</v>
          </cell>
          <cell r="AR52">
            <v>72914.234791528361</v>
          </cell>
          <cell r="AS52">
            <v>74253.793296642893</v>
          </cell>
          <cell r="AT52">
            <v>75593.351801757424</v>
          </cell>
          <cell r="AU52">
            <v>76932.910306871956</v>
          </cell>
          <cell r="AV52">
            <v>78272.468811986488</v>
          </cell>
          <cell r="AW52">
            <v>79612.027317101019</v>
          </cell>
          <cell r="AX52">
            <v>80951.585822215551</v>
          </cell>
          <cell r="AY52">
            <v>82291.144327330083</v>
          </cell>
          <cell r="AZ52">
            <v>83630.702832444615</v>
          </cell>
          <cell r="BA52">
            <v>84970.261337559146</v>
          </cell>
          <cell r="BB52">
            <v>86309.819842673678</v>
          </cell>
          <cell r="BC52">
            <v>87649.37834778821</v>
          </cell>
          <cell r="BD52">
            <v>88988.936852902742</v>
          </cell>
          <cell r="BE52">
            <v>90328.495358017273</v>
          </cell>
          <cell r="BF52">
            <v>91668.053863131805</v>
          </cell>
          <cell r="BG52">
            <v>93007.612368246337</v>
          </cell>
          <cell r="BH52">
            <v>94347.170873360868</v>
          </cell>
          <cell r="BI52">
            <v>95686.7293784754</v>
          </cell>
          <cell r="BJ52">
            <v>97026.287883589932</v>
          </cell>
          <cell r="BK52">
            <v>98365.846388704464</v>
          </cell>
          <cell r="BL52">
            <v>99705.404893818995</v>
          </cell>
          <cell r="BM52">
            <v>101044.96339893353</v>
          </cell>
          <cell r="BN52">
            <v>102384.52190404806</v>
          </cell>
          <cell r="BO52">
            <v>103724.08040916259</v>
          </cell>
          <cell r="BP52">
            <v>105063.63891427712</v>
          </cell>
          <cell r="BQ52">
            <v>106403.19741939165</v>
          </cell>
          <cell r="BR52">
            <v>107742.75592450619</v>
          </cell>
          <cell r="BS52">
            <v>109082.31442962072</v>
          </cell>
        </row>
        <row r="53">
          <cell r="B53" t="str">
            <v>2010</v>
          </cell>
          <cell r="C53">
            <v>5416.9337985941902</v>
          </cell>
          <cell r="G53">
            <v>39.297070734010333</v>
          </cell>
          <cell r="H53">
            <v>47.499794204414307</v>
          </cell>
          <cell r="K53" t="str">
            <v>Target ROIC of 9.0% - 11.0% by 2010</v>
          </cell>
          <cell r="N53">
            <v>0</v>
          </cell>
          <cell r="O53">
            <v>34067.038143206941</v>
          </cell>
          <cell r="P53">
            <v>35406.596648321472</v>
          </cell>
          <cell r="Q53">
            <v>36746.155153436004</v>
          </cell>
          <cell r="R53">
            <v>38085.713658550536</v>
          </cell>
          <cell r="S53">
            <v>39425.272163665068</v>
          </cell>
          <cell r="T53">
            <v>40764.830668779599</v>
          </cell>
          <cell r="U53">
            <v>42104.389173894131</v>
          </cell>
          <cell r="V53">
            <v>43443.947679008663</v>
          </cell>
          <cell r="W53">
            <v>44783.506184123195</v>
          </cell>
          <cell r="X53">
            <v>46123.064689237726</v>
          </cell>
          <cell r="Y53">
            <v>47462.623194352258</v>
          </cell>
          <cell r="Z53">
            <v>48802.18169946679</v>
          </cell>
          <cell r="AA53">
            <v>50141.740204581321</v>
          </cell>
          <cell r="AB53">
            <v>51481.298709695853</v>
          </cell>
          <cell r="AC53">
            <v>52820.857214810385</v>
          </cell>
          <cell r="AD53">
            <v>54160.415719924917</v>
          </cell>
          <cell r="AE53">
            <v>55499.974225039448</v>
          </cell>
          <cell r="AF53">
            <v>56839.53273015398</v>
          </cell>
          <cell r="AG53">
            <v>58179.091235268512</v>
          </cell>
          <cell r="AH53">
            <v>59518.649740383044</v>
          </cell>
          <cell r="AI53">
            <v>60858.208245497575</v>
          </cell>
          <cell r="AJ53">
            <v>62197.766750612107</v>
          </cell>
          <cell r="AK53">
            <v>63537.325255726639</v>
          </cell>
          <cell r="AL53">
            <v>64876.88376084117</v>
          </cell>
          <cell r="AM53">
            <v>66216.442265955702</v>
          </cell>
          <cell r="AN53">
            <v>67556.000771070234</v>
          </cell>
          <cell r="AO53">
            <v>68895.559276184766</v>
          </cell>
          <cell r="AP53">
            <v>70235.117781299297</v>
          </cell>
          <cell r="AQ53">
            <v>71574.676286413829</v>
          </cell>
          <cell r="AR53">
            <v>72914.234791528361</v>
          </cell>
          <cell r="AS53">
            <v>74253.793296642893</v>
          </cell>
          <cell r="AT53">
            <v>75593.351801757424</v>
          </cell>
          <cell r="AU53">
            <v>76932.910306871956</v>
          </cell>
          <cell r="AV53">
            <v>78272.468811986488</v>
          </cell>
          <cell r="AW53">
            <v>79612.027317101019</v>
          </cell>
          <cell r="AX53">
            <v>80951.585822215551</v>
          </cell>
          <cell r="AY53">
            <v>82291.144327330083</v>
          </cell>
          <cell r="AZ53">
            <v>83630.702832444615</v>
          </cell>
          <cell r="BA53">
            <v>84970.261337559146</v>
          </cell>
          <cell r="BB53">
            <v>86309.819842673678</v>
          </cell>
          <cell r="BC53">
            <v>87649.37834778821</v>
          </cell>
          <cell r="BD53">
            <v>88988.936852902742</v>
          </cell>
          <cell r="BE53">
            <v>90328.495358017273</v>
          </cell>
          <cell r="BF53">
            <v>91668.053863131805</v>
          </cell>
          <cell r="BG53">
            <v>93007.612368246337</v>
          </cell>
          <cell r="BH53">
            <v>94347.170873360868</v>
          </cell>
          <cell r="BI53">
            <v>95686.7293784754</v>
          </cell>
          <cell r="BJ53">
            <v>97026.287883589932</v>
          </cell>
          <cell r="BK53">
            <v>98365.846388704464</v>
          </cell>
          <cell r="BL53">
            <v>99705.404893818995</v>
          </cell>
          <cell r="BM53">
            <v>101044.96339893353</v>
          </cell>
          <cell r="BN53">
            <v>102384.52190404806</v>
          </cell>
          <cell r="BO53">
            <v>103724.08040916259</v>
          </cell>
          <cell r="BP53">
            <v>105063.63891427712</v>
          </cell>
          <cell r="BQ53">
            <v>106403.19741939165</v>
          </cell>
          <cell r="BR53">
            <v>107742.75592450619</v>
          </cell>
          <cell r="BS53">
            <v>109082.31442962072</v>
          </cell>
        </row>
        <row r="55">
          <cell r="B55">
            <v>9</v>
          </cell>
          <cell r="C55">
            <v>10</v>
          </cell>
          <cell r="E55" t="str">
            <v>LTM 9/30/09 EBITDA</v>
          </cell>
          <cell r="G55">
            <v>71789.399999999951</v>
          </cell>
          <cell r="H55">
            <v>79765.999999999942</v>
          </cell>
          <cell r="K55" t="str">
            <v>Leveraged Buyout Analysis</v>
          </cell>
          <cell r="N55">
            <v>0</v>
          </cell>
          <cell r="O55">
            <v>34067.038143206941</v>
          </cell>
          <cell r="P55">
            <v>35406.596648321472</v>
          </cell>
          <cell r="Q55">
            <v>36746.155153436004</v>
          </cell>
          <cell r="R55">
            <v>38085.713658550536</v>
          </cell>
          <cell r="S55">
            <v>39425.272163665068</v>
          </cell>
          <cell r="T55">
            <v>40764.830668779599</v>
          </cell>
          <cell r="U55">
            <v>42104.389173894131</v>
          </cell>
          <cell r="V55">
            <v>43443.947679008663</v>
          </cell>
          <cell r="W55">
            <v>44783.506184123195</v>
          </cell>
          <cell r="X55">
            <v>46123.064689237726</v>
          </cell>
          <cell r="Y55">
            <v>47462.623194352258</v>
          </cell>
          <cell r="Z55">
            <v>48802.18169946679</v>
          </cell>
          <cell r="AA55">
            <v>50141.740204581321</v>
          </cell>
          <cell r="AB55">
            <v>51481.298709695853</v>
          </cell>
          <cell r="AC55">
            <v>52820.857214810385</v>
          </cell>
          <cell r="AD55">
            <v>54160.415719924917</v>
          </cell>
          <cell r="AE55">
            <v>55499.974225039448</v>
          </cell>
          <cell r="AF55">
            <v>56839.53273015398</v>
          </cell>
          <cell r="AG55">
            <v>58179.091235268512</v>
          </cell>
          <cell r="AH55">
            <v>59518.649740383044</v>
          </cell>
          <cell r="AI55">
            <v>60858.208245497575</v>
          </cell>
          <cell r="AJ55">
            <v>62197.766750612107</v>
          </cell>
          <cell r="AK55">
            <v>63537.325255726639</v>
          </cell>
          <cell r="AL55">
            <v>64876.88376084117</v>
          </cell>
          <cell r="AM55">
            <v>66216.442265955702</v>
          </cell>
          <cell r="AN55">
            <v>67556.000771070234</v>
          </cell>
          <cell r="AO55">
            <v>68895.559276184766</v>
          </cell>
          <cell r="AP55">
            <v>70235.117781299297</v>
          </cell>
          <cell r="AQ55">
            <v>71574.676286413829</v>
          </cell>
          <cell r="AR55">
            <v>72914.234791528361</v>
          </cell>
          <cell r="AS55">
            <v>74253.793296642893</v>
          </cell>
          <cell r="AT55">
            <v>75593.351801757424</v>
          </cell>
          <cell r="AU55">
            <v>76932.910306871956</v>
          </cell>
          <cell r="AV55">
            <v>78272.468811986488</v>
          </cell>
          <cell r="AW55">
            <v>79612.027317101019</v>
          </cell>
          <cell r="AX55">
            <v>80951.585822215551</v>
          </cell>
          <cell r="AY55">
            <v>82291.144327330083</v>
          </cell>
          <cell r="AZ55">
            <v>83630.702832444615</v>
          </cell>
          <cell r="BA55">
            <v>84970.261337559146</v>
          </cell>
          <cell r="BB55">
            <v>86309.819842673678</v>
          </cell>
          <cell r="BC55">
            <v>87649.37834778821</v>
          </cell>
          <cell r="BD55">
            <v>88988.936852902742</v>
          </cell>
          <cell r="BE55">
            <v>90328.495358017273</v>
          </cell>
          <cell r="BF55">
            <v>91668.053863131805</v>
          </cell>
          <cell r="BG55">
            <v>93007.612368246337</v>
          </cell>
          <cell r="BH55">
            <v>94347.170873360868</v>
          </cell>
          <cell r="BI55">
            <v>95686.7293784754</v>
          </cell>
          <cell r="BJ55">
            <v>97026.287883589932</v>
          </cell>
          <cell r="BK55">
            <v>98365.846388704464</v>
          </cell>
          <cell r="BL55">
            <v>99705.404893818995</v>
          </cell>
          <cell r="BM55">
            <v>101044.96339893353</v>
          </cell>
          <cell r="BN55">
            <v>102384.52190404806</v>
          </cell>
          <cell r="BO55">
            <v>103724.08040916259</v>
          </cell>
          <cell r="BP55">
            <v>105063.63891427712</v>
          </cell>
          <cell r="BQ55">
            <v>106403.19741939165</v>
          </cell>
          <cell r="BR55">
            <v>107742.75592450619</v>
          </cell>
          <cell r="BS55">
            <v>109082.31442962072</v>
          </cell>
        </row>
        <row r="56">
          <cell r="E56">
            <v>7976.5999999999949</v>
          </cell>
          <cell r="G56">
            <v>56.160294390104077</v>
          </cell>
          <cell r="H56">
            <v>62.114942857897567</v>
          </cell>
          <cell r="K56" t="str">
            <v>9.0x - 10.0x LTM 9/30/09 EBITDA EBITDA ($7,976.6 mm)</v>
          </cell>
          <cell r="N56">
            <v>0</v>
          </cell>
          <cell r="O56">
            <v>34067.038143206941</v>
          </cell>
          <cell r="P56">
            <v>35406.596648321472</v>
          </cell>
          <cell r="Q56">
            <v>36746.155153436004</v>
          </cell>
          <cell r="R56">
            <v>38085.713658550536</v>
          </cell>
          <cell r="S56">
            <v>39425.272163665068</v>
          </cell>
          <cell r="T56">
            <v>40764.830668779599</v>
          </cell>
          <cell r="U56">
            <v>42104.389173894131</v>
          </cell>
          <cell r="V56">
            <v>43443.947679008663</v>
          </cell>
          <cell r="W56">
            <v>44783.506184123195</v>
          </cell>
          <cell r="X56">
            <v>46123.064689237726</v>
          </cell>
          <cell r="Y56">
            <v>47462.623194352258</v>
          </cell>
          <cell r="Z56">
            <v>48802.18169946679</v>
          </cell>
          <cell r="AA56">
            <v>50141.740204581321</v>
          </cell>
          <cell r="AB56">
            <v>51481.298709695853</v>
          </cell>
          <cell r="AC56">
            <v>52820.857214810385</v>
          </cell>
          <cell r="AD56">
            <v>54160.415719924917</v>
          </cell>
          <cell r="AE56">
            <v>55499.974225039448</v>
          </cell>
          <cell r="AF56">
            <v>56839.53273015398</v>
          </cell>
          <cell r="AG56">
            <v>58179.091235268512</v>
          </cell>
          <cell r="AH56">
            <v>59518.649740383044</v>
          </cell>
          <cell r="AI56">
            <v>60858.208245497575</v>
          </cell>
          <cell r="AJ56">
            <v>62197.766750612107</v>
          </cell>
          <cell r="AK56">
            <v>63537.325255726639</v>
          </cell>
          <cell r="AL56">
            <v>64876.88376084117</v>
          </cell>
          <cell r="AM56">
            <v>66216.442265955702</v>
          </cell>
          <cell r="AN56">
            <v>67556.000771070234</v>
          </cell>
          <cell r="AO56">
            <v>68895.559276184766</v>
          </cell>
          <cell r="AP56">
            <v>70235.117781299297</v>
          </cell>
          <cell r="AQ56">
            <v>71574.676286413829</v>
          </cell>
          <cell r="AR56">
            <v>72914.234791528361</v>
          </cell>
          <cell r="AS56">
            <v>74253.793296642893</v>
          </cell>
          <cell r="AT56">
            <v>75593.351801757424</v>
          </cell>
          <cell r="AU56">
            <v>76932.910306871956</v>
          </cell>
          <cell r="AV56">
            <v>78272.468811986488</v>
          </cell>
          <cell r="AW56">
            <v>79612.027317101019</v>
          </cell>
          <cell r="AX56">
            <v>80951.585822215551</v>
          </cell>
          <cell r="AY56">
            <v>82291.144327330083</v>
          </cell>
          <cell r="AZ56">
            <v>83630.702832444615</v>
          </cell>
          <cell r="BA56">
            <v>84970.261337559146</v>
          </cell>
          <cell r="BB56">
            <v>86309.819842673678</v>
          </cell>
          <cell r="BC56">
            <v>87649.37834778821</v>
          </cell>
          <cell r="BD56">
            <v>88988.936852902742</v>
          </cell>
          <cell r="BE56">
            <v>90328.495358017273</v>
          </cell>
          <cell r="BF56">
            <v>91668.053863131805</v>
          </cell>
          <cell r="BG56">
            <v>93007.612368246337</v>
          </cell>
          <cell r="BH56">
            <v>94347.170873360868</v>
          </cell>
          <cell r="BI56">
            <v>95686.7293784754</v>
          </cell>
          <cell r="BJ56">
            <v>97026.287883589932</v>
          </cell>
          <cell r="BK56">
            <v>98365.846388704464</v>
          </cell>
          <cell r="BL56">
            <v>99705.404893818995</v>
          </cell>
          <cell r="BM56">
            <v>101044.96339893353</v>
          </cell>
          <cell r="BN56">
            <v>102384.52190404806</v>
          </cell>
          <cell r="BO56">
            <v>103724.08040916259</v>
          </cell>
          <cell r="BP56">
            <v>105063.63891427712</v>
          </cell>
          <cell r="BQ56">
            <v>106403.19741939165</v>
          </cell>
          <cell r="BR56">
            <v>107742.75592450619</v>
          </cell>
          <cell r="BS56">
            <v>109082.31442962072</v>
          </cell>
        </row>
        <row r="57">
          <cell r="A57" t="str">
            <v>x</v>
          </cell>
        </row>
        <row r="59">
          <cell r="E59" t="str">
            <v>LTM 9/30/09 EBITDA</v>
          </cell>
          <cell r="F59">
            <v>7976.5999999999949</v>
          </cell>
          <cell r="K59" t="str">
            <v>Implied EV / LTM 9/30/09 EBITDA Multiple ($7976.6 mm)</v>
          </cell>
          <cell r="M59">
            <v>4.2708720687018236</v>
          </cell>
          <cell r="R59">
            <v>5.1105521987788833</v>
          </cell>
          <cell r="W59">
            <v>5.9502323288559431</v>
          </cell>
          <cell r="AB59">
            <v>6.789912458933002</v>
          </cell>
          <cell r="AG59">
            <v>7.6295925890100618</v>
          </cell>
          <cell r="AL59">
            <v>8.4692727190871206</v>
          </cell>
          <cell r="AQ59">
            <v>9.3089528491641804</v>
          </cell>
          <cell r="AV59">
            <v>10.14863297924124</v>
          </cell>
          <cell r="BA59">
            <v>10.9883131093183</v>
          </cell>
          <cell r="BF59">
            <v>11.827993239395358</v>
          </cell>
          <cell r="BK59">
            <v>12.667673369472418</v>
          </cell>
          <cell r="BP59">
            <v>13.507353499549479</v>
          </cell>
        </row>
        <row r="61">
          <cell r="E61" t="str">
            <v>2009E EBITDA</v>
          </cell>
          <cell r="F61">
            <v>8003.4999999999991</v>
          </cell>
          <cell r="K61" t="str">
            <v>Implied EV / 2009E EBITDA Multiple ($8003.5 mm)</v>
          </cell>
          <cell r="M61">
            <v>4.2565175414764722</v>
          </cell>
          <cell r="R61">
            <v>5.0933754818241539</v>
          </cell>
          <cell r="W61">
            <v>5.9302334221718365</v>
          </cell>
          <cell r="AB61">
            <v>6.7670913625195164</v>
          </cell>
          <cell r="AG61">
            <v>7.6039493028671989</v>
          </cell>
          <cell r="AL61">
            <v>8.4408072432148789</v>
          </cell>
          <cell r="AQ61">
            <v>9.2776651835625614</v>
          </cell>
          <cell r="AV61">
            <v>10.114523123910244</v>
          </cell>
          <cell r="BA61">
            <v>10.951381064257925</v>
          </cell>
          <cell r="BF61">
            <v>11.788239004605606</v>
          </cell>
          <cell r="BK61">
            <v>12.625096944953288</v>
          </cell>
          <cell r="BP61">
            <v>13.461954885300971</v>
          </cell>
        </row>
        <row r="63">
          <cell r="E63" t="str">
            <v>2009E Forward EPS</v>
          </cell>
          <cell r="F63">
            <v>3.7379984951091032</v>
          </cell>
          <cell r="K63" t="str">
            <v>Implied 2009E Forward EPS P/E Multiple ($3.74)</v>
          </cell>
          <cell r="M63">
            <v>7.4906397197954853</v>
          </cell>
          <cell r="R63">
            <v>8.8282539554732509</v>
          </cell>
          <cell r="W63">
            <v>10.165868191151016</v>
          </cell>
          <cell r="AB63">
            <v>11.503482426828782</v>
          </cell>
          <cell r="AG63">
            <v>12.841096662506548</v>
          </cell>
          <cell r="AL63">
            <v>14.178710898184312</v>
          </cell>
          <cell r="AQ63">
            <v>15.516325133862077</v>
          </cell>
          <cell r="AV63">
            <v>16.853939369539845</v>
          </cell>
          <cell r="BA63">
            <v>18.191553605217607</v>
          </cell>
          <cell r="BF63">
            <v>19.529167840895372</v>
          </cell>
          <cell r="BK63">
            <v>20.866782076573138</v>
          </cell>
          <cell r="BP63">
            <v>22.204396312250903</v>
          </cell>
        </row>
        <row r="65">
          <cell r="E65" t="str">
            <v>2010P Forward EPS</v>
          </cell>
          <cell r="F65">
            <v>3.815996938384997</v>
          </cell>
          <cell r="K65" t="str">
            <v>Implied 2010P Forward EPS P/E Multiple ($3.82)</v>
          </cell>
          <cell r="M65">
            <v>7.3375320924261898</v>
          </cell>
          <cell r="R65">
            <v>8.6478056803594381</v>
          </cell>
          <cell r="W65">
            <v>9.9580792682926855</v>
          </cell>
          <cell r="AB65">
            <v>11.268352856225935</v>
          </cell>
          <cell r="AG65">
            <v>12.578626444159182</v>
          </cell>
          <cell r="AL65">
            <v>13.88890003209243</v>
          </cell>
          <cell r="AQ65">
            <v>15.199173620025679</v>
          </cell>
          <cell r="AV65">
            <v>16.509447207958928</v>
          </cell>
          <cell r="BA65">
            <v>17.819720795892174</v>
          </cell>
          <cell r="BF65">
            <v>19.129994383825423</v>
          </cell>
          <cell r="BK65">
            <v>20.440267971758672</v>
          </cell>
          <cell r="BP65">
            <v>21.750541559691918</v>
          </cell>
        </row>
        <row r="73">
          <cell r="A73" t="str">
            <v>x</v>
          </cell>
        </row>
        <row r="74">
          <cell r="F74" t="str">
            <v>Start</v>
          </cell>
          <cell r="G74">
            <v>34067.038143206941</v>
          </cell>
          <cell r="O74">
            <v>34067.038143206941</v>
          </cell>
          <cell r="P74">
            <v>35406.596648321472</v>
          </cell>
          <cell r="Q74">
            <v>36746.155153436004</v>
          </cell>
          <cell r="R74">
            <v>38085.713658550536</v>
          </cell>
          <cell r="S74">
            <v>39425.272163665068</v>
          </cell>
          <cell r="T74">
            <v>40764.830668779599</v>
          </cell>
          <cell r="U74">
            <v>42104.389173894131</v>
          </cell>
          <cell r="V74">
            <v>43443.947679008663</v>
          </cell>
          <cell r="W74">
            <v>44783.506184123195</v>
          </cell>
          <cell r="X74">
            <v>46123.064689237726</v>
          </cell>
          <cell r="Y74">
            <v>47462.623194352258</v>
          </cell>
          <cell r="Z74">
            <v>48802.18169946679</v>
          </cell>
          <cell r="AA74">
            <v>50141.740204581321</v>
          </cell>
          <cell r="AB74">
            <v>51481.298709695853</v>
          </cell>
          <cell r="AC74">
            <v>52820.857214810385</v>
          </cell>
          <cell r="AD74">
            <v>54160.415719924917</v>
          </cell>
          <cell r="AE74">
            <v>55499.974225039448</v>
          </cell>
          <cell r="AF74">
            <v>56839.53273015398</v>
          </cell>
          <cell r="AG74">
            <v>58179.091235268512</v>
          </cell>
          <cell r="AH74">
            <v>59518.649740383044</v>
          </cell>
          <cell r="AI74">
            <v>60858.208245497575</v>
          </cell>
          <cell r="AJ74">
            <v>62197.766750612107</v>
          </cell>
          <cell r="AK74">
            <v>63537.325255726639</v>
          </cell>
          <cell r="AL74">
            <v>64876.88376084117</v>
          </cell>
          <cell r="AM74">
            <v>66216.442265955702</v>
          </cell>
          <cell r="AN74">
            <v>67556.000771070234</v>
          </cell>
          <cell r="AO74">
            <v>68895.559276184766</v>
          </cell>
          <cell r="AP74">
            <v>70235.117781299297</v>
          </cell>
          <cell r="AQ74">
            <v>71574.676286413829</v>
          </cell>
          <cell r="AR74">
            <v>72914.234791528361</v>
          </cell>
          <cell r="AS74">
            <v>74253.793296642893</v>
          </cell>
          <cell r="AT74">
            <v>75593.351801757424</v>
          </cell>
          <cell r="AU74">
            <v>76932.910306871956</v>
          </cell>
          <cell r="AV74">
            <v>78272.468811986488</v>
          </cell>
          <cell r="AW74">
            <v>79612.027317101019</v>
          </cell>
          <cell r="AX74">
            <v>80951.585822215551</v>
          </cell>
          <cell r="AY74">
            <v>82291.144327330083</v>
          </cell>
          <cell r="AZ74">
            <v>83630.702832444615</v>
          </cell>
          <cell r="BA74">
            <v>84970.261337559146</v>
          </cell>
          <cell r="BB74">
            <v>86309.819842673678</v>
          </cell>
          <cell r="BC74">
            <v>87649.37834778821</v>
          </cell>
          <cell r="BD74">
            <v>88988.936852902742</v>
          </cell>
          <cell r="BE74">
            <v>90328.495358017273</v>
          </cell>
          <cell r="BF74">
            <v>91668.053863131805</v>
          </cell>
          <cell r="BG74">
            <v>93007.612368246337</v>
          </cell>
          <cell r="BH74">
            <v>94347.170873360868</v>
          </cell>
          <cell r="BI74">
            <v>95686.7293784754</v>
          </cell>
          <cell r="BJ74">
            <v>97026.287883589932</v>
          </cell>
          <cell r="BK74">
            <v>98365.846388704464</v>
          </cell>
          <cell r="BL74">
            <v>99705.404893818995</v>
          </cell>
          <cell r="BM74">
            <v>101044.96339893353</v>
          </cell>
          <cell r="BN74">
            <v>102384.52190404806</v>
          </cell>
          <cell r="BO74">
            <v>103724.08040916259</v>
          </cell>
          <cell r="BP74">
            <v>105063.63891427712</v>
          </cell>
          <cell r="BQ74">
            <v>106403.19741939165</v>
          </cell>
          <cell r="BR74">
            <v>107742.75592450619</v>
          </cell>
          <cell r="BS74">
            <v>109082.31442962072</v>
          </cell>
        </row>
        <row r="75">
          <cell r="F75" t="str">
            <v>End</v>
          </cell>
          <cell r="G75">
            <v>107742.7559245063</v>
          </cell>
          <cell r="O75">
            <v>1339.5585051145347</v>
          </cell>
          <cell r="P75">
            <v>1339.5585051145347</v>
          </cell>
          <cell r="Q75">
            <v>1339.5585051145347</v>
          </cell>
          <cell r="R75">
            <v>1339.5585051145347</v>
          </cell>
          <cell r="S75">
            <v>1339.5585051145347</v>
          </cell>
          <cell r="T75">
            <v>1339.5585051145347</v>
          </cell>
          <cell r="U75">
            <v>1339.5585051145347</v>
          </cell>
          <cell r="V75">
            <v>1339.5585051145347</v>
          </cell>
          <cell r="W75">
            <v>1339.5585051145347</v>
          </cell>
          <cell r="X75">
            <v>1339.5585051145347</v>
          </cell>
          <cell r="Y75">
            <v>1339.5585051145317</v>
          </cell>
          <cell r="Z75">
            <v>1339.5585051145317</v>
          </cell>
          <cell r="AA75">
            <v>1339.5585051145317</v>
          </cell>
          <cell r="AB75">
            <v>1339.5585051145317</v>
          </cell>
          <cell r="AC75">
            <v>1339.5585051145317</v>
          </cell>
          <cell r="AD75">
            <v>1339.5585051145347</v>
          </cell>
          <cell r="AE75">
            <v>1339.5585051145347</v>
          </cell>
          <cell r="AF75">
            <v>1339.5585051145347</v>
          </cell>
          <cell r="AG75">
            <v>1339.5585051145347</v>
          </cell>
          <cell r="AH75">
            <v>1339.5585051145347</v>
          </cell>
          <cell r="AI75">
            <v>1339.5585051145317</v>
          </cell>
          <cell r="AJ75">
            <v>1339.5585051145317</v>
          </cell>
          <cell r="AK75">
            <v>1339.5585051145317</v>
          </cell>
          <cell r="AL75">
            <v>1339.5585051145317</v>
          </cell>
          <cell r="AM75">
            <v>1339.5585051145317</v>
          </cell>
          <cell r="AN75">
            <v>1339.5585051145347</v>
          </cell>
          <cell r="AO75">
            <v>1339.5585051145347</v>
          </cell>
          <cell r="AP75">
            <v>1339.5585051145347</v>
          </cell>
          <cell r="AQ75">
            <v>1339.5585051145347</v>
          </cell>
          <cell r="AR75">
            <v>1339.5585051145347</v>
          </cell>
          <cell r="AS75">
            <v>1339.5585051145347</v>
          </cell>
          <cell r="AT75">
            <v>1339.5585051145347</v>
          </cell>
          <cell r="AU75">
            <v>1339.5585051145347</v>
          </cell>
          <cell r="AV75">
            <v>1339.5585051145347</v>
          </cell>
          <cell r="AW75">
            <v>1339.5585051145347</v>
          </cell>
          <cell r="AX75">
            <v>1339.5585051145347</v>
          </cell>
          <cell r="AY75">
            <v>1339.5585051145347</v>
          </cell>
          <cell r="AZ75">
            <v>1339.5585051145347</v>
          </cell>
          <cell r="BA75">
            <v>1339.5585051145347</v>
          </cell>
          <cell r="BB75">
            <v>1339.5585051145347</v>
          </cell>
          <cell r="BC75">
            <v>1339.5585051145317</v>
          </cell>
          <cell r="BD75">
            <v>1339.5585051145317</v>
          </cell>
          <cell r="BE75">
            <v>1339.5585051145317</v>
          </cell>
          <cell r="BF75">
            <v>1339.5585051145317</v>
          </cell>
          <cell r="BG75">
            <v>1339.5585051145317</v>
          </cell>
          <cell r="BH75">
            <v>1339.5585051145347</v>
          </cell>
          <cell r="BI75">
            <v>1339.5585051145347</v>
          </cell>
          <cell r="BJ75">
            <v>1339.5585051145347</v>
          </cell>
          <cell r="BK75">
            <v>1339.5585051145347</v>
          </cell>
          <cell r="BL75">
            <v>1339.5585051145347</v>
          </cell>
          <cell r="BM75">
            <v>1339.5585051145347</v>
          </cell>
          <cell r="BN75">
            <v>1339.5585051145347</v>
          </cell>
          <cell r="BO75">
            <v>1339.5585051145347</v>
          </cell>
          <cell r="BP75">
            <v>1339.5585051145347</v>
          </cell>
          <cell r="BQ75">
            <v>1339.5585051145347</v>
          </cell>
          <cell r="BR75">
            <v>1339.5585051145347</v>
          </cell>
          <cell r="BS75">
            <v>1339.5585051145347</v>
          </cell>
        </row>
        <row r="76">
          <cell r="F76" t="str">
            <v>Increment</v>
          </cell>
          <cell r="G76">
            <v>1339.5585051145338</v>
          </cell>
        </row>
        <row r="78">
          <cell r="F78" t="str">
            <v>Fully Diluted Share Count based on implied price</v>
          </cell>
          <cell r="M78">
            <v>1331.486979</v>
          </cell>
          <cell r="R78">
            <v>1331.486979</v>
          </cell>
          <cell r="W78">
            <v>1331.8672945557894</v>
          </cell>
          <cell r="AB78">
            <v>1333.2491405620931</v>
          </cell>
          <cell r="AG78">
            <v>1337.8378786285416</v>
          </cell>
          <cell r="AL78">
            <v>1341.5608170598114</v>
          </cell>
          <cell r="AQ78">
            <v>1346.1086162056897</v>
          </cell>
          <cell r="AV78">
            <v>1351.9626565817462</v>
          </cell>
          <cell r="BA78">
            <v>1358.6560755095588</v>
          </cell>
          <cell r="BF78">
            <v>1364.4325877349315</v>
          </cell>
          <cell r="BK78">
            <v>1369.4685214698718</v>
          </cell>
          <cell r="BP78">
            <v>1373.8977162006024</v>
          </cell>
        </row>
        <row r="79">
          <cell r="A79" t="str">
            <v>*Football Field increments hidden</v>
          </cell>
        </row>
        <row r="86">
          <cell r="A86" t="str">
            <v>x</v>
          </cell>
        </row>
      </sheetData>
      <sheetData sheetId="16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Pfizer</v>
          </cell>
          <cell r="H5" t="str">
            <v>Wyeth</v>
          </cell>
          <cell r="J5" t="str">
            <v>Total</v>
          </cell>
          <cell r="L5" t="str">
            <v>Pfizer</v>
          </cell>
          <cell r="N5" t="str">
            <v>Wyeth</v>
          </cell>
          <cell r="P5" t="str">
            <v>Pfizer</v>
          </cell>
          <cell r="R5" t="str">
            <v>Wyeth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48341</v>
          </cell>
          <cell r="H7">
            <v>22833.9</v>
          </cell>
          <cell r="J7">
            <v>71174.899999999994</v>
          </cell>
          <cell r="L7">
            <v>0.67918606137837922</v>
          </cell>
          <cell r="N7">
            <v>0.32081393862162089</v>
          </cell>
          <cell r="P7">
            <v>0.69938854677060391</v>
          </cell>
          <cell r="R7">
            <v>0.30061145322939636</v>
          </cell>
          <cell r="T7">
            <v>2.1726111016918392</v>
          </cell>
        </row>
        <row r="8">
          <cell r="D8">
            <v>2009</v>
          </cell>
          <cell r="F8">
            <v>46093.3</v>
          </cell>
          <cell r="H8">
            <v>23060.6</v>
          </cell>
          <cell r="J8">
            <v>69153.899999999994</v>
          </cell>
          <cell r="L8">
            <v>0.66653218401276004</v>
          </cell>
          <cell r="N8">
            <v>0.33346781598724007</v>
          </cell>
          <cell r="P8">
            <v>0.6883025259415958</v>
          </cell>
          <cell r="R8">
            <v>0.31169747405840448</v>
          </cell>
          <cell r="T8">
            <v>2.2890164134177304</v>
          </cell>
        </row>
        <row r="9">
          <cell r="D9">
            <v>2010</v>
          </cell>
          <cell r="F9">
            <v>47370.2</v>
          </cell>
          <cell r="H9">
            <v>23050.6</v>
          </cell>
          <cell r="J9">
            <v>70420.799999999988</v>
          </cell>
          <cell r="L9">
            <v>0.67267341467293762</v>
          </cell>
          <cell r="N9">
            <v>0.32732658532706249</v>
          </cell>
          <cell r="P9">
            <v>0.69368283816110976</v>
          </cell>
          <cell r="R9">
            <v>0.30631716183889052</v>
          </cell>
          <cell r="T9">
            <v>2.2320574401280591</v>
          </cell>
        </row>
        <row r="10">
          <cell r="J10" t="str">
            <v>Average</v>
          </cell>
          <cell r="L10">
            <v>0.67279722002135889</v>
          </cell>
          <cell r="N10">
            <v>0.32720277997864117</v>
          </cell>
          <cell r="P10">
            <v>0.69379130362443642</v>
          </cell>
          <cell r="R10">
            <v>0.30620869637556375</v>
          </cell>
          <cell r="T10">
            <v>2.2312283184125428</v>
          </cell>
        </row>
        <row r="12">
          <cell r="B12" t="str">
            <v>EBITDA</v>
          </cell>
          <cell r="D12">
            <v>2008</v>
          </cell>
          <cell r="F12">
            <v>25043</v>
          </cell>
          <cell r="H12">
            <v>7895.9</v>
          </cell>
          <cell r="J12">
            <v>32938.9</v>
          </cell>
          <cell r="L12">
            <v>0.76028646979710912</v>
          </cell>
          <cell r="N12">
            <v>0.2397135302028908</v>
          </cell>
          <cell r="P12">
            <v>0.7704403509720511</v>
          </cell>
          <cell r="R12">
            <v>0.22955964902794893</v>
          </cell>
          <cell r="T12">
            <v>1.5060920600112342</v>
          </cell>
        </row>
        <row r="13">
          <cell r="D13">
            <v>2009</v>
          </cell>
          <cell r="F13">
            <v>21863.500000000004</v>
          </cell>
          <cell r="H13">
            <v>8003.4999999999991</v>
          </cell>
          <cell r="J13">
            <v>29867.000000000004</v>
          </cell>
          <cell r="L13">
            <v>0.73202866039441528</v>
          </cell>
          <cell r="N13">
            <v>0.26797133960558467</v>
          </cell>
          <cell r="P13">
            <v>0.74568377600542834</v>
          </cell>
          <cell r="R13">
            <v>0.25431622399457182</v>
          </cell>
          <cell r="T13">
            <v>1.7239090906379879</v>
          </cell>
        </row>
        <row r="14">
          <cell r="D14">
            <v>2010</v>
          </cell>
          <cell r="F14">
            <v>24203.999999999993</v>
          </cell>
          <cell r="H14">
            <v>8000.2999999999984</v>
          </cell>
          <cell r="J14">
            <v>32204.299999999992</v>
          </cell>
          <cell r="L14">
            <v>0.75157665280723374</v>
          </cell>
          <cell r="N14">
            <v>0.24842334719276618</v>
          </cell>
          <cell r="P14">
            <v>0.76280970861819408</v>
          </cell>
          <cell r="R14">
            <v>0.237190291381806</v>
          </cell>
          <cell r="T14">
            <v>1.5717218257053003</v>
          </cell>
        </row>
        <row r="15">
          <cell r="J15" t="str">
            <v>Average</v>
          </cell>
          <cell r="L15">
            <v>0.74796392766625264</v>
          </cell>
          <cell r="N15">
            <v>0.2520360723337472</v>
          </cell>
          <cell r="P15">
            <v>0.75964461186522447</v>
          </cell>
          <cell r="R15">
            <v>0.24035538813477561</v>
          </cell>
          <cell r="T15">
            <v>1.6005743254515075</v>
          </cell>
        </row>
        <row r="17">
          <cell r="B17" t="str">
            <v>EBIT</v>
          </cell>
          <cell r="D17">
            <v>2008</v>
          </cell>
          <cell r="F17">
            <v>19769</v>
          </cell>
          <cell r="H17">
            <v>6946.2</v>
          </cell>
          <cell r="J17">
            <v>26715.200000000001</v>
          </cell>
          <cell r="L17">
            <v>0.73999071689525064</v>
          </cell>
          <cell r="N17">
            <v>0.26000928310474936</v>
          </cell>
          <cell r="P17">
            <v>0.75265930782540813</v>
          </cell>
          <cell r="R17">
            <v>0.24734069217459198</v>
          </cell>
          <cell r="T17">
            <v>1.6610860170034287</v>
          </cell>
        </row>
        <row r="18">
          <cell r="D18">
            <v>2009</v>
          </cell>
          <cell r="F18">
            <v>17040.100000000006</v>
          </cell>
          <cell r="H18">
            <v>7065.3999999999987</v>
          </cell>
          <cell r="J18">
            <v>24105.500000000004</v>
          </cell>
          <cell r="L18">
            <v>0.7068967662981479</v>
          </cell>
          <cell r="N18">
            <v>0.29310323370185215</v>
          </cell>
          <cell r="P18">
            <v>0.72366580527808111</v>
          </cell>
          <cell r="R18">
            <v>0.27633419472191911</v>
          </cell>
          <cell r="T18">
            <v>1.9301522397824813</v>
          </cell>
        </row>
        <row r="19">
          <cell r="D19">
            <v>2010</v>
          </cell>
          <cell r="F19">
            <v>19413.599999999991</v>
          </cell>
          <cell r="H19">
            <v>7012.9999999999982</v>
          </cell>
          <cell r="J19">
            <v>26426.599999999991</v>
          </cell>
          <cell r="L19">
            <v>0.73462344758690101</v>
          </cell>
          <cell r="N19">
            <v>0.26537655241309893</v>
          </cell>
          <cell r="P19">
            <v>0.74795706063049494</v>
          </cell>
          <cell r="R19">
            <v>0.25204293936950517</v>
          </cell>
          <cell r="T19">
            <v>1.7033067083447155</v>
          </cell>
        </row>
        <row r="20">
          <cell r="J20" t="str">
            <v>Average</v>
          </cell>
          <cell r="L20">
            <v>0.72717031026009982</v>
          </cell>
          <cell r="N20">
            <v>0.27282968973990013</v>
          </cell>
          <cell r="P20">
            <v>0.74142739124466139</v>
          </cell>
          <cell r="R20">
            <v>0.25857260875533877</v>
          </cell>
          <cell r="T20">
            <v>1.7648483217102084</v>
          </cell>
        </row>
        <row r="22">
          <cell r="B22" t="str">
            <v>Net Income</v>
          </cell>
          <cell r="D22">
            <v>2008</v>
          </cell>
          <cell r="F22">
            <v>16366</v>
          </cell>
          <cell r="H22">
            <v>4766.6000000000004</v>
          </cell>
          <cell r="J22">
            <v>21132.6</v>
          </cell>
          <cell r="L22">
            <v>0.77444327721151207</v>
          </cell>
          <cell r="N22">
            <v>0.22555672278848796</v>
          </cell>
          <cell r="P22">
            <v>0.78284308393157409</v>
          </cell>
          <cell r="R22">
            <v>0.21715691606842605</v>
          </cell>
          <cell r="T22">
            <v>1.4021482477948253</v>
          </cell>
        </row>
        <row r="23">
          <cell r="D23">
            <v>2009</v>
          </cell>
          <cell r="F23">
            <v>12376.000000000005</v>
          </cell>
          <cell r="H23">
            <v>4967.7999999999984</v>
          </cell>
          <cell r="J23">
            <v>17343.800000000003</v>
          </cell>
          <cell r="L23">
            <v>0.7135691140349868</v>
          </cell>
          <cell r="N23">
            <v>0.28643088596501332</v>
          </cell>
          <cell r="P23">
            <v>0.72951142744207942</v>
          </cell>
          <cell r="R23">
            <v>0.2704885725579208</v>
          </cell>
          <cell r="T23">
            <v>1.874182204948426</v>
          </cell>
        </row>
        <row r="24">
          <cell r="D24">
            <v>2010</v>
          </cell>
          <cell r="F24">
            <v>14223.79999999999</v>
          </cell>
          <cell r="H24">
            <v>4985.5999999999985</v>
          </cell>
          <cell r="J24">
            <v>19209.399999999987</v>
          </cell>
          <cell r="L24">
            <v>0.74046039959603105</v>
          </cell>
          <cell r="N24">
            <v>0.25953960040396901</v>
          </cell>
          <cell r="P24">
            <v>0.75307079531287369</v>
          </cell>
          <cell r="R24">
            <v>0.24692920468712645</v>
          </cell>
          <cell r="T24">
            <v>1.657416428397789</v>
          </cell>
        </row>
        <row r="25">
          <cell r="J25" t="str">
            <v>Average</v>
          </cell>
          <cell r="L25">
            <v>0.74282426361417675</v>
          </cell>
          <cell r="N25">
            <v>0.25717573638582342</v>
          </cell>
          <cell r="P25">
            <v>0.7551417688955091</v>
          </cell>
          <cell r="R25">
            <v>0.24485823110449109</v>
          </cell>
          <cell r="T25">
            <v>1.64458229371368</v>
          </cell>
        </row>
        <row r="27">
          <cell r="B27" t="str">
            <v>Equity Market Value</v>
          </cell>
          <cell r="F27">
            <v>117664.22281725</v>
          </cell>
          <cell r="H27">
            <v>58348.915803410004</v>
          </cell>
          <cell r="J27">
            <v>176013.13862066</v>
          </cell>
          <cell r="L27">
            <v>0.6684968164270827</v>
          </cell>
          <cell r="N27">
            <v>0.33150318357291736</v>
          </cell>
          <cell r="P27">
            <v>0.69002373401381101</v>
          </cell>
          <cell r="R27">
            <v>0.3099762659861891</v>
          </cell>
          <cell r="T27">
            <v>2.2706981217702165</v>
          </cell>
        </row>
        <row r="31">
          <cell r="B31" t="str">
            <v>Other Assumptions</v>
          </cell>
          <cell r="F31" t="str">
            <v>Pfizer</v>
          </cell>
          <cell r="H31" t="str">
            <v>Wyeth</v>
          </cell>
          <cell r="J31" t="str">
            <v>Total</v>
          </cell>
        </row>
        <row r="32">
          <cell r="B32" t="str">
            <v>Net Debt</v>
          </cell>
          <cell r="F32">
            <v>-18368</v>
          </cell>
          <cell r="H32">
            <v>-3440.6000000000022</v>
          </cell>
          <cell r="J32">
            <v>-21808.600000000002</v>
          </cell>
        </row>
        <row r="33">
          <cell r="B33" t="str">
            <v>Equity Value</v>
          </cell>
          <cell r="F33">
            <v>117664.22281725</v>
          </cell>
          <cell r="H33">
            <v>58348.915803410004</v>
          </cell>
          <cell r="J33">
            <v>176013.13862066</v>
          </cell>
        </row>
        <row r="34">
          <cell r="B34" t="str">
            <v>Enterprise Value</v>
          </cell>
          <cell r="F34">
            <v>99296.222817250004</v>
          </cell>
          <cell r="H34">
            <v>54908.315803410005</v>
          </cell>
          <cell r="J34">
            <v>154204.53862066002</v>
          </cell>
        </row>
        <row r="35">
          <cell r="B35" t="str">
            <v>Fully Diluted Shares Out</v>
          </cell>
          <cell r="F35">
            <v>6742.9354050000002</v>
          </cell>
          <cell r="H35">
            <v>1333.9944170875629</v>
          </cell>
        </row>
        <row r="36">
          <cell r="B36" t="str">
            <v>Share Price</v>
          </cell>
          <cell r="F36">
            <v>17.45</v>
          </cell>
          <cell r="H36">
            <v>43.74</v>
          </cell>
        </row>
        <row r="39">
          <cell r="B39" t="str">
            <v>Calculation Steps (Based on 2009P EBITDA)</v>
          </cell>
        </row>
        <row r="41">
          <cell r="B41" t="str">
            <v>Combined Enterprise Value</v>
          </cell>
          <cell r="H41">
            <v>154204.53862066002</v>
          </cell>
        </row>
        <row r="42">
          <cell r="B42" t="str">
            <v>% Contributed by Pfizer</v>
          </cell>
          <cell r="H42">
            <v>0.73202866039441528</v>
          </cell>
        </row>
        <row r="43">
          <cell r="B43" t="str">
            <v>Pfizer Enterprise Value based on EBITDA Contribution</v>
          </cell>
          <cell r="H43">
            <v>112882.14183322064</v>
          </cell>
        </row>
        <row r="45">
          <cell r="B45" t="str">
            <v>Pfizer Net Debt of ($18,368.0)</v>
          </cell>
          <cell r="H45">
            <v>-18368</v>
          </cell>
        </row>
        <row r="46">
          <cell r="B46" t="str">
            <v>Implied Pfizer Equity Value</v>
          </cell>
          <cell r="H46">
            <v>131250.14183322064</v>
          </cell>
        </row>
        <row r="48">
          <cell r="B48" t="str">
            <v>Combined Equity Value</v>
          </cell>
          <cell r="H48">
            <v>176013.13862066</v>
          </cell>
        </row>
        <row r="49">
          <cell r="B49" t="str">
            <v>Pfizer Equity Value as a % of Combined Equity Value</v>
          </cell>
          <cell r="H49">
            <v>0.74568377600542834</v>
          </cell>
        </row>
        <row r="51">
          <cell r="B51" t="str">
            <v>Pfizer Fully Diluted Pfizer Share Count</v>
          </cell>
          <cell r="H51">
            <v>6742.9354050000002</v>
          </cell>
        </row>
        <row r="52">
          <cell r="B52" t="str">
            <v>Pro Forma Share Count to Yield 74.6% Pfizer Ownership</v>
          </cell>
          <cell r="H52">
            <v>9042.6205074775735</v>
          </cell>
        </row>
        <row r="53">
          <cell r="B53" t="str">
            <v>Implied Shares Issued</v>
          </cell>
          <cell r="H53">
            <v>2299.6851024775733</v>
          </cell>
        </row>
        <row r="55">
          <cell r="B55" t="str">
            <v>Fully Diluted Wyeth Share Count</v>
          </cell>
          <cell r="H55">
            <v>1333.9944170875629</v>
          </cell>
        </row>
        <row r="57">
          <cell r="B57" t="str">
            <v>Implied Exchange Ratio</v>
          </cell>
          <cell r="H57">
            <v>1.7239090906379879</v>
          </cell>
        </row>
        <row r="60">
          <cell r="B60" t="str">
            <v>Alternative Calculation Steps (Based on 2009P EBITDA)</v>
          </cell>
        </row>
        <row r="62">
          <cell r="B62" t="str">
            <v>Combined Enterprise Value</v>
          </cell>
          <cell r="H62">
            <v>154204.53862066002</v>
          </cell>
        </row>
        <row r="63">
          <cell r="B63" t="str">
            <v>% Contributed by Wyeth</v>
          </cell>
          <cell r="H63">
            <v>0.26797133960558467</v>
          </cell>
        </row>
        <row r="64">
          <cell r="B64" t="str">
            <v>Enterprise Value based on EBITDA Contribution</v>
          </cell>
          <cell r="H64">
            <v>41322.396787439386</v>
          </cell>
        </row>
        <row r="66">
          <cell r="B66" t="str">
            <v>Wyeth Net Debt of ($3,440.6)</v>
          </cell>
          <cell r="H66">
            <v>-3440.6000000000022</v>
          </cell>
        </row>
        <row r="67">
          <cell r="B67" t="str">
            <v>Implied Wyeth Equity Value</v>
          </cell>
          <cell r="H67">
            <v>44762.996787439391</v>
          </cell>
        </row>
        <row r="69">
          <cell r="B69" t="str">
            <v>Combined Equity Value</v>
          </cell>
          <cell r="H69">
            <v>176013.13862066</v>
          </cell>
        </row>
        <row r="70">
          <cell r="B70" t="str">
            <v>Wyeth Equity Value as a % of Combined Equity Value</v>
          </cell>
          <cell r="H70">
            <v>0.25431622399457182</v>
          </cell>
        </row>
        <row r="72">
          <cell r="B72" t="str">
            <v>Fully Diluted Pfizer Share Count</v>
          </cell>
          <cell r="H72">
            <v>6742.9354050000002</v>
          </cell>
        </row>
        <row r="73">
          <cell r="B73" t="str">
            <v>Implied Pfizer Share Price (Based on Equity Value of $54,908.3 mm)</v>
          </cell>
          <cell r="H73">
            <v>19.464837485451284</v>
          </cell>
        </row>
        <row r="75">
          <cell r="B75" t="str">
            <v>Implied Shares Issued (Based on Pfizer Price of $19.46)</v>
          </cell>
          <cell r="H75">
            <v>2299.6851024775756</v>
          </cell>
        </row>
        <row r="76">
          <cell r="B76" t="str">
            <v>Pro Forma Combined Share Count</v>
          </cell>
          <cell r="H76">
            <v>9042.6205074775753</v>
          </cell>
        </row>
        <row r="78">
          <cell r="B78" t="str">
            <v>Fully Diluted Wyeth Share Count</v>
          </cell>
          <cell r="H78">
            <v>1333.9944170875629</v>
          </cell>
        </row>
        <row r="80">
          <cell r="B80" t="str">
            <v>Implied Exchange Ratio</v>
          </cell>
          <cell r="H80">
            <v>1.7239090906379897</v>
          </cell>
        </row>
        <row r="82">
          <cell r="B82" t="str">
            <v>Implied Pfizer Ownership</v>
          </cell>
          <cell r="H82">
            <v>0.74568377600542823</v>
          </cell>
        </row>
        <row r="83">
          <cell r="B83" t="str">
            <v>Implied Wyeth Ownership</v>
          </cell>
          <cell r="H83">
            <v>0.25431622399457182</v>
          </cell>
        </row>
        <row r="85">
          <cell r="A85" t="str">
            <v>x</v>
          </cell>
          <cell r="U85" t="str">
            <v>x</v>
          </cell>
          <cell r="AT85" t="str">
            <v>x</v>
          </cell>
          <cell r="BH85" t="str">
            <v>x</v>
          </cell>
        </row>
        <row r="87">
          <cell r="AC87" t="str">
            <v>Implied Enterprise Value of Combined Firm</v>
          </cell>
        </row>
        <row r="89">
          <cell r="V89" t="str">
            <v>Multiple</v>
          </cell>
          <cell r="Y89" t="str">
            <v>($ in Millions)</v>
          </cell>
          <cell r="AC89" t="str">
            <v>EV / EBITDA Multiple</v>
          </cell>
          <cell r="AI89" t="str">
            <v>EV / EBITDA Multiple</v>
          </cell>
          <cell r="AO89" t="str">
            <v>EV / EBITDA Multiple</v>
          </cell>
        </row>
        <row r="90">
          <cell r="V90" t="str">
            <v>Start</v>
          </cell>
          <cell r="W90">
            <v>6</v>
          </cell>
          <cell r="AC90">
            <v>6</v>
          </cell>
          <cell r="AE90">
            <v>6.5</v>
          </cell>
          <cell r="AG90">
            <v>7</v>
          </cell>
          <cell r="AI90">
            <v>6</v>
          </cell>
          <cell r="AK90">
            <v>6.5</v>
          </cell>
          <cell r="AM90">
            <v>7</v>
          </cell>
          <cell r="AO90">
            <v>6</v>
          </cell>
          <cell r="AQ90">
            <v>6.5</v>
          </cell>
          <cell r="AS90">
            <v>7</v>
          </cell>
        </row>
        <row r="91">
          <cell r="V91" t="str">
            <v>Step</v>
          </cell>
          <cell r="W91">
            <v>0.5</v>
          </cell>
          <cell r="Y91" t="str">
            <v>2008A EBITDA</v>
          </cell>
        </row>
        <row r="92">
          <cell r="Y92" t="str">
            <v>Pfizer</v>
          </cell>
          <cell r="AA92">
            <v>25043</v>
          </cell>
          <cell r="AC92">
            <v>150258</v>
          </cell>
          <cell r="AE92">
            <v>162779.5</v>
          </cell>
          <cell r="AG92">
            <v>175301</v>
          </cell>
        </row>
        <row r="93">
          <cell r="Y93" t="str">
            <v>Wyeth</v>
          </cell>
          <cell r="AA93">
            <v>7895.9</v>
          </cell>
          <cell r="AC93">
            <v>47375.399999999994</v>
          </cell>
          <cell r="AE93">
            <v>51323.35</v>
          </cell>
          <cell r="AG93">
            <v>55271.299999999996</v>
          </cell>
        </row>
        <row r="94">
          <cell r="Y94" t="str">
            <v>Total</v>
          </cell>
          <cell r="AA94">
            <v>32938.9</v>
          </cell>
          <cell r="AC94">
            <v>197633.4</v>
          </cell>
          <cell r="AE94">
            <v>214102.85</v>
          </cell>
          <cell r="AG94">
            <v>230572.3</v>
          </cell>
        </row>
        <row r="96">
          <cell r="Y96" t="str">
            <v>2009P EBITDA</v>
          </cell>
        </row>
        <row r="97">
          <cell r="Y97" t="str">
            <v>Pfizer</v>
          </cell>
          <cell r="AA97">
            <v>21863.500000000004</v>
          </cell>
          <cell r="AI97">
            <v>131181.00000000003</v>
          </cell>
          <cell r="AK97">
            <v>142112.75000000003</v>
          </cell>
          <cell r="AM97">
            <v>153044.50000000003</v>
          </cell>
        </row>
        <row r="98">
          <cell r="Y98" t="str">
            <v>Wyeth</v>
          </cell>
          <cell r="AA98">
            <v>8003.4999999999991</v>
          </cell>
          <cell r="AI98">
            <v>48020.999999999993</v>
          </cell>
          <cell r="AK98">
            <v>52022.749999999993</v>
          </cell>
          <cell r="AM98">
            <v>56024.499999999993</v>
          </cell>
        </row>
        <row r="99">
          <cell r="Y99" t="str">
            <v>Total</v>
          </cell>
          <cell r="AA99">
            <v>29867.000000000004</v>
          </cell>
          <cell r="AI99">
            <v>179202.00000000003</v>
          </cell>
          <cell r="AK99">
            <v>194135.50000000003</v>
          </cell>
          <cell r="AM99">
            <v>209069.00000000003</v>
          </cell>
        </row>
        <row r="101">
          <cell r="Y101" t="str">
            <v>2010P EBITDA</v>
          </cell>
        </row>
        <row r="102">
          <cell r="Y102" t="str">
            <v>Pfizer</v>
          </cell>
          <cell r="AA102">
            <v>24203.999999999993</v>
          </cell>
          <cell r="AO102">
            <v>145223.99999999994</v>
          </cell>
          <cell r="AQ102">
            <v>157325.99999999994</v>
          </cell>
          <cell r="AS102">
            <v>169427.99999999994</v>
          </cell>
        </row>
        <row r="103">
          <cell r="Y103" t="str">
            <v>Wyeth</v>
          </cell>
          <cell r="AA103">
            <v>8000.2999999999984</v>
          </cell>
          <cell r="AO103">
            <v>48001.799999999988</v>
          </cell>
          <cell r="AQ103">
            <v>52001.94999999999</v>
          </cell>
          <cell r="AS103">
            <v>56002.099999999991</v>
          </cell>
        </row>
        <row r="104">
          <cell r="Y104" t="str">
            <v>Total</v>
          </cell>
          <cell r="AA104">
            <v>32204.299999999992</v>
          </cell>
          <cell r="AO104">
            <v>193225.79999999993</v>
          </cell>
          <cell r="AQ104">
            <v>209327.94999999992</v>
          </cell>
          <cell r="AS104">
            <v>225430.09999999992</v>
          </cell>
        </row>
        <row r="106">
          <cell r="AC106" t="str">
            <v>Implied % of Combined Equity Value 1</v>
          </cell>
        </row>
        <row r="108">
          <cell r="Y108" t="str">
            <v>($ in Millions)</v>
          </cell>
          <cell r="AC108" t="str">
            <v>EV / EBITDA Multiple</v>
          </cell>
          <cell r="AI108" t="str">
            <v>EV / EBITDA Multiple</v>
          </cell>
          <cell r="AO108" t="str">
            <v>EV / EBITDA Multiple</v>
          </cell>
        </row>
        <row r="109">
          <cell r="AC109">
            <v>6</v>
          </cell>
          <cell r="AE109">
            <v>6.5</v>
          </cell>
          <cell r="AG109">
            <v>7</v>
          </cell>
          <cell r="AI109">
            <v>6</v>
          </cell>
          <cell r="AK109">
            <v>6.5</v>
          </cell>
          <cell r="AM109">
            <v>7</v>
          </cell>
          <cell r="AO109">
            <v>6</v>
          </cell>
          <cell r="AQ109">
            <v>6.5</v>
          </cell>
          <cell r="AS109">
            <v>7</v>
          </cell>
        </row>
        <row r="110">
          <cell r="Y110" t="str">
            <v>Net Debt</v>
          </cell>
        </row>
        <row r="111">
          <cell r="Y111" t="str">
            <v>Pfizer</v>
          </cell>
          <cell r="AA111">
            <v>-18368</v>
          </cell>
        </row>
        <row r="112">
          <cell r="Y112" t="str">
            <v>Wyeth</v>
          </cell>
          <cell r="AA112">
            <v>-3440.6000000000022</v>
          </cell>
        </row>
        <row r="113">
          <cell r="Y113" t="str">
            <v>Total</v>
          </cell>
          <cell r="AA113">
            <v>-21808.600000000002</v>
          </cell>
        </row>
        <row r="115">
          <cell r="Y115" t="str">
            <v>Implied Equity Value of Combined Firm 1</v>
          </cell>
          <cell r="AC115">
            <v>219442</v>
          </cell>
          <cell r="AE115">
            <v>235911.45</v>
          </cell>
          <cell r="AG115">
            <v>252380.9</v>
          </cell>
          <cell r="AI115">
            <v>201010.60000000003</v>
          </cell>
          <cell r="AK115">
            <v>215944.10000000003</v>
          </cell>
          <cell r="AM115">
            <v>230877.60000000003</v>
          </cell>
          <cell r="AO115">
            <v>215034.39999999994</v>
          </cell>
          <cell r="AQ115">
            <v>231136.54999999993</v>
          </cell>
          <cell r="AS115">
            <v>247238.69999999992</v>
          </cell>
        </row>
        <row r="117">
          <cell r="Y117" t="str">
            <v>2008A EBITDA</v>
          </cell>
        </row>
        <row r="118">
          <cell r="Y118" t="str">
            <v>Pfizer</v>
          </cell>
          <cell r="AA118">
            <v>0.76028646979710912</v>
          </cell>
          <cell r="AC118">
            <v>0.76843083821693192</v>
          </cell>
          <cell r="AE118">
            <v>0.76786226357389598</v>
          </cell>
          <cell r="AG118">
            <v>0.76736789511409131</v>
          </cell>
          <cell r="AI118">
            <v>0.76917762526245648</v>
          </cell>
          <cell r="AK118">
            <v>0.76856276210971575</v>
          </cell>
          <cell r="AM118">
            <v>0.76802743944848617</v>
          </cell>
          <cell r="AO118">
            <v>0.76859777484775571</v>
          </cell>
          <cell r="AQ118">
            <v>0.76801876698153437</v>
          </cell>
          <cell r="AS118">
            <v>0.76751517830747895</v>
          </cell>
        </row>
        <row r="119">
          <cell r="Y119" t="str">
            <v>Wyeth</v>
          </cell>
          <cell r="AA119">
            <v>0.2397135302028908</v>
          </cell>
          <cell r="AC119">
            <v>0.23156916178306797</v>
          </cell>
          <cell r="AE119">
            <v>0.23213773642610391</v>
          </cell>
          <cell r="AG119">
            <v>0.23263210488590855</v>
          </cell>
          <cell r="AI119">
            <v>0.23082237473754341</v>
          </cell>
          <cell r="AK119">
            <v>0.23143723789028414</v>
          </cell>
          <cell r="AM119">
            <v>0.23197256055151375</v>
          </cell>
          <cell r="AO119">
            <v>0.23140222515224415</v>
          </cell>
          <cell r="AQ119">
            <v>0.23198123301846557</v>
          </cell>
          <cell r="AS119">
            <v>0.23248482169252099</v>
          </cell>
        </row>
        <row r="121">
          <cell r="Y121" t="str">
            <v>2009P EBITDA</v>
          </cell>
        </row>
        <row r="122">
          <cell r="Y122" t="str">
            <v>Pfizer</v>
          </cell>
          <cell r="AA122">
            <v>0.73202866039441528</v>
          </cell>
          <cell r="AC122">
            <v>0.74298134837995289</v>
          </cell>
          <cell r="AE122">
            <v>0.74221671933314992</v>
          </cell>
          <cell r="AG122">
            <v>0.74155188404930494</v>
          </cell>
          <cell r="AI122">
            <v>0.74398564055825911</v>
          </cell>
          <cell r="AK122">
            <v>0.74315876192033037</v>
          </cell>
          <cell r="AM122">
            <v>0.74243885071570392</v>
          </cell>
          <cell r="AO122">
            <v>0.74320584765804543</v>
          </cell>
          <cell r="AQ122">
            <v>0.74242718783164818</v>
          </cell>
          <cell r="AS122">
            <v>0.7417499530436743</v>
          </cell>
        </row>
        <row r="123">
          <cell r="Y123" t="str">
            <v>Wyeth</v>
          </cell>
          <cell r="AA123">
            <v>0.26797133960558467</v>
          </cell>
          <cell r="AC123">
            <v>0.257018651620047</v>
          </cell>
          <cell r="AE123">
            <v>0.25778328066685002</v>
          </cell>
          <cell r="AG123">
            <v>0.25844811595069495</v>
          </cell>
          <cell r="AI123">
            <v>0.25601435944174078</v>
          </cell>
          <cell r="AK123">
            <v>0.25684123807966963</v>
          </cell>
          <cell r="AM123">
            <v>0.25756114928429602</v>
          </cell>
          <cell r="AO123">
            <v>0.25679415234195452</v>
          </cell>
          <cell r="AQ123">
            <v>0.25757281216835176</v>
          </cell>
          <cell r="AS123">
            <v>0.25825004695632564</v>
          </cell>
        </row>
        <row r="125">
          <cell r="Y125" t="str">
            <v>2010P EBITDA</v>
          </cell>
        </row>
        <row r="126">
          <cell r="Y126" t="str">
            <v>Pfizer</v>
          </cell>
          <cell r="AA126">
            <v>0.75157665280723374</v>
          </cell>
          <cell r="AC126">
            <v>0.76058662086069739</v>
          </cell>
          <cell r="AE126">
            <v>0.75995761697657838</v>
          </cell>
          <cell r="AG126">
            <v>0.75941070605606575</v>
          </cell>
          <cell r="AI126">
            <v>0.76141277791500495</v>
          </cell>
          <cell r="AK126">
            <v>0.76073256588653604</v>
          </cell>
          <cell r="AM126">
            <v>0.76014034807081998</v>
          </cell>
          <cell r="AO126">
            <v>0.7607712998478382</v>
          </cell>
          <cell r="AQ126">
            <v>0.76013075387687479</v>
          </cell>
          <cell r="AS126">
            <v>0.75957364279944839</v>
          </cell>
        </row>
        <row r="127">
          <cell r="Y127" t="str">
            <v>Wyeth</v>
          </cell>
          <cell r="AA127">
            <v>0.24842334719276618</v>
          </cell>
          <cell r="AC127">
            <v>0.23941337913930258</v>
          </cell>
          <cell r="AE127">
            <v>0.24004238302342146</v>
          </cell>
          <cell r="AG127">
            <v>0.24058929394393413</v>
          </cell>
          <cell r="AI127">
            <v>0.23858722208499497</v>
          </cell>
          <cell r="AK127">
            <v>0.23926743411346391</v>
          </cell>
          <cell r="AM127">
            <v>0.23985965192917993</v>
          </cell>
          <cell r="AO127">
            <v>0.23922870015216169</v>
          </cell>
          <cell r="AQ127">
            <v>0.23986924612312507</v>
          </cell>
          <cell r="AS127">
            <v>0.24042635720055153</v>
          </cell>
        </row>
        <row r="130">
          <cell r="Y130" t="str">
            <v>Pfizer - Average Equity %</v>
          </cell>
          <cell r="AC130">
            <v>0.75733293581919403</v>
          </cell>
          <cell r="AE130">
            <v>0.75667886662787476</v>
          </cell>
          <cell r="AG130">
            <v>0.75611016173982071</v>
          </cell>
          <cell r="AI130">
            <v>0.75819201457857355</v>
          </cell>
          <cell r="AK130">
            <v>0.75748469663886075</v>
          </cell>
          <cell r="AM130">
            <v>0.75686887941167003</v>
          </cell>
          <cell r="AO130">
            <v>0.75752497411787978</v>
          </cell>
          <cell r="AQ130">
            <v>0.75685890289668578</v>
          </cell>
          <cell r="AS130">
            <v>0.75627959138353384</v>
          </cell>
        </row>
        <row r="131">
          <cell r="Y131" t="str">
            <v>Wyeth - Average Equity %</v>
          </cell>
          <cell r="AC131">
            <v>0.24266706418080586</v>
          </cell>
          <cell r="AE131">
            <v>0.24332113337212513</v>
          </cell>
          <cell r="AG131">
            <v>0.24388983826017921</v>
          </cell>
          <cell r="AI131">
            <v>0.24180798542142637</v>
          </cell>
          <cell r="AK131">
            <v>0.24251530336113922</v>
          </cell>
          <cell r="AM131">
            <v>0.24313112058832989</v>
          </cell>
          <cell r="AO131">
            <v>0.24247502588212011</v>
          </cell>
          <cell r="AQ131">
            <v>0.24314109710331411</v>
          </cell>
          <cell r="AS131">
            <v>0.24372040861646607</v>
          </cell>
        </row>
        <row r="134">
          <cell r="Y134" t="str">
            <v>¹ Based on pro forma net debt of ($18,368.0) and ($3,440.6) for Pfizer and Wyeth, respectively.  Net debt based on current capital structure</v>
          </cell>
        </row>
        <row r="136">
          <cell r="A136" t="str">
            <v>x</v>
          </cell>
          <cell r="U136" t="str">
            <v>x</v>
          </cell>
          <cell r="AT136" t="str">
            <v>x</v>
          </cell>
          <cell r="AV136" t="str">
            <v>* Delete entire row to remove from chart</v>
          </cell>
          <cell r="BN136" t="str">
            <v>x</v>
          </cell>
        </row>
        <row r="137">
          <cell r="AW137" t="str">
            <v>Pfizer</v>
          </cell>
          <cell r="AY137" t="str">
            <v>Wyeth</v>
          </cell>
        </row>
        <row r="138">
          <cell r="AV138" t="str">
            <v>2008A Revenue</v>
          </cell>
          <cell r="AW138">
            <v>48341</v>
          </cell>
          <cell r="AY138">
            <v>22833.9</v>
          </cell>
        </row>
        <row r="139">
          <cell r="AV139" t="str">
            <v>2009P Revenue</v>
          </cell>
          <cell r="AW139">
            <v>46093.3</v>
          </cell>
          <cell r="AY139">
            <v>23060.6</v>
          </cell>
        </row>
        <row r="140">
          <cell r="AV140" t="str">
            <v>2010P Revenue</v>
          </cell>
          <cell r="AW140">
            <v>47370.2</v>
          </cell>
          <cell r="AY140">
            <v>23050.6</v>
          </cell>
        </row>
        <row r="142">
          <cell r="AV142" t="str">
            <v>2008A EBITDA</v>
          </cell>
          <cell r="AW142">
            <v>25043</v>
          </cell>
          <cell r="AY142">
            <v>7895.9</v>
          </cell>
        </row>
        <row r="143">
          <cell r="AV143" t="str">
            <v>2009P EBITDA</v>
          </cell>
          <cell r="AW143">
            <v>21863.500000000004</v>
          </cell>
          <cell r="AY143">
            <v>8003.4999999999991</v>
          </cell>
        </row>
        <row r="144">
          <cell r="AV144" t="str">
            <v>2010P EBITDA</v>
          </cell>
          <cell r="AW144">
            <v>24203.999999999993</v>
          </cell>
          <cell r="AY144">
            <v>8000.2999999999984</v>
          </cell>
        </row>
        <row r="146">
          <cell r="AV146" t="str">
            <v>2008A EBIT</v>
          </cell>
          <cell r="AW146">
            <v>19769</v>
          </cell>
          <cell r="AY146">
            <v>6946.2</v>
          </cell>
        </row>
        <row r="147">
          <cell r="AV147" t="str">
            <v>2009P EBIT</v>
          </cell>
          <cell r="AW147">
            <v>17040.100000000006</v>
          </cell>
          <cell r="AY147">
            <v>7065.3999999999987</v>
          </cell>
        </row>
        <row r="148">
          <cell r="AV148" t="str">
            <v>2010P EBIT</v>
          </cell>
          <cell r="AW148">
            <v>19413.599999999991</v>
          </cell>
          <cell r="AY148">
            <v>7012.9999999999982</v>
          </cell>
        </row>
        <row r="150">
          <cell r="AV150" t="str">
            <v>2008A Net Income</v>
          </cell>
          <cell r="AW150">
            <v>16366</v>
          </cell>
          <cell r="AY150">
            <v>4766.6000000000004</v>
          </cell>
        </row>
        <row r="151">
          <cell r="AV151" t="str">
            <v>2009P Net Income</v>
          </cell>
          <cell r="AW151">
            <v>12376.000000000005</v>
          </cell>
          <cell r="AY151">
            <v>4967.7999999999984</v>
          </cell>
        </row>
        <row r="152">
          <cell r="AV152" t="str">
            <v>2010P Net Income</v>
          </cell>
          <cell r="AW152">
            <v>14223.79999999999</v>
          </cell>
          <cell r="AY152">
            <v>4985.5999999999985</v>
          </cell>
        </row>
        <row r="154">
          <cell r="AV154" t="str">
            <v>Equity Market Value</v>
          </cell>
          <cell r="AW154">
            <v>117664.22281725</v>
          </cell>
          <cell r="AY154">
            <v>58348.915803410004</v>
          </cell>
        </row>
        <row r="155">
          <cell r="BH155" t="str">
            <v>Implied Contribution</v>
          </cell>
        </row>
        <row r="156">
          <cell r="BH156" t="str">
            <v>Pfizer</v>
          </cell>
          <cell r="BJ156" t="str">
            <v>Wyeth</v>
          </cell>
        </row>
        <row r="158">
          <cell r="BH158">
            <v>0.67918606137837922</v>
          </cell>
          <cell r="BJ158">
            <v>0.32081393862162089</v>
          </cell>
        </row>
        <row r="159">
          <cell r="BH159">
            <v>0.66653218401276004</v>
          </cell>
          <cell r="BJ159">
            <v>0.33346781598724007</v>
          </cell>
        </row>
        <row r="160">
          <cell r="BH160">
            <v>0.67267341467293762</v>
          </cell>
          <cell r="BJ160">
            <v>0.32732658532706249</v>
          </cell>
        </row>
        <row r="161">
          <cell r="BG161" t="str">
            <v>Average</v>
          </cell>
          <cell r="BH161">
            <v>0.67279722002135889</v>
          </cell>
          <cell r="BJ161">
            <v>0.32720277997864117</v>
          </cell>
        </row>
        <row r="163">
          <cell r="BH163">
            <v>0.76028646979710912</v>
          </cell>
          <cell r="BJ163">
            <v>0.2397135302028908</v>
          </cell>
        </row>
        <row r="164">
          <cell r="BH164">
            <v>0.73202866039441528</v>
          </cell>
          <cell r="BJ164">
            <v>0.26797133960558467</v>
          </cell>
        </row>
        <row r="165">
          <cell r="BH165">
            <v>0.75157665280723374</v>
          </cell>
          <cell r="BJ165">
            <v>0.24842334719276618</v>
          </cell>
        </row>
        <row r="166">
          <cell r="BG166" t="str">
            <v>Average</v>
          </cell>
          <cell r="BH166">
            <v>0.74796392766625264</v>
          </cell>
          <cell r="BJ166">
            <v>0.2520360723337472</v>
          </cell>
        </row>
        <row r="168">
          <cell r="BH168">
            <v>0.73999071689525064</v>
          </cell>
          <cell r="BJ168">
            <v>0.26000928310474936</v>
          </cell>
        </row>
        <row r="169">
          <cell r="BH169">
            <v>0.7068967662981479</v>
          </cell>
          <cell r="BJ169">
            <v>0.29310323370185215</v>
          </cell>
        </row>
        <row r="170">
          <cell r="BH170">
            <v>0.73462344758690101</v>
          </cell>
          <cell r="BJ170">
            <v>0.26537655241309893</v>
          </cell>
        </row>
        <row r="171">
          <cell r="BG171" t="str">
            <v>Average</v>
          </cell>
          <cell r="BH171">
            <v>0.72717031026009982</v>
          </cell>
          <cell r="BJ171">
            <v>0.27282968973990013</v>
          </cell>
        </row>
        <row r="173">
          <cell r="BH173">
            <v>0.77444327721151207</v>
          </cell>
          <cell r="BJ173">
            <v>0.22555672278848796</v>
          </cell>
        </row>
        <row r="174">
          <cell r="BH174">
            <v>0.7135691140349868</v>
          </cell>
          <cell r="BJ174">
            <v>0.28643088596501332</v>
          </cell>
        </row>
        <row r="175">
          <cell r="BH175">
            <v>0.74046039959603105</v>
          </cell>
          <cell r="BJ175">
            <v>0.25953960040396901</v>
          </cell>
        </row>
        <row r="176">
          <cell r="BG176" t="str">
            <v>Average</v>
          </cell>
          <cell r="BH176">
            <v>0.74282426361417675</v>
          </cell>
          <cell r="BJ176">
            <v>0.25717573638582342</v>
          </cell>
        </row>
        <row r="178">
          <cell r="BH178">
            <v>0.6684968164270827</v>
          </cell>
          <cell r="BJ178">
            <v>0.33150318357291736</v>
          </cell>
        </row>
        <row r="183">
          <cell r="A183" t="str">
            <v>x</v>
          </cell>
          <cell r="U183" t="str">
            <v>x</v>
          </cell>
          <cell r="AT183" t="str">
            <v>x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oad File"/>
      <sheetName val="Chart"/>
      <sheetName val="STATE&gt;&gt;"/>
      <sheetName val="MAR"/>
      <sheetName val="MD"/>
      <sheetName val="NJ"/>
      <sheetName val="PA"/>
      <sheetName val="VA"/>
      <sheetName val="State Comparison"/>
      <sheetName val="start&gt;&gt;"/>
      <sheetName val="286"/>
      <sheetName val="287"/>
      <sheetName val="288"/>
      <sheetName val="856"/>
      <sheetName val="315"/>
      <sheetName val="316"/>
      <sheetName val="317"/>
      <sheetName val="319"/>
      <sheetName val="858"/>
      <sheetName val="300"/>
      <sheetName val="857"/>
      <sheetName val="332"/>
      <sheetName val="333"/>
      <sheetName val="859"/>
      <sheetName val="Company Comparison"/>
      <sheetName val="data&gt;&gt;"/>
      <sheetName val="Account Balances"/>
      <sheetName val="2019 Budget"/>
      <sheetName val="CO"/>
      <sheetName val="TTM Actuals"/>
      <sheetName val="Forecast"/>
      <sheetName val="O&amp;M FCST FILES&gt;&gt;"/>
      <sheetName val="RC Amortization"/>
      <sheetName val="Meter Reading"/>
      <sheetName val="Fuel Expense"/>
      <sheetName val="Def Maint Exp Schedule"/>
      <sheetName val="Preventative Maintenance"/>
      <sheetName val="Bad Debt Schedule"/>
      <sheetName val="Purch W-WW Load"/>
      <sheetName val="MAR Salaries"/>
      <sheetName val="Misc Reg"/>
      <sheetName val="CS Print"/>
      <sheetName val="MAR Captime"/>
      <sheetName val="Uniforms"/>
      <sheetName val="Chemicals Load"/>
      <sheetName val="Electric Load"/>
      <sheetName val="6025 FCST"/>
      <sheetName val="MAR ROY Reforecast&gt;&gt;"/>
      <sheetName val="2019 Re-Forecast"/>
      <sheetName val="2018 Re-Forecast"/>
      <sheetName val="2017 Re-Forecast"/>
      <sheetName val="2016 Re-Forecast "/>
      <sheetName val="2015 Re-Forecast"/>
      <sheetName val="2014 Re-Forecast"/>
      <sheetName val="Approved MAR O&amp;M"/>
      <sheetName val="O&amp;M Comparison"/>
      <sheetName val="MD Comparison"/>
      <sheetName val="NJ Comparison"/>
      <sheetName val="PA Comparison"/>
      <sheetName val="VA Comparison"/>
      <sheetName val="Load SS Pushdowns"/>
      <sheetName val="Presentation&gt;&gt;"/>
      <sheetName val="Assumptions"/>
      <sheetName val="2019 F vs 2020 B"/>
      <sheetName val="2020 B vs Prior"/>
      <sheetName val="2021 B vs Prior"/>
      <sheetName val="2022 B vs Prior"/>
      <sheetName val="O&amp;M Core Business"/>
      <sheetName val="O&amp;M Core Business (Tamiment)"/>
      <sheetName val="Cap Ex"/>
      <sheetName val="FCST"/>
      <sheetName val="Prior Year Template"/>
      <sheetName val="Prior v Proposed 20v20"/>
      <sheetName val="Prior v Proposed 21v21"/>
      <sheetName val="Prior v Proposed Pivot"/>
    </sheetNames>
    <sheetDataSet>
      <sheetData sheetId="0">
        <row r="11">
          <cell r="C11" t="str">
            <v>O&amp;M Template</v>
          </cell>
        </row>
        <row r="12">
          <cell r="C12">
            <v>43734</v>
          </cell>
        </row>
        <row r="13">
          <cell r="C13">
            <v>43646</v>
          </cell>
        </row>
        <row r="14">
          <cell r="C14">
            <v>43647</v>
          </cell>
        </row>
        <row r="16">
          <cell r="C16" t="str">
            <v>PRESIDENT-MIDWEST/MID ATLANTIC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FL"/>
    </sheetNames>
    <sheetDataSet>
      <sheetData sheetId="0">
        <row r="6">
          <cell r="B6">
            <v>43921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09.2017"/>
      <sheetName val="Sch.E - Proposed Rates"/>
      <sheetName val="Sch.F - Average Bills"/>
      <sheetName val="Bad Debt&gt;&gt;"/>
      <sheetName val="wp-a-bd"/>
      <sheetName val="RC Expense&gt;&gt;"/>
      <sheetName val="wp-d-rc.exp"/>
      <sheetName val="CIAC&gt;&gt;"/>
      <sheetName val="wp-j-CIAC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UPIS&gt;&gt;"/>
      <sheetName val="Plant&gt;&gt; "/>
      <sheetName val="wp-p1 Plant"/>
      <sheetName val="1015-0917 Capital FCST"/>
      <sheetName val="Vehicles&gt;&gt;"/>
      <sheetName val="wp-p2 Allocation of Vehicles"/>
      <sheetName val="Vehicle Depreciation Schedule"/>
      <sheetName val="Vehicle Assets"/>
      <sheetName val="Computers&gt;&gt;"/>
      <sheetName val="wp-p3 Allocation of Computers"/>
      <sheetName val="Computer Depreciation Schedule"/>
      <sheetName val="Computer Assets"/>
      <sheetName val="Depreciation&gt;&gt;"/>
      <sheetName val="wp - r7 w"/>
      <sheetName val="wp - r7 s"/>
      <sheetName val="wp - r7 w support"/>
      <sheetName val="wp - r7 s support"/>
      <sheetName val="PAA&gt;&gt;"/>
      <sheetName val="wp-v-PAA-ADIT"/>
      <sheetName val="Def Maint&gt;&gt;"/>
      <sheetName val="wp - u1 Def Charges Summary"/>
      <sheetName val="wp - u2 LOPA Summary"/>
      <sheetName val="ADIT&gt;&gt;"/>
      <sheetName val="wp.q ADIT"/>
      <sheetName val="Tax Depreciation"/>
      <sheetName val="150 Pre-2008"/>
      <sheetName val="150 Post-2007"/>
      <sheetName val="151 Pre-2008"/>
      <sheetName val="151 Post-2007"/>
      <sheetName val="152 Pre-2008"/>
      <sheetName val="152 Post-2007"/>
      <sheetName val="0915 PP&amp;E Additions"/>
      <sheetName val="0915 D&amp;A Expense"/>
      <sheetName val="Pro Forma Present"/>
      <sheetName val="Plant in Service (WW) COSS"/>
      <sheetName val="TB&gt;&gt;"/>
      <sheetName val="Linked TTM 0915"/>
      <sheetName val="TTM TB 0915"/>
      <sheetName val="Linked TTM 0916 FCST"/>
      <sheetName val="Linked TTM 0917 FCST"/>
      <sheetName val="Forecast&gt;&gt;"/>
      <sheetName val="1015-0916 Expense FCST"/>
      <sheetName val="1016-0917 Expense FCST"/>
      <sheetName val="Revenue&gt;&gt;"/>
      <sheetName val="DSIC&gt;&gt;"/>
      <sheetName val="wp-k-DSIC Adjust"/>
      <sheetName val="Regression&gt;&gt;"/>
      <sheetName val="wp-l-Usage Adjust"/>
      <sheetName val="Builds&gt;&gt;"/>
      <sheetName val="Sch.D - Rev 09.2015"/>
      <sheetName val="Sch.D - Rev 09.2016"/>
      <sheetName val="Consumption 09.2015"/>
      <sheetName val="Consumption 09.2016"/>
      <sheetName val="Consumption 09.2017"/>
      <sheetName val="Customer Counts"/>
      <sheetName val="Rates"/>
      <sheetName val="Monthly Consumption"/>
      <sheetName val="AUX&gt;&gt;"/>
      <sheetName val="ERC 09-2015"/>
      <sheetName val="NARUC ACCs "/>
      <sheetName val="JDE CO"/>
    </sheetNames>
    <sheetDataSet>
      <sheetData sheetId="0"/>
      <sheetData sheetId="1">
        <row r="4">
          <cell r="C4" t="str">
            <v>Community Utilities of Indiana, Inc.</v>
          </cell>
        </row>
        <row r="8">
          <cell r="C8">
            <v>42277</v>
          </cell>
        </row>
        <row r="10">
          <cell r="C10">
            <v>43008</v>
          </cell>
        </row>
        <row r="13">
          <cell r="C13">
            <v>5160</v>
          </cell>
          <cell r="D13">
            <v>0.60377917790667457</v>
          </cell>
        </row>
        <row r="14">
          <cell r="C14">
            <v>3386.1708333333331</v>
          </cell>
          <cell r="D14">
            <v>0.39622082209332538</v>
          </cell>
        </row>
        <row r="15">
          <cell r="C15">
            <v>8546.1708333333336</v>
          </cell>
        </row>
        <row r="26">
          <cell r="C26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5">
          <cell r="J75">
            <v>379106.16922616906</v>
          </cell>
        </row>
      </sheetData>
      <sheetData sheetId="37">
        <row r="84">
          <cell r="J84">
            <v>528712.8253999661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22">
          <cell r="U22">
            <v>33905.62733333333</v>
          </cell>
        </row>
      </sheetData>
      <sheetData sheetId="45"/>
      <sheetData sheetId="46"/>
      <sheetData sheetId="47">
        <row r="38">
          <cell r="D38">
            <v>676132.25839999993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>
        <row r="137">
          <cell r="A137" t="b">
            <v>1</v>
          </cell>
        </row>
      </sheetData>
      <sheetData sheetId="56"/>
      <sheetData sheetId="57"/>
      <sheetData sheetId="58"/>
      <sheetData sheetId="59">
        <row r="829">
          <cell r="D829" t="str">
            <v>CUSTOMERS</v>
          </cell>
          <cell r="E829">
            <v>5160</v>
          </cell>
          <cell r="F829">
            <v>3386.1708333333331</v>
          </cell>
          <cell r="G829">
            <v>8546.1708333333336</v>
          </cell>
          <cell r="H829">
            <v>0.60377917790667457</v>
          </cell>
          <cell r="I829">
            <v>0.39622082209332538</v>
          </cell>
          <cell r="J829">
            <v>1</v>
          </cell>
        </row>
        <row r="830">
          <cell r="D830" t="str">
            <v>REVENUES</v>
          </cell>
          <cell r="E830">
            <v>-2050965.6322290339</v>
          </cell>
          <cell r="F830">
            <v>-2222675.3877709666</v>
          </cell>
          <cell r="G830">
            <v>-4273641.0200000005</v>
          </cell>
          <cell r="H830">
            <v>0.47991060143582992</v>
          </cell>
          <cell r="I830">
            <v>0.52008939856417014</v>
          </cell>
          <cell r="J830">
            <v>1</v>
          </cell>
        </row>
        <row r="831">
          <cell r="D831" t="str">
            <v>PLANT IN SERVICE</v>
          </cell>
          <cell r="E831">
            <v>12470720.259115022</v>
          </cell>
          <cell r="F831">
            <v>18675606.260884967</v>
          </cell>
          <cell r="G831">
            <v>31146326.519999988</v>
          </cell>
          <cell r="H831">
            <v>0.4003913672165223</v>
          </cell>
          <cell r="I831">
            <v>0.59960863278347776</v>
          </cell>
          <cell r="J831">
            <v>1</v>
          </cell>
        </row>
        <row r="832">
          <cell r="D832" t="str">
            <v>NET PLANT</v>
          </cell>
          <cell r="E832">
            <v>9823901.8192990515</v>
          </cell>
          <cell r="F832">
            <v>12618055.460700938</v>
          </cell>
          <cell r="G832">
            <v>22441957.27999999</v>
          </cell>
          <cell r="H832">
            <v>0.43774710452969262</v>
          </cell>
          <cell r="I832">
            <v>0.56225289547030743</v>
          </cell>
          <cell r="J832">
            <v>1</v>
          </cell>
        </row>
        <row r="833">
          <cell r="D833" t="str">
            <v>DEFERRED MAINTENANCE</v>
          </cell>
          <cell r="E833">
            <v>494825.65539132775</v>
          </cell>
          <cell r="F833">
            <v>343320.7046086723</v>
          </cell>
          <cell r="G833">
            <v>838146.3600000001</v>
          </cell>
          <cell r="H833">
            <v>0.59038096328584866</v>
          </cell>
          <cell r="I833">
            <v>0.40961903671415129</v>
          </cell>
          <cell r="J833">
            <v>1</v>
          </cell>
        </row>
        <row r="834">
          <cell r="D834" t="str">
            <v>CIAC</v>
          </cell>
          <cell r="E834">
            <v>-2336468.4800000004</v>
          </cell>
          <cell r="F834">
            <v>-3740642.44</v>
          </cell>
          <cell r="G834">
            <v>-6077110.9199999999</v>
          </cell>
          <cell r="H834">
            <v>0.38447027061997424</v>
          </cell>
          <cell r="I834">
            <v>0.61552972938002581</v>
          </cell>
          <cell r="J834">
            <v>1</v>
          </cell>
        </row>
        <row r="835">
          <cell r="D835" t="str">
            <v>RATE BASE</v>
          </cell>
          <cell r="E835">
            <v>7489089.4468666967</v>
          </cell>
          <cell r="F835">
            <v>8856754.8831332903</v>
          </cell>
          <cell r="G835">
            <v>16345844.329999987</v>
          </cell>
          <cell r="H835">
            <v>0.45816473567668575</v>
          </cell>
          <cell r="I835">
            <v>0.54183526432331419</v>
          </cell>
          <cell r="J835">
            <v>1</v>
          </cell>
        </row>
        <row r="836"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uc (2)"/>
      <sheetName val="F1202"/>
      <sheetName val="Ebitda COA"/>
      <sheetName val="Gross Receipts Tax"/>
      <sheetName val="Input Schedule"/>
      <sheetName val="IL DP Default"/>
      <sheetName val="Illinois Depreciation"/>
      <sheetName val="JFG DP Study"/>
      <sheetName val="Consumption SQL"/>
      <sheetName val="Corp Info"/>
      <sheetName val="Lv 6 COA"/>
      <sheetName val="Lv 6 &amp; Lv 7 COA"/>
      <sheetName val="SQL"/>
      <sheetName val="Naruc"/>
      <sheetName val="Ledger"/>
      <sheetName val="IL CBA"/>
      <sheetName val="CP DP Rate"/>
      <sheetName val="Meter &amp; ERC"/>
      <sheetName val="Guaranteed Rev"/>
      <sheetName val="COA Break"/>
      <sheetName val="Meter Report"/>
      <sheetName val="Annual Report Tax"/>
      <sheetName val="Sal WB"/>
      <sheetName val="EBITDA"/>
      <sheetName val="Capex"/>
      <sheetName val="Match #1"/>
      <sheetName val="Match #2"/>
      <sheetName val="Index"/>
      <sheetName val="INDEX MATCH"/>
      <sheetName val="Exc Shortcut"/>
      <sheetName val="Sumf IF &amp; Sum IFS"/>
      <sheetName val="Handy Whitman"/>
      <sheetName val="Handy Whitman Obj"/>
      <sheetName val="USI Naruc"/>
      <sheetName val="Income Statement"/>
      <sheetName val="ERC Allocation"/>
      <sheetName val="Lv6 COA"/>
      <sheetName val="USI Retirement Process"/>
      <sheetName val="Depr Schedule"/>
      <sheetName val="WSC FS"/>
      <sheetName val="HWI Calculation"/>
      <sheetName val="CUII 2016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">
          <cell r="I36">
            <v>3</v>
          </cell>
        </row>
        <row r="37">
          <cell r="A37" t="str">
            <v>WenCaL</v>
          </cell>
          <cell r="B37" t="str">
            <v>Fightrr</v>
          </cell>
          <cell r="C37" t="str">
            <v>Commuta</v>
          </cell>
        </row>
        <row r="38">
          <cell r="A38" t="str">
            <v>Blend</v>
          </cell>
          <cell r="B38" t="str">
            <v>Kryptis</v>
          </cell>
          <cell r="C38" t="str">
            <v>Infic</v>
          </cell>
        </row>
        <row r="39">
          <cell r="A39" t="str">
            <v>Voltage</v>
          </cell>
          <cell r="B39" t="str">
            <v>Perino</v>
          </cell>
          <cell r="C39" t="str">
            <v>Accord</v>
          </cell>
        </row>
        <row r="40">
          <cell r="A40" t="str">
            <v>Inkly</v>
          </cell>
          <cell r="B40" t="str">
            <v>Five Labs</v>
          </cell>
          <cell r="C40" t="str">
            <v>Misty Wash</v>
          </cell>
        </row>
        <row r="41">
          <cell r="A41" t="str">
            <v>Sleops</v>
          </cell>
          <cell r="B41" t="str">
            <v>Twistrr</v>
          </cell>
          <cell r="C41" t="str">
            <v>Twenty20</v>
          </cell>
        </row>
        <row r="42">
          <cell r="A42" t="str">
            <v>Kind Ape</v>
          </cell>
          <cell r="B42" t="str">
            <v>Hackrr</v>
          </cell>
          <cell r="C42" t="str">
            <v>Tanox</v>
          </cell>
        </row>
        <row r="43">
          <cell r="A43" t="str">
            <v>Pet Feed</v>
          </cell>
          <cell r="B43" t="str">
            <v>Pes</v>
          </cell>
          <cell r="C43" t="str">
            <v>Minor Liar</v>
          </cell>
        </row>
        <row r="44">
          <cell r="A44" t="str">
            <v>Right App</v>
          </cell>
          <cell r="B44" t="str">
            <v>Baden</v>
          </cell>
          <cell r="C44" t="str">
            <v>Mosquit</v>
          </cell>
        </row>
        <row r="45">
          <cell r="A45" t="str">
            <v>Mirrrr</v>
          </cell>
          <cell r="B45" t="str">
            <v>Jellyfish</v>
          </cell>
          <cell r="C45" t="str">
            <v>Atmos</v>
          </cell>
        </row>
        <row r="46">
          <cell r="A46" t="str">
            <v>Halotot</v>
          </cell>
          <cell r="B46" t="str">
            <v>Aviatrr</v>
          </cell>
          <cell r="C46" t="str">
            <v>Scrap</v>
          </cell>
        </row>
        <row r="47">
          <cell r="A47" t="str">
            <v>Flowrrr</v>
          </cell>
          <cell r="B47" t="str">
            <v>deRamblr</v>
          </cell>
          <cell r="C47" t="str">
            <v>Motocyco</v>
          </cell>
        </row>
        <row r="48">
          <cell r="A48" t="str">
            <v>Silvrr</v>
          </cell>
          <cell r="B48" t="str">
            <v>Arcade</v>
          </cell>
          <cell r="C48" t="str">
            <v>Amplefio</v>
          </cell>
        </row>
        <row r="49">
          <cell r="A49" t="str">
            <v>Dasring</v>
          </cell>
          <cell r="B49"/>
          <cell r="C49" t="str">
            <v>Strex</v>
          </cell>
        </row>
        <row r="50">
          <cell r="A50" t="str">
            <v>Rehire</v>
          </cell>
          <cell r="B50"/>
          <cell r="C50"/>
        </row>
        <row r="51">
          <cell r="A51" t="str">
            <v>Didactic</v>
          </cell>
          <cell r="B51"/>
          <cell r="C51"/>
        </row>
      </sheetData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rpt&gt;&gt;"/>
      <sheetName val="reg&gt;&gt;"/>
      <sheetName val="st&gt;&gt;"/>
      <sheetName val="co&gt;&gt;"/>
      <sheetName val="00101"/>
      <sheetName val="00102"/>
      <sheetName val="00103"/>
      <sheetName val="00104"/>
      <sheetName val="00105"/>
      <sheetName val="00110"/>
      <sheetName val="00111"/>
      <sheetName val="00112"/>
      <sheetName val="00113"/>
      <sheetName val="00114"/>
      <sheetName val="00116"/>
      <sheetName val="00117"/>
      <sheetName val="00118"/>
      <sheetName val="00119"/>
      <sheetName val="00120"/>
      <sheetName val="00121"/>
      <sheetName val="00122"/>
      <sheetName val="00123"/>
      <sheetName val="00124"/>
      <sheetName val="00125"/>
      <sheetName val="00126"/>
      <sheetName val="00127"/>
      <sheetName val="00128"/>
      <sheetName val="00129"/>
      <sheetName val="00130"/>
      <sheetName val="00131"/>
      <sheetName val="00132"/>
      <sheetName val="00133"/>
      <sheetName val="00134"/>
      <sheetName val="00150"/>
      <sheetName val="00151"/>
      <sheetName val="00152"/>
      <sheetName val="00180"/>
      <sheetName val="00181"/>
      <sheetName val="00182"/>
      <sheetName val="00183"/>
      <sheetName val="00187"/>
      <sheetName val="00188"/>
      <sheetName val="00189"/>
      <sheetName val="00190"/>
      <sheetName val="00191"/>
      <sheetName val="00192"/>
      <sheetName val="00220"/>
      <sheetName val="00241"/>
      <sheetName val="00242"/>
      <sheetName val="00243"/>
      <sheetName val="00244"/>
      <sheetName val="00245"/>
      <sheetName val="00246"/>
      <sheetName val="00247"/>
      <sheetName val="00248"/>
      <sheetName val="00249"/>
      <sheetName val="00250"/>
      <sheetName val="00251"/>
      <sheetName val="00252"/>
      <sheetName val="00253"/>
      <sheetName val="00254"/>
      <sheetName val="00255"/>
      <sheetName val="00256"/>
      <sheetName val="00257"/>
      <sheetName val="00258"/>
      <sheetName val="00259"/>
      <sheetName val="00260"/>
      <sheetName val="00261"/>
      <sheetName val="00262"/>
      <sheetName val="00263"/>
      <sheetName val="00286"/>
      <sheetName val="00287"/>
      <sheetName val="00288"/>
      <sheetName val="00300"/>
      <sheetName val="00315"/>
      <sheetName val="00316"/>
      <sheetName val="00317"/>
      <sheetName val="00332"/>
      <sheetName val="00333"/>
      <sheetName val="00345"/>
      <sheetName val="00356"/>
      <sheetName val="00357"/>
      <sheetName val="00385"/>
      <sheetName val="00386"/>
      <sheetName val="00400"/>
      <sheetName val="00401"/>
      <sheetName val="00402"/>
      <sheetName val="00403"/>
      <sheetName val="00406"/>
      <sheetName val="00425"/>
      <sheetName val="00450"/>
      <sheetName val="00451"/>
      <sheetName val="00452"/>
      <sheetName val="00453"/>
      <sheetName val="00800"/>
      <sheetName val="00801"/>
      <sheetName val="00802"/>
      <sheetName val="00804"/>
      <sheetName val="00805"/>
      <sheetName val="00806"/>
      <sheetName val="00850"/>
      <sheetName val="00851"/>
      <sheetName val="00853"/>
      <sheetName val="00854"/>
      <sheetName val="00855"/>
      <sheetName val="00856"/>
      <sheetName val="00857"/>
      <sheetName val="00858"/>
      <sheetName val="00859"/>
      <sheetName val="00860"/>
      <sheetName val="00861"/>
      <sheetName val="00863"/>
      <sheetName val="00864"/>
      <sheetName val="00865"/>
      <sheetName val="00866"/>
      <sheetName val="00900"/>
      <sheetName val="db&gt;&gt;"/>
      <sheetName val="dba-coinfo"/>
      <sheetName val="dbb-Historical"/>
      <sheetName val="dbc-Budget"/>
      <sheetName val="dbd-Forecast"/>
      <sheetName val="dbe-COA"/>
      <sheetName val="temp&gt;&gt;"/>
      <sheetName val="CoTemplate"/>
    </sheetNames>
    <sheetDataSet>
      <sheetData sheetId="0" refreshError="1">
        <row r="10">
          <cell r="C10">
            <v>40329</v>
          </cell>
        </row>
        <row r="11">
          <cell r="C11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>
        <row r="4">
          <cell r="J4" t="str">
            <v>EQY_BETA_OVERRIDE_START_DT</v>
          </cell>
          <cell r="K4" t="str">
            <v>20101022</v>
          </cell>
        </row>
        <row r="5">
          <cell r="J5" t="str">
            <v>EQY_BETA_OVERRIDE_END_DT</v>
          </cell>
          <cell r="K5" t="str">
            <v>20121012</v>
          </cell>
        </row>
        <row r="6">
          <cell r="J6" t="str">
            <v>EQY_BETA_OVERRIDE_REL_INDEX</v>
          </cell>
          <cell r="K6" t="str">
            <v>SPX Index</v>
          </cell>
        </row>
        <row r="7">
          <cell r="J7" t="str">
            <v>EQY_BETA_OVERRIDE_PERIOD</v>
          </cell>
          <cell r="K7" t="str">
            <v>W</v>
          </cell>
        </row>
        <row r="8">
          <cell r="K8"/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Inputs and Calculations"/>
      <sheetName val="sch&gt;&gt;"/>
      <sheetName val="Jan"/>
      <sheetName val="Feb"/>
      <sheetName val="Mar"/>
      <sheetName val="Apr"/>
      <sheetName val="May"/>
      <sheetName val="Jun"/>
      <sheetName val="Jun R"/>
      <sheetName val="Jul R"/>
      <sheetName val="Aug R"/>
      <sheetName val="Sep R"/>
      <sheetName val="wp&gt;&gt;"/>
      <sheetName val="01 AvB"/>
      <sheetName val="02 AvB"/>
      <sheetName val="03 AvB"/>
      <sheetName val="04 AvB"/>
      <sheetName val="05 AvB"/>
      <sheetName val="06 AvB"/>
      <sheetName val="Service Review"/>
      <sheetName val="UI"/>
      <sheetName val="Seasonality Chart"/>
      <sheetName val="PerChange"/>
      <sheetName val="FO &amp; JE Variance"/>
      <sheetName val="reg&gt;&gt;"/>
      <sheetName val="Analysis"/>
      <sheetName val="ATR by Co"/>
      <sheetName val="SER By Co"/>
      <sheetName val="MWR by Co"/>
      <sheetName val="CORP"/>
      <sheetName val="ATR"/>
      <sheetName val="MWR"/>
      <sheetName val="SOR"/>
      <sheetName val="SER"/>
      <sheetName val="WER"/>
      <sheetName val="BIO"/>
      <sheetName val="st&gt;&gt;"/>
      <sheetName val="AZ"/>
      <sheetName val="FL"/>
      <sheetName val="GA"/>
      <sheetName val="IL"/>
      <sheetName val="IN"/>
      <sheetName val="KY"/>
      <sheetName val="LA"/>
      <sheetName val="MD"/>
      <sheetName val="NC"/>
      <sheetName val="NJ"/>
      <sheetName val="NV"/>
      <sheetName val="PA"/>
      <sheetName val="SC"/>
      <sheetName val="TN"/>
      <sheetName val="VA"/>
      <sheetName val="co&gt;&gt;"/>
      <sheetName val="101"/>
      <sheetName val="102"/>
      <sheetName val="104"/>
      <sheetName val="110"/>
      <sheetName val="111"/>
      <sheetName val="112"/>
      <sheetName val="113"/>
      <sheetName val="114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50"/>
      <sheetName val="151"/>
      <sheetName val="152"/>
      <sheetName val="170"/>
      <sheetName val="180"/>
      <sheetName val="181"/>
      <sheetName val="182"/>
      <sheetName val="183"/>
      <sheetName val="187"/>
      <sheetName val="188"/>
      <sheetName val="189"/>
      <sheetName val="190"/>
      <sheetName val="191"/>
      <sheetName val="192"/>
      <sheetName val="22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85"/>
      <sheetName val="286"/>
      <sheetName val="287"/>
      <sheetName val="288"/>
      <sheetName val="300"/>
      <sheetName val="315"/>
      <sheetName val="316"/>
      <sheetName val="317"/>
      <sheetName val="332"/>
      <sheetName val="333"/>
      <sheetName val="345"/>
      <sheetName val="356"/>
      <sheetName val="357"/>
      <sheetName val="370"/>
      <sheetName val="385"/>
      <sheetName val="386"/>
      <sheetName val="400"/>
      <sheetName val="401"/>
      <sheetName val="402"/>
      <sheetName val="403"/>
      <sheetName val="406"/>
      <sheetName val="425"/>
      <sheetName val="450"/>
      <sheetName val="451"/>
      <sheetName val="452"/>
      <sheetName val="453"/>
      <sheetName val="900"/>
      <sheetName val="db&gt;&gt;"/>
      <sheetName val="Historical Data"/>
      <sheetName val="Budget Data"/>
      <sheetName val="Actual RC Data"/>
      <sheetName val="ax&gt;&gt;"/>
      <sheetName val="CoInfo"/>
      <sheetName val="CO_TEMPLATE"/>
      <sheetName val="Export"/>
    </sheetNames>
    <sheetDataSet>
      <sheetData sheetId="0">
        <row r="13">
          <cell r="G13" t="str">
            <v>Revenue Reconciliation File</v>
          </cell>
        </row>
        <row r="14">
          <cell r="G14">
            <v>41152</v>
          </cell>
        </row>
        <row r="15">
          <cell r="G15">
            <v>41166</v>
          </cell>
        </row>
        <row r="18">
          <cell r="G18">
            <v>8</v>
          </cell>
        </row>
        <row r="19">
          <cell r="G19">
            <v>2012</v>
          </cell>
        </row>
        <row r="21">
          <cell r="G21">
            <v>38718</v>
          </cell>
        </row>
        <row r="22">
          <cell r="G22">
            <v>41974</v>
          </cell>
        </row>
        <row r="24">
          <cell r="G24">
            <v>81</v>
          </cell>
        </row>
        <row r="25">
          <cell r="G25">
            <v>74</v>
          </cell>
        </row>
        <row r="26">
          <cell r="G26">
            <v>40544</v>
          </cell>
        </row>
        <row r="27">
          <cell r="G27">
            <v>41244</v>
          </cell>
        </row>
        <row r="29">
          <cell r="G29">
            <v>21</v>
          </cell>
        </row>
        <row r="30">
          <cell r="G30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over"/>
      <sheetName val="CrossfireHiddenWorksheet"/>
      <sheetName val="OfficeConnectSuppressions"/>
      <sheetName val="OfficeConnectCellHighlights"/>
      <sheetName val="ExecSummary"/>
      <sheetName val="Bridges"/>
      <sheetName val="MnthSummary"/>
      <sheetName val="YTDSummary"/>
      <sheetName val="AFvB Bridge"/>
      <sheetName val="R&amp;O"/>
      <sheetName val="RateCases"/>
      <sheetName val="CapExDtl"/>
      <sheetName val="CapExProjects"/>
      <sheetName val="BU Results&gt;&gt;&gt;"/>
      <sheetName val="ESC"/>
      <sheetName val="CWSI-IMAE"/>
      <sheetName val="Cleveland"/>
      <sheetName val="OU"/>
      <sheetName val="Gillem"/>
      <sheetName val="Doyon"/>
    </sheetNames>
    <sheetDataSet>
      <sheetData sheetId="0">
        <row r="3">
          <cell r="B3">
            <v>43921</v>
          </cell>
        </row>
        <row r="8">
          <cell r="B8">
            <v>1.3</v>
          </cell>
        </row>
        <row r="9">
          <cell r="B9">
            <v>1.3260000000000001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Exhibit 9 - Rate Base Recon"/>
      <sheetName val="Sch.D-Rev Req"/>
      <sheetName val="Sch.E-Present Revenue"/>
      <sheetName val="COSS&gt;&gt;"/>
      <sheetName val="Sch.F-Proposed Revenue"/>
      <sheetName val="Residential"/>
      <sheetName val="Commercial"/>
      <sheetName val="Industrial"/>
      <sheetName val="Public"/>
      <sheetName val="Public Fire"/>
      <sheetName val="Private Fire"/>
      <sheetName val="Sch.G-Avg Bills"/>
      <sheetName val="Middlesboro"/>
      <sheetName val="Clinton"/>
      <sheetName val="Present vs Proposed rates"/>
      <sheetName val="Consumption &amp; Billing Data"/>
      <sheetName val="Summary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k-Expense Reports"/>
      <sheetName val="Ex 19 - PF Plant Adj Summary"/>
      <sheetName val="wp-l-Computers"/>
      <sheetName val="wp-m-Vehicles"/>
      <sheetName val="wp-n-GL Spending 6.30.18 "/>
      <sheetName val="2018.01.01-2018.06.25 GL Add"/>
      <sheetName val="wp-o-Rev Bridge"/>
      <sheetName val="wp-p-Leases"/>
      <sheetName val="wp-q-Rent"/>
      <sheetName val="wp-r-PF Fuel"/>
      <sheetName val="ERC"/>
      <sheetName val="TB&gt;&gt;"/>
      <sheetName val="TB Hard Code"/>
      <sheetName val="TB Clean"/>
      <sheetName val="Linked TB"/>
      <sheetName val="CO"/>
      <sheetName val="2017 Misc Revenue"/>
    </sheetNames>
    <sheetDataSet>
      <sheetData sheetId="0" refreshError="1"/>
      <sheetData sheetId="1">
        <row r="4">
          <cell r="G4" t="str">
            <v>Case No. 2018 - 00208</v>
          </cell>
        </row>
        <row r="6">
          <cell r="G6" t="str">
            <v>WATER SERVICE CORPORATION OF KENTUCKY</v>
          </cell>
        </row>
        <row r="9">
          <cell r="G9" t="str">
            <v>Test Year Ended 12/31/2017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Trend"/>
      <sheetName val="Summary"/>
      <sheetName val="Previous Month Summary"/>
      <sheetName val="Budget Load"/>
      <sheetName val="Vacancies"/>
      <sheetName val="Activity"/>
      <sheetName val="Turnover"/>
      <sheetName val="Detail"/>
      <sheetName val="Sudduth"/>
      <sheetName val="Devine"/>
      <sheetName val="Hoy"/>
      <sheetName val="Klein"/>
      <sheetName val="Durham"/>
      <sheetName val="Lubertozzi"/>
      <sheetName val="Barnett"/>
      <sheetName val="Position Trend"/>
      <sheetName val="Sal Allocation"/>
      <sheetName val="Paychex"/>
      <sheetName val="Audit"/>
      <sheetName val="Instructions"/>
      <sheetName val="Tables"/>
    </sheetNames>
    <sheetDataSet>
      <sheetData sheetId="0">
        <row r="3">
          <cell r="C3">
            <v>2016</v>
          </cell>
        </row>
      </sheetData>
      <sheetData sheetId="1"/>
      <sheetData sheetId="2"/>
      <sheetData sheetId="3"/>
      <sheetData sheetId="4">
        <row r="3">
          <cell r="D3">
            <v>42035</v>
          </cell>
          <cell r="E3">
            <v>42063</v>
          </cell>
          <cell r="F3">
            <v>42094</v>
          </cell>
          <cell r="G3">
            <v>42124</v>
          </cell>
          <cell r="H3">
            <v>42155</v>
          </cell>
          <cell r="I3">
            <v>42185</v>
          </cell>
          <cell r="J3">
            <v>42216</v>
          </cell>
          <cell r="K3">
            <v>42247</v>
          </cell>
          <cell r="L3">
            <v>42277</v>
          </cell>
          <cell r="M3">
            <v>42308</v>
          </cell>
          <cell r="N3">
            <v>42338</v>
          </cell>
          <cell r="O3">
            <v>42369</v>
          </cell>
          <cell r="P3">
            <v>42400</v>
          </cell>
          <cell r="Q3">
            <v>42429</v>
          </cell>
          <cell r="R3">
            <v>42460</v>
          </cell>
          <cell r="S3">
            <v>42490</v>
          </cell>
          <cell r="T3">
            <v>42521</v>
          </cell>
          <cell r="U3">
            <v>42551</v>
          </cell>
          <cell r="V3">
            <v>42582</v>
          </cell>
          <cell r="W3">
            <v>42613</v>
          </cell>
          <cell r="X3">
            <v>42643</v>
          </cell>
          <cell r="Y3">
            <v>42674</v>
          </cell>
          <cell r="Z3">
            <v>42704</v>
          </cell>
          <cell r="AA3">
            <v>42735</v>
          </cell>
        </row>
        <row r="7">
          <cell r="D7">
            <v>14</v>
          </cell>
          <cell r="E7">
            <v>14</v>
          </cell>
          <cell r="F7">
            <v>14</v>
          </cell>
          <cell r="G7">
            <v>14</v>
          </cell>
          <cell r="H7">
            <v>14</v>
          </cell>
          <cell r="I7">
            <v>14</v>
          </cell>
          <cell r="J7">
            <v>14</v>
          </cell>
          <cell r="K7">
            <v>14</v>
          </cell>
          <cell r="L7">
            <v>14</v>
          </cell>
          <cell r="M7">
            <v>14</v>
          </cell>
          <cell r="N7">
            <v>14</v>
          </cell>
          <cell r="O7">
            <v>14</v>
          </cell>
          <cell r="P7">
            <v>14</v>
          </cell>
          <cell r="Q7">
            <v>14</v>
          </cell>
          <cell r="R7">
            <v>14</v>
          </cell>
          <cell r="S7">
            <v>14</v>
          </cell>
          <cell r="T7">
            <v>14</v>
          </cell>
          <cell r="U7">
            <v>14</v>
          </cell>
          <cell r="V7">
            <v>14</v>
          </cell>
          <cell r="W7">
            <v>14</v>
          </cell>
          <cell r="X7">
            <v>14</v>
          </cell>
          <cell r="Y7">
            <v>14</v>
          </cell>
          <cell r="Z7">
            <v>14</v>
          </cell>
          <cell r="AA7">
            <v>14</v>
          </cell>
        </row>
        <row r="8">
          <cell r="D8">
            <v>3</v>
          </cell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>
            <v>3</v>
          </cell>
          <cell r="S8">
            <v>3</v>
          </cell>
          <cell r="T8">
            <v>3</v>
          </cell>
          <cell r="U8">
            <v>3</v>
          </cell>
          <cell r="V8">
            <v>3</v>
          </cell>
          <cell r="W8">
            <v>3</v>
          </cell>
          <cell r="X8">
            <v>3</v>
          </cell>
          <cell r="Y8">
            <v>3</v>
          </cell>
          <cell r="Z8">
            <v>3</v>
          </cell>
          <cell r="AA8">
            <v>3</v>
          </cell>
        </row>
        <row r="9">
          <cell r="D9">
            <v>5</v>
          </cell>
          <cell r="E9">
            <v>5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5</v>
          </cell>
          <cell r="K9">
            <v>5</v>
          </cell>
          <cell r="L9">
            <v>5</v>
          </cell>
          <cell r="M9">
            <v>5</v>
          </cell>
          <cell r="N9">
            <v>5</v>
          </cell>
          <cell r="O9">
            <v>5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</row>
        <row r="10"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9</v>
          </cell>
          <cell r="P10">
            <v>10</v>
          </cell>
          <cell r="Q10">
            <v>10</v>
          </cell>
          <cell r="R10">
            <v>10</v>
          </cell>
          <cell r="S10">
            <v>10</v>
          </cell>
          <cell r="T10">
            <v>10</v>
          </cell>
          <cell r="U10">
            <v>10</v>
          </cell>
          <cell r="V10">
            <v>10</v>
          </cell>
          <cell r="W10">
            <v>10</v>
          </cell>
          <cell r="X10">
            <v>10</v>
          </cell>
          <cell r="Y10">
            <v>10</v>
          </cell>
          <cell r="Z10">
            <v>10</v>
          </cell>
          <cell r="AA10">
            <v>10</v>
          </cell>
        </row>
        <row r="11">
          <cell r="D11">
            <v>36</v>
          </cell>
          <cell r="E11">
            <v>36</v>
          </cell>
          <cell r="F11">
            <v>36</v>
          </cell>
          <cell r="G11">
            <v>36</v>
          </cell>
          <cell r="H11">
            <v>36</v>
          </cell>
          <cell r="I11">
            <v>36</v>
          </cell>
          <cell r="J11">
            <v>36</v>
          </cell>
          <cell r="K11">
            <v>36</v>
          </cell>
          <cell r="L11">
            <v>36</v>
          </cell>
          <cell r="M11">
            <v>36</v>
          </cell>
          <cell r="N11">
            <v>36</v>
          </cell>
          <cell r="O11">
            <v>36</v>
          </cell>
          <cell r="P11">
            <v>35</v>
          </cell>
          <cell r="Q11">
            <v>35</v>
          </cell>
          <cell r="R11">
            <v>35</v>
          </cell>
          <cell r="S11">
            <v>35</v>
          </cell>
          <cell r="T11">
            <v>35</v>
          </cell>
          <cell r="U11">
            <v>35</v>
          </cell>
          <cell r="V11">
            <v>35</v>
          </cell>
          <cell r="W11">
            <v>35</v>
          </cell>
          <cell r="X11">
            <v>35</v>
          </cell>
          <cell r="Y11">
            <v>35</v>
          </cell>
          <cell r="Z11">
            <v>35</v>
          </cell>
          <cell r="AA11">
            <v>35</v>
          </cell>
        </row>
        <row r="12"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3</v>
          </cell>
          <cell r="U12">
            <v>3</v>
          </cell>
          <cell r="V12">
            <v>3</v>
          </cell>
          <cell r="W12">
            <v>3</v>
          </cell>
          <cell r="X12">
            <v>3</v>
          </cell>
          <cell r="Y12">
            <v>3</v>
          </cell>
          <cell r="Z12">
            <v>3</v>
          </cell>
          <cell r="AA12">
            <v>3</v>
          </cell>
        </row>
        <row r="13">
          <cell r="D13">
            <v>4</v>
          </cell>
          <cell r="E13">
            <v>4</v>
          </cell>
          <cell r="F13">
            <v>4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4</v>
          </cell>
        </row>
        <row r="14">
          <cell r="D14">
            <v>4</v>
          </cell>
          <cell r="E14">
            <v>4</v>
          </cell>
          <cell r="F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5</v>
          </cell>
          <cell r="Q14">
            <v>5</v>
          </cell>
          <cell r="R14">
            <v>5</v>
          </cell>
          <cell r="S14">
            <v>5</v>
          </cell>
          <cell r="T14">
            <v>5</v>
          </cell>
          <cell r="U14">
            <v>5</v>
          </cell>
          <cell r="V14">
            <v>5</v>
          </cell>
          <cell r="W14">
            <v>5</v>
          </cell>
          <cell r="X14">
            <v>5</v>
          </cell>
          <cell r="Y14">
            <v>5</v>
          </cell>
          <cell r="Z14">
            <v>5</v>
          </cell>
          <cell r="AA14">
            <v>5</v>
          </cell>
        </row>
        <row r="15">
          <cell r="D15">
            <v>78</v>
          </cell>
          <cell r="E15">
            <v>78</v>
          </cell>
          <cell r="F15">
            <v>78</v>
          </cell>
          <cell r="G15">
            <v>78</v>
          </cell>
          <cell r="H15">
            <v>78</v>
          </cell>
          <cell r="I15">
            <v>78</v>
          </cell>
          <cell r="J15">
            <v>78</v>
          </cell>
          <cell r="K15">
            <v>78</v>
          </cell>
          <cell r="L15">
            <v>78</v>
          </cell>
          <cell r="M15">
            <v>78</v>
          </cell>
          <cell r="N15">
            <v>78</v>
          </cell>
          <cell r="O15">
            <v>78</v>
          </cell>
          <cell r="P15">
            <v>80</v>
          </cell>
          <cell r="Q15">
            <v>80</v>
          </cell>
          <cell r="R15">
            <v>80</v>
          </cell>
          <cell r="S15">
            <v>80</v>
          </cell>
          <cell r="T15">
            <v>80</v>
          </cell>
          <cell r="U15">
            <v>80</v>
          </cell>
          <cell r="V15">
            <v>80</v>
          </cell>
          <cell r="W15">
            <v>80</v>
          </cell>
          <cell r="X15">
            <v>80</v>
          </cell>
          <cell r="Y15">
            <v>80</v>
          </cell>
          <cell r="Z15">
            <v>80</v>
          </cell>
          <cell r="AA15">
            <v>80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D18">
            <v>6</v>
          </cell>
          <cell r="E18">
            <v>6</v>
          </cell>
          <cell r="F18">
            <v>6</v>
          </cell>
          <cell r="G18">
            <v>6</v>
          </cell>
          <cell r="H18">
            <v>6</v>
          </cell>
          <cell r="I18">
            <v>6</v>
          </cell>
          <cell r="J18">
            <v>6</v>
          </cell>
          <cell r="K18">
            <v>6</v>
          </cell>
          <cell r="L18">
            <v>6</v>
          </cell>
          <cell r="M18">
            <v>6</v>
          </cell>
          <cell r="N18">
            <v>6</v>
          </cell>
          <cell r="O18">
            <v>6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  <cell r="AA18">
            <v>8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2</v>
          </cell>
          <cell r="Q20">
            <v>2</v>
          </cell>
          <cell r="R20">
            <v>2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W20">
            <v>2</v>
          </cell>
          <cell r="X20">
            <v>2</v>
          </cell>
          <cell r="Y20">
            <v>2</v>
          </cell>
          <cell r="Z20">
            <v>2</v>
          </cell>
          <cell r="AA20">
            <v>2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25</v>
          </cell>
          <cell r="I21">
            <v>25</v>
          </cell>
          <cell r="J21">
            <v>25</v>
          </cell>
          <cell r="K21">
            <v>25</v>
          </cell>
          <cell r="L21">
            <v>25</v>
          </cell>
          <cell r="M21">
            <v>25</v>
          </cell>
          <cell r="N21">
            <v>25</v>
          </cell>
          <cell r="O21">
            <v>25</v>
          </cell>
          <cell r="P21">
            <v>22</v>
          </cell>
          <cell r="Q21">
            <v>22</v>
          </cell>
          <cell r="R21">
            <v>22</v>
          </cell>
          <cell r="S21">
            <v>22</v>
          </cell>
          <cell r="T21">
            <v>22</v>
          </cell>
          <cell r="U21">
            <v>22</v>
          </cell>
          <cell r="V21">
            <v>22</v>
          </cell>
          <cell r="W21">
            <v>22</v>
          </cell>
          <cell r="X21">
            <v>22</v>
          </cell>
          <cell r="Y21">
            <v>22</v>
          </cell>
          <cell r="Z21">
            <v>22</v>
          </cell>
          <cell r="AA21">
            <v>22</v>
          </cell>
        </row>
        <row r="22">
          <cell r="D22">
            <v>9</v>
          </cell>
          <cell r="E22">
            <v>9</v>
          </cell>
          <cell r="F22">
            <v>9</v>
          </cell>
          <cell r="G22">
            <v>9</v>
          </cell>
          <cell r="H22">
            <v>9</v>
          </cell>
          <cell r="I22">
            <v>9</v>
          </cell>
          <cell r="J22">
            <v>9</v>
          </cell>
          <cell r="K22">
            <v>9</v>
          </cell>
          <cell r="L22">
            <v>9</v>
          </cell>
          <cell r="M22">
            <v>9</v>
          </cell>
          <cell r="N22">
            <v>9</v>
          </cell>
          <cell r="O22">
            <v>9</v>
          </cell>
          <cell r="P22">
            <v>10</v>
          </cell>
          <cell r="Q22">
            <v>10</v>
          </cell>
          <cell r="R22">
            <v>10</v>
          </cell>
          <cell r="S22">
            <v>10</v>
          </cell>
          <cell r="T22">
            <v>10</v>
          </cell>
          <cell r="U22">
            <v>10</v>
          </cell>
          <cell r="V22">
            <v>10</v>
          </cell>
          <cell r="W22">
            <v>10</v>
          </cell>
          <cell r="X22">
            <v>10</v>
          </cell>
          <cell r="Y22">
            <v>10</v>
          </cell>
          <cell r="Z22">
            <v>10</v>
          </cell>
          <cell r="AA22">
            <v>10</v>
          </cell>
        </row>
        <row r="23">
          <cell r="D23">
            <v>8</v>
          </cell>
          <cell r="E23">
            <v>8</v>
          </cell>
          <cell r="F23">
            <v>8</v>
          </cell>
          <cell r="G23">
            <v>8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8</v>
          </cell>
          <cell r="M23">
            <v>8</v>
          </cell>
          <cell r="N23">
            <v>8</v>
          </cell>
          <cell r="O23">
            <v>8</v>
          </cell>
          <cell r="P23">
            <v>6</v>
          </cell>
          <cell r="Q23">
            <v>6</v>
          </cell>
          <cell r="R23">
            <v>6</v>
          </cell>
          <cell r="S23">
            <v>6</v>
          </cell>
          <cell r="T23">
            <v>6</v>
          </cell>
          <cell r="U23">
            <v>6</v>
          </cell>
          <cell r="V23">
            <v>6</v>
          </cell>
          <cell r="W23">
            <v>6</v>
          </cell>
          <cell r="X23">
            <v>6</v>
          </cell>
          <cell r="Y23">
            <v>6</v>
          </cell>
          <cell r="Z23">
            <v>6</v>
          </cell>
          <cell r="AA23">
            <v>6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</row>
        <row r="25">
          <cell r="D25">
            <v>8</v>
          </cell>
          <cell r="E25">
            <v>8</v>
          </cell>
          <cell r="F25">
            <v>8</v>
          </cell>
          <cell r="G25">
            <v>8</v>
          </cell>
          <cell r="H25">
            <v>8</v>
          </cell>
          <cell r="I25">
            <v>8</v>
          </cell>
          <cell r="J25">
            <v>8</v>
          </cell>
          <cell r="K25">
            <v>8</v>
          </cell>
          <cell r="L25">
            <v>8</v>
          </cell>
          <cell r="M25">
            <v>8</v>
          </cell>
          <cell r="N25">
            <v>8</v>
          </cell>
          <cell r="O25">
            <v>8</v>
          </cell>
          <cell r="P25">
            <v>8</v>
          </cell>
          <cell r="Q25">
            <v>8</v>
          </cell>
          <cell r="R25">
            <v>8</v>
          </cell>
          <cell r="S25">
            <v>8</v>
          </cell>
          <cell r="T25">
            <v>8</v>
          </cell>
          <cell r="U25">
            <v>8</v>
          </cell>
          <cell r="V25">
            <v>8</v>
          </cell>
          <cell r="W25">
            <v>8</v>
          </cell>
          <cell r="X25">
            <v>8</v>
          </cell>
          <cell r="Y25">
            <v>8</v>
          </cell>
          <cell r="Z25">
            <v>8</v>
          </cell>
          <cell r="AA25">
            <v>8</v>
          </cell>
        </row>
        <row r="26">
          <cell r="D26">
            <v>8</v>
          </cell>
          <cell r="E26">
            <v>8</v>
          </cell>
          <cell r="F26">
            <v>8</v>
          </cell>
          <cell r="G26">
            <v>8</v>
          </cell>
          <cell r="H26">
            <v>8</v>
          </cell>
          <cell r="I26">
            <v>8</v>
          </cell>
          <cell r="J26">
            <v>8</v>
          </cell>
          <cell r="K26">
            <v>8</v>
          </cell>
          <cell r="L26">
            <v>8</v>
          </cell>
          <cell r="M26">
            <v>8</v>
          </cell>
          <cell r="N26">
            <v>8</v>
          </cell>
          <cell r="O26">
            <v>8</v>
          </cell>
          <cell r="P26">
            <v>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9</v>
          </cell>
          <cell r="W26">
            <v>9</v>
          </cell>
          <cell r="X26">
            <v>9</v>
          </cell>
          <cell r="Y26">
            <v>9</v>
          </cell>
          <cell r="Z26">
            <v>9</v>
          </cell>
          <cell r="AA26">
            <v>9</v>
          </cell>
        </row>
        <row r="27">
          <cell r="D27">
            <v>11</v>
          </cell>
          <cell r="E27">
            <v>11</v>
          </cell>
          <cell r="F27">
            <v>11</v>
          </cell>
          <cell r="G27">
            <v>11</v>
          </cell>
          <cell r="H27">
            <v>11</v>
          </cell>
          <cell r="I27">
            <v>11</v>
          </cell>
          <cell r="J27">
            <v>11</v>
          </cell>
          <cell r="K27">
            <v>11</v>
          </cell>
          <cell r="L27">
            <v>11</v>
          </cell>
          <cell r="M27">
            <v>11</v>
          </cell>
          <cell r="N27">
            <v>11</v>
          </cell>
          <cell r="O27">
            <v>11</v>
          </cell>
          <cell r="P27">
            <v>11</v>
          </cell>
          <cell r="Q27">
            <v>11</v>
          </cell>
          <cell r="R27">
            <v>11</v>
          </cell>
          <cell r="S27">
            <v>11</v>
          </cell>
          <cell r="T27">
            <v>11</v>
          </cell>
          <cell r="U27">
            <v>11</v>
          </cell>
          <cell r="V27">
            <v>11</v>
          </cell>
          <cell r="W27">
            <v>11</v>
          </cell>
          <cell r="X27">
            <v>11</v>
          </cell>
          <cell r="Y27">
            <v>11</v>
          </cell>
          <cell r="Z27">
            <v>11</v>
          </cell>
          <cell r="AA27">
            <v>11</v>
          </cell>
        </row>
        <row r="28">
          <cell r="D28">
            <v>78</v>
          </cell>
          <cell r="E28">
            <v>78</v>
          </cell>
          <cell r="F28">
            <v>78</v>
          </cell>
          <cell r="G28">
            <v>78</v>
          </cell>
          <cell r="H28">
            <v>78</v>
          </cell>
          <cell r="I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77</v>
          </cell>
          <cell r="Q28">
            <v>77</v>
          </cell>
          <cell r="R28">
            <v>77</v>
          </cell>
          <cell r="S28">
            <v>77</v>
          </cell>
          <cell r="T28">
            <v>77</v>
          </cell>
          <cell r="U28">
            <v>77</v>
          </cell>
          <cell r="V28">
            <v>77</v>
          </cell>
          <cell r="W28">
            <v>77</v>
          </cell>
          <cell r="X28">
            <v>77</v>
          </cell>
          <cell r="Y28">
            <v>77</v>
          </cell>
          <cell r="Z28">
            <v>77</v>
          </cell>
          <cell r="AA28">
            <v>77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D32">
            <v>4</v>
          </cell>
          <cell r="E32">
            <v>4</v>
          </cell>
          <cell r="F32">
            <v>4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4</v>
          </cell>
          <cell r="L32">
            <v>4</v>
          </cell>
          <cell r="M32">
            <v>4</v>
          </cell>
          <cell r="N32">
            <v>4</v>
          </cell>
          <cell r="O32">
            <v>4</v>
          </cell>
          <cell r="P32">
            <v>5</v>
          </cell>
          <cell r="Q32">
            <v>5</v>
          </cell>
          <cell r="R32">
            <v>5</v>
          </cell>
          <cell r="S32">
            <v>6</v>
          </cell>
          <cell r="T32">
            <v>6</v>
          </cell>
          <cell r="U32">
            <v>6</v>
          </cell>
          <cell r="V32">
            <v>6</v>
          </cell>
          <cell r="W32">
            <v>6</v>
          </cell>
          <cell r="X32">
            <v>6</v>
          </cell>
          <cell r="Y32">
            <v>6</v>
          </cell>
          <cell r="Z32">
            <v>6</v>
          </cell>
          <cell r="AA32">
            <v>6</v>
          </cell>
        </row>
        <row r="33">
          <cell r="D33">
            <v>72</v>
          </cell>
          <cell r="E33">
            <v>72</v>
          </cell>
          <cell r="F33">
            <v>72</v>
          </cell>
          <cell r="G33">
            <v>72</v>
          </cell>
          <cell r="H33">
            <v>72</v>
          </cell>
          <cell r="I33">
            <v>72</v>
          </cell>
          <cell r="J33">
            <v>72</v>
          </cell>
          <cell r="K33">
            <v>72</v>
          </cell>
          <cell r="L33">
            <v>72</v>
          </cell>
          <cell r="M33">
            <v>72</v>
          </cell>
          <cell r="N33">
            <v>72</v>
          </cell>
          <cell r="O33">
            <v>72</v>
          </cell>
          <cell r="P33">
            <v>73</v>
          </cell>
          <cell r="Q33">
            <v>73</v>
          </cell>
          <cell r="R33">
            <v>73</v>
          </cell>
          <cell r="S33">
            <v>73</v>
          </cell>
          <cell r="T33">
            <v>73</v>
          </cell>
          <cell r="U33">
            <v>73</v>
          </cell>
          <cell r="V33">
            <v>73</v>
          </cell>
          <cell r="W33">
            <v>73</v>
          </cell>
          <cell r="X33">
            <v>73</v>
          </cell>
          <cell r="Y33">
            <v>73</v>
          </cell>
          <cell r="Z33">
            <v>73</v>
          </cell>
          <cell r="AA33">
            <v>73</v>
          </cell>
        </row>
        <row r="34">
          <cell r="D34">
            <v>76</v>
          </cell>
          <cell r="E34">
            <v>76</v>
          </cell>
          <cell r="F34">
            <v>76</v>
          </cell>
          <cell r="G34">
            <v>76</v>
          </cell>
          <cell r="H34">
            <v>76</v>
          </cell>
          <cell r="I34">
            <v>76</v>
          </cell>
          <cell r="J34">
            <v>76</v>
          </cell>
          <cell r="K34">
            <v>76</v>
          </cell>
          <cell r="L34">
            <v>76</v>
          </cell>
          <cell r="M34">
            <v>76</v>
          </cell>
          <cell r="N34">
            <v>76</v>
          </cell>
          <cell r="O34">
            <v>76</v>
          </cell>
          <cell r="P34">
            <v>78</v>
          </cell>
          <cell r="Q34">
            <v>78</v>
          </cell>
          <cell r="R34">
            <v>78</v>
          </cell>
          <cell r="S34">
            <v>79</v>
          </cell>
          <cell r="T34">
            <v>79</v>
          </cell>
          <cell r="U34">
            <v>79</v>
          </cell>
          <cell r="V34">
            <v>79</v>
          </cell>
          <cell r="W34">
            <v>79</v>
          </cell>
          <cell r="X34">
            <v>79</v>
          </cell>
          <cell r="Y34">
            <v>79</v>
          </cell>
          <cell r="Z34">
            <v>79</v>
          </cell>
          <cell r="AA34">
            <v>79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D38">
            <v>7</v>
          </cell>
          <cell r="E38">
            <v>7</v>
          </cell>
          <cell r="F38">
            <v>7</v>
          </cell>
          <cell r="G38">
            <v>7</v>
          </cell>
          <cell r="H38">
            <v>7</v>
          </cell>
          <cell r="I38">
            <v>7</v>
          </cell>
          <cell r="J38">
            <v>7</v>
          </cell>
          <cell r="K38">
            <v>7</v>
          </cell>
          <cell r="L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>
            <v>7</v>
          </cell>
          <cell r="S38">
            <v>7</v>
          </cell>
          <cell r="T38">
            <v>7</v>
          </cell>
          <cell r="U38">
            <v>7</v>
          </cell>
          <cell r="V38">
            <v>7</v>
          </cell>
          <cell r="W38">
            <v>7</v>
          </cell>
          <cell r="X38">
            <v>7</v>
          </cell>
          <cell r="Y38">
            <v>7</v>
          </cell>
          <cell r="Z38">
            <v>7</v>
          </cell>
          <cell r="AA38">
            <v>7</v>
          </cell>
        </row>
        <row r="39">
          <cell r="D39">
            <v>66</v>
          </cell>
          <cell r="E39">
            <v>66</v>
          </cell>
          <cell r="F39">
            <v>66</v>
          </cell>
          <cell r="G39">
            <v>66</v>
          </cell>
          <cell r="H39">
            <v>66</v>
          </cell>
          <cell r="I39">
            <v>66</v>
          </cell>
          <cell r="J39">
            <v>66</v>
          </cell>
          <cell r="K39">
            <v>66</v>
          </cell>
          <cell r="L39">
            <v>66</v>
          </cell>
          <cell r="M39">
            <v>66</v>
          </cell>
          <cell r="N39">
            <v>66</v>
          </cell>
          <cell r="O39">
            <v>66</v>
          </cell>
          <cell r="P39">
            <v>66</v>
          </cell>
          <cell r="Q39">
            <v>66</v>
          </cell>
          <cell r="R39">
            <v>66</v>
          </cell>
          <cell r="S39">
            <v>66</v>
          </cell>
          <cell r="T39">
            <v>66</v>
          </cell>
          <cell r="U39">
            <v>66</v>
          </cell>
          <cell r="V39">
            <v>66</v>
          </cell>
          <cell r="W39">
            <v>66</v>
          </cell>
          <cell r="X39">
            <v>66</v>
          </cell>
          <cell r="Y39">
            <v>66</v>
          </cell>
          <cell r="Z39">
            <v>66</v>
          </cell>
          <cell r="AA39">
            <v>66</v>
          </cell>
        </row>
        <row r="40">
          <cell r="D40">
            <v>73</v>
          </cell>
          <cell r="E40">
            <v>73</v>
          </cell>
          <cell r="F40">
            <v>73</v>
          </cell>
          <cell r="G40">
            <v>73</v>
          </cell>
          <cell r="H40">
            <v>73</v>
          </cell>
          <cell r="I40">
            <v>73</v>
          </cell>
          <cell r="J40">
            <v>73</v>
          </cell>
          <cell r="K40">
            <v>73</v>
          </cell>
          <cell r="L40">
            <v>73</v>
          </cell>
          <cell r="M40">
            <v>73</v>
          </cell>
          <cell r="N40">
            <v>73</v>
          </cell>
          <cell r="O40">
            <v>73</v>
          </cell>
          <cell r="P40">
            <v>73</v>
          </cell>
          <cell r="Q40">
            <v>73</v>
          </cell>
          <cell r="R40">
            <v>73</v>
          </cell>
          <cell r="S40">
            <v>73</v>
          </cell>
          <cell r="T40">
            <v>73</v>
          </cell>
          <cell r="U40">
            <v>73</v>
          </cell>
          <cell r="V40">
            <v>73</v>
          </cell>
          <cell r="W40">
            <v>73</v>
          </cell>
          <cell r="X40">
            <v>73</v>
          </cell>
          <cell r="Y40">
            <v>73</v>
          </cell>
          <cell r="Z40">
            <v>73</v>
          </cell>
          <cell r="AA40">
            <v>73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  <cell r="I44">
            <v>12</v>
          </cell>
          <cell r="J44">
            <v>12</v>
          </cell>
          <cell r="K44">
            <v>12</v>
          </cell>
          <cell r="L44">
            <v>12</v>
          </cell>
          <cell r="M44">
            <v>12</v>
          </cell>
          <cell r="N44">
            <v>12</v>
          </cell>
          <cell r="O44">
            <v>12</v>
          </cell>
          <cell r="P44">
            <v>12</v>
          </cell>
          <cell r="Q44">
            <v>12</v>
          </cell>
          <cell r="R44">
            <v>12</v>
          </cell>
          <cell r="S44">
            <v>12</v>
          </cell>
          <cell r="T44">
            <v>12</v>
          </cell>
          <cell r="U44">
            <v>12</v>
          </cell>
          <cell r="V44">
            <v>12</v>
          </cell>
          <cell r="W44">
            <v>12</v>
          </cell>
          <cell r="X44">
            <v>12</v>
          </cell>
          <cell r="Y44">
            <v>12</v>
          </cell>
          <cell r="Z44">
            <v>12</v>
          </cell>
          <cell r="AA44">
            <v>12</v>
          </cell>
        </row>
        <row r="45">
          <cell r="D45">
            <v>27</v>
          </cell>
          <cell r="E45">
            <v>27</v>
          </cell>
          <cell r="F45">
            <v>27</v>
          </cell>
          <cell r="G45">
            <v>27</v>
          </cell>
          <cell r="H45">
            <v>27</v>
          </cell>
          <cell r="I45">
            <v>27</v>
          </cell>
          <cell r="J45">
            <v>33</v>
          </cell>
          <cell r="K45">
            <v>33</v>
          </cell>
          <cell r="L45">
            <v>33</v>
          </cell>
          <cell r="M45">
            <v>33</v>
          </cell>
          <cell r="N45">
            <v>33</v>
          </cell>
          <cell r="O45">
            <v>33</v>
          </cell>
          <cell r="P45">
            <v>41</v>
          </cell>
          <cell r="Q45">
            <v>41</v>
          </cell>
          <cell r="R45">
            <v>41</v>
          </cell>
          <cell r="S45">
            <v>41</v>
          </cell>
          <cell r="T45">
            <v>41</v>
          </cell>
          <cell r="U45">
            <v>41</v>
          </cell>
          <cell r="V45">
            <v>41</v>
          </cell>
          <cell r="W45">
            <v>41</v>
          </cell>
          <cell r="X45">
            <v>41</v>
          </cell>
          <cell r="Y45">
            <v>41</v>
          </cell>
          <cell r="Z45">
            <v>41</v>
          </cell>
          <cell r="AA45">
            <v>41</v>
          </cell>
        </row>
        <row r="46"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P46">
            <v>11</v>
          </cell>
          <cell r="Q46">
            <v>11</v>
          </cell>
          <cell r="R46">
            <v>11</v>
          </cell>
          <cell r="S46">
            <v>11</v>
          </cell>
          <cell r="T46">
            <v>11</v>
          </cell>
          <cell r="U46">
            <v>11</v>
          </cell>
          <cell r="V46">
            <v>11</v>
          </cell>
          <cell r="W46">
            <v>11</v>
          </cell>
          <cell r="X46">
            <v>11</v>
          </cell>
          <cell r="Y46">
            <v>11</v>
          </cell>
          <cell r="Z46">
            <v>11</v>
          </cell>
          <cell r="AA46">
            <v>11</v>
          </cell>
        </row>
        <row r="47">
          <cell r="D47">
            <v>51</v>
          </cell>
          <cell r="E47">
            <v>51</v>
          </cell>
          <cell r="F47">
            <v>51</v>
          </cell>
          <cell r="G47">
            <v>51</v>
          </cell>
          <cell r="H47">
            <v>51</v>
          </cell>
          <cell r="I47">
            <v>51</v>
          </cell>
          <cell r="J47">
            <v>57</v>
          </cell>
          <cell r="K47">
            <v>57</v>
          </cell>
          <cell r="L47">
            <v>57</v>
          </cell>
          <cell r="M47">
            <v>57</v>
          </cell>
          <cell r="N47">
            <v>57</v>
          </cell>
          <cell r="O47">
            <v>57</v>
          </cell>
          <cell r="P47">
            <v>64</v>
          </cell>
          <cell r="Q47">
            <v>64</v>
          </cell>
          <cell r="R47">
            <v>64</v>
          </cell>
          <cell r="S47">
            <v>64</v>
          </cell>
          <cell r="T47">
            <v>64</v>
          </cell>
          <cell r="U47">
            <v>64</v>
          </cell>
          <cell r="V47">
            <v>64</v>
          </cell>
          <cell r="W47">
            <v>64</v>
          </cell>
          <cell r="X47">
            <v>64</v>
          </cell>
          <cell r="Y47">
            <v>64</v>
          </cell>
          <cell r="Z47">
            <v>64</v>
          </cell>
          <cell r="AA47">
            <v>64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  <cell r="M51">
            <v>6</v>
          </cell>
          <cell r="N51">
            <v>6</v>
          </cell>
          <cell r="O51">
            <v>6</v>
          </cell>
          <cell r="P51">
            <v>6</v>
          </cell>
          <cell r="Q51">
            <v>6</v>
          </cell>
          <cell r="R51">
            <v>6</v>
          </cell>
          <cell r="S51">
            <v>6</v>
          </cell>
          <cell r="T51">
            <v>6</v>
          </cell>
          <cell r="U51">
            <v>6</v>
          </cell>
          <cell r="V51">
            <v>6</v>
          </cell>
          <cell r="W51">
            <v>6</v>
          </cell>
          <cell r="X51">
            <v>6</v>
          </cell>
          <cell r="Y51">
            <v>6</v>
          </cell>
          <cell r="Z51">
            <v>6</v>
          </cell>
          <cell r="AA51">
            <v>6</v>
          </cell>
        </row>
        <row r="52">
          <cell r="D52">
            <v>36</v>
          </cell>
          <cell r="E52">
            <v>36</v>
          </cell>
          <cell r="F52">
            <v>36</v>
          </cell>
          <cell r="G52">
            <v>36</v>
          </cell>
          <cell r="H52">
            <v>36</v>
          </cell>
          <cell r="I52">
            <v>36</v>
          </cell>
          <cell r="J52">
            <v>36</v>
          </cell>
          <cell r="K52">
            <v>36</v>
          </cell>
          <cell r="L52">
            <v>36</v>
          </cell>
          <cell r="M52">
            <v>36</v>
          </cell>
          <cell r="N52">
            <v>36</v>
          </cell>
          <cell r="O52">
            <v>36</v>
          </cell>
          <cell r="P52">
            <v>36</v>
          </cell>
          <cell r="Q52">
            <v>36</v>
          </cell>
          <cell r="R52">
            <v>36</v>
          </cell>
          <cell r="S52">
            <v>36</v>
          </cell>
          <cell r="T52">
            <v>36</v>
          </cell>
          <cell r="U52">
            <v>36</v>
          </cell>
          <cell r="V52">
            <v>36</v>
          </cell>
          <cell r="W52">
            <v>36</v>
          </cell>
          <cell r="X52">
            <v>36</v>
          </cell>
          <cell r="Y52">
            <v>36</v>
          </cell>
          <cell r="Z52">
            <v>36</v>
          </cell>
          <cell r="AA52">
            <v>36</v>
          </cell>
        </row>
        <row r="53">
          <cell r="D53">
            <v>42</v>
          </cell>
          <cell r="E53">
            <v>42</v>
          </cell>
          <cell r="F53">
            <v>42</v>
          </cell>
          <cell r="G53">
            <v>42</v>
          </cell>
          <cell r="H53">
            <v>42</v>
          </cell>
          <cell r="I53">
            <v>42</v>
          </cell>
          <cell r="J53">
            <v>42</v>
          </cell>
          <cell r="K53">
            <v>42</v>
          </cell>
          <cell r="L53">
            <v>42</v>
          </cell>
          <cell r="M53">
            <v>42</v>
          </cell>
          <cell r="N53">
            <v>42</v>
          </cell>
          <cell r="O53">
            <v>42</v>
          </cell>
          <cell r="P53">
            <v>42</v>
          </cell>
          <cell r="Q53">
            <v>42</v>
          </cell>
          <cell r="R53">
            <v>42</v>
          </cell>
          <cell r="S53">
            <v>42</v>
          </cell>
          <cell r="T53">
            <v>42</v>
          </cell>
          <cell r="U53">
            <v>42</v>
          </cell>
          <cell r="V53">
            <v>42</v>
          </cell>
          <cell r="W53">
            <v>42</v>
          </cell>
          <cell r="X53">
            <v>42</v>
          </cell>
          <cell r="Y53">
            <v>42</v>
          </cell>
          <cell r="Z53">
            <v>42</v>
          </cell>
          <cell r="AA53">
            <v>42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D57">
            <v>6</v>
          </cell>
          <cell r="E57">
            <v>6</v>
          </cell>
          <cell r="F57">
            <v>6</v>
          </cell>
          <cell r="G57">
            <v>6</v>
          </cell>
          <cell r="H57">
            <v>6</v>
          </cell>
          <cell r="I57">
            <v>6</v>
          </cell>
          <cell r="J57">
            <v>6</v>
          </cell>
          <cell r="K57">
            <v>6</v>
          </cell>
          <cell r="L57">
            <v>6</v>
          </cell>
          <cell r="M57">
            <v>6</v>
          </cell>
          <cell r="N57">
            <v>6</v>
          </cell>
          <cell r="O57">
            <v>6</v>
          </cell>
          <cell r="P57">
            <v>7</v>
          </cell>
          <cell r="Q57">
            <v>7</v>
          </cell>
          <cell r="R57">
            <v>7</v>
          </cell>
          <cell r="S57">
            <v>7</v>
          </cell>
          <cell r="T57">
            <v>7</v>
          </cell>
          <cell r="U57">
            <v>7</v>
          </cell>
          <cell r="V57">
            <v>7</v>
          </cell>
          <cell r="W57">
            <v>7</v>
          </cell>
          <cell r="X57">
            <v>7</v>
          </cell>
          <cell r="Y57">
            <v>7</v>
          </cell>
          <cell r="Z57">
            <v>7</v>
          </cell>
          <cell r="AA57">
            <v>7</v>
          </cell>
        </row>
        <row r="58">
          <cell r="D58">
            <v>8</v>
          </cell>
          <cell r="E58">
            <v>8</v>
          </cell>
          <cell r="F58">
            <v>8</v>
          </cell>
          <cell r="G58">
            <v>8</v>
          </cell>
          <cell r="H58">
            <v>8</v>
          </cell>
          <cell r="I58">
            <v>8</v>
          </cell>
          <cell r="J58">
            <v>8</v>
          </cell>
          <cell r="K58">
            <v>8</v>
          </cell>
          <cell r="L58">
            <v>8</v>
          </cell>
          <cell r="M58">
            <v>8</v>
          </cell>
          <cell r="N58">
            <v>8</v>
          </cell>
          <cell r="O58">
            <v>8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  <cell r="AA58">
            <v>8</v>
          </cell>
        </row>
        <row r="59">
          <cell r="D59">
            <v>25</v>
          </cell>
          <cell r="E59">
            <v>25</v>
          </cell>
          <cell r="F59">
            <v>25</v>
          </cell>
          <cell r="G59">
            <v>25</v>
          </cell>
          <cell r="H59">
            <v>25</v>
          </cell>
          <cell r="I59">
            <v>25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25</v>
          </cell>
          <cell r="O59">
            <v>25</v>
          </cell>
          <cell r="P59">
            <v>25</v>
          </cell>
          <cell r="Q59">
            <v>25</v>
          </cell>
          <cell r="R59">
            <v>25</v>
          </cell>
          <cell r="S59">
            <v>25</v>
          </cell>
          <cell r="T59">
            <v>25</v>
          </cell>
          <cell r="U59">
            <v>25</v>
          </cell>
          <cell r="V59">
            <v>25</v>
          </cell>
          <cell r="W59">
            <v>25</v>
          </cell>
          <cell r="X59">
            <v>25</v>
          </cell>
          <cell r="Y59">
            <v>25</v>
          </cell>
          <cell r="Z59">
            <v>25</v>
          </cell>
          <cell r="AA59">
            <v>25</v>
          </cell>
        </row>
        <row r="60">
          <cell r="D60">
            <v>39</v>
          </cell>
          <cell r="E60">
            <v>39</v>
          </cell>
          <cell r="F60">
            <v>39</v>
          </cell>
          <cell r="G60">
            <v>39</v>
          </cell>
          <cell r="H60">
            <v>39</v>
          </cell>
          <cell r="I60">
            <v>39</v>
          </cell>
          <cell r="J60">
            <v>39</v>
          </cell>
          <cell r="K60">
            <v>39</v>
          </cell>
          <cell r="L60">
            <v>39</v>
          </cell>
          <cell r="M60">
            <v>39</v>
          </cell>
          <cell r="N60">
            <v>39</v>
          </cell>
          <cell r="O60">
            <v>39</v>
          </cell>
          <cell r="P60">
            <v>40</v>
          </cell>
          <cell r="Q60">
            <v>40</v>
          </cell>
          <cell r="R60">
            <v>40</v>
          </cell>
          <cell r="S60">
            <v>40</v>
          </cell>
          <cell r="T60">
            <v>40</v>
          </cell>
          <cell r="U60">
            <v>40</v>
          </cell>
          <cell r="V60">
            <v>40</v>
          </cell>
          <cell r="W60">
            <v>40</v>
          </cell>
          <cell r="X60">
            <v>40</v>
          </cell>
          <cell r="Y60">
            <v>40</v>
          </cell>
          <cell r="Z60">
            <v>40</v>
          </cell>
          <cell r="AA60">
            <v>40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D76">
            <v>3</v>
          </cell>
          <cell r="E76">
            <v>3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  <cell r="Q76">
            <v>3</v>
          </cell>
          <cell r="R76">
            <v>3</v>
          </cell>
          <cell r="S76">
            <v>3</v>
          </cell>
          <cell r="T76">
            <v>3</v>
          </cell>
          <cell r="U76">
            <v>3</v>
          </cell>
          <cell r="V76">
            <v>3</v>
          </cell>
          <cell r="W76">
            <v>3</v>
          </cell>
          <cell r="X76">
            <v>3</v>
          </cell>
          <cell r="Y76">
            <v>3</v>
          </cell>
          <cell r="Z76">
            <v>3</v>
          </cell>
          <cell r="AA76">
            <v>3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4</v>
          </cell>
          <cell r="E94">
            <v>4</v>
          </cell>
          <cell r="F94">
            <v>4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4</v>
          </cell>
          <cell r="L94">
            <v>4</v>
          </cell>
          <cell r="M94">
            <v>4</v>
          </cell>
          <cell r="N94">
            <v>4</v>
          </cell>
          <cell r="O94">
            <v>4</v>
          </cell>
          <cell r="P94">
            <v>4</v>
          </cell>
          <cell r="Q94">
            <v>4</v>
          </cell>
          <cell r="R94">
            <v>4</v>
          </cell>
          <cell r="S94">
            <v>4</v>
          </cell>
          <cell r="T94">
            <v>4</v>
          </cell>
          <cell r="U94">
            <v>4</v>
          </cell>
          <cell r="V94">
            <v>4</v>
          </cell>
          <cell r="W94">
            <v>4</v>
          </cell>
          <cell r="X94">
            <v>4</v>
          </cell>
          <cell r="Y94">
            <v>4</v>
          </cell>
          <cell r="Z94">
            <v>4</v>
          </cell>
          <cell r="AA94">
            <v>4</v>
          </cell>
        </row>
        <row r="95">
          <cell r="D95">
            <v>4</v>
          </cell>
          <cell r="E95">
            <v>4</v>
          </cell>
          <cell r="F95">
            <v>4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4</v>
          </cell>
          <cell r="L95">
            <v>4</v>
          </cell>
          <cell r="M95">
            <v>4</v>
          </cell>
          <cell r="N95">
            <v>4</v>
          </cell>
          <cell r="O95">
            <v>4</v>
          </cell>
          <cell r="P95">
            <v>4</v>
          </cell>
          <cell r="Q95">
            <v>4</v>
          </cell>
          <cell r="R95">
            <v>4</v>
          </cell>
          <cell r="S95">
            <v>4</v>
          </cell>
          <cell r="T95">
            <v>4</v>
          </cell>
          <cell r="U95">
            <v>4</v>
          </cell>
          <cell r="V95">
            <v>4</v>
          </cell>
          <cell r="W95">
            <v>4</v>
          </cell>
          <cell r="X95">
            <v>4</v>
          </cell>
          <cell r="Y95">
            <v>4</v>
          </cell>
          <cell r="Z95">
            <v>4</v>
          </cell>
          <cell r="AA95">
            <v>4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</row>
        <row r="100"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2</v>
          </cell>
          <cell r="Q100">
            <v>2</v>
          </cell>
          <cell r="R100">
            <v>2</v>
          </cell>
          <cell r="S100">
            <v>2</v>
          </cell>
          <cell r="T100">
            <v>2</v>
          </cell>
          <cell r="U100">
            <v>2</v>
          </cell>
          <cell r="V100">
            <v>2</v>
          </cell>
          <cell r="W100">
            <v>2</v>
          </cell>
          <cell r="X100">
            <v>2</v>
          </cell>
          <cell r="Y100">
            <v>2</v>
          </cell>
          <cell r="Z100">
            <v>2</v>
          </cell>
          <cell r="AA100">
            <v>2</v>
          </cell>
        </row>
        <row r="101"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2</v>
          </cell>
          <cell r="P101">
            <v>3</v>
          </cell>
          <cell r="Q101">
            <v>3</v>
          </cell>
          <cell r="R101">
            <v>3</v>
          </cell>
          <cell r="S101">
            <v>3</v>
          </cell>
          <cell r="T101">
            <v>3</v>
          </cell>
          <cell r="U101">
            <v>3</v>
          </cell>
          <cell r="V101">
            <v>3</v>
          </cell>
          <cell r="W101">
            <v>3</v>
          </cell>
          <cell r="X101">
            <v>3</v>
          </cell>
          <cell r="Y101">
            <v>3</v>
          </cell>
          <cell r="Z101">
            <v>3</v>
          </cell>
          <cell r="AA101">
            <v>3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D106">
            <v>3</v>
          </cell>
          <cell r="E106">
            <v>3</v>
          </cell>
          <cell r="F106">
            <v>3</v>
          </cell>
          <cell r="G106">
            <v>3</v>
          </cell>
          <cell r="H106">
            <v>3</v>
          </cell>
          <cell r="I106">
            <v>3</v>
          </cell>
          <cell r="J106">
            <v>3</v>
          </cell>
          <cell r="K106">
            <v>3</v>
          </cell>
          <cell r="L106">
            <v>3</v>
          </cell>
          <cell r="M106">
            <v>3</v>
          </cell>
          <cell r="N106">
            <v>3</v>
          </cell>
          <cell r="O106">
            <v>3</v>
          </cell>
          <cell r="P106">
            <v>2</v>
          </cell>
          <cell r="Q106">
            <v>2</v>
          </cell>
          <cell r="R106">
            <v>2</v>
          </cell>
          <cell r="S106">
            <v>2</v>
          </cell>
          <cell r="T106">
            <v>2</v>
          </cell>
          <cell r="U106">
            <v>2</v>
          </cell>
          <cell r="V106">
            <v>2</v>
          </cell>
          <cell r="W106">
            <v>2</v>
          </cell>
          <cell r="X106">
            <v>2</v>
          </cell>
          <cell r="Y106">
            <v>2</v>
          </cell>
          <cell r="Z106">
            <v>2</v>
          </cell>
          <cell r="AA106">
            <v>2</v>
          </cell>
        </row>
        <row r="107">
          <cell r="D107">
            <v>3</v>
          </cell>
          <cell r="E107">
            <v>3</v>
          </cell>
          <cell r="F107">
            <v>3</v>
          </cell>
          <cell r="G107">
            <v>3</v>
          </cell>
          <cell r="H107">
            <v>3</v>
          </cell>
          <cell r="I107">
            <v>3</v>
          </cell>
          <cell r="J107">
            <v>3</v>
          </cell>
          <cell r="K107">
            <v>3</v>
          </cell>
          <cell r="L107">
            <v>3</v>
          </cell>
          <cell r="M107">
            <v>3</v>
          </cell>
          <cell r="N107">
            <v>3</v>
          </cell>
          <cell r="O107">
            <v>3</v>
          </cell>
          <cell r="P107">
            <v>3</v>
          </cell>
          <cell r="Q107">
            <v>3</v>
          </cell>
          <cell r="R107">
            <v>3</v>
          </cell>
          <cell r="S107">
            <v>3</v>
          </cell>
          <cell r="T107">
            <v>3</v>
          </cell>
          <cell r="U107">
            <v>3</v>
          </cell>
          <cell r="V107">
            <v>3</v>
          </cell>
          <cell r="W107">
            <v>3</v>
          </cell>
          <cell r="X107">
            <v>3</v>
          </cell>
          <cell r="Y107">
            <v>3</v>
          </cell>
          <cell r="Z107">
            <v>3</v>
          </cell>
          <cell r="AA107">
            <v>3</v>
          </cell>
        </row>
        <row r="108">
          <cell r="D108">
            <v>6</v>
          </cell>
          <cell r="E108">
            <v>6</v>
          </cell>
          <cell r="F108">
            <v>6</v>
          </cell>
          <cell r="G108">
            <v>6</v>
          </cell>
          <cell r="H108">
            <v>6</v>
          </cell>
          <cell r="I108">
            <v>6</v>
          </cell>
          <cell r="J108">
            <v>6</v>
          </cell>
          <cell r="K108">
            <v>6</v>
          </cell>
          <cell r="L108">
            <v>6</v>
          </cell>
          <cell r="M108">
            <v>6</v>
          </cell>
          <cell r="N108">
            <v>6</v>
          </cell>
          <cell r="O108">
            <v>6</v>
          </cell>
          <cell r="P108">
            <v>5</v>
          </cell>
          <cell r="Q108">
            <v>5</v>
          </cell>
          <cell r="R108">
            <v>5</v>
          </cell>
          <cell r="S108">
            <v>5</v>
          </cell>
          <cell r="T108">
            <v>5</v>
          </cell>
          <cell r="U108">
            <v>5</v>
          </cell>
          <cell r="V108">
            <v>5</v>
          </cell>
          <cell r="W108">
            <v>5</v>
          </cell>
          <cell r="X108">
            <v>5</v>
          </cell>
          <cell r="Y108">
            <v>5</v>
          </cell>
          <cell r="Z108">
            <v>5</v>
          </cell>
          <cell r="AA108">
            <v>5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1</v>
          </cell>
          <cell r="N112">
            <v>1</v>
          </cell>
          <cell r="O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</row>
        <row r="113">
          <cell r="D113">
            <v>2</v>
          </cell>
          <cell r="E113">
            <v>2</v>
          </cell>
          <cell r="F113">
            <v>2</v>
          </cell>
          <cell r="G113">
            <v>2</v>
          </cell>
          <cell r="H113">
            <v>2</v>
          </cell>
          <cell r="I113">
            <v>2</v>
          </cell>
          <cell r="J113">
            <v>2</v>
          </cell>
          <cell r="K113">
            <v>2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  <cell r="P113">
            <v>2</v>
          </cell>
          <cell r="Q113">
            <v>2</v>
          </cell>
          <cell r="R113">
            <v>2</v>
          </cell>
          <cell r="S113">
            <v>2</v>
          </cell>
          <cell r="T113">
            <v>2</v>
          </cell>
          <cell r="U113">
            <v>2</v>
          </cell>
          <cell r="V113">
            <v>2</v>
          </cell>
          <cell r="W113">
            <v>2</v>
          </cell>
          <cell r="X113">
            <v>2</v>
          </cell>
          <cell r="Y113">
            <v>2</v>
          </cell>
          <cell r="Z113">
            <v>2</v>
          </cell>
          <cell r="AA113">
            <v>2</v>
          </cell>
        </row>
        <row r="114">
          <cell r="D114">
            <v>3</v>
          </cell>
          <cell r="E114">
            <v>3</v>
          </cell>
          <cell r="F114">
            <v>3</v>
          </cell>
          <cell r="G114">
            <v>3</v>
          </cell>
          <cell r="H114">
            <v>3</v>
          </cell>
          <cell r="I114">
            <v>3</v>
          </cell>
          <cell r="J114">
            <v>3</v>
          </cell>
          <cell r="K114">
            <v>3</v>
          </cell>
          <cell r="L114">
            <v>3</v>
          </cell>
          <cell r="M114">
            <v>3</v>
          </cell>
          <cell r="N114">
            <v>3</v>
          </cell>
          <cell r="O114">
            <v>3</v>
          </cell>
          <cell r="P114">
            <v>3</v>
          </cell>
          <cell r="Q114">
            <v>3</v>
          </cell>
          <cell r="R114">
            <v>3</v>
          </cell>
          <cell r="S114">
            <v>3</v>
          </cell>
          <cell r="T114">
            <v>3</v>
          </cell>
          <cell r="U114">
            <v>3</v>
          </cell>
          <cell r="V114">
            <v>3</v>
          </cell>
          <cell r="W114">
            <v>3</v>
          </cell>
          <cell r="X114">
            <v>3</v>
          </cell>
          <cell r="Y114">
            <v>3</v>
          </cell>
          <cell r="Z114">
            <v>3</v>
          </cell>
          <cell r="AA114">
            <v>3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ashboard"/>
      <sheetName val="RC Revenue Table 2016"/>
      <sheetName val="Main Data&gt;&gt;"/>
      <sheetName val="Main Data"/>
      <sheetName val="BGT&gt;&gt;"/>
      <sheetName val="BGT Revenue"/>
      <sheetName val="BGT RC Amort"/>
      <sheetName val="BGT RC COA"/>
      <sheetName val="ACT&gt;&gt;"/>
      <sheetName val="ACT Revenue"/>
      <sheetName val="ACT RC Amort"/>
      <sheetName val="ACT RC COA"/>
      <sheetName val="BGT DB&gt;&gt;"/>
      <sheetName val="CY BGT (ppaa)"/>
      <sheetName val="NY BGT (ppaa)"/>
      <sheetName val="BGT RC NBV"/>
      <sheetName val="BGT Rate Case Calc"/>
      <sheetName val="ACT DB&gt;&gt;"/>
      <sheetName val="CY ACT (ppaa)"/>
      <sheetName val="NY ACT (ppaa)"/>
      <sheetName val="SOP"/>
      <sheetName val="ACT JDE F1202"/>
      <sheetName val="Incremental RC Rev"/>
      <sheetName val="Historical Pumped"/>
      <sheetName val="Pumped Load"/>
      <sheetName val="Outputs&gt;&gt;"/>
      <sheetName val="RC Export"/>
      <sheetName val="Revenue Variance"/>
      <sheetName val="Misc&gt;&gt;"/>
      <sheetName val="CoInfo"/>
    </sheetNames>
    <sheetDataSet>
      <sheetData sheetId="0">
        <row r="7">
          <cell r="C7" t="str">
            <v>RC Summary Tracking and Reporting</v>
          </cell>
        </row>
        <row r="9">
          <cell r="C9">
            <v>42716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>
        <row r="15">
          <cell r="A15">
            <v>0.25</v>
          </cell>
          <cell r="B15">
            <v>0.26</v>
          </cell>
          <cell r="C15">
            <v>0.27707843216140582</v>
          </cell>
          <cell r="E15">
            <v>0.13500000000000001</v>
          </cell>
          <cell r="F15">
            <v>0.14499999999999999</v>
          </cell>
          <cell r="G15">
            <v>0.15979287064959577</v>
          </cell>
        </row>
        <row r="16">
          <cell r="A16">
            <v>0.25</v>
          </cell>
          <cell r="B16">
            <v>0.26</v>
          </cell>
          <cell r="C16">
            <v>0.2722612678017049</v>
          </cell>
          <cell r="E16">
            <v>0.13500000000000001</v>
          </cell>
          <cell r="F16">
            <v>0.14499999999999999</v>
          </cell>
          <cell r="G16">
            <v>0.15557028100787743</v>
          </cell>
        </row>
        <row r="17">
          <cell r="A17">
            <v>0.25</v>
          </cell>
          <cell r="B17">
            <v>0.26</v>
          </cell>
          <cell r="C17">
            <v>0.2675278525533562</v>
          </cell>
          <cell r="E17">
            <v>0.13500000000000001</v>
          </cell>
          <cell r="F17">
            <v>0.14499999999999999</v>
          </cell>
          <cell r="G17">
            <v>0.151459274963161</v>
          </cell>
        </row>
        <row r="18">
          <cell r="A18">
            <v>0.26</v>
          </cell>
          <cell r="B18" t="e">
            <v>#REF!</v>
          </cell>
          <cell r="C18" t="e">
            <v>#REF!</v>
          </cell>
          <cell r="E18">
            <v>0.14499999999999999</v>
          </cell>
          <cell r="F18" t="e">
            <v>#REF!</v>
          </cell>
          <cell r="G18" t="e">
            <v>#REF!</v>
          </cell>
        </row>
        <row r="22">
          <cell r="B22" t="str">
            <v>Artesian Resources</v>
          </cell>
          <cell r="F22" t="str">
            <v>California Water Service</v>
          </cell>
        </row>
        <row r="24">
          <cell r="B24">
            <v>17.23</v>
          </cell>
          <cell r="F24">
            <v>36.22</v>
          </cell>
        </row>
        <row r="25">
          <cell r="B25" t="e">
            <v>#REF!</v>
          </cell>
          <cell r="F25" t="e">
            <v>#REF!</v>
          </cell>
        </row>
        <row r="26">
          <cell r="B26">
            <v>40228</v>
          </cell>
          <cell r="F26">
            <v>40228</v>
          </cell>
        </row>
        <row r="27">
          <cell r="B27" t="e">
            <v>#REF!</v>
          </cell>
          <cell r="F27" t="e">
            <v>#REF!</v>
          </cell>
        </row>
        <row r="31">
          <cell r="B31" t="str">
            <v>divid1</v>
          </cell>
          <cell r="F31" t="str">
            <v>divid1</v>
          </cell>
        </row>
        <row r="33">
          <cell r="A33">
            <v>0.1784</v>
          </cell>
          <cell r="B33">
            <v>0.18729999999999999</v>
          </cell>
          <cell r="C33">
            <v>0.20590802945286618</v>
          </cell>
          <cell r="E33">
            <v>0.29499999999999998</v>
          </cell>
          <cell r="F33">
            <v>0.29780000000000001</v>
          </cell>
          <cell r="G33">
            <v>0.32592780067353139</v>
          </cell>
        </row>
        <row r="34">
          <cell r="A34">
            <v>0.1784</v>
          </cell>
          <cell r="B34">
            <v>0.18729999999999999</v>
          </cell>
          <cell r="C34">
            <v>0.20075465037664719</v>
          </cell>
          <cell r="E34">
            <v>0.29499999999999998</v>
          </cell>
          <cell r="F34">
            <v>0.29780000000000001</v>
          </cell>
          <cell r="G34">
            <v>0.31815045573731737</v>
          </cell>
        </row>
        <row r="35">
          <cell r="A35">
            <v>0.1784</v>
          </cell>
          <cell r="B35">
            <v>0.18729999999999999</v>
          </cell>
          <cell r="C35">
            <v>0.19573024789242305</v>
          </cell>
          <cell r="E35">
            <v>0.29499999999999998</v>
          </cell>
          <cell r="F35">
            <v>0.29780000000000001</v>
          </cell>
          <cell r="G35">
            <v>0.31055869513644346</v>
          </cell>
        </row>
        <row r="36">
          <cell r="A36">
            <v>0.18729999999999999</v>
          </cell>
          <cell r="B36" t="e">
            <v>#REF!</v>
          </cell>
          <cell r="C36" t="e">
            <v>#REF!</v>
          </cell>
          <cell r="E36">
            <v>0.29499999999999998</v>
          </cell>
          <cell r="F36">
            <v>0.29780000000000001</v>
          </cell>
          <cell r="G36">
            <v>0.30314809042575175</v>
          </cell>
        </row>
        <row r="40">
          <cell r="B40" t="str">
            <v>Conecticut Water Service</v>
          </cell>
          <cell r="F40" t="str">
            <v>Middlesex Water Co.</v>
          </cell>
        </row>
        <row r="42">
          <cell r="B42">
            <v>22.24</v>
          </cell>
          <cell r="F42">
            <v>17.11</v>
          </cell>
        </row>
        <row r="43">
          <cell r="B43" t="e">
            <v>#REF!</v>
          </cell>
          <cell r="F43" t="e">
            <v>#REF!</v>
          </cell>
        </row>
        <row r="44">
          <cell r="B44">
            <v>40252</v>
          </cell>
          <cell r="F44">
            <v>40238</v>
          </cell>
        </row>
        <row r="45">
          <cell r="B45" t="e">
            <v>#REF!</v>
          </cell>
          <cell r="F45" t="e">
            <v>#REF!</v>
          </cell>
        </row>
        <row r="49">
          <cell r="B49" t="str">
            <v>divid1</v>
          </cell>
          <cell r="F49" t="str">
            <v>divid1</v>
          </cell>
        </row>
        <row r="51">
          <cell r="A51">
            <v>0.2225</v>
          </cell>
          <cell r="B51">
            <v>0.22750000000000001</v>
          </cell>
          <cell r="C51">
            <v>0.25404368837507518</v>
          </cell>
          <cell r="E51">
            <v>0.17749999999999999</v>
          </cell>
          <cell r="F51">
            <v>0.18</v>
          </cell>
          <cell r="G51">
            <v>0.2020701837833315</v>
          </cell>
        </row>
        <row r="52">
          <cell r="A52">
            <v>0.2225</v>
          </cell>
          <cell r="B52">
            <v>0.22750000000000001</v>
          </cell>
          <cell r="C52">
            <v>0.2461004374933311</v>
          </cell>
          <cell r="E52">
            <v>0.17749999999999999</v>
          </cell>
          <cell r="F52">
            <v>0.18</v>
          </cell>
          <cell r="G52">
            <v>0.19572888237416528</v>
          </cell>
        </row>
        <row r="53">
          <cell r="A53">
            <v>0.22750000000000001</v>
          </cell>
          <cell r="B53" t="e">
            <v>#REF!</v>
          </cell>
          <cell r="C53" t="e">
            <v>#REF!</v>
          </cell>
          <cell r="E53">
            <v>0.17749999999999999</v>
          </cell>
          <cell r="F53">
            <v>0.18</v>
          </cell>
          <cell r="G53">
            <v>0.18958658164292699</v>
          </cell>
        </row>
        <row r="54">
          <cell r="A54">
            <v>0.22750000000000001</v>
          </cell>
          <cell r="B54" t="e">
            <v>#REF!</v>
          </cell>
          <cell r="C54" t="e">
            <v>#REF!</v>
          </cell>
          <cell r="E54">
            <v>0.18</v>
          </cell>
          <cell r="F54" t="e">
            <v>#REF!</v>
          </cell>
          <cell r="G54" t="e">
            <v>#REF!</v>
          </cell>
        </row>
        <row r="58">
          <cell r="B58" t="str">
            <v>York Water Co.</v>
          </cell>
          <cell r="F58">
            <v>0</v>
          </cell>
        </row>
        <row r="60">
          <cell r="B60">
            <v>13.22</v>
          </cell>
          <cell r="F60">
            <v>0</v>
          </cell>
        </row>
        <row r="61">
          <cell r="B61" t="e">
            <v>#REF!</v>
          </cell>
          <cell r="F61" t="e">
            <v>#REF!</v>
          </cell>
        </row>
        <row r="62">
          <cell r="B62">
            <v>40283</v>
          </cell>
          <cell r="F62">
            <v>0</v>
          </cell>
        </row>
        <row r="63">
          <cell r="B63" t="e">
            <v>#REF!</v>
          </cell>
          <cell r="F63" t="e">
            <v>#REF!</v>
          </cell>
        </row>
        <row r="67">
          <cell r="B67" t="str">
            <v>divid1</v>
          </cell>
          <cell r="F67" t="str">
            <v>divid1</v>
          </cell>
        </row>
        <row r="69">
          <cell r="A69">
            <v>0.126</v>
          </cell>
          <cell r="B69" t="e">
            <v>#REF!</v>
          </cell>
          <cell r="C69" t="e">
            <v>#REF!</v>
          </cell>
          <cell r="E69">
            <v>0</v>
          </cell>
          <cell r="F69" t="e">
            <v>#REF!</v>
          </cell>
          <cell r="G69" t="e">
            <v>#REF!</v>
          </cell>
        </row>
        <row r="70">
          <cell r="A70">
            <v>0.126</v>
          </cell>
          <cell r="B70" t="e">
            <v>#REF!</v>
          </cell>
          <cell r="C70" t="e">
            <v>#REF!</v>
          </cell>
          <cell r="E70">
            <v>0</v>
          </cell>
          <cell r="F70" t="e">
            <v>#REF!</v>
          </cell>
          <cell r="G70" t="e">
            <v>#REF!</v>
          </cell>
        </row>
        <row r="71">
          <cell r="A71">
            <v>0.126</v>
          </cell>
          <cell r="B71" t="e">
            <v>#REF!</v>
          </cell>
          <cell r="C71" t="e">
            <v>#REF!</v>
          </cell>
          <cell r="E71">
            <v>0</v>
          </cell>
          <cell r="F71" t="e">
            <v>#REF!</v>
          </cell>
          <cell r="G71" t="e">
            <v>#REF!</v>
          </cell>
        </row>
        <row r="72">
          <cell r="A72">
            <v>0.126</v>
          </cell>
          <cell r="B72" t="e">
            <v>#REF!</v>
          </cell>
          <cell r="C72" t="e">
            <v>#REF!</v>
          </cell>
          <cell r="E72">
            <v>0</v>
          </cell>
          <cell r="F72" t="e">
            <v>#REF!</v>
          </cell>
          <cell r="G72" t="e">
            <v>#REF!</v>
          </cell>
        </row>
        <row r="76">
          <cell r="B76">
            <v>0</v>
          </cell>
          <cell r="F76">
            <v>0</v>
          </cell>
        </row>
        <row r="78">
          <cell r="B78">
            <v>0</v>
          </cell>
          <cell r="F78">
            <v>0</v>
          </cell>
        </row>
        <row r="79">
          <cell r="B79" t="e">
            <v>#REF!</v>
          </cell>
          <cell r="F79" t="e">
            <v>#REF!</v>
          </cell>
        </row>
        <row r="80">
          <cell r="B80">
            <v>0</v>
          </cell>
          <cell r="F80">
            <v>0</v>
          </cell>
        </row>
        <row r="81">
          <cell r="B81" t="e">
            <v>#REF!</v>
          </cell>
          <cell r="F81" t="e">
            <v>#REF!</v>
          </cell>
        </row>
        <row r="85">
          <cell r="B85" t="str">
            <v>divid1</v>
          </cell>
          <cell r="F85" t="str">
            <v>divid1</v>
          </cell>
        </row>
        <row r="87">
          <cell r="B87" t="e">
            <v>#REF!</v>
          </cell>
          <cell r="F87" t="e">
            <v>#REF!</v>
          </cell>
        </row>
        <row r="88">
          <cell r="B88" t="e">
            <v>#REF!</v>
          </cell>
          <cell r="F88" t="e">
            <v>#REF!</v>
          </cell>
        </row>
        <row r="89">
          <cell r="B89" t="e">
            <v>#REF!</v>
          </cell>
          <cell r="F89" t="e">
            <v>#REF!</v>
          </cell>
        </row>
        <row r="90">
          <cell r="B90" t="e">
            <v>#REF!</v>
          </cell>
          <cell r="F90" t="e">
            <v>#REF!</v>
          </cell>
        </row>
        <row r="94">
          <cell r="B94">
            <v>0</v>
          </cell>
          <cell r="F94">
            <v>0</v>
          </cell>
        </row>
        <row r="96">
          <cell r="B96">
            <v>0</v>
          </cell>
          <cell r="F96">
            <v>0</v>
          </cell>
        </row>
        <row r="97">
          <cell r="B97" t="e">
            <v>#REF!</v>
          </cell>
          <cell r="F97" t="e">
            <v>#REF!</v>
          </cell>
        </row>
        <row r="98">
          <cell r="B98">
            <v>0</v>
          </cell>
          <cell r="F98">
            <v>0</v>
          </cell>
        </row>
        <row r="99">
          <cell r="B99" t="e">
            <v>#REF!</v>
          </cell>
          <cell r="F99">
            <v>0</v>
          </cell>
        </row>
        <row r="103">
          <cell r="B103" t="str">
            <v>divid1</v>
          </cell>
          <cell r="F103" t="str">
            <v>divid1</v>
          </cell>
        </row>
        <row r="105">
          <cell r="B105" t="e">
            <v>#REF!</v>
          </cell>
          <cell r="F105">
            <v>0</v>
          </cell>
        </row>
        <row r="106">
          <cell r="B106" t="e">
            <v>#REF!</v>
          </cell>
          <cell r="F106">
            <v>0</v>
          </cell>
        </row>
        <row r="107">
          <cell r="B107" t="e">
            <v>#REF!</v>
          </cell>
          <cell r="F107">
            <v>0</v>
          </cell>
        </row>
        <row r="108">
          <cell r="B108" t="e">
            <v>#REF!</v>
          </cell>
          <cell r="F108">
            <v>0</v>
          </cell>
        </row>
        <row r="112">
          <cell r="B112">
            <v>0</v>
          </cell>
          <cell r="F112">
            <v>0</v>
          </cell>
        </row>
        <row r="114">
          <cell r="B114">
            <v>0</v>
          </cell>
          <cell r="F114">
            <v>0</v>
          </cell>
        </row>
        <row r="115">
          <cell r="B115" t="e">
            <v>#REF!</v>
          </cell>
          <cell r="F115" t="e">
            <v>#REF!</v>
          </cell>
        </row>
        <row r="116">
          <cell r="B116">
            <v>0</v>
          </cell>
          <cell r="F116">
            <v>0</v>
          </cell>
        </row>
        <row r="117">
          <cell r="B117" t="e">
            <v>#REF!</v>
          </cell>
          <cell r="F117" t="e">
            <v>#REF!</v>
          </cell>
        </row>
        <row r="121">
          <cell r="B121" t="str">
            <v>divid1</v>
          </cell>
          <cell r="F121" t="str">
            <v>divid1</v>
          </cell>
        </row>
        <row r="123">
          <cell r="B123" t="e">
            <v>#REF!</v>
          </cell>
          <cell r="F123" t="e">
            <v>#REF!</v>
          </cell>
        </row>
        <row r="124">
          <cell r="B124" t="e">
            <v>#REF!</v>
          </cell>
          <cell r="F124" t="e">
            <v>#REF!</v>
          </cell>
        </row>
        <row r="125">
          <cell r="B125" t="e">
            <v>#REF!</v>
          </cell>
          <cell r="F125" t="e">
            <v>#REF!</v>
          </cell>
        </row>
        <row r="126">
          <cell r="B126" t="e">
            <v>#REF!</v>
          </cell>
          <cell r="F126" t="e">
            <v>#REF!</v>
          </cell>
        </row>
        <row r="130">
          <cell r="B130">
            <v>0</v>
          </cell>
          <cell r="F130">
            <v>0</v>
          </cell>
        </row>
        <row r="132">
          <cell r="B132">
            <v>0</v>
          </cell>
          <cell r="F132">
            <v>0</v>
          </cell>
        </row>
        <row r="133">
          <cell r="B133" t="e">
            <v>#REF!</v>
          </cell>
          <cell r="F133" t="e">
            <v>#REF!</v>
          </cell>
        </row>
        <row r="134">
          <cell r="B134">
            <v>0</v>
          </cell>
          <cell r="F134">
            <v>0</v>
          </cell>
        </row>
        <row r="135">
          <cell r="B135" t="e">
            <v>#REF!</v>
          </cell>
          <cell r="F135" t="e">
            <v>#REF!</v>
          </cell>
        </row>
        <row r="139">
          <cell r="B139" t="str">
            <v>divid1</v>
          </cell>
          <cell r="F139" t="str">
            <v>divid1</v>
          </cell>
        </row>
        <row r="141">
          <cell r="B141" t="e">
            <v>#REF!</v>
          </cell>
          <cell r="F141" t="e">
            <v>#REF!</v>
          </cell>
        </row>
        <row r="142">
          <cell r="B142" t="e">
            <v>#REF!</v>
          </cell>
          <cell r="F142" t="e">
            <v>#REF!</v>
          </cell>
        </row>
        <row r="143">
          <cell r="B143" t="e">
            <v>#REF!</v>
          </cell>
          <cell r="F143" t="e">
            <v>#REF!</v>
          </cell>
        </row>
        <row r="144">
          <cell r="B144" t="e">
            <v>#REF!</v>
          </cell>
          <cell r="F144" t="e">
            <v>#REF!</v>
          </cell>
        </row>
        <row r="148">
          <cell r="B148">
            <v>0</v>
          </cell>
          <cell r="F148">
            <v>0</v>
          </cell>
        </row>
        <row r="150">
          <cell r="B150">
            <v>0</v>
          </cell>
          <cell r="F150">
            <v>0</v>
          </cell>
        </row>
        <row r="151">
          <cell r="B151" t="e">
            <v>#REF!</v>
          </cell>
          <cell r="F151" t="e">
            <v>#REF!</v>
          </cell>
        </row>
        <row r="152">
          <cell r="B152">
            <v>0</v>
          </cell>
          <cell r="F152">
            <v>0</v>
          </cell>
        </row>
        <row r="153">
          <cell r="B153" t="e">
            <v>#REF!</v>
          </cell>
          <cell r="F153" t="e">
            <v>#REF!</v>
          </cell>
        </row>
        <row r="157">
          <cell r="B157" t="str">
            <v>divid1</v>
          </cell>
          <cell r="F157" t="str">
            <v>divid1</v>
          </cell>
        </row>
        <row r="159">
          <cell r="B159" t="e">
            <v>#REF!</v>
          </cell>
          <cell r="F159" t="e">
            <v>#REF!</v>
          </cell>
        </row>
        <row r="160">
          <cell r="B160" t="e">
            <v>#REF!</v>
          </cell>
          <cell r="F160" t="e">
            <v>#REF!</v>
          </cell>
        </row>
        <row r="161">
          <cell r="B161" t="e">
            <v>#REF!</v>
          </cell>
          <cell r="F161" t="e">
            <v>#REF!</v>
          </cell>
        </row>
        <row r="162">
          <cell r="B162" t="e">
            <v>#REF!</v>
          </cell>
          <cell r="F162" t="e">
            <v>#REF!</v>
          </cell>
        </row>
        <row r="166">
          <cell r="B166">
            <v>0</v>
          </cell>
          <cell r="F166">
            <v>0</v>
          </cell>
        </row>
        <row r="168">
          <cell r="B168">
            <v>0</v>
          </cell>
          <cell r="F168">
            <v>0</v>
          </cell>
        </row>
        <row r="169">
          <cell r="B169" t="e">
            <v>#REF!</v>
          </cell>
          <cell r="F169" t="e">
            <v>#REF!</v>
          </cell>
        </row>
        <row r="170">
          <cell r="B170">
            <v>0</v>
          </cell>
          <cell r="F170">
            <v>0</v>
          </cell>
        </row>
        <row r="171">
          <cell r="B171" t="e">
            <v>#REF!</v>
          </cell>
          <cell r="F171" t="e">
            <v>#REF!</v>
          </cell>
        </row>
        <row r="175">
          <cell r="B175" t="str">
            <v>divid1</v>
          </cell>
          <cell r="F175" t="str">
            <v>divid1</v>
          </cell>
        </row>
        <row r="177">
          <cell r="B177" t="e">
            <v>#REF!</v>
          </cell>
          <cell r="F177" t="e">
            <v>#REF!</v>
          </cell>
        </row>
        <row r="178">
          <cell r="B178" t="e">
            <v>#REF!</v>
          </cell>
          <cell r="F178" t="e">
            <v>#REF!</v>
          </cell>
        </row>
        <row r="179">
          <cell r="B179" t="e">
            <v>#REF!</v>
          </cell>
          <cell r="F179" t="e">
            <v>#REF!</v>
          </cell>
        </row>
        <row r="180">
          <cell r="B180" t="e">
            <v>#REF!</v>
          </cell>
          <cell r="F180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RB"/>
      <sheetName val="SCH-A"/>
      <sheetName val="COS 1"/>
      <sheetName val="F 1-2"/>
      <sheetName val="F 2 B"/>
      <sheetName val="F 3-4"/>
      <sheetName val="F 3B 4B"/>
      <sheetName val="F 5"/>
      <sheetName val="F 5B"/>
      <sheetName val="F6"/>
      <sheetName val="F7-9"/>
      <sheetName val="Meters &amp; Services"/>
      <sheetName val="F10-11"/>
      <sheetName val="F 12-17"/>
      <sheetName val="SCH-D"/>
      <sheetName val="SCH-E"/>
      <sheetName val="SCH-F"/>
      <sheetName val="SCH-G"/>
    </sheetNames>
    <sheetDataSet>
      <sheetData sheetId="0"/>
      <sheetData sheetId="1"/>
      <sheetData sheetId="2"/>
      <sheetData sheetId="3"/>
      <sheetData sheetId="4">
        <row r="195">
          <cell r="L195">
            <v>2</v>
          </cell>
          <cell r="N195">
            <v>4</v>
          </cell>
          <cell r="P195">
            <v>6</v>
          </cell>
          <cell r="R195">
            <v>8</v>
          </cell>
          <cell r="T195">
            <v>10</v>
          </cell>
          <cell r="V195">
            <v>12</v>
          </cell>
          <cell r="X195">
            <v>14</v>
          </cell>
          <cell r="Z195">
            <v>20</v>
          </cell>
        </row>
        <row r="196">
          <cell r="L196" t="str">
            <v>Residential</v>
          </cell>
          <cell r="N196" t="str">
            <v>Commercial</v>
          </cell>
          <cell r="P196" t="str">
            <v>Industrial</v>
          </cell>
          <cell r="R196" t="str">
            <v xml:space="preserve">Public </v>
          </cell>
          <cell r="T196" t="str">
            <v>Resale</v>
          </cell>
          <cell r="V196" t="str">
            <v>Private Fire</v>
          </cell>
          <cell r="X196" t="str">
            <v>Public Fire</v>
          </cell>
          <cell r="Z196" t="str">
            <v>Total</v>
          </cell>
        </row>
        <row r="199">
          <cell r="K199">
            <v>1</v>
          </cell>
          <cell r="L199">
            <v>0.56030000000000002</v>
          </cell>
          <cell r="N199">
            <v>0.31380000000000002</v>
          </cell>
          <cell r="P199">
            <v>0.1206</v>
          </cell>
          <cell r="R199">
            <v>0</v>
          </cell>
          <cell r="T199">
            <v>0</v>
          </cell>
          <cell r="V199">
            <v>8.9999999999999998E-4</v>
          </cell>
          <cell r="X199">
            <v>4.4000000000000003E-3</v>
          </cell>
          <cell r="Z199">
            <v>1.0000000000000002</v>
          </cell>
          <cell r="AH199">
            <v>1</v>
          </cell>
          <cell r="AI199">
            <v>0.99470000000000003</v>
          </cell>
          <cell r="AK199">
            <v>0</v>
          </cell>
          <cell r="AM199">
            <v>0</v>
          </cell>
          <cell r="AO199">
            <v>0</v>
          </cell>
          <cell r="AQ199">
            <v>0</v>
          </cell>
          <cell r="AS199">
            <v>0</v>
          </cell>
          <cell r="AW199">
            <v>8.9999999999999998E-4</v>
          </cell>
          <cell r="AY199">
            <v>4.4000000000000003E-3</v>
          </cell>
        </row>
        <row r="200">
          <cell r="K200">
            <v>2</v>
          </cell>
          <cell r="L200">
            <v>0.6149</v>
          </cell>
          <cell r="N200">
            <v>0.28739999999999999</v>
          </cell>
          <cell r="P200">
            <v>9.4899999999999998E-2</v>
          </cell>
          <cell r="R200">
            <v>0</v>
          </cell>
          <cell r="T200">
            <v>0</v>
          </cell>
          <cell r="V200">
            <v>5.0000000000000001E-4</v>
          </cell>
          <cell r="X200">
            <v>2.3E-3</v>
          </cell>
          <cell r="Z200">
            <v>0.99999999999999989</v>
          </cell>
          <cell r="AH200">
            <v>2</v>
          </cell>
          <cell r="AI200">
            <v>0.52350000000000008</v>
          </cell>
          <cell r="AK200">
            <v>0.47370000000000001</v>
          </cell>
          <cell r="AM200">
            <v>0</v>
          </cell>
          <cell r="AO200">
            <v>0</v>
          </cell>
          <cell r="AQ200">
            <v>0</v>
          </cell>
          <cell r="AS200">
            <v>0</v>
          </cell>
          <cell r="AW200">
            <v>5.0000000000000001E-4</v>
          </cell>
          <cell r="AY200">
            <v>2.3E-3</v>
          </cell>
        </row>
        <row r="201">
          <cell r="K201">
            <v>3</v>
          </cell>
          <cell r="L201">
            <v>0.5847</v>
          </cell>
          <cell r="N201">
            <v>0.2732</v>
          </cell>
          <cell r="P201">
            <v>9.01E-2</v>
          </cell>
          <cell r="R201">
            <v>0</v>
          </cell>
          <cell r="T201">
            <v>0</v>
          </cell>
          <cell r="V201">
            <v>1.2E-2</v>
          </cell>
          <cell r="X201">
            <v>0.04</v>
          </cell>
          <cell r="Z201">
            <v>1</v>
          </cell>
          <cell r="AH201">
            <v>3</v>
          </cell>
          <cell r="AI201">
            <v>0.50029999999999997</v>
          </cell>
          <cell r="AK201">
            <v>0.45040000000000002</v>
          </cell>
          <cell r="AM201">
            <v>0</v>
          </cell>
          <cell r="AO201">
            <v>0</v>
          </cell>
          <cell r="AQ201">
            <v>0</v>
          </cell>
          <cell r="AS201">
            <v>0</v>
          </cell>
          <cell r="AW201">
            <v>1.15E-2</v>
          </cell>
          <cell r="AY201">
            <v>3.78E-2</v>
          </cell>
        </row>
        <row r="202">
          <cell r="K202">
            <v>4</v>
          </cell>
          <cell r="L202">
            <v>0.46829999999999999</v>
          </cell>
          <cell r="N202">
            <v>0.19219999999999998</v>
          </cell>
          <cell r="P202">
            <v>5.5800000000000002E-2</v>
          </cell>
          <cell r="R202">
            <v>0</v>
          </cell>
          <cell r="T202">
            <v>0</v>
          </cell>
          <cell r="V202">
            <v>6.6300000000000012E-2</v>
          </cell>
          <cell r="X202">
            <v>0.21739999999999998</v>
          </cell>
          <cell r="Z202">
            <v>1</v>
          </cell>
          <cell r="AH202">
            <v>4</v>
          </cell>
          <cell r="AI202">
            <v>0.2379</v>
          </cell>
          <cell r="AK202">
            <v>0</v>
          </cell>
          <cell r="AM202">
            <v>0.47839999999999999</v>
          </cell>
          <cell r="AO202">
            <v>0</v>
          </cell>
          <cell r="AQ202">
            <v>0</v>
          </cell>
          <cell r="AS202">
            <v>0</v>
          </cell>
          <cell r="AW202">
            <v>6.6300000000000012E-2</v>
          </cell>
          <cell r="AY202">
            <v>0.21739999999999998</v>
          </cell>
        </row>
        <row r="203">
          <cell r="K203">
            <v>5</v>
          </cell>
          <cell r="L203">
            <v>0.62529999999999997</v>
          </cell>
          <cell r="N203">
            <v>0.25619999999999998</v>
          </cell>
          <cell r="P203">
            <v>7.5300000000000006E-2</v>
          </cell>
          <cell r="R203">
            <v>0</v>
          </cell>
          <cell r="T203">
            <v>0</v>
          </cell>
          <cell r="V203">
            <v>9.7999999999999997E-3</v>
          </cell>
          <cell r="X203">
            <v>3.3399999999999999E-2</v>
          </cell>
          <cell r="Z203">
            <v>1</v>
          </cell>
          <cell r="AH203">
            <v>5</v>
          </cell>
          <cell r="AI203">
            <v>0.318</v>
          </cell>
          <cell r="AK203">
            <v>0</v>
          </cell>
          <cell r="AM203">
            <v>0.63880000000000003</v>
          </cell>
          <cell r="AO203">
            <v>0</v>
          </cell>
          <cell r="AQ203">
            <v>0</v>
          </cell>
          <cell r="AS203">
            <v>0</v>
          </cell>
          <cell r="AW203">
            <v>9.7999999999999997E-3</v>
          </cell>
          <cell r="AY203">
            <v>3.3399999999999999E-2</v>
          </cell>
        </row>
        <row r="205">
          <cell r="K205">
            <v>6</v>
          </cell>
          <cell r="L205">
            <v>0.47510000000000002</v>
          </cell>
          <cell r="N205">
            <v>0.19700000000000001</v>
          </cell>
          <cell r="P205">
            <v>5.7799999999999997E-2</v>
          </cell>
          <cell r="R205">
            <v>0</v>
          </cell>
          <cell r="T205">
            <v>0</v>
          </cell>
          <cell r="V205">
            <v>6.3100000000000003E-2</v>
          </cell>
          <cell r="X205">
            <v>0.20699999999999999</v>
          </cell>
          <cell r="Z205">
            <v>1</v>
          </cell>
          <cell r="AH205">
            <v>6</v>
          </cell>
          <cell r="AI205">
            <v>0.25309999999999999</v>
          </cell>
          <cell r="AK205">
            <v>2.63E-2</v>
          </cell>
          <cell r="AM205">
            <v>0.45050000000000001</v>
          </cell>
          <cell r="AW205">
            <v>6.3100000000000003E-2</v>
          </cell>
          <cell r="AY205">
            <v>0.20699999999999999</v>
          </cell>
        </row>
        <row r="206">
          <cell r="K206">
            <v>7</v>
          </cell>
          <cell r="L206">
            <v>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V206">
            <v>0</v>
          </cell>
          <cell r="X206">
            <v>1</v>
          </cell>
          <cell r="Z206">
            <v>1</v>
          </cell>
          <cell r="AH206">
            <v>7</v>
          </cell>
          <cell r="AI206">
            <v>0</v>
          </cell>
          <cell r="AK206">
            <v>0</v>
          </cell>
          <cell r="AM206">
            <v>0</v>
          </cell>
          <cell r="AO206">
            <v>0</v>
          </cell>
          <cell r="AQ206">
            <v>0</v>
          </cell>
          <cell r="AS206">
            <v>0</v>
          </cell>
          <cell r="AW206">
            <v>0</v>
          </cell>
          <cell r="AY206">
            <v>1</v>
          </cell>
        </row>
        <row r="207">
          <cell r="K207">
            <v>8</v>
          </cell>
          <cell r="L207">
            <v>0.80659999999999998</v>
          </cell>
          <cell r="N207">
            <v>0.1807</v>
          </cell>
          <cell r="P207">
            <v>1.2699999999999999E-2</v>
          </cell>
          <cell r="R207">
            <v>0</v>
          </cell>
          <cell r="T207">
            <v>0</v>
          </cell>
          <cell r="V207">
            <v>0</v>
          </cell>
          <cell r="X207">
            <v>0</v>
          </cell>
          <cell r="Z207">
            <v>1</v>
          </cell>
          <cell r="AH207">
            <v>8</v>
          </cell>
          <cell r="AI207">
            <v>0</v>
          </cell>
          <cell r="AK207">
            <v>0</v>
          </cell>
          <cell r="AM207">
            <v>0</v>
          </cell>
          <cell r="AO207">
            <v>1</v>
          </cell>
          <cell r="AQ207">
            <v>0</v>
          </cell>
          <cell r="AW207">
            <v>0</v>
          </cell>
          <cell r="AY207">
            <v>0</v>
          </cell>
        </row>
        <row r="208">
          <cell r="K208">
            <v>9</v>
          </cell>
          <cell r="L208">
            <v>0.82940000000000003</v>
          </cell>
          <cell r="N208">
            <v>0.1477</v>
          </cell>
          <cell r="P208">
            <v>5.0000000000000001E-3</v>
          </cell>
          <cell r="R208">
            <v>0</v>
          </cell>
          <cell r="T208">
            <v>0</v>
          </cell>
          <cell r="V208">
            <v>1.7899999999999999E-2</v>
          </cell>
          <cell r="X208">
            <v>0</v>
          </cell>
          <cell r="Z208">
            <v>1</v>
          </cell>
          <cell r="AH208">
            <v>9</v>
          </cell>
          <cell r="AI208">
            <v>0</v>
          </cell>
          <cell r="AK208">
            <v>0</v>
          </cell>
          <cell r="AM208">
            <v>0</v>
          </cell>
          <cell r="AO208">
            <v>0</v>
          </cell>
          <cell r="AQ208">
            <v>0.98209999999999997</v>
          </cell>
          <cell r="AS208">
            <v>0</v>
          </cell>
          <cell r="AW208">
            <v>1.7899999999999999E-2</v>
          </cell>
          <cell r="AY208">
            <v>0</v>
          </cell>
        </row>
        <row r="211">
          <cell r="K211">
            <v>10</v>
          </cell>
          <cell r="L211">
            <v>0.86160000000000003</v>
          </cell>
          <cell r="N211">
            <v>0.123</v>
          </cell>
          <cell r="P211">
            <v>2.0999999999999999E-3</v>
          </cell>
          <cell r="R211">
            <v>0</v>
          </cell>
          <cell r="T211">
            <v>0</v>
          </cell>
          <cell r="V211">
            <v>1.2999999999999999E-2</v>
          </cell>
          <cell r="X211">
            <v>2.9999999999999997E-4</v>
          </cell>
          <cell r="Z211">
            <v>1</v>
          </cell>
          <cell r="AH211">
            <v>10</v>
          </cell>
          <cell r="AI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0.98670000000000002</v>
          </cell>
          <cell r="AW211">
            <v>1.2999999999999999E-2</v>
          </cell>
          <cell r="AY211">
            <v>2.9999999999999997E-4</v>
          </cell>
        </row>
        <row r="212">
          <cell r="K212">
            <v>11</v>
          </cell>
          <cell r="L212">
            <v>0.87329999999999997</v>
          </cell>
          <cell r="N212">
            <v>0.1246</v>
          </cell>
          <cell r="P212">
            <v>2.0999999999999999E-3</v>
          </cell>
          <cell r="R212">
            <v>0</v>
          </cell>
          <cell r="T212">
            <v>0</v>
          </cell>
          <cell r="V212">
            <v>0</v>
          </cell>
          <cell r="X212">
            <v>0</v>
          </cell>
          <cell r="Z212">
            <v>1</v>
          </cell>
          <cell r="AH212">
            <v>11</v>
          </cell>
          <cell r="AI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Q212">
            <v>0</v>
          </cell>
          <cell r="AS212">
            <v>1</v>
          </cell>
          <cell r="AW212">
            <v>0</v>
          </cell>
          <cell r="AY212">
            <v>0</v>
          </cell>
        </row>
        <row r="213">
          <cell r="K213">
            <v>12</v>
          </cell>
          <cell r="L213">
            <v>0.58230000000000004</v>
          </cell>
          <cell r="M213">
            <v>0</v>
          </cell>
          <cell r="N213">
            <v>0.19750000000000001</v>
          </cell>
          <cell r="O213">
            <v>0</v>
          </cell>
          <cell r="P213">
            <v>5.11E-2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4.1300000000000003E-2</v>
          </cell>
          <cell r="W213">
            <v>0</v>
          </cell>
          <cell r="X213">
            <v>0.1278</v>
          </cell>
          <cell r="Z213">
            <v>1</v>
          </cell>
          <cell r="AH213">
            <v>12</v>
          </cell>
          <cell r="AI213">
            <v>0.18840000000000001</v>
          </cell>
          <cell r="AJ213">
            <v>0</v>
          </cell>
          <cell r="AK213">
            <v>0.18390000000000001</v>
          </cell>
          <cell r="AL213">
            <v>0</v>
          </cell>
          <cell r="AM213">
            <v>0.27760000000000001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0.18099999999999999</v>
          </cell>
          <cell r="AT213">
            <v>0</v>
          </cell>
          <cell r="AU213">
            <v>0</v>
          </cell>
          <cell r="AV213">
            <v>0</v>
          </cell>
          <cell r="AW213">
            <v>4.1300000000000003E-2</v>
          </cell>
          <cell r="AX213">
            <v>0</v>
          </cell>
          <cell r="AY213">
            <v>0.1278</v>
          </cell>
        </row>
        <row r="214">
          <cell r="K214">
            <v>13</v>
          </cell>
          <cell r="L214">
            <v>0.58160000000000001</v>
          </cell>
          <cell r="N214">
            <v>0.2399</v>
          </cell>
          <cell r="P214">
            <v>7.4700000000000003E-2</v>
          </cell>
          <cell r="R214">
            <v>0</v>
          </cell>
          <cell r="T214">
            <v>0</v>
          </cell>
          <cell r="V214">
            <v>2.5000000000000001E-2</v>
          </cell>
          <cell r="X214">
            <v>7.8799999999999995E-2</v>
          </cell>
          <cell r="Z214">
            <v>1</v>
          </cell>
          <cell r="AH214">
            <v>13</v>
          </cell>
          <cell r="AI214">
            <v>0.42880000000000001</v>
          </cell>
          <cell r="AK214">
            <v>0.1963</v>
          </cell>
          <cell r="AM214">
            <v>0.1668</v>
          </cell>
          <cell r="AO214">
            <v>1.6000000000000001E-3</v>
          </cell>
          <cell r="AQ214">
            <v>8.0000000000000004E-4</v>
          </cell>
          <cell r="AS214">
            <v>0.1019</v>
          </cell>
          <cell r="AU214">
            <v>1E-4</v>
          </cell>
          <cell r="AW214">
            <v>2.5000000000000001E-2</v>
          </cell>
          <cell r="AY214">
            <v>7.8700000000000006E-2</v>
          </cell>
        </row>
        <row r="215">
          <cell r="K215">
            <v>14</v>
          </cell>
          <cell r="L215">
            <v>0.57340000000000002</v>
          </cell>
          <cell r="M215">
            <v>0</v>
          </cell>
          <cell r="N215">
            <v>0.23549999999999999</v>
          </cell>
          <cell r="O215">
            <v>0</v>
          </cell>
          <cell r="P215">
            <v>7.1499999999999994E-2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2.86E-2</v>
          </cell>
          <cell r="W215">
            <v>0</v>
          </cell>
          <cell r="X215">
            <v>9.0999999999999998E-2</v>
          </cell>
          <cell r="Z215">
            <v>0.99999999999999989</v>
          </cell>
          <cell r="AH215">
            <v>14</v>
          </cell>
          <cell r="AI215">
            <v>0.3594</v>
          </cell>
          <cell r="AJ215">
            <v>0</v>
          </cell>
          <cell r="AK215">
            <v>0.25180000000000002</v>
          </cell>
          <cell r="AL215">
            <v>0</v>
          </cell>
          <cell r="AM215">
            <v>0.19570000000000001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7.3499999999999996E-2</v>
          </cell>
          <cell r="AT215">
            <v>0</v>
          </cell>
          <cell r="AU215">
            <v>0</v>
          </cell>
          <cell r="AV215">
            <v>0</v>
          </cell>
          <cell r="AW215">
            <v>2.86E-2</v>
          </cell>
          <cell r="AX215">
            <v>0</v>
          </cell>
          <cell r="AY215">
            <v>9.0999999999999998E-2</v>
          </cell>
        </row>
        <row r="216">
          <cell r="K216">
            <v>15</v>
          </cell>
          <cell r="L216">
            <v>0.57640000000000002</v>
          </cell>
          <cell r="M216">
            <v>0</v>
          </cell>
          <cell r="N216">
            <v>0.2268</v>
          </cell>
          <cell r="O216">
            <v>0</v>
          </cell>
          <cell r="P216">
            <v>6.5500000000000003E-2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2.06E-2</v>
          </cell>
          <cell r="W216">
            <v>0</v>
          </cell>
          <cell r="X216">
            <v>0.11070000000000001</v>
          </cell>
          <cell r="Z216">
            <v>1</v>
          </cell>
          <cell r="AH216">
            <v>15</v>
          </cell>
          <cell r="AI216">
            <v>0.32889999999999997</v>
          </cell>
          <cell r="AJ216">
            <v>0</v>
          </cell>
          <cell r="AK216">
            <v>0.24970000000000001</v>
          </cell>
          <cell r="AL216">
            <v>0</v>
          </cell>
          <cell r="AM216">
            <v>0.13700000000000001</v>
          </cell>
          <cell r="AN216">
            <v>0</v>
          </cell>
          <cell r="AO216">
            <v>8.72E-2</v>
          </cell>
          <cell r="AP216">
            <v>0</v>
          </cell>
          <cell r="AQ216">
            <v>4.7600000000000003E-2</v>
          </cell>
          <cell r="AR216">
            <v>0</v>
          </cell>
          <cell r="AS216">
            <v>1.9E-2</v>
          </cell>
          <cell r="AT216">
            <v>0</v>
          </cell>
          <cell r="AU216">
            <v>0</v>
          </cell>
          <cell r="AV216">
            <v>0</v>
          </cell>
          <cell r="AW216">
            <v>2.0500000000000001E-2</v>
          </cell>
          <cell r="AX216">
            <v>0</v>
          </cell>
          <cell r="AY216">
            <v>0.1101</v>
          </cell>
        </row>
        <row r="217">
          <cell r="K217">
            <v>16</v>
          </cell>
          <cell r="L217">
            <v>0.57450000000000001</v>
          </cell>
          <cell r="N217">
            <v>0.22819999999999999</v>
          </cell>
          <cell r="P217">
            <v>6.6400000000000001E-2</v>
          </cell>
          <cell r="R217">
            <v>0</v>
          </cell>
          <cell r="T217">
            <v>0</v>
          </cell>
          <cell r="V217">
            <v>2.0899999999999998E-2</v>
          </cell>
          <cell r="X217">
            <v>0.11</v>
          </cell>
          <cell r="Z217">
            <v>1</v>
          </cell>
          <cell r="AH217">
            <v>16</v>
          </cell>
          <cell r="AI217">
            <v>0.3362</v>
          </cell>
          <cell r="AJ217">
            <v>0</v>
          </cell>
          <cell r="AK217">
            <v>0.24909999999999999</v>
          </cell>
          <cell r="AL217">
            <v>0</v>
          </cell>
          <cell r="AM217">
            <v>0.13950000000000001</v>
          </cell>
          <cell r="AN217">
            <v>0</v>
          </cell>
          <cell r="AO217">
            <v>8.3699999999999997E-2</v>
          </cell>
          <cell r="AP217">
            <v>0</v>
          </cell>
          <cell r="AQ217">
            <v>4.5699999999999998E-2</v>
          </cell>
          <cell r="AR217">
            <v>0</v>
          </cell>
          <cell r="AS217">
            <v>1.5599999999999999E-2</v>
          </cell>
          <cell r="AT217">
            <v>0</v>
          </cell>
          <cell r="AU217">
            <v>0</v>
          </cell>
          <cell r="AV217">
            <v>0</v>
          </cell>
          <cell r="AW217">
            <v>2.0799999999999999E-2</v>
          </cell>
          <cell r="AX217">
            <v>0</v>
          </cell>
          <cell r="AY217">
            <v>0.1094</v>
          </cell>
        </row>
        <row r="218">
          <cell r="K218">
            <v>17</v>
          </cell>
          <cell r="L218">
            <v>0.58399999999999996</v>
          </cell>
          <cell r="N218">
            <v>0.23300000000000001</v>
          </cell>
          <cell r="P218">
            <v>6.9800000000000001E-2</v>
          </cell>
          <cell r="R218">
            <v>0</v>
          </cell>
          <cell r="T218">
            <v>0</v>
          </cell>
          <cell r="V218">
            <v>2.3900000000000001E-2</v>
          </cell>
          <cell r="X218">
            <v>8.9300000000000004E-2</v>
          </cell>
          <cell r="Z218">
            <v>1</v>
          </cell>
          <cell r="AH218">
            <v>17</v>
          </cell>
          <cell r="AI218">
            <v>0.38150000000000001</v>
          </cell>
          <cell r="AJ218">
            <v>0</v>
          </cell>
          <cell r="AK218">
            <v>0.2092</v>
          </cell>
          <cell r="AL218">
            <v>0</v>
          </cell>
          <cell r="AM218">
            <v>0.15859999999999999</v>
          </cell>
          <cell r="AN218">
            <v>0</v>
          </cell>
          <cell r="AO218">
            <v>3.9399999999999998E-2</v>
          </cell>
          <cell r="AP218">
            <v>0</v>
          </cell>
          <cell r="AQ218">
            <v>2.0400000000000001E-2</v>
          </cell>
          <cell r="AR218">
            <v>0</v>
          </cell>
          <cell r="AS218">
            <v>7.8E-2</v>
          </cell>
          <cell r="AT218">
            <v>0</v>
          </cell>
          <cell r="AU218">
            <v>0</v>
          </cell>
          <cell r="AV218">
            <v>0</v>
          </cell>
          <cell r="AW218">
            <v>2.3800000000000002E-2</v>
          </cell>
          <cell r="AX218">
            <v>0</v>
          </cell>
          <cell r="AY218">
            <v>8.9099999999999999E-2</v>
          </cell>
        </row>
        <row r="219">
          <cell r="AH219">
            <v>18</v>
          </cell>
          <cell r="AS219">
            <v>0</v>
          </cell>
          <cell r="AU219">
            <v>1</v>
          </cell>
        </row>
        <row r="223">
          <cell r="L223" t="str">
            <v>Check</v>
          </cell>
        </row>
        <row r="224">
          <cell r="L224" t="str">
            <v>OK</v>
          </cell>
          <cell r="N224" t="str">
            <v>ok</v>
          </cell>
        </row>
        <row r="225">
          <cell r="L225" t="str">
            <v>OK</v>
          </cell>
          <cell r="N225" t="str">
            <v>OK</v>
          </cell>
        </row>
        <row r="226">
          <cell r="L226" t="str">
            <v>OK</v>
          </cell>
          <cell r="N226" t="str">
            <v>OK</v>
          </cell>
        </row>
        <row r="227">
          <cell r="L227" t="str">
            <v>OK</v>
          </cell>
          <cell r="N227" t="str">
            <v>OK</v>
          </cell>
        </row>
        <row r="229">
          <cell r="L229" t="str">
            <v>OK</v>
          </cell>
        </row>
        <row r="230">
          <cell r="L230" t="str">
            <v>ok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ustomer Count Allocation"/>
      <sheetName val="Sch Cross Ref"/>
      <sheetName val="Sch1-Rev Req"/>
      <sheetName val="Sch1-Conversion Factor"/>
      <sheetName val="Not Used Sch1-Adjustments"/>
      <sheetName val="Sch 2 - BS"/>
      <sheetName val="Sch 3 - IS"/>
      <sheetName val="Sch 4"/>
      <sheetName val="Sheet1"/>
      <sheetName val="Sch 5 - Inc Adj"/>
      <sheetName val="Sch 6 - Exp Adj"/>
      <sheetName val="Sch 7 - Tax Adj"/>
      <sheetName val="Sch8-Rate Base Detail"/>
      <sheetName val="Sch9-Weighted Cost of Capital"/>
      <sheetName val="Sch 10 - FV"/>
      <sheetName val="Tax Normalized Depreciation"/>
      <sheetName val="Synch Int"/>
      <sheetName val="Alloc Parent co Int"/>
      <sheetName val="Sch8- Rate Base Summary"/>
      <sheetName val="WP2-LT Debt 11-30-14"/>
      <sheetName val="ITC"/>
      <sheetName val="Muncie Sewer"/>
      <sheetName val="Revenue by Customer Class"/>
      <sheetName val="MAS-1 Total Rate Increase"/>
      <sheetName val="MAS-2 SFR%"/>
      <sheetName val="MAS-12 (Tunnel AD)"/>
      <sheetName val="Somerset Water Capacity Adj."/>
      <sheetName val="Calc of March 31, 2014 RB"/>
      <sheetName val="Somerset WW Capacity Adj."/>
      <sheetName val="Sheet4"/>
      <sheetName val="Disallowed Utility Property"/>
      <sheetName val="Prepaid Pension Asset"/>
      <sheetName val="WACOC - 3.31.14"/>
      <sheetName val="WP1-WACOC Forecasted"/>
      <sheetName val="LT Debt"/>
      <sheetName val="Sch11-Pfd Stock"/>
      <sheetName val="WP1-WACOC 9-30-13 (2)"/>
      <sheetName val="WP1-WACOC 9-30-13"/>
      <sheetName val="WP1-LT Debt 03-31-14"/>
      <sheetName val="WP1-LT Debt 09-30-13"/>
      <sheetName val="WP3-LT Debt 11-30-15"/>
      <sheetName val="WP4-LT Debt Calc of 13 mo avg"/>
      <sheetName val="State Income Tax Analysis"/>
      <sheetName val="Summary of Acquisition Adj"/>
      <sheetName val="Sheet3"/>
      <sheetName val="Water Groups"/>
      <sheetName val="RB Compariso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E13" t="str">
            <v>Ended</v>
          </cell>
        </row>
        <row r="21">
          <cell r="W21">
            <v>209063186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Salaries and Wages"/>
      <sheetName val="IN Operations"/>
      <sheetName val="Leadership"/>
      <sheetName val="WSC-SS&gt;&gt;"/>
      <sheetName val="Accounting"/>
      <sheetName val="Exec"/>
      <sheetName val="HR"/>
      <sheetName val="IT"/>
      <sheetName val="HSE"/>
      <sheetName val="Customer Service"/>
      <sheetName val="Billing"/>
      <sheetName val="Admin"/>
      <sheetName val="Allocation Flow Charts&gt;&gt;"/>
      <sheetName val="2017"/>
      <sheetName val="201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B14">
            <v>1</v>
          </cell>
          <cell r="C14" t="str">
            <v>Novak, Jordon</v>
          </cell>
          <cell r="D14" t="str">
            <v>IL</v>
          </cell>
          <cell r="E14" t="str">
            <v>S</v>
          </cell>
          <cell r="F14">
            <v>76245.119999999995</v>
          </cell>
          <cell r="G14">
            <v>0</v>
          </cell>
          <cell r="H14">
            <v>0.13115593496344422</v>
          </cell>
          <cell r="I14">
            <v>42461</v>
          </cell>
          <cell r="J14">
            <v>6353.7599999999993</v>
          </cell>
          <cell r="K14">
            <v>6353.7599999999993</v>
          </cell>
          <cell r="L14">
            <v>6353.7599999999993</v>
          </cell>
          <cell r="M14">
            <v>7187.0933333333323</v>
          </cell>
          <cell r="N14">
            <v>7187.0933333333323</v>
          </cell>
          <cell r="O14">
            <v>7187.0933333333323</v>
          </cell>
          <cell r="P14">
            <v>7187.0933333333323</v>
          </cell>
          <cell r="Q14">
            <v>7187.0933333333323</v>
          </cell>
          <cell r="R14">
            <v>7187.0933333333323</v>
          </cell>
          <cell r="S14">
            <v>7187.0933333333323</v>
          </cell>
          <cell r="T14">
            <v>7187.0933333333323</v>
          </cell>
          <cell r="U14">
            <v>7187.0933333333323</v>
          </cell>
        </row>
        <row r="15">
          <cell r="B15">
            <v>2</v>
          </cell>
          <cell r="C15" t="str">
            <v>Paule, Nancy P.</v>
          </cell>
          <cell r="D15" t="str">
            <v>IL</v>
          </cell>
          <cell r="E15" t="str">
            <v>H</v>
          </cell>
          <cell r="F15">
            <v>42764.800000000003</v>
          </cell>
          <cell r="G15">
            <v>20.56</v>
          </cell>
          <cell r="H15">
            <v>0.03</v>
          </cell>
          <cell r="I15">
            <v>42461</v>
          </cell>
          <cell r="J15">
            <v>3440.8459770114946</v>
          </cell>
          <cell r="K15">
            <v>3440.8459770114946</v>
          </cell>
          <cell r="L15">
            <v>3768.5455938697319</v>
          </cell>
          <cell r="M15">
            <v>3544.0713563218396</v>
          </cell>
          <cell r="N15">
            <v>3712.8366590038318</v>
          </cell>
          <cell r="O15">
            <v>3712.8366590038318</v>
          </cell>
          <cell r="P15">
            <v>3544.0713563218396</v>
          </cell>
          <cell r="Q15">
            <v>3881.6019616858239</v>
          </cell>
          <cell r="R15">
            <v>3712.8366590038318</v>
          </cell>
          <cell r="S15">
            <v>3544.0713563218396</v>
          </cell>
          <cell r="T15">
            <v>3712.8366590038318</v>
          </cell>
          <cell r="U15">
            <v>3712.8366590038318</v>
          </cell>
        </row>
        <row r="16">
          <cell r="B16">
            <v>3</v>
          </cell>
          <cell r="C16" t="str">
            <v>Valrie, Lawanda N.</v>
          </cell>
          <cell r="D16" t="str">
            <v>IL</v>
          </cell>
          <cell r="E16" t="str">
            <v>H</v>
          </cell>
          <cell r="F16">
            <v>37128</v>
          </cell>
          <cell r="G16">
            <v>17.850000000000001</v>
          </cell>
          <cell r="H16">
            <v>0.03</v>
          </cell>
          <cell r="I16">
            <v>42461</v>
          </cell>
          <cell r="J16">
            <v>2987.3103448275861</v>
          </cell>
          <cell r="K16">
            <v>2987.3103448275861</v>
          </cell>
          <cell r="L16">
            <v>3271.8160919540228</v>
          </cell>
          <cell r="M16">
            <v>3076.9296551724137</v>
          </cell>
          <cell r="N16">
            <v>3223.4501149425287</v>
          </cell>
          <cell r="O16">
            <v>3223.4501149425287</v>
          </cell>
          <cell r="P16">
            <v>3076.9296551724137</v>
          </cell>
          <cell r="Q16">
            <v>3369.9705747126436</v>
          </cell>
          <cell r="R16">
            <v>3223.4501149425287</v>
          </cell>
          <cell r="S16">
            <v>3076.9296551724137</v>
          </cell>
          <cell r="T16">
            <v>3223.4501149425287</v>
          </cell>
          <cell r="U16">
            <v>3223.4501149425287</v>
          </cell>
        </row>
        <row r="17">
          <cell r="B17">
            <v>4</v>
          </cell>
          <cell r="C17" t="str">
            <v>Feathergill, Adam</v>
          </cell>
          <cell r="D17" t="str">
            <v>IL</v>
          </cell>
          <cell r="E17" t="str">
            <v>H</v>
          </cell>
          <cell r="F17">
            <v>35048</v>
          </cell>
          <cell r="G17">
            <v>16.850000000000001</v>
          </cell>
          <cell r="H17">
            <v>0.08</v>
          </cell>
          <cell r="I17">
            <v>42370</v>
          </cell>
          <cell r="J17">
            <v>3045.5503448275863</v>
          </cell>
          <cell r="K17">
            <v>3045.5503448275863</v>
          </cell>
          <cell r="L17">
            <v>3335.6027586206897</v>
          </cell>
          <cell r="M17">
            <v>3045.5503448275863</v>
          </cell>
          <cell r="N17">
            <v>3190.576551724138</v>
          </cell>
          <cell r="O17">
            <v>3190.576551724138</v>
          </cell>
          <cell r="P17">
            <v>3045.5503448275863</v>
          </cell>
          <cell r="Q17">
            <v>3335.6027586206897</v>
          </cell>
          <cell r="R17">
            <v>3190.576551724138</v>
          </cell>
          <cell r="S17">
            <v>3045.5503448275863</v>
          </cell>
          <cell r="T17">
            <v>3190.576551724138</v>
          </cell>
          <cell r="U17">
            <v>3190.576551724138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C19" t="str">
            <v>Bonus-Novak</v>
          </cell>
          <cell r="J19">
            <v>416.66666666666669</v>
          </cell>
          <cell r="K19">
            <v>416.66666666666669</v>
          </cell>
          <cell r="L19">
            <v>416.66666666666669</v>
          </cell>
          <cell r="M19">
            <v>416.66666666666669</v>
          </cell>
          <cell r="N19">
            <v>416.66666666666669</v>
          </cell>
          <cell r="O19">
            <v>416.66666666666669</v>
          </cell>
          <cell r="P19">
            <v>416.66666666666669</v>
          </cell>
          <cell r="Q19">
            <v>416.66666666666669</v>
          </cell>
          <cell r="R19">
            <v>416.66666666666669</v>
          </cell>
          <cell r="S19">
            <v>416.66666666666669</v>
          </cell>
          <cell r="T19">
            <v>416.66666666666669</v>
          </cell>
          <cell r="U19">
            <v>416.66666666666669</v>
          </cell>
        </row>
      </sheetData>
      <sheetData sheetId="12" refreshError="1"/>
      <sheetData sheetId="13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ch 11 Proposed Rates"/>
      <sheetName val="CUII Water---&gt;&gt;"/>
      <sheetName val="CUII Sch 1W Overall"/>
      <sheetName val="CUII Sch 1W two phase"/>
      <sheetName val="Sch 2W - BS"/>
      <sheetName val="CUII Sch 3W-IS"/>
      <sheetName val="CUII Sch 4W"/>
      <sheetName val="CUII Sch 5W - Inc Adj"/>
      <sheetName val="CUII Sch 7W - Exp Adj "/>
      <sheetName val="Sch 8W - Rate Base"/>
      <sheetName val="Sch 9W - Disallowed Water RB"/>
      <sheetName val="Sch 10W - ADIT Calc - Water"/>
      <sheetName val="CUII Sewer---&gt;&gt;"/>
      <sheetName val="CUII Sch 1S Overall"/>
      <sheetName val="Determination of Net Income"/>
      <sheetName val="CUII Sch 1S two phase"/>
      <sheetName val="Sch 2S - BS"/>
      <sheetName val="CUII Sch 3S-IS "/>
      <sheetName val="CUII Sch 4S"/>
      <sheetName val="CUII Sch 5S - Inc Adj"/>
      <sheetName val="CUII Sch 7S - Exp Adj"/>
      <sheetName val="Sch 8S - Rate Base"/>
      <sheetName val="Determination of RB by PHase"/>
      <sheetName val="Sch 9S - Disallowed WW RB"/>
      <sheetName val="Sch 10S - ADIT Calc - Sewer"/>
      <sheetName val="Common Expenses---&gt;&gt;"/>
      <sheetName val="6-A Salaries-Maint"/>
      <sheetName val="6-B Maint Testing"/>
      <sheetName val="6-C Transport"/>
      <sheetName val="6-D Outside Services"/>
      <sheetName val="6-E Capitalized Labor"/>
      <sheetName val="6-F Salaries - General"/>
      <sheetName val="6-G Other Office_Supplies"/>
      <sheetName val="6-H Benefits"/>
      <sheetName val="6-I Rent"/>
      <sheetName val="6-J Insurance"/>
      <sheetName val="6-K Office Utilities"/>
      <sheetName val="6-L Misc."/>
      <sheetName val="6-M Payroll Taxes"/>
      <sheetName val="TLUI Water--&gt;&gt;"/>
      <sheetName val="TLUI Sch 1W Overall"/>
      <sheetName val="TLUI Sch 1W Two Phase"/>
      <sheetName val="TLUI Sch 2W - BS"/>
      <sheetName val="TLUI Sch 3W - IS"/>
      <sheetName val="TLUI Sch 4W"/>
      <sheetName val="TLUI Sch 5W - Inc Adj"/>
      <sheetName val="TLUI Sch 7W - Exp Adj"/>
      <sheetName val="Sch TLUI 8W - Rate Base"/>
      <sheetName val="TLUI Sewer---&gt;&gt;"/>
      <sheetName val="TLUI Sch 1S Overall"/>
      <sheetName val="TLUI Sch 1S Two Phase"/>
      <sheetName val="TLUI Sch 2 - BS (3)"/>
      <sheetName val="TLUI Sch 3s - IS"/>
      <sheetName val="TLUI Sch 4S"/>
      <sheetName val="TLUI Sch 5S - Inc Adj"/>
      <sheetName val="TLUI Sch 7S - Exp Adj "/>
      <sheetName val="Sch TLUI 7S - Rate Base"/>
      <sheetName val="WSCI Water----&gt;&gt;"/>
      <sheetName val="WSCI Sch 1W Overall"/>
      <sheetName val="WSCI Sch 1W Two Phase"/>
      <sheetName val="WSCI Sch 2 - BS"/>
      <sheetName val="WSCI Sch 3W - IS"/>
      <sheetName val="WSCI Sch 4W"/>
      <sheetName val="WSCI Sch 5W - Inc Adj"/>
      <sheetName val="WSCI Sch 7W - Exp Adj"/>
      <sheetName val="WSCI Sch 8W - Rate Base"/>
      <sheetName val="WSCI Sewer----&gt;&gt;"/>
      <sheetName val="WSCI Sch 1S Overall"/>
      <sheetName val="WSCI Sch 1S Two Phase"/>
      <sheetName val="WSCI Sch 2 - BS (2)"/>
      <sheetName val="WSCI Sch 3s - IS"/>
      <sheetName val="WSCI Sch 4S"/>
      <sheetName val="WSCI Sch 5S - Inc Adj"/>
      <sheetName val="WSCI Sch 7S - Exp Adj"/>
      <sheetName val="WSCI Sch 8S - Rate Base"/>
      <sheetName val="IWSI Water----&gt;&gt;"/>
      <sheetName val="IWSI Sch 1W Overall"/>
      <sheetName val="IWSI Sch 1W Two Phase"/>
      <sheetName val="IWSI Sch 2 - BS"/>
      <sheetName val="IWSI Sch 3W - IS"/>
      <sheetName val="IWSI Sch 4W"/>
      <sheetName val="IWSI Sch 5W - Inc Adj"/>
      <sheetName val="IWSI Sch 7W - Exp Adj"/>
      <sheetName val="IWSI Sch  8W - Rate Base"/>
      <sheetName val="Expense Analysis"/>
      <sheetName val="DNU - Chemicals"/>
      <sheetName val="DNU Maint &amp; Repair"/>
      <sheetName val="DNU - Rate Case"/>
      <sheetName val="Consolidated IS"/>
      <sheetName val="6-N Purchased Power"/>
      <sheetName val="6-O Chemicals"/>
      <sheetName val="Other Workpapers"/>
      <sheetName val="Capital Projects IN"/>
      <sheetName val="Purch Water Calc"/>
      <sheetName val="Comparison of Cons IS"/>
      <sheetName val="Sheet1"/>
      <sheetName val="2015 TB"/>
      <sheetName val="wp.q ADIT"/>
      <sheetName val="Disallowed Water Rate Base (2)"/>
      <sheetName val="Chemicals 17"/>
      <sheetName val="Chemicals 16"/>
      <sheetName val="02-2016 TB"/>
      <sheetName val="Depreciation&gt;&gt;"/>
      <sheetName val="wp - rw2"/>
      <sheetName val="wp - rs2"/>
      <sheetName val="wp-p2 Allocation of Vehicles"/>
      <sheetName val="wp-p3 Allocation of Computers"/>
      <sheetName val="Cap Time Remove"/>
      <sheetName val="JPK-R2"/>
      <sheetName val="Eliminated Invoices"/>
      <sheetName val="IDC Removal"/>
      <sheetName val="1015-0917 Capital FCST"/>
      <sheetName val="wp - u1 Def Charges Summary"/>
      <sheetName val="Sewer Non-Capital"/>
      <sheetName val="Proposed Rates&gt;&gt;"/>
      <sheetName val="C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L27">
            <v>2022705.7694300625</v>
          </cell>
        </row>
        <row r="29">
          <cell r="R29" t="str">
            <v xml:space="preserve"> </v>
          </cell>
        </row>
        <row r="60">
          <cell r="R60">
            <v>-39205</v>
          </cell>
        </row>
        <row r="65">
          <cell r="R65">
            <v>155076.9056013294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</sheetNames>
    <sheetDataSet>
      <sheetData sheetId="0">
        <row r="3">
          <cell r="A3" t="str">
            <v>POTOMAC ELECTRIC POWER COMPANY</v>
          </cell>
        </row>
        <row r="5">
          <cell r="A5" t="str">
            <v>Comparison of D.C. Revenue Requirement</v>
          </cell>
        </row>
        <row r="6">
          <cell r="A6" t="str">
            <v xml:space="preserve">December 1995 (Case 951)  vs. December 1996 (DETAIL) </v>
          </cell>
        </row>
        <row r="9">
          <cell r="J9" t="str">
            <v>Dec 95</v>
          </cell>
          <cell r="L9" t="str">
            <v>Difference</v>
          </cell>
        </row>
        <row r="10">
          <cell r="D10" t="str">
            <v>Dec 96</v>
          </cell>
          <cell r="F10" t="str">
            <v>Rev Req</v>
          </cell>
          <cell r="H10" t="str">
            <v>Dec 95</v>
          </cell>
          <cell r="J10" t="str">
            <v>Rev Req</v>
          </cell>
          <cell r="L10" t="str">
            <v>Rev Req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367345</v>
          </cell>
          <cell r="H12">
            <v>2479575</v>
          </cell>
          <cell r="J12">
            <v>359238</v>
          </cell>
          <cell r="L12">
            <v>-8107</v>
          </cell>
        </row>
        <row r="13">
          <cell r="B13" t="str">
            <v>Pollution Control CWIP</v>
          </cell>
          <cell r="D13">
            <v>4115</v>
          </cell>
          <cell r="F13">
            <v>596</v>
          </cell>
          <cell r="H13">
            <v>7587</v>
          </cell>
          <cell r="J13">
            <v>1099</v>
          </cell>
          <cell r="L13">
            <v>503</v>
          </cell>
        </row>
        <row r="14">
          <cell r="B14" t="str">
            <v>Unamortized Unbilled Revenue Adj</v>
          </cell>
          <cell r="D14">
            <v>-595</v>
          </cell>
          <cell r="F14">
            <v>-86</v>
          </cell>
          <cell r="H14">
            <v>-1784</v>
          </cell>
          <cell r="J14">
            <v>-258</v>
          </cell>
          <cell r="L14">
            <v>-172</v>
          </cell>
        </row>
        <row r="15">
          <cell r="B15" t="str">
            <v>Materials &amp; Supplies</v>
          </cell>
          <cell r="D15">
            <v>56273</v>
          </cell>
          <cell r="F15">
            <v>8153</v>
          </cell>
          <cell r="H15">
            <v>59473</v>
          </cell>
          <cell r="J15">
            <v>8616</v>
          </cell>
          <cell r="L15">
            <v>463</v>
          </cell>
        </row>
        <row r="16">
          <cell r="B16" t="str">
            <v>DSM Programs (F.C. 929 vintage)</v>
          </cell>
          <cell r="D16">
            <v>18147</v>
          </cell>
          <cell r="F16">
            <v>2629</v>
          </cell>
          <cell r="H16">
            <v>20327</v>
          </cell>
          <cell r="J16">
            <v>2945</v>
          </cell>
          <cell r="L16">
            <v>316</v>
          </cell>
        </row>
        <row r="17">
          <cell r="B17" t="str">
            <v>Cash Working Capital</v>
          </cell>
          <cell r="D17">
            <v>39141</v>
          </cell>
          <cell r="F17">
            <v>5671</v>
          </cell>
          <cell r="H17">
            <v>39048</v>
          </cell>
          <cell r="J17">
            <v>5657</v>
          </cell>
          <cell r="L17">
            <v>-14</v>
          </cell>
        </row>
        <row r="18">
          <cell r="B18" t="str">
            <v>Accumulated Depreciation</v>
          </cell>
          <cell r="D18">
            <v>-693708</v>
          </cell>
          <cell r="F18">
            <v>-100504</v>
          </cell>
          <cell r="H18">
            <v>-664109</v>
          </cell>
          <cell r="J18">
            <v>-96215</v>
          </cell>
          <cell r="L18">
            <v>4289</v>
          </cell>
        </row>
        <row r="19">
          <cell r="B19" t="str">
            <v>Accumulated Amortization</v>
          </cell>
          <cell r="D19">
            <v>-5678</v>
          </cell>
          <cell r="F19">
            <v>-823</v>
          </cell>
          <cell r="H19">
            <v>-4694</v>
          </cell>
          <cell r="J19">
            <v>-680</v>
          </cell>
          <cell r="L19">
            <v>143</v>
          </cell>
        </row>
        <row r="20">
          <cell r="B20" t="str">
            <v>Accumulated Deferred Taxes</v>
          </cell>
          <cell r="D20">
            <v>-281367</v>
          </cell>
          <cell r="F20">
            <v>-40764</v>
          </cell>
          <cell r="H20">
            <v>-262891</v>
          </cell>
          <cell r="J20">
            <v>-38087</v>
          </cell>
          <cell r="L20">
            <v>2677</v>
          </cell>
        </row>
        <row r="21">
          <cell r="B21" t="str">
            <v>Customer Deposits</v>
          </cell>
          <cell r="D21">
            <v>-12814</v>
          </cell>
          <cell r="F21">
            <v>-1856</v>
          </cell>
          <cell r="H21">
            <v>-12698</v>
          </cell>
          <cell r="J21">
            <v>-1840</v>
          </cell>
          <cell r="L21">
            <v>16</v>
          </cell>
        </row>
        <row r="23">
          <cell r="B23" t="str">
            <v>TOTAL RATE BASE</v>
          </cell>
          <cell r="D23">
            <v>1659044</v>
          </cell>
          <cell r="F23">
            <v>240361</v>
          </cell>
          <cell r="H23">
            <v>1659834</v>
          </cell>
          <cell r="J23">
            <v>240475</v>
          </cell>
          <cell r="L23">
            <v>114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-489726</v>
          </cell>
          <cell r="H26">
            <v>480581</v>
          </cell>
          <cell r="J26">
            <v>-480581</v>
          </cell>
          <cell r="L26">
            <v>9145</v>
          </cell>
          <cell r="W26">
            <v>-9145</v>
          </cell>
          <cell r="Y26">
            <v>9145</v>
          </cell>
        </row>
        <row r="27">
          <cell r="B27" t="str">
            <v>10% GRT on Fuel In Base</v>
          </cell>
          <cell r="D27">
            <v>28143</v>
          </cell>
          <cell r="H27">
            <v>28242</v>
          </cell>
          <cell r="W27">
            <v>99</v>
          </cell>
        </row>
        <row r="28">
          <cell r="B28" t="str">
            <v xml:space="preserve">          Subtotal</v>
          </cell>
          <cell r="D28">
            <v>517869</v>
          </cell>
          <cell r="H28">
            <v>508823</v>
          </cell>
          <cell r="W28">
            <v>-9046</v>
          </cell>
        </row>
        <row r="30">
          <cell r="B30" t="str">
            <v>Fuel In Base (excl GRT)</v>
          </cell>
          <cell r="D30">
            <v>253315</v>
          </cell>
          <cell r="H30">
            <v>254200</v>
          </cell>
          <cell r="W30">
            <v>885</v>
          </cell>
          <cell r="X30" t="str">
            <v>{f}</v>
          </cell>
        </row>
        <row r="32">
          <cell r="B32" t="str">
            <v>TOTAL BASE</v>
          </cell>
          <cell r="D32">
            <v>771184</v>
          </cell>
          <cell r="H32">
            <v>763023</v>
          </cell>
          <cell r="W32">
            <v>-8161</v>
          </cell>
        </row>
        <row r="34">
          <cell r="B34" t="str">
            <v>Fuel Clause (excl GRT)</v>
          </cell>
          <cell r="D34">
            <v>-18178</v>
          </cell>
          <cell r="H34">
            <v>-21536</v>
          </cell>
          <cell r="W34">
            <v>-3358</v>
          </cell>
          <cell r="X34" t="str">
            <v>{f}</v>
          </cell>
        </row>
        <row r="35">
          <cell r="B35" t="str">
            <v>10% GRT on Fuel Clause Revenue</v>
          </cell>
          <cell r="D35">
            <v>-2020</v>
          </cell>
          <cell r="H35">
            <v>-2393</v>
          </cell>
          <cell r="W35">
            <v>-373</v>
          </cell>
        </row>
        <row r="37">
          <cell r="B37" t="str">
            <v>TOTAL FUEL CLAUSE REVENUE</v>
          </cell>
          <cell r="D37">
            <v>-20198</v>
          </cell>
          <cell r="H37">
            <v>-23929</v>
          </cell>
          <cell r="W37">
            <v>-3731</v>
          </cell>
        </row>
        <row r="38">
          <cell r="B38" t="str">
            <v xml:space="preserve"> </v>
          </cell>
          <cell r="L38" t="str">
            <v xml:space="preserve"> </v>
          </cell>
          <cell r="W38">
            <v>0</v>
          </cell>
          <cell r="Y38">
            <v>0</v>
          </cell>
        </row>
        <row r="40">
          <cell r="B40" t="str">
            <v>TOTAL SALE OF ELECTRICITY</v>
          </cell>
          <cell r="D40">
            <v>750986</v>
          </cell>
          <cell r="F40">
            <v>-489726</v>
          </cell>
          <cell r="H40">
            <v>739094</v>
          </cell>
          <cell r="L40">
            <v>9145</v>
          </cell>
          <cell r="W40">
            <v>-11892</v>
          </cell>
          <cell r="Y40">
            <v>9145</v>
          </cell>
        </row>
        <row r="42">
          <cell r="B42" t="str">
            <v>TOTAL OTHER REVENUES</v>
          </cell>
          <cell r="D42">
            <v>3810</v>
          </cell>
          <cell r="F42">
            <v>-3810</v>
          </cell>
          <cell r="H42">
            <v>3465</v>
          </cell>
          <cell r="J42">
            <v>-3465</v>
          </cell>
          <cell r="L42">
            <v>345</v>
          </cell>
          <cell r="W42">
            <v>-345</v>
          </cell>
          <cell r="Y42">
            <v>345</v>
          </cell>
        </row>
        <row r="43">
          <cell r="W43" t="str">
            <v>_</v>
          </cell>
          <cell r="Y43" t="str">
            <v>_</v>
          </cell>
        </row>
        <row r="44">
          <cell r="A44" t="str">
            <v>TOTAL OPERATING REVENUE</v>
          </cell>
          <cell r="D44">
            <v>754796</v>
          </cell>
          <cell r="F44">
            <v>-493536</v>
          </cell>
          <cell r="H44">
            <v>742559</v>
          </cell>
          <cell r="L44">
            <v>9490</v>
          </cell>
          <cell r="W44">
            <v>-12237</v>
          </cell>
          <cell r="Y44">
            <v>9490</v>
          </cell>
        </row>
        <row r="45">
          <cell r="W45" t="str">
            <v>_</v>
          </cell>
          <cell r="Y45" t="str">
            <v>_</v>
          </cell>
        </row>
        <row r="46">
          <cell r="A46" t="str">
            <v>OPERATING EXPENSES</v>
          </cell>
        </row>
        <row r="47">
          <cell r="B47" t="str">
            <v>Net Fuel &amp; Interchange</v>
          </cell>
          <cell r="D47">
            <v>186628</v>
          </cell>
          <cell r="F47">
            <v>-53899</v>
          </cell>
          <cell r="H47">
            <v>185879</v>
          </cell>
          <cell r="J47">
            <v>-51984</v>
          </cell>
          <cell r="L47">
            <v>1915</v>
          </cell>
          <cell r="W47">
            <v>-749</v>
          </cell>
          <cell r="X47" t="str">
            <v>{f}</v>
          </cell>
          <cell r="Y47">
            <v>1848</v>
          </cell>
        </row>
        <row r="48">
          <cell r="B48" t="str">
            <v>Capacity Purchase Payments</v>
          </cell>
          <cell r="D48">
            <v>48104</v>
          </cell>
          <cell r="F48">
            <v>53449</v>
          </cell>
          <cell r="H48">
            <v>50157</v>
          </cell>
          <cell r="J48">
            <v>55730</v>
          </cell>
          <cell r="L48">
            <v>2281</v>
          </cell>
          <cell r="W48">
            <v>2053</v>
          </cell>
          <cell r="Y48">
            <v>2200</v>
          </cell>
        </row>
        <row r="49">
          <cell r="B49" t="str">
            <v xml:space="preserve">                           Subtotal</v>
          </cell>
          <cell r="D49">
            <v>234732</v>
          </cell>
          <cell r="F49">
            <v>-450</v>
          </cell>
          <cell r="J49">
            <v>3746</v>
          </cell>
          <cell r="L49">
            <v>4196</v>
          </cell>
        </row>
        <row r="51">
          <cell r="B51" t="str">
            <v>Other O &amp; M</v>
          </cell>
          <cell r="D51">
            <v>127003</v>
          </cell>
          <cell r="F51">
            <v>141114</v>
          </cell>
          <cell r="H51">
            <v>121661</v>
          </cell>
          <cell r="J51">
            <v>135179</v>
          </cell>
          <cell r="L51">
            <v>-5935</v>
          </cell>
          <cell r="W51">
            <v>-5342</v>
          </cell>
          <cell r="Y51">
            <v>-5726</v>
          </cell>
        </row>
        <row r="52">
          <cell r="B52" t="str">
            <v>DSM Amortization</v>
          </cell>
          <cell r="D52">
            <v>8879</v>
          </cell>
          <cell r="F52">
            <v>9866</v>
          </cell>
          <cell r="H52">
            <v>5568</v>
          </cell>
          <cell r="J52">
            <v>6187</v>
          </cell>
          <cell r="L52">
            <v>-3679</v>
          </cell>
          <cell r="W52">
            <v>-3311</v>
          </cell>
          <cell r="Y52">
            <v>-3549</v>
          </cell>
        </row>
        <row r="53">
          <cell r="B53" t="str">
            <v>Depreciation</v>
          </cell>
          <cell r="D53">
            <v>62457</v>
          </cell>
          <cell r="F53">
            <v>69397</v>
          </cell>
          <cell r="H53">
            <v>61582</v>
          </cell>
          <cell r="J53">
            <v>68424</v>
          </cell>
          <cell r="L53">
            <v>-973</v>
          </cell>
          <cell r="W53">
            <v>-875</v>
          </cell>
          <cell r="Y53">
            <v>-938</v>
          </cell>
        </row>
        <row r="54">
          <cell r="B54" t="str">
            <v>Amortization - Other</v>
          </cell>
          <cell r="D54">
            <v>-969</v>
          </cell>
          <cell r="F54">
            <v>-1077</v>
          </cell>
          <cell r="H54">
            <v>-1043</v>
          </cell>
          <cell r="J54">
            <v>-1159</v>
          </cell>
          <cell r="L54">
            <v>-82</v>
          </cell>
          <cell r="W54">
            <v>-74</v>
          </cell>
          <cell r="Y54">
            <v>-79</v>
          </cell>
        </row>
        <row r="55">
          <cell r="B55" t="str">
            <v>Other Taxes - Excluding GRT</v>
          </cell>
          <cell r="D55">
            <v>30077</v>
          </cell>
          <cell r="F55">
            <v>33419</v>
          </cell>
          <cell r="H55">
            <v>29079</v>
          </cell>
          <cell r="J55">
            <v>32310</v>
          </cell>
          <cell r="L55">
            <v>-1109</v>
          </cell>
          <cell r="W55">
            <v>-998</v>
          </cell>
          <cell r="Y55">
            <v>-1070</v>
          </cell>
        </row>
        <row r="56">
          <cell r="B56" t="str">
            <v>Gross Receipts Tax</v>
          </cell>
          <cell r="D56">
            <v>73790</v>
          </cell>
          <cell r="F56">
            <v>-1820</v>
          </cell>
          <cell r="H56">
            <v>73876</v>
          </cell>
          <cell r="J56">
            <v>-354</v>
          </cell>
          <cell r="L56">
            <v>1466</v>
          </cell>
          <cell r="W56">
            <v>86</v>
          </cell>
          <cell r="Y56">
            <v>-1467</v>
          </cell>
        </row>
        <row r="57">
          <cell r="B57" t="str">
            <v>D.C. Income Tax</v>
          </cell>
          <cell r="D57">
            <v>15286</v>
          </cell>
          <cell r="F57">
            <v>-943</v>
          </cell>
          <cell r="H57">
            <v>17055</v>
          </cell>
          <cell r="J57">
            <v>1572</v>
          </cell>
          <cell r="L57">
            <v>2515</v>
          </cell>
          <cell r="W57">
            <v>1769</v>
          </cell>
          <cell r="Y57">
            <v>-2515</v>
          </cell>
        </row>
        <row r="58">
          <cell r="B58" t="str">
            <v>Federal Income Tax</v>
          </cell>
          <cell r="D58">
            <v>49003</v>
          </cell>
          <cell r="F58">
            <v>-3321</v>
          </cell>
          <cell r="H58">
            <v>52188</v>
          </cell>
          <cell r="J58">
            <v>4337</v>
          </cell>
          <cell r="L58">
            <v>7658</v>
          </cell>
          <cell r="W58">
            <v>3185</v>
          </cell>
          <cell r="Y58">
            <v>-7661</v>
          </cell>
        </row>
        <row r="60">
          <cell r="B60" t="str">
            <v>TOTAL OPERATING EXPENSES</v>
          </cell>
          <cell r="D60">
            <v>600258</v>
          </cell>
          <cell r="F60">
            <v>246185</v>
          </cell>
          <cell r="H60">
            <v>596002</v>
          </cell>
          <cell r="J60">
            <v>250242</v>
          </cell>
          <cell r="L60">
            <v>4057</v>
          </cell>
          <cell r="W60">
            <v>-4256</v>
          </cell>
          <cell r="Y60">
            <v>-18957</v>
          </cell>
        </row>
        <row r="62">
          <cell r="A62" t="str">
            <v>OPERATING INCOME</v>
          </cell>
          <cell r="D62">
            <v>154538</v>
          </cell>
          <cell r="F62">
            <v>-247351</v>
          </cell>
          <cell r="H62">
            <v>146557</v>
          </cell>
          <cell r="J62">
            <v>-233804</v>
          </cell>
          <cell r="L62">
            <v>13547</v>
          </cell>
          <cell r="W62">
            <v>-7981</v>
          </cell>
          <cell r="Y62">
            <v>-9467</v>
          </cell>
          <cell r="AA62">
            <v>-9873</v>
          </cell>
        </row>
        <row r="64">
          <cell r="A64" t="str">
            <v>SUBTOTAL</v>
          </cell>
          <cell r="F64">
            <v>-6990</v>
          </cell>
          <cell r="J64">
            <v>6671</v>
          </cell>
          <cell r="L64">
            <v>13661</v>
          </cell>
          <cell r="Y64">
            <v>-9467</v>
          </cell>
          <cell r="AA64">
            <v>-9873</v>
          </cell>
        </row>
        <row r="65">
          <cell r="Y65">
            <v>0</v>
          </cell>
          <cell r="AA65">
            <v>0</v>
          </cell>
        </row>
        <row r="67">
          <cell r="Y67" t="str">
            <v>_</v>
          </cell>
          <cell r="AA67" t="str">
            <v>_</v>
          </cell>
        </row>
        <row r="69">
          <cell r="A69" t="str">
            <v>CALCULATED REVENUE REQUIREMENT</v>
          </cell>
          <cell r="F69">
            <v>-7084</v>
          </cell>
          <cell r="J69">
            <v>8206</v>
          </cell>
          <cell r="L69">
            <v>15290</v>
          </cell>
          <cell r="Y69">
            <v>-9467</v>
          </cell>
          <cell r="AA69">
            <v>-9873</v>
          </cell>
        </row>
        <row r="71">
          <cell r="A71" t="str">
            <v>Unresolved difference</v>
          </cell>
          <cell r="F71">
            <v>-94</v>
          </cell>
          <cell r="J71">
            <v>1535</v>
          </cell>
          <cell r="L71">
            <v>1629</v>
          </cell>
        </row>
        <row r="81">
          <cell r="L81">
            <v>36398.59824861111</v>
          </cell>
        </row>
        <row r="82">
          <cell r="L82">
            <v>36398.59824861111</v>
          </cell>
        </row>
        <row r="83">
          <cell r="B83" t="str">
            <v>Analysis of Net Fuel &amp; Interchange</v>
          </cell>
        </row>
        <row r="85">
          <cell r="D85" t="str">
            <v>F.C. No.</v>
          </cell>
          <cell r="J85" t="str">
            <v>Revenue</v>
          </cell>
        </row>
        <row r="86">
          <cell r="D86" t="str">
            <v>939</v>
          </cell>
          <cell r="F86" t="str">
            <v>1995</v>
          </cell>
          <cell r="H86" t="str">
            <v>Difference</v>
          </cell>
          <cell r="J86" t="str">
            <v>Requirement</v>
          </cell>
        </row>
        <row r="88">
          <cell r="B88" t="str">
            <v>Net Fuel &amp; Interchange</v>
          </cell>
          <cell r="D88">
            <v>209790</v>
          </cell>
          <cell r="F88">
            <v>185879</v>
          </cell>
          <cell r="H88">
            <v>-23911</v>
          </cell>
          <cell r="J88">
            <v>-26568</v>
          </cell>
        </row>
        <row r="89">
          <cell r="B89" t="str">
            <v>Capacity purchase payments</v>
          </cell>
          <cell r="D89">
            <v>51873</v>
          </cell>
          <cell r="F89">
            <v>50157</v>
          </cell>
          <cell r="H89">
            <v>-1716</v>
          </cell>
          <cell r="J89">
            <v>-1907</v>
          </cell>
        </row>
        <row r="91">
          <cell r="B91" t="str">
            <v>Net Fuel Expense</v>
          </cell>
          <cell r="D91">
            <v>261663</v>
          </cell>
          <cell r="F91">
            <v>236036</v>
          </cell>
          <cell r="H91">
            <v>-25627</v>
          </cell>
          <cell r="J91">
            <v>-28474</v>
          </cell>
        </row>
        <row r="93">
          <cell r="B93" t="str">
            <v>Fuel Revenue</v>
          </cell>
        </row>
        <row r="94">
          <cell r="B94" t="str">
            <v xml:space="preserve">    Fuel in Base (excl GRT)</v>
          </cell>
          <cell r="D94">
            <v>253315</v>
          </cell>
          <cell r="F94">
            <v>254200</v>
          </cell>
          <cell r="H94">
            <v>885</v>
          </cell>
          <cell r="J94">
            <v>-983</v>
          </cell>
        </row>
        <row r="95">
          <cell r="B95" t="str">
            <v xml:space="preserve">    Fuel Clause (excl GRT)</v>
          </cell>
          <cell r="D95">
            <v>-18178</v>
          </cell>
          <cell r="F95">
            <v>-21536</v>
          </cell>
          <cell r="H95">
            <v>-3358</v>
          </cell>
          <cell r="J95">
            <v>3731</v>
          </cell>
        </row>
        <row r="97">
          <cell r="B97" t="str">
            <v>Net Fuel Revenue</v>
          </cell>
          <cell r="D97">
            <v>235137</v>
          </cell>
          <cell r="F97">
            <v>232664</v>
          </cell>
          <cell r="H97">
            <v>-2473</v>
          </cell>
          <cell r="J97">
            <v>2748</v>
          </cell>
        </row>
        <row r="99">
          <cell r="B99" t="str">
            <v>Difference</v>
          </cell>
          <cell r="D99">
            <v>-26526</v>
          </cell>
          <cell r="F99">
            <v>-3372</v>
          </cell>
          <cell r="H99">
            <v>23154</v>
          </cell>
          <cell r="J99">
            <v>-25727</v>
          </cell>
        </row>
        <row r="105">
          <cell r="L105">
            <v>-25727</v>
          </cell>
        </row>
        <row r="109">
          <cell r="B109" t="str">
            <v>ANALYSIS OF CHANGE IN INCOME TAXES</v>
          </cell>
          <cell r="H109">
            <v>36398.59824861111</v>
          </cell>
        </row>
        <row r="110">
          <cell r="H110">
            <v>36398.59824861111</v>
          </cell>
        </row>
        <row r="113">
          <cell r="F113" t="str">
            <v>DCIT</v>
          </cell>
          <cell r="H113" t="str">
            <v>FIT</v>
          </cell>
        </row>
        <row r="114">
          <cell r="A114" t="str">
            <v>||\027&amp;a-1R</v>
          </cell>
        </row>
        <row r="115">
          <cell r="B115" t="str">
            <v>_</v>
          </cell>
          <cell r="F115" t="str">
            <v>_</v>
          </cell>
          <cell r="H115" t="str">
            <v>_</v>
          </cell>
        </row>
        <row r="117">
          <cell r="A117" t="str">
            <v>Change in income taxes reflected in reconciliation</v>
          </cell>
          <cell r="F117">
            <v>1769</v>
          </cell>
          <cell r="H117">
            <v>3185</v>
          </cell>
        </row>
        <row r="120">
          <cell r="A120" t="str">
            <v>Known causes:</v>
          </cell>
        </row>
        <row r="122">
          <cell r="A122" t="str">
            <v>Difference in taxable income</v>
          </cell>
          <cell r="F122">
            <v>170</v>
          </cell>
          <cell r="H122">
            <v>538</v>
          </cell>
        </row>
        <row r="123">
          <cell r="A123" t="str">
            <v>Less:  amount implicitly calculated on non-taxable items</v>
          </cell>
        </row>
        <row r="124">
          <cell r="B124" t="str">
            <v xml:space="preserve">           Interest on Customer Deposits</v>
          </cell>
          <cell r="F124">
            <v>0</v>
          </cell>
          <cell r="H124">
            <v>-1</v>
          </cell>
        </row>
        <row r="125">
          <cell r="B125" t="str">
            <v xml:space="preserve">           Common Stock Issuance Costs</v>
          </cell>
          <cell r="F125">
            <v>6</v>
          </cell>
          <cell r="H125">
            <v>17</v>
          </cell>
        </row>
        <row r="126">
          <cell r="A126" t="str">
            <v>||\027&amp;a-1R</v>
          </cell>
        </row>
        <row r="127">
          <cell r="F127" t="str">
            <v>_</v>
          </cell>
          <cell r="H127" t="str">
            <v>_</v>
          </cell>
        </row>
        <row r="129">
          <cell r="B129" t="str">
            <v>Net difference in taxable income</v>
          </cell>
          <cell r="F129">
            <v>164</v>
          </cell>
          <cell r="H129">
            <v>522</v>
          </cell>
        </row>
        <row r="131">
          <cell r="B131" t="str">
            <v>Interest synchronization</v>
          </cell>
          <cell r="F131">
            <v>99</v>
          </cell>
          <cell r="H131">
            <v>311</v>
          </cell>
        </row>
        <row r="133">
          <cell r="B133" t="str">
            <v>Additional gross receipts tax</v>
          </cell>
          <cell r="F133">
            <v>135</v>
          </cell>
          <cell r="H133">
            <v>415</v>
          </cell>
        </row>
        <row r="135">
          <cell r="B135" t="str">
            <v>Permanent and flow-thru differences</v>
          </cell>
          <cell r="F135">
            <v>719</v>
          </cell>
          <cell r="H135">
            <v>4747</v>
          </cell>
        </row>
        <row r="137">
          <cell r="B137" t="str">
            <v>3.32% customer deposit interest rate</v>
          </cell>
        </row>
        <row r="139">
          <cell r="B139" t="str">
            <v>DCIT true-up</v>
          </cell>
        </row>
        <row r="141">
          <cell r="B141" t="str">
            <v>FIT 34/35% adjustments</v>
          </cell>
        </row>
        <row r="144">
          <cell r="B144" t="str">
            <v>DCIT rate change</v>
          </cell>
        </row>
        <row r="145">
          <cell r="A145" t="str">
            <v>||\027&amp;a-1R</v>
          </cell>
        </row>
        <row r="146">
          <cell r="F146" t="str">
            <v>_</v>
          </cell>
          <cell r="H146" t="str">
            <v>_</v>
          </cell>
        </row>
        <row r="148">
          <cell r="A148" t="str">
            <v>Unresolved difference</v>
          </cell>
          <cell r="F148">
            <v>652</v>
          </cell>
          <cell r="H148">
            <v>-2810</v>
          </cell>
        </row>
        <row r="152">
          <cell r="A152" t="str">
            <v>||\012</v>
          </cell>
        </row>
        <row r="162">
          <cell r="A162" t="str">
            <v>OTHER RECONCILING ITEMS</v>
          </cell>
          <cell r="D162">
            <v>36398.59824861111</v>
          </cell>
          <cell r="F162" t="str">
            <v>F.C. No.</v>
          </cell>
        </row>
        <row r="163">
          <cell r="D163">
            <v>36398.59824861111</v>
          </cell>
          <cell r="F163" t="str">
            <v>929</v>
          </cell>
          <cell r="H163" t="str">
            <v>1994</v>
          </cell>
          <cell r="L163" t="str">
            <v>Difference</v>
          </cell>
        </row>
        <row r="164">
          <cell r="A164" t="str">
            <v>||\027&amp;a-1R</v>
          </cell>
        </row>
        <row r="165">
          <cell r="F165" t="str">
            <v>_</v>
          </cell>
          <cell r="H165" t="str">
            <v>_</v>
          </cell>
          <cell r="L165" t="str">
            <v>_</v>
          </cell>
        </row>
        <row r="167">
          <cell r="A167" t="str">
            <v>Permanent &amp; Flow Through Differences for DCIT</v>
          </cell>
          <cell r="F167">
            <v>10896</v>
          </cell>
          <cell r="H167">
            <v>26589</v>
          </cell>
          <cell r="L167">
            <v>15693</v>
          </cell>
        </row>
        <row r="168">
          <cell r="A168" t="str">
            <v>||\027&amp;a-1R</v>
          </cell>
        </row>
        <row r="169">
          <cell r="L169" t="str">
            <v>_</v>
          </cell>
        </row>
        <row r="170">
          <cell r="A170" t="str">
            <v>||\027&amp;a-60V</v>
          </cell>
        </row>
        <row r="171">
          <cell r="L171" t="str">
            <v>_</v>
          </cell>
        </row>
        <row r="174">
          <cell r="A174" t="str">
            <v>Effect on DCIT</v>
          </cell>
          <cell r="L174">
            <v>719</v>
          </cell>
        </row>
        <row r="175">
          <cell r="A175" t="str">
            <v>||\027&amp;a-1R</v>
          </cell>
        </row>
        <row r="176">
          <cell r="L176" t="str">
            <v>_</v>
          </cell>
        </row>
        <row r="177">
          <cell r="A177" t="str">
            <v>||\027&amp;a-58V</v>
          </cell>
        </row>
        <row r="178">
          <cell r="L178" t="str">
            <v>_</v>
          </cell>
        </row>
        <row r="181">
          <cell r="A181" t="str">
            <v>Permanent &amp; Flow Through Differences for FIT (D.C. alloc.)</v>
          </cell>
          <cell r="F181">
            <v>-5075</v>
          </cell>
          <cell r="H181">
            <v>9207</v>
          </cell>
          <cell r="L181">
            <v>14282</v>
          </cell>
        </row>
        <row r="182">
          <cell r="A182" t="str">
            <v>||\027&amp;a-1R</v>
          </cell>
        </row>
        <row r="183">
          <cell r="L183" t="str">
            <v>_</v>
          </cell>
        </row>
        <row r="184">
          <cell r="A184" t="str">
            <v>||\027&amp;a-60V</v>
          </cell>
        </row>
        <row r="185">
          <cell r="L185" t="str">
            <v>_</v>
          </cell>
        </row>
        <row r="188">
          <cell r="A188" t="str">
            <v>Effect on FIT</v>
          </cell>
          <cell r="L188">
            <v>4747</v>
          </cell>
        </row>
        <row r="189">
          <cell r="A189" t="str">
            <v>||\027&amp;a-1R</v>
          </cell>
        </row>
        <row r="190">
          <cell r="L190" t="str">
            <v>_</v>
          </cell>
        </row>
        <row r="191">
          <cell r="A191" t="str">
            <v>||\027&amp;a-60V</v>
          </cell>
        </row>
        <row r="192">
          <cell r="L192" t="str">
            <v>_</v>
          </cell>
        </row>
        <row r="196">
          <cell r="A196" t="str">
            <v xml:space="preserve">   Removal of Implicit Tax Calculation on Non-Taxable Items</v>
          </cell>
        </row>
        <row r="197">
          <cell r="A197" t="str">
            <v>||\027&amp;a-1R</v>
          </cell>
        </row>
        <row r="198">
          <cell r="A198" t="str">
            <v>_</v>
          </cell>
          <cell r="B198" t="str">
            <v>_</v>
          </cell>
          <cell r="C198" t="str">
            <v>_</v>
          </cell>
          <cell r="D198" t="str">
            <v>_</v>
          </cell>
        </row>
        <row r="200">
          <cell r="A200" t="str">
            <v>INTEREST ON CUSTOMER DEPOSITS</v>
          </cell>
          <cell r="F200">
            <v>321</v>
          </cell>
          <cell r="H200">
            <v>324</v>
          </cell>
          <cell r="L200">
            <v>3</v>
          </cell>
        </row>
        <row r="201">
          <cell r="A201" t="str">
            <v>||\027&amp;a-1R</v>
          </cell>
        </row>
        <row r="202">
          <cell r="L202" t="str">
            <v>_</v>
          </cell>
        </row>
        <row r="203">
          <cell r="A203" t="str">
            <v>||\027&amp;a-60V</v>
          </cell>
        </row>
        <row r="204">
          <cell r="L204" t="str">
            <v>_</v>
          </cell>
        </row>
        <row r="207">
          <cell r="A207" t="str">
            <v>Effect on DCIT implicit in determination of tax change expected</v>
          </cell>
        </row>
        <row r="208">
          <cell r="B208" t="str">
            <v xml:space="preserve">    due to adjusted revenue - expense change</v>
          </cell>
          <cell r="L208">
            <v>0</v>
          </cell>
        </row>
        <row r="209">
          <cell r="A209" t="str">
            <v>||\027&amp;a-1R</v>
          </cell>
        </row>
        <row r="210">
          <cell r="L210" t="str">
            <v>_</v>
          </cell>
        </row>
        <row r="211">
          <cell r="A211" t="str">
            <v>||\027&amp;a-60V</v>
          </cell>
        </row>
        <row r="212">
          <cell r="L212" t="str">
            <v>_</v>
          </cell>
        </row>
        <row r="214">
          <cell r="A214" t="str">
            <v>Effect on FIT implicit in determination of tax change expected</v>
          </cell>
        </row>
        <row r="215">
          <cell r="B215" t="str">
            <v xml:space="preserve">    due to adjusted revenue - expense change</v>
          </cell>
          <cell r="L215">
            <v>-1</v>
          </cell>
        </row>
        <row r="216">
          <cell r="A216" t="str">
            <v>||\027&amp;a-1R</v>
          </cell>
        </row>
        <row r="217">
          <cell r="L217" t="str">
            <v>_</v>
          </cell>
        </row>
        <row r="218">
          <cell r="A218" t="str">
            <v>||\027&amp;a-60V</v>
          </cell>
        </row>
        <row r="219">
          <cell r="L219" t="str">
            <v>_</v>
          </cell>
        </row>
        <row r="224">
          <cell r="A224" t="str">
            <v>COMMON STOCK ISSUANCE COSTS</v>
          </cell>
          <cell r="F224">
            <v>54</v>
          </cell>
          <cell r="H224">
            <v>0</v>
          </cell>
          <cell r="L224">
            <v>-54</v>
          </cell>
        </row>
        <row r="225">
          <cell r="A225" t="str">
            <v>||\027&amp;a-1R</v>
          </cell>
        </row>
        <row r="226">
          <cell r="L226" t="str">
            <v>_</v>
          </cell>
        </row>
        <row r="227">
          <cell r="A227" t="str">
            <v>||\027&amp;a-60V</v>
          </cell>
        </row>
        <row r="228">
          <cell r="L228" t="str">
            <v>_</v>
          </cell>
        </row>
        <row r="231">
          <cell r="A231" t="str">
            <v>Effect on DCIT implicit in determination of tax change expected</v>
          </cell>
        </row>
        <row r="232">
          <cell r="B232" t="str">
            <v xml:space="preserve">    due to adjusted revenue - expense change</v>
          </cell>
          <cell r="L232">
            <v>6</v>
          </cell>
        </row>
        <row r="233">
          <cell r="A233" t="str">
            <v>||\027&amp;a-1R</v>
          </cell>
        </row>
        <row r="234">
          <cell r="L234" t="str">
            <v>_</v>
          </cell>
        </row>
        <row r="235">
          <cell r="A235" t="str">
            <v>||\027&amp;a-60V</v>
          </cell>
        </row>
        <row r="236">
          <cell r="L236" t="str">
            <v>_</v>
          </cell>
        </row>
        <row r="238">
          <cell r="A238" t="str">
            <v>Effect on FIT implicit in determination of tax change expected</v>
          </cell>
        </row>
        <row r="239">
          <cell r="B239" t="str">
            <v xml:space="preserve">    due to adjusted revenue - expense change</v>
          </cell>
          <cell r="L239">
            <v>17</v>
          </cell>
        </row>
        <row r="240">
          <cell r="A240" t="str">
            <v>||\027&amp;a-1R</v>
          </cell>
        </row>
        <row r="241">
          <cell r="L241" t="str">
            <v>_</v>
          </cell>
        </row>
        <row r="242">
          <cell r="A242" t="str">
            <v>||\027&amp;a-60V</v>
          </cell>
        </row>
        <row r="243">
          <cell r="L243" t="str">
            <v>_</v>
          </cell>
        </row>
        <row r="244">
          <cell r="A244" t="str">
            <v>||\012</v>
          </cell>
        </row>
        <row r="250">
          <cell r="D250" t="str">
            <v>F.C. No.</v>
          </cell>
          <cell r="F250" t="str">
            <v>F.C. No.</v>
          </cell>
          <cell r="L250" t="str">
            <v>Revenue</v>
          </cell>
          <cell r="AA250" t="str">
            <v>Int Synch</v>
          </cell>
        </row>
        <row r="251">
          <cell r="B251" t="str">
            <v xml:space="preserve">   FUNCTIONAL ANALYSIS OF SELECTED ITEMS</v>
          </cell>
          <cell r="D251" t="str">
            <v>912</v>
          </cell>
          <cell r="F251" t="str">
            <v>929</v>
          </cell>
          <cell r="H251" t="str">
            <v>Difference</v>
          </cell>
          <cell r="L251" t="str">
            <v>Requirement</v>
          </cell>
          <cell r="W251" t="str">
            <v>CT 1</v>
          </cell>
          <cell r="Y251" t="str">
            <v>CT 2</v>
          </cell>
          <cell r="AA251" t="str">
            <v>DCIT</v>
          </cell>
        </row>
        <row r="252">
          <cell r="A252" t="str">
            <v>||\027&amp;a-1R</v>
          </cell>
        </row>
        <row r="253">
          <cell r="B253" t="str">
            <v>_</v>
          </cell>
          <cell r="D253" t="str">
            <v>_</v>
          </cell>
          <cell r="F253" t="str">
            <v>_</v>
          </cell>
          <cell r="H253" t="str">
            <v>_</v>
          </cell>
          <cell r="L253" t="str">
            <v>_</v>
          </cell>
          <cell r="W253" t="str">
            <v>_</v>
          </cell>
          <cell r="Y253" t="str">
            <v>_</v>
          </cell>
          <cell r="AA253" t="str">
            <v>_</v>
          </cell>
        </row>
        <row r="255">
          <cell r="A255" t="str">
            <v>ELECTRIC PLANT IN SERVICE</v>
          </cell>
          <cell r="D255">
            <v>2535530</v>
          </cell>
          <cell r="F255">
            <v>2479575</v>
          </cell>
          <cell r="H255">
            <v>-55955</v>
          </cell>
          <cell r="L255">
            <v>-8456</v>
          </cell>
          <cell r="AA255">
            <v>234</v>
          </cell>
        </row>
        <row r="257">
          <cell r="B257" t="str">
            <v>Production</v>
          </cell>
          <cell r="D257">
            <v>735635</v>
          </cell>
          <cell r="F257">
            <v>819230</v>
          </cell>
          <cell r="H257">
            <v>83595</v>
          </cell>
          <cell r="L257">
            <v>12629</v>
          </cell>
          <cell r="W257">
            <v>721</v>
          </cell>
          <cell r="Y257">
            <v>4221</v>
          </cell>
          <cell r="AA257">
            <v>-350</v>
          </cell>
        </row>
        <row r="258">
          <cell r="B258" t="str">
            <v>Transmission</v>
          </cell>
          <cell r="D258">
            <v>251421</v>
          </cell>
          <cell r="F258">
            <v>285743</v>
          </cell>
          <cell r="H258">
            <v>34322</v>
          </cell>
          <cell r="L258">
            <v>5185</v>
          </cell>
          <cell r="W258">
            <v>-272</v>
          </cell>
          <cell r="Y258">
            <v>572</v>
          </cell>
          <cell r="AA258">
            <v>-144</v>
          </cell>
        </row>
        <row r="259">
          <cell r="B259" t="str">
            <v>Distribution</v>
          </cell>
          <cell r="D259">
            <v>888637</v>
          </cell>
          <cell r="F259">
            <v>973326</v>
          </cell>
          <cell r="H259">
            <v>84689</v>
          </cell>
          <cell r="L259">
            <v>12796</v>
          </cell>
          <cell r="W259" t="str">
            <v>-</v>
          </cell>
          <cell r="Y259" t="str">
            <v>-</v>
          </cell>
          <cell r="AA259">
            <v>-355</v>
          </cell>
        </row>
        <row r="260">
          <cell r="B260" t="str">
            <v>General</v>
          </cell>
          <cell r="D260">
            <v>128417</v>
          </cell>
          <cell r="F260">
            <v>127701</v>
          </cell>
          <cell r="H260">
            <v>-716</v>
          </cell>
          <cell r="L260">
            <v>-107</v>
          </cell>
          <cell r="W260">
            <v>33</v>
          </cell>
          <cell r="Y260">
            <v>47</v>
          </cell>
          <cell r="AA260">
            <v>3</v>
          </cell>
        </row>
        <row r="262">
          <cell r="B262" t="str">
            <v>Check</v>
          </cell>
          <cell r="D262">
            <v>2004110</v>
          </cell>
          <cell r="F262">
            <v>2206000</v>
          </cell>
          <cell r="H262">
            <v>201890</v>
          </cell>
          <cell r="L262">
            <v>30503</v>
          </cell>
          <cell r="W262">
            <v>482</v>
          </cell>
          <cell r="Y262">
            <v>4840</v>
          </cell>
          <cell r="AA262">
            <v>-846</v>
          </cell>
        </row>
        <row r="267">
          <cell r="A267" t="str">
            <v>ACCUMULATED DEPRECIATION</v>
          </cell>
          <cell r="D267">
            <v>-693708</v>
          </cell>
          <cell r="F267">
            <v>-664109</v>
          </cell>
          <cell r="H267">
            <v>29599</v>
          </cell>
          <cell r="L267">
            <v>4473</v>
          </cell>
          <cell r="AA267">
            <v>-124</v>
          </cell>
        </row>
        <row r="269">
          <cell r="B269" t="str">
            <v>Production</v>
          </cell>
          <cell r="D269">
            <v>-199863</v>
          </cell>
          <cell r="F269">
            <v>-219451</v>
          </cell>
          <cell r="H269">
            <v>-19588</v>
          </cell>
          <cell r="L269">
            <v>-2961</v>
          </cell>
          <cell r="W269">
            <v>-7</v>
          </cell>
          <cell r="Y269">
            <v>-82</v>
          </cell>
          <cell r="AA269">
            <v>81</v>
          </cell>
        </row>
        <row r="270">
          <cell r="B270" t="str">
            <v>Transmission</v>
          </cell>
          <cell r="D270">
            <v>-66783</v>
          </cell>
          <cell r="F270">
            <v>-80591</v>
          </cell>
          <cell r="H270">
            <v>-13808</v>
          </cell>
          <cell r="L270">
            <v>-2085</v>
          </cell>
          <cell r="W270">
            <v>7</v>
          </cell>
          <cell r="Y270">
            <v>-7</v>
          </cell>
          <cell r="AA270">
            <v>58</v>
          </cell>
        </row>
        <row r="271">
          <cell r="B271" t="str">
            <v>Distribution</v>
          </cell>
          <cell r="D271">
            <v>-214902</v>
          </cell>
          <cell r="F271">
            <v>-233882</v>
          </cell>
          <cell r="H271">
            <v>-18980</v>
          </cell>
          <cell r="L271">
            <v>-2868</v>
          </cell>
          <cell r="W271" t="str">
            <v>-</v>
          </cell>
          <cell r="Y271" t="str">
            <v>-</v>
          </cell>
          <cell r="AA271">
            <v>80</v>
          </cell>
        </row>
        <row r="272">
          <cell r="B272" t="str">
            <v>General</v>
          </cell>
          <cell r="D272">
            <v>-32423</v>
          </cell>
          <cell r="F272">
            <v>-41458</v>
          </cell>
          <cell r="H272">
            <v>-9035</v>
          </cell>
          <cell r="L272">
            <v>-1364</v>
          </cell>
          <cell r="W272">
            <v>-1</v>
          </cell>
          <cell r="Y272">
            <v>-2</v>
          </cell>
          <cell r="AA272">
            <v>38</v>
          </cell>
        </row>
        <row r="274">
          <cell r="B274" t="str">
            <v>Check</v>
          </cell>
          <cell r="D274">
            <v>-513971</v>
          </cell>
          <cell r="F274">
            <v>-575382</v>
          </cell>
          <cell r="H274">
            <v>-61411</v>
          </cell>
          <cell r="L274">
            <v>-9278</v>
          </cell>
          <cell r="W274">
            <v>-1</v>
          </cell>
          <cell r="Y274">
            <v>-91</v>
          </cell>
          <cell r="AA274">
            <v>257</v>
          </cell>
        </row>
        <row r="279">
          <cell r="A279" t="str">
            <v>DEPRECIATION EXPENSE</v>
          </cell>
          <cell r="D279">
            <v>62457</v>
          </cell>
          <cell r="F279">
            <v>61582</v>
          </cell>
          <cell r="H279">
            <v>-875</v>
          </cell>
          <cell r="L279">
            <v>-938</v>
          </cell>
        </row>
        <row r="281">
          <cell r="B281" t="str">
            <v>Production</v>
          </cell>
          <cell r="D281">
            <v>16437</v>
          </cell>
          <cell r="F281">
            <v>19286</v>
          </cell>
          <cell r="H281">
            <v>2849</v>
          </cell>
          <cell r="L281">
            <v>3054</v>
          </cell>
          <cell r="W281">
            <v>90</v>
          </cell>
          <cell r="Y281">
            <v>1793</v>
          </cell>
        </row>
        <row r="282">
          <cell r="B282" t="str">
            <v>Transmission</v>
          </cell>
          <cell r="D282">
            <v>5090</v>
          </cell>
          <cell r="F282">
            <v>6055</v>
          </cell>
          <cell r="H282">
            <v>965</v>
          </cell>
          <cell r="L282">
            <v>1034</v>
          </cell>
          <cell r="W282">
            <v>-88</v>
          </cell>
          <cell r="Y282">
            <v>228</v>
          </cell>
        </row>
        <row r="283">
          <cell r="B283" t="str">
            <v>Distribution</v>
          </cell>
          <cell r="D283">
            <v>21931</v>
          </cell>
          <cell r="F283">
            <v>23566</v>
          </cell>
          <cell r="H283">
            <v>1635</v>
          </cell>
          <cell r="L283">
            <v>1752</v>
          </cell>
          <cell r="W283" t="str">
            <v>-</v>
          </cell>
          <cell r="Y283" t="str">
            <v>-</v>
          </cell>
        </row>
        <row r="284">
          <cell r="B284" t="str">
            <v>General</v>
          </cell>
          <cell r="D284">
            <v>5568</v>
          </cell>
          <cell r="F284">
            <v>6383</v>
          </cell>
          <cell r="H284">
            <v>815</v>
          </cell>
          <cell r="L284">
            <v>874</v>
          </cell>
          <cell r="W284">
            <v>17</v>
          </cell>
          <cell r="Y284">
            <v>17</v>
          </cell>
        </row>
        <row r="286">
          <cell r="B286" t="str">
            <v>Check</v>
          </cell>
          <cell r="D286">
            <v>49026</v>
          </cell>
          <cell r="F286">
            <v>55290</v>
          </cell>
          <cell r="H286">
            <v>6264</v>
          </cell>
          <cell r="L286">
            <v>6714</v>
          </cell>
          <cell r="W286">
            <v>19</v>
          </cell>
          <cell r="Y286">
            <v>2038</v>
          </cell>
        </row>
        <row r="289">
          <cell r="B289" t="str">
            <v>TOTAL PER ABOVE</v>
          </cell>
          <cell r="W289">
            <v>500</v>
          </cell>
          <cell r="Y289">
            <v>6787</v>
          </cell>
        </row>
        <row r="290">
          <cell r="B290" t="str">
            <v>ADT</v>
          </cell>
          <cell r="W290">
            <v>-3</v>
          </cell>
          <cell r="Y290">
            <v>-1</v>
          </cell>
        </row>
        <row r="291">
          <cell r="B291" t="str">
            <v xml:space="preserve">TOTAL </v>
          </cell>
          <cell r="W291" t="str">
            <v xml:space="preserve">      ------</v>
          </cell>
          <cell r="Y291" t="str">
            <v xml:space="preserve">      ------</v>
          </cell>
        </row>
        <row r="292">
          <cell r="W292">
            <v>497</v>
          </cell>
          <cell r="Y292">
            <v>6786</v>
          </cell>
        </row>
        <row r="293">
          <cell r="A293" t="str">
            <v>||\012</v>
          </cell>
        </row>
        <row r="309">
          <cell r="A309" t="str">
            <v>STATION H CT-1</v>
          </cell>
        </row>
        <row r="310">
          <cell r="D310" t="str">
            <v>912</v>
          </cell>
          <cell r="F310" t="str">
            <v>8 &amp; 4</v>
          </cell>
          <cell r="H310" t="str">
            <v>Difference</v>
          </cell>
          <cell r="L310" t="str">
            <v>DCIT</v>
          </cell>
          <cell r="W310" t="str">
            <v>FIT</v>
          </cell>
          <cell r="Y310" t="str">
            <v>REV REQ</v>
          </cell>
        </row>
        <row r="311">
          <cell r="D311" t="str">
            <v>-</v>
          </cell>
          <cell r="F311" t="str">
            <v>-</v>
          </cell>
          <cell r="H311" t="str">
            <v>-</v>
          </cell>
          <cell r="L311" t="str">
            <v>-</v>
          </cell>
          <cell r="W311" t="str">
            <v>-</v>
          </cell>
          <cell r="Y311" t="str">
            <v>-</v>
          </cell>
        </row>
        <row r="312">
          <cell r="A312" t="str">
            <v>RATE BASE</v>
          </cell>
        </row>
        <row r="314">
          <cell r="A314" t="str">
            <v>SYSTEM EPIS</v>
          </cell>
        </row>
        <row r="315">
          <cell r="A315" t="str">
            <v xml:space="preserve">  Production</v>
          </cell>
          <cell r="D315">
            <v>101890</v>
          </cell>
          <cell r="F315">
            <v>110769</v>
          </cell>
        </row>
        <row r="316">
          <cell r="A316" t="str">
            <v xml:space="preserve">  Transmission</v>
          </cell>
          <cell r="D316">
            <v>28340</v>
          </cell>
          <cell r="F316">
            <v>23088</v>
          </cell>
        </row>
        <row r="317">
          <cell r="A317" t="str">
            <v xml:space="preserve">  General</v>
          </cell>
          <cell r="D317" t="str">
            <v>-</v>
          </cell>
          <cell r="F317">
            <v>466</v>
          </cell>
        </row>
        <row r="319">
          <cell r="A319" t="str">
            <v>D.C. ALLOCATED EPIS</v>
          </cell>
        </row>
        <row r="320">
          <cell r="A320" t="str">
            <v xml:space="preserve">  Production</v>
          </cell>
          <cell r="D320">
            <v>38504</v>
          </cell>
          <cell r="F320">
            <v>43300</v>
          </cell>
        </row>
        <row r="321">
          <cell r="A321" t="str">
            <v xml:space="preserve">  Transmission </v>
          </cell>
          <cell r="D321">
            <v>10710</v>
          </cell>
          <cell r="F321">
            <v>9025</v>
          </cell>
        </row>
        <row r="322">
          <cell r="A322" t="str">
            <v xml:space="preserve">  General </v>
          </cell>
          <cell r="D322" t="str">
            <v>-</v>
          </cell>
          <cell r="F322">
            <v>202</v>
          </cell>
        </row>
        <row r="323">
          <cell r="D323" t="str">
            <v>-</v>
          </cell>
          <cell r="F323" t="str">
            <v>-</v>
          </cell>
        </row>
        <row r="324">
          <cell r="D324">
            <v>49214</v>
          </cell>
          <cell r="F324">
            <v>52527</v>
          </cell>
        </row>
        <row r="325">
          <cell r="A325" t="str">
            <v>D.C. AFUDC</v>
          </cell>
        </row>
        <row r="326">
          <cell r="A326" t="str">
            <v xml:space="preserve">  Production</v>
          </cell>
          <cell r="D326">
            <v>8572</v>
          </cell>
          <cell r="F326">
            <v>8542</v>
          </cell>
        </row>
        <row r="327">
          <cell r="A327" t="str">
            <v xml:space="preserve">  Transmission </v>
          </cell>
          <cell r="D327">
            <v>1437</v>
          </cell>
          <cell r="F327">
            <v>1332</v>
          </cell>
        </row>
        <row r="328">
          <cell r="A328" t="str">
            <v xml:space="preserve">  General </v>
          </cell>
          <cell r="D328" t="str">
            <v>-</v>
          </cell>
          <cell r="F328">
            <v>20</v>
          </cell>
        </row>
        <row r="329">
          <cell r="D329" t="str">
            <v>-</v>
          </cell>
          <cell r="F329" t="str">
            <v>-</v>
          </cell>
        </row>
        <row r="330">
          <cell r="D330">
            <v>10009</v>
          </cell>
          <cell r="F330">
            <v>9894</v>
          </cell>
        </row>
        <row r="332">
          <cell r="A332" t="str">
            <v>Net EPIS</v>
          </cell>
        </row>
        <row r="333">
          <cell r="A333" t="str">
            <v xml:space="preserve">  Production</v>
          </cell>
          <cell r="D333">
            <v>47076</v>
          </cell>
          <cell r="F333">
            <v>51842</v>
          </cell>
          <cell r="H333">
            <v>4766</v>
          </cell>
          <cell r="Y333">
            <v>861</v>
          </cell>
        </row>
        <row r="334">
          <cell r="A334" t="str">
            <v xml:space="preserve">  Transmission </v>
          </cell>
          <cell r="D334">
            <v>12147</v>
          </cell>
          <cell r="F334">
            <v>10357</v>
          </cell>
          <cell r="H334">
            <v>-1790</v>
          </cell>
          <cell r="Y334">
            <v>-323</v>
          </cell>
        </row>
        <row r="335">
          <cell r="A335" t="str">
            <v xml:space="preserve">  General </v>
          </cell>
          <cell r="D335" t="str">
            <v>-</v>
          </cell>
          <cell r="F335">
            <v>222</v>
          </cell>
          <cell r="H335">
            <v>222</v>
          </cell>
          <cell r="Y335">
            <v>40</v>
          </cell>
        </row>
        <row r="336">
          <cell r="D336" t="str">
            <v>-</v>
          </cell>
          <cell r="F336" t="str">
            <v>-</v>
          </cell>
          <cell r="H336" t="str">
            <v>-</v>
          </cell>
          <cell r="Y336" t="str">
            <v>-</v>
          </cell>
        </row>
        <row r="337">
          <cell r="A337" t="str">
            <v xml:space="preserve">  Net EPIS</v>
          </cell>
          <cell r="D337">
            <v>59223</v>
          </cell>
          <cell r="F337">
            <v>62421</v>
          </cell>
          <cell r="H337">
            <v>3198</v>
          </cell>
          <cell r="Y337">
            <v>578</v>
          </cell>
        </row>
        <row r="338">
          <cell r="Y338" t="str">
            <v>=</v>
          </cell>
        </row>
        <row r="339">
          <cell r="A339" t="str">
            <v>ACCUMULATED DEPR</v>
          </cell>
        </row>
        <row r="340">
          <cell r="A340" t="str">
            <v xml:space="preserve">  Production</v>
          </cell>
          <cell r="D340">
            <v>-795</v>
          </cell>
          <cell r="F340">
            <v>-836</v>
          </cell>
          <cell r="H340">
            <v>-41</v>
          </cell>
          <cell r="Y340">
            <v>-7</v>
          </cell>
        </row>
        <row r="341">
          <cell r="A341" t="str">
            <v xml:space="preserve">  Transmission </v>
          </cell>
          <cell r="D341">
            <v>-147</v>
          </cell>
          <cell r="F341">
            <v>-107</v>
          </cell>
          <cell r="H341">
            <v>40</v>
          </cell>
          <cell r="Y341">
            <v>7</v>
          </cell>
        </row>
        <row r="342">
          <cell r="A342" t="str">
            <v xml:space="preserve">  General </v>
          </cell>
          <cell r="D342" t="str">
            <v>-</v>
          </cell>
          <cell r="F342">
            <v>-8</v>
          </cell>
          <cell r="H342">
            <v>-8</v>
          </cell>
          <cell r="Y342">
            <v>-1</v>
          </cell>
        </row>
        <row r="343">
          <cell r="D343" t="str">
            <v>-</v>
          </cell>
          <cell r="F343" t="str">
            <v>-</v>
          </cell>
          <cell r="H343" t="str">
            <v>-</v>
          </cell>
          <cell r="Y343" t="str">
            <v>-</v>
          </cell>
        </row>
        <row r="344">
          <cell r="A344" t="str">
            <v xml:space="preserve">  Accum depr</v>
          </cell>
          <cell r="D344">
            <v>-942</v>
          </cell>
          <cell r="F344">
            <v>-951</v>
          </cell>
          <cell r="H344">
            <v>-9</v>
          </cell>
          <cell r="Y344">
            <v>-1</v>
          </cell>
        </row>
        <row r="345">
          <cell r="Y345" t="str">
            <v>=</v>
          </cell>
        </row>
        <row r="347">
          <cell r="A347" t="str">
            <v>ADT  (Assume all production)</v>
          </cell>
          <cell r="D347">
            <v>2</v>
          </cell>
          <cell r="F347">
            <v>-14</v>
          </cell>
          <cell r="H347">
            <v>-16</v>
          </cell>
          <cell r="Y347">
            <v>-3</v>
          </cell>
        </row>
        <row r="348">
          <cell r="D348" t="str">
            <v>-</v>
          </cell>
          <cell r="F348" t="str">
            <v>-</v>
          </cell>
          <cell r="H348" t="str">
            <v>-</v>
          </cell>
          <cell r="Y348" t="str">
            <v>=</v>
          </cell>
        </row>
        <row r="349">
          <cell r="A349" t="str">
            <v>NET RATE BASE</v>
          </cell>
        </row>
        <row r="350">
          <cell r="A350" t="str">
            <v xml:space="preserve">  Production</v>
          </cell>
          <cell r="D350">
            <v>46283</v>
          </cell>
          <cell r="F350">
            <v>50992</v>
          </cell>
          <cell r="H350">
            <v>4709</v>
          </cell>
          <cell r="Y350">
            <v>851</v>
          </cell>
        </row>
        <row r="351">
          <cell r="A351" t="str">
            <v xml:space="preserve">  Transmission </v>
          </cell>
          <cell r="D351">
            <v>12000</v>
          </cell>
          <cell r="F351">
            <v>10250</v>
          </cell>
          <cell r="H351">
            <v>-1750</v>
          </cell>
          <cell r="Y351">
            <v>-316</v>
          </cell>
        </row>
        <row r="352">
          <cell r="A352" t="str">
            <v xml:space="preserve">  General </v>
          </cell>
          <cell r="D352" t="str">
            <v>-</v>
          </cell>
          <cell r="F352">
            <v>214</v>
          </cell>
          <cell r="H352">
            <v>214</v>
          </cell>
          <cell r="Y352">
            <v>39</v>
          </cell>
        </row>
        <row r="353">
          <cell r="D353" t="str">
            <v>-</v>
          </cell>
          <cell r="F353" t="str">
            <v>-</v>
          </cell>
          <cell r="H353" t="str">
            <v>-</v>
          </cell>
          <cell r="Y353" t="str">
            <v>-</v>
          </cell>
        </row>
        <row r="355">
          <cell r="A355" t="str">
            <v>NET ADDITION TO RATE BASE</v>
          </cell>
          <cell r="D355">
            <v>58283</v>
          </cell>
          <cell r="F355">
            <v>61456</v>
          </cell>
          <cell r="H355">
            <v>3173</v>
          </cell>
          <cell r="Y355">
            <v>574</v>
          </cell>
        </row>
        <row r="357">
          <cell r="A357" t="str">
            <v>INTEREST SYNCH:    (attribute 100% to EPIS)</v>
          </cell>
        </row>
        <row r="358">
          <cell r="B358" t="str">
            <v>wtd cost of debt (912)</v>
          </cell>
          <cell r="D358">
            <v>3.9900000000000005E-2</v>
          </cell>
          <cell r="F358">
            <v>3.9900000000000005E-2</v>
          </cell>
          <cell r="H358">
            <v>3.9900000000000005E-2</v>
          </cell>
        </row>
        <row r="360">
          <cell r="A360" t="str">
            <v xml:space="preserve">  Production</v>
          </cell>
          <cell r="D360">
            <v>1847</v>
          </cell>
          <cell r="F360">
            <v>2035</v>
          </cell>
          <cell r="H360">
            <v>188</v>
          </cell>
          <cell r="L360">
            <v>-20</v>
          </cell>
          <cell r="W360">
            <v>-57</v>
          </cell>
          <cell r="Y360">
            <v>-140</v>
          </cell>
        </row>
        <row r="361">
          <cell r="A361" t="str">
            <v xml:space="preserve">  Transmission </v>
          </cell>
          <cell r="D361">
            <v>479</v>
          </cell>
          <cell r="F361">
            <v>409</v>
          </cell>
          <cell r="H361">
            <v>-70</v>
          </cell>
          <cell r="L361">
            <v>7</v>
          </cell>
          <cell r="W361">
            <v>21</v>
          </cell>
          <cell r="Y361">
            <v>51</v>
          </cell>
        </row>
        <row r="362">
          <cell r="A362" t="str">
            <v xml:space="preserve">  General </v>
          </cell>
          <cell r="D362">
            <v>0</v>
          </cell>
          <cell r="F362">
            <v>9</v>
          </cell>
          <cell r="H362">
            <v>9</v>
          </cell>
          <cell r="L362">
            <v>-1</v>
          </cell>
          <cell r="W362">
            <v>-3</v>
          </cell>
          <cell r="Y362">
            <v>-7</v>
          </cell>
        </row>
        <row r="363">
          <cell r="D363" t="str">
            <v>-</v>
          </cell>
          <cell r="F363" t="str">
            <v>-</v>
          </cell>
          <cell r="H363" t="str">
            <v>-</v>
          </cell>
          <cell r="L363" t="str">
            <v>-</v>
          </cell>
          <cell r="W363" t="str">
            <v>-</v>
          </cell>
          <cell r="Y363" t="str">
            <v>-</v>
          </cell>
        </row>
        <row r="364">
          <cell r="D364">
            <v>2326</v>
          </cell>
          <cell r="F364">
            <v>2453</v>
          </cell>
          <cell r="H364">
            <v>127</v>
          </cell>
          <cell r="L364">
            <v>-14</v>
          </cell>
          <cell r="W364">
            <v>-39</v>
          </cell>
          <cell r="Y364">
            <v>-96</v>
          </cell>
        </row>
        <row r="365">
          <cell r="A365" t="str">
            <v>TOTAL REVENUE REQUIREMENT ASSOC W/ RATE BASE</v>
          </cell>
        </row>
        <row r="366">
          <cell r="A366" t="str">
            <v xml:space="preserve">  Production</v>
          </cell>
          <cell r="Y366">
            <v>711</v>
          </cell>
        </row>
        <row r="367">
          <cell r="A367" t="str">
            <v xml:space="preserve">  Transmission </v>
          </cell>
          <cell r="Y367">
            <v>-265</v>
          </cell>
        </row>
        <row r="368">
          <cell r="A368" t="str">
            <v xml:space="preserve">  General </v>
          </cell>
          <cell r="Y368">
            <v>32</v>
          </cell>
        </row>
        <row r="369">
          <cell r="Y369" t="str">
            <v>-</v>
          </cell>
        </row>
        <row r="370">
          <cell r="Y370">
            <v>478</v>
          </cell>
        </row>
        <row r="372">
          <cell r="A372" t="str">
            <v>Depreciation exp</v>
          </cell>
        </row>
        <row r="373">
          <cell r="A373" t="str">
            <v xml:space="preserve">  Production</v>
          </cell>
          <cell r="D373">
            <v>1589</v>
          </cell>
          <cell r="F373">
            <v>1673</v>
          </cell>
          <cell r="H373">
            <v>84</v>
          </cell>
          <cell r="Y373">
            <v>90</v>
          </cell>
        </row>
        <row r="374">
          <cell r="A374" t="str">
            <v xml:space="preserve">  Transmission </v>
          </cell>
          <cell r="D374">
            <v>295</v>
          </cell>
          <cell r="F374">
            <v>213</v>
          </cell>
          <cell r="H374">
            <v>-82</v>
          </cell>
          <cell r="Y374">
            <v>-88</v>
          </cell>
        </row>
        <row r="375">
          <cell r="A375" t="str">
            <v xml:space="preserve">  General </v>
          </cell>
          <cell r="D375" t="str">
            <v>-</v>
          </cell>
          <cell r="F375">
            <v>16</v>
          </cell>
          <cell r="H375">
            <v>16</v>
          </cell>
          <cell r="Y375">
            <v>17</v>
          </cell>
        </row>
        <row r="376">
          <cell r="D376" t="str">
            <v>-</v>
          </cell>
          <cell r="F376" t="str">
            <v>-</v>
          </cell>
          <cell r="H376" t="str">
            <v>-</v>
          </cell>
          <cell r="Y376" t="str">
            <v>-</v>
          </cell>
        </row>
        <row r="377">
          <cell r="D377">
            <v>1884</v>
          </cell>
          <cell r="F377">
            <v>1902</v>
          </cell>
          <cell r="H377">
            <v>18</v>
          </cell>
          <cell r="Y377">
            <v>19</v>
          </cell>
        </row>
        <row r="379">
          <cell r="A379" t="str">
            <v>Total revenue requirement impact with int synch</v>
          </cell>
          <cell r="Y379">
            <v>497</v>
          </cell>
        </row>
        <row r="380">
          <cell r="Y380" t="str">
            <v>=</v>
          </cell>
        </row>
        <row r="382">
          <cell r="A382" t="str">
            <v>||\012</v>
          </cell>
        </row>
        <row r="388">
          <cell r="A388" t="str">
            <v>STATION H CT-2</v>
          </cell>
        </row>
        <row r="389">
          <cell r="D389" t="str">
            <v>912</v>
          </cell>
          <cell r="F389" t="str">
            <v>8 &amp; 4</v>
          </cell>
          <cell r="H389" t="str">
            <v>Difference</v>
          </cell>
          <cell r="L389" t="str">
            <v>DCIT</v>
          </cell>
          <cell r="W389" t="str">
            <v>FIT</v>
          </cell>
          <cell r="Y389" t="str">
            <v>REV REQ</v>
          </cell>
        </row>
        <row r="390">
          <cell r="D390" t="str">
            <v>-</v>
          </cell>
          <cell r="F390" t="str">
            <v>-</v>
          </cell>
          <cell r="H390" t="str">
            <v>-</v>
          </cell>
          <cell r="L390" t="str">
            <v>-</v>
          </cell>
          <cell r="W390" t="str">
            <v>-</v>
          </cell>
          <cell r="Y390" t="str">
            <v>-</v>
          </cell>
        </row>
        <row r="391">
          <cell r="A391" t="str">
            <v>RATE BASE</v>
          </cell>
        </row>
        <row r="393">
          <cell r="A393" t="str">
            <v>SYSTEM EPIS</v>
          </cell>
        </row>
        <row r="394">
          <cell r="A394" t="str">
            <v xml:space="preserve">  Production</v>
          </cell>
          <cell r="F394">
            <v>61694</v>
          </cell>
        </row>
        <row r="395">
          <cell r="A395" t="str">
            <v xml:space="preserve">  Transmission</v>
          </cell>
          <cell r="F395">
            <v>8781</v>
          </cell>
        </row>
        <row r="396">
          <cell r="A396" t="str">
            <v xml:space="preserve">  General</v>
          </cell>
          <cell r="F396">
            <v>642</v>
          </cell>
        </row>
        <row r="398">
          <cell r="A398" t="str">
            <v>D.C. ALLOCATED EPIS</v>
          </cell>
        </row>
        <row r="399">
          <cell r="A399" t="str">
            <v xml:space="preserve">  Production</v>
          </cell>
          <cell r="F399">
            <v>24122</v>
          </cell>
        </row>
        <row r="400">
          <cell r="A400" t="str">
            <v xml:space="preserve">  Transmission </v>
          </cell>
          <cell r="F400">
            <v>3433</v>
          </cell>
        </row>
        <row r="401">
          <cell r="A401" t="str">
            <v xml:space="preserve">  General </v>
          </cell>
          <cell r="F401">
            <v>278</v>
          </cell>
        </row>
        <row r="402">
          <cell r="F402" t="str">
            <v>-</v>
          </cell>
        </row>
        <row r="403">
          <cell r="F403">
            <v>27833</v>
          </cell>
        </row>
        <row r="404">
          <cell r="A404" t="str">
            <v xml:space="preserve">D.C. AFUDC </v>
          </cell>
        </row>
        <row r="405">
          <cell r="A405" t="str">
            <v xml:space="preserve">  Production</v>
          </cell>
          <cell r="F405">
            <v>3140</v>
          </cell>
        </row>
        <row r="406">
          <cell r="A406" t="str">
            <v xml:space="preserve">  Transmission </v>
          </cell>
          <cell r="F406">
            <v>179</v>
          </cell>
        </row>
        <row r="407">
          <cell r="A407" t="str">
            <v xml:space="preserve">  General </v>
          </cell>
          <cell r="F407">
            <v>19</v>
          </cell>
        </row>
        <row r="408">
          <cell r="F408" t="str">
            <v>-</v>
          </cell>
        </row>
        <row r="409">
          <cell r="F409">
            <v>3338</v>
          </cell>
        </row>
        <row r="411">
          <cell r="A411" t="str">
            <v>D.C. CCRF</v>
          </cell>
        </row>
        <row r="412">
          <cell r="A412" t="str">
            <v xml:space="preserve">  Production</v>
          </cell>
          <cell r="F412">
            <v>593</v>
          </cell>
        </row>
        <row r="413">
          <cell r="A413" t="str">
            <v xml:space="preserve">  Transmission </v>
          </cell>
          <cell r="F413">
            <v>169</v>
          </cell>
        </row>
        <row r="414">
          <cell r="F414" t="str">
            <v>-</v>
          </cell>
        </row>
      </sheetData>
      <sheetData sheetId="1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Formal Case 939 (Per Order; 12/31/94  6&amp;6)  vs. December 1995 (Actual)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F.C. 939</v>
          </cell>
          <cell r="F9" t="str">
            <v>12 Months</v>
          </cell>
          <cell r="J9" t="str">
            <v>Of Interest</v>
          </cell>
        </row>
        <row r="10">
          <cell r="D10" t="str">
            <v>Per Order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-55955</v>
          </cell>
          <cell r="J12">
            <v>-8238</v>
          </cell>
          <cell r="L12">
            <v>242</v>
          </cell>
          <cell r="N12">
            <v>1178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3472</v>
          </cell>
          <cell r="J13">
            <v>511</v>
          </cell>
          <cell r="L13">
            <v>-15</v>
          </cell>
          <cell r="N13">
            <v>-73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-1189</v>
          </cell>
          <cell r="J14">
            <v>-175</v>
          </cell>
          <cell r="L14">
            <v>5</v>
          </cell>
          <cell r="N14">
            <v>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3200</v>
          </cell>
          <cell r="J15">
            <v>471</v>
          </cell>
          <cell r="L15">
            <v>-14</v>
          </cell>
          <cell r="N15">
            <v>-67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2180</v>
          </cell>
          <cell r="J16">
            <v>321</v>
          </cell>
          <cell r="L16">
            <v>-9</v>
          </cell>
          <cell r="N16">
            <v>-46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-93</v>
          </cell>
          <cell r="J17">
            <v>-14</v>
          </cell>
          <cell r="L17">
            <v>0</v>
          </cell>
          <cell r="N17">
            <v>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29599</v>
          </cell>
          <cell r="J18">
            <v>4358</v>
          </cell>
          <cell r="L18">
            <v>-128</v>
          </cell>
          <cell r="N18">
            <v>-623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984</v>
          </cell>
          <cell r="J19">
            <v>145</v>
          </cell>
          <cell r="L19">
            <v>-4</v>
          </cell>
          <cell r="N19">
            <v>-21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18476</v>
          </cell>
          <cell r="J20">
            <v>2720</v>
          </cell>
          <cell r="L20">
            <v>-80</v>
          </cell>
          <cell r="N20">
            <v>-389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116</v>
          </cell>
          <cell r="J21">
            <v>17</v>
          </cell>
          <cell r="L21">
            <v>-1</v>
          </cell>
          <cell r="N21">
            <v>-2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790</v>
          </cell>
          <cell r="J23">
            <v>116</v>
          </cell>
          <cell r="L23">
            <v>-4</v>
          </cell>
          <cell r="N23">
            <v>-16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480581</v>
          </cell>
          <cell r="H26">
            <v>-9145</v>
          </cell>
          <cell r="J26">
            <v>9145</v>
          </cell>
        </row>
        <row r="27">
          <cell r="B27" t="str">
            <v>10% GRT on Fuel In Base</v>
          </cell>
          <cell r="D27">
            <v>28143</v>
          </cell>
          <cell r="F27">
            <v>28242</v>
          </cell>
          <cell r="H27">
            <v>99</v>
          </cell>
        </row>
        <row r="28">
          <cell r="B28" t="str">
            <v xml:space="preserve">          Subtotal</v>
          </cell>
          <cell r="D28">
            <v>517869</v>
          </cell>
          <cell r="F28">
            <v>508823</v>
          </cell>
          <cell r="H28">
            <v>-9046</v>
          </cell>
        </row>
        <row r="30">
          <cell r="B30" t="str">
            <v>Fuel In Base (excl GRT)</v>
          </cell>
          <cell r="D30">
            <v>253315</v>
          </cell>
          <cell r="F30">
            <v>254200</v>
          </cell>
          <cell r="H30">
            <v>885</v>
          </cell>
        </row>
        <row r="32">
          <cell r="B32" t="str">
            <v>TOTAL BASE BEFORE GRANTED INCR</v>
          </cell>
          <cell r="D32">
            <v>771184</v>
          </cell>
          <cell r="F32">
            <v>763023</v>
          </cell>
          <cell r="H32">
            <v>-8161</v>
          </cell>
        </row>
        <row r="34">
          <cell r="B34" t="str">
            <v>Fuel Clause (excl GRT)</v>
          </cell>
          <cell r="D34">
            <v>-18178</v>
          </cell>
          <cell r="F34">
            <v>-21536</v>
          </cell>
          <cell r="H34">
            <v>-3358</v>
          </cell>
        </row>
        <row r="35">
          <cell r="B35" t="str">
            <v>10% GRT on Fuel Clause Revenue</v>
          </cell>
          <cell r="D35">
            <v>-2020</v>
          </cell>
          <cell r="F35">
            <v>-2393</v>
          </cell>
          <cell r="H35">
            <v>-373</v>
          </cell>
        </row>
        <row r="37">
          <cell r="B37" t="str">
            <v>TOTAL FUEL CLAUSE REVENUE</v>
          </cell>
          <cell r="D37">
            <v>-20198</v>
          </cell>
          <cell r="F37">
            <v>-23929</v>
          </cell>
          <cell r="H37">
            <v>-3731</v>
          </cell>
        </row>
        <row r="39">
          <cell r="B39" t="str">
            <v>SALE OF ELEC BEFORE GRANTED INCR</v>
          </cell>
          <cell r="D39">
            <v>750986</v>
          </cell>
          <cell r="F39">
            <v>739094</v>
          </cell>
          <cell r="H39">
            <v>-11892</v>
          </cell>
        </row>
        <row r="41">
          <cell r="B41" t="str">
            <v>Granted increase (10% GRT)</v>
          </cell>
          <cell r="D41">
            <v>27887</v>
          </cell>
          <cell r="H41">
            <v>-27887</v>
          </cell>
          <cell r="J41">
            <v>27887</v>
          </cell>
        </row>
        <row r="43">
          <cell r="B43" t="str">
            <v>TOTAL SALE OF ELECTRICITY</v>
          </cell>
          <cell r="D43">
            <v>778873</v>
          </cell>
          <cell r="F43">
            <v>739094</v>
          </cell>
          <cell r="H43">
            <v>-39779</v>
          </cell>
          <cell r="J43">
            <v>37032</v>
          </cell>
        </row>
        <row r="45">
          <cell r="B45" t="str">
            <v>TOTAL OTHER REVENUES</v>
          </cell>
          <cell r="D45">
            <v>3810</v>
          </cell>
          <cell r="F45">
            <v>3465</v>
          </cell>
          <cell r="H45">
            <v>-345</v>
          </cell>
          <cell r="J45">
            <v>345</v>
          </cell>
        </row>
        <row r="47">
          <cell r="A47" t="str">
            <v>TOTAL OPERATING REVENUE</v>
          </cell>
          <cell r="D47">
            <v>782683</v>
          </cell>
          <cell r="F47">
            <v>742559</v>
          </cell>
          <cell r="H47">
            <v>-40124</v>
          </cell>
          <cell r="J47">
            <v>37377</v>
          </cell>
        </row>
        <row r="49">
          <cell r="A49" t="str">
            <v>OPERATING EXPENSES</v>
          </cell>
        </row>
        <row r="50">
          <cell r="B50" t="str">
            <v>Net Fuel &amp; Interchange</v>
          </cell>
          <cell r="D50">
            <v>186628</v>
          </cell>
          <cell r="F50">
            <v>185879</v>
          </cell>
          <cell r="H50">
            <v>-749</v>
          </cell>
        </row>
        <row r="51">
          <cell r="B51" t="str">
            <v>Capacity Purchase Payments</v>
          </cell>
          <cell r="D51">
            <v>48104</v>
          </cell>
          <cell r="F51">
            <v>50157</v>
          </cell>
          <cell r="H51">
            <v>2053</v>
          </cell>
        </row>
        <row r="52">
          <cell r="B52" t="str">
            <v xml:space="preserve">                           Subtotal</v>
          </cell>
          <cell r="D52">
            <v>234732</v>
          </cell>
          <cell r="F52">
            <v>236036</v>
          </cell>
          <cell r="H52">
            <v>1304</v>
          </cell>
          <cell r="J52">
            <v>4197</v>
          </cell>
        </row>
        <row r="54">
          <cell r="B54" t="str">
            <v>Other O &amp; M</v>
          </cell>
          <cell r="D54">
            <v>127003</v>
          </cell>
          <cell r="F54">
            <v>121661</v>
          </cell>
          <cell r="H54">
            <v>-5342</v>
          </cell>
          <cell r="J54">
            <v>-5936</v>
          </cell>
        </row>
        <row r="55">
          <cell r="B55" t="str">
            <v>DSM Amortization</v>
          </cell>
          <cell r="D55">
            <v>8879</v>
          </cell>
          <cell r="F55">
            <v>5568</v>
          </cell>
          <cell r="H55">
            <v>-3311</v>
          </cell>
          <cell r="J55">
            <v>-3679</v>
          </cell>
        </row>
        <row r="56">
          <cell r="B56" t="str">
            <v>Depreciation</v>
          </cell>
          <cell r="D56">
            <v>62457</v>
          </cell>
          <cell r="F56">
            <v>61582</v>
          </cell>
          <cell r="H56">
            <v>-875</v>
          </cell>
          <cell r="J56">
            <v>-972</v>
          </cell>
        </row>
        <row r="57">
          <cell r="B57" t="str">
            <v>Amortization - Other</v>
          </cell>
          <cell r="D57">
            <v>-969</v>
          </cell>
          <cell r="F57">
            <v>-1043</v>
          </cell>
          <cell r="H57">
            <v>-74</v>
          </cell>
          <cell r="J57">
            <v>-82</v>
          </cell>
        </row>
        <row r="58">
          <cell r="B58" t="str">
            <v>Other Taxes - Excluding GRT</v>
          </cell>
          <cell r="D58">
            <v>30077</v>
          </cell>
          <cell r="F58">
            <v>29079</v>
          </cell>
          <cell r="H58">
            <v>-998</v>
          </cell>
          <cell r="J58">
            <v>-1109</v>
          </cell>
        </row>
        <row r="59">
          <cell r="B59" t="str">
            <v>Gross Receipts Tax</v>
          </cell>
          <cell r="D59">
            <v>73790</v>
          </cell>
          <cell r="F59">
            <v>73876</v>
          </cell>
          <cell r="H59">
            <v>86</v>
          </cell>
          <cell r="J59">
            <v>4553</v>
          </cell>
        </row>
        <row r="60">
          <cell r="B60" t="str">
            <v>D.C. Income Tax</v>
          </cell>
          <cell r="D60">
            <v>15286</v>
          </cell>
          <cell r="F60">
            <v>17055</v>
          </cell>
          <cell r="H60">
            <v>1769</v>
          </cell>
          <cell r="J60">
            <v>1851</v>
          </cell>
        </row>
        <row r="61">
          <cell r="B61" t="str">
            <v>Federal Income Tax</v>
          </cell>
          <cell r="D61">
            <v>49003</v>
          </cell>
          <cell r="F61">
            <v>52188</v>
          </cell>
          <cell r="H61">
            <v>3185</v>
          </cell>
          <cell r="J61">
            <v>4436</v>
          </cell>
        </row>
        <row r="63">
          <cell r="B63" t="str">
            <v>TOTAL OPERATING EXPENSES</v>
          </cell>
          <cell r="D63">
            <v>600258</v>
          </cell>
          <cell r="F63">
            <v>596002</v>
          </cell>
          <cell r="H63">
            <v>-4256</v>
          </cell>
          <cell r="J63">
            <v>3259</v>
          </cell>
        </row>
        <row r="65">
          <cell r="A65" t="str">
            <v>OPERATING INCOME</v>
          </cell>
          <cell r="D65">
            <v>182425</v>
          </cell>
          <cell r="F65">
            <v>146557</v>
          </cell>
          <cell r="H65">
            <v>-35868</v>
          </cell>
          <cell r="J65">
            <v>40636</v>
          </cell>
        </row>
        <row r="67">
          <cell r="A67" t="str">
            <v>SUBTOTAL</v>
          </cell>
          <cell r="J67">
            <v>40752</v>
          </cell>
        </row>
        <row r="72">
          <cell r="A72" t="str">
            <v>CALCULATED REVENUE REQUIREMENT</v>
          </cell>
          <cell r="D72">
            <v>-60037</v>
          </cell>
          <cell r="F72">
            <v>8206</v>
          </cell>
          <cell r="J72">
            <v>8206</v>
          </cell>
        </row>
        <row r="74">
          <cell r="A74" t="str">
            <v>Unresolved difference</v>
          </cell>
          <cell r="J74">
            <v>32546</v>
          </cell>
        </row>
      </sheetData>
      <sheetData sheetId="2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December 1996 (Detailed Filing)  vs. December 1995 (Actual used in F.C. 951)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12/31/96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55955</v>
          </cell>
          <cell r="J12">
            <v>8107</v>
          </cell>
          <cell r="L12">
            <v>-242</v>
          </cell>
          <cell r="N12">
            <v>-1175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-3472</v>
          </cell>
          <cell r="J13">
            <v>-503</v>
          </cell>
          <cell r="L13">
            <v>15</v>
          </cell>
          <cell r="N13">
            <v>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1189</v>
          </cell>
          <cell r="J14">
            <v>172</v>
          </cell>
          <cell r="L14">
            <v>-5</v>
          </cell>
          <cell r="N14">
            <v>-25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-3200</v>
          </cell>
          <cell r="J15">
            <v>-464</v>
          </cell>
          <cell r="L15">
            <v>14</v>
          </cell>
          <cell r="N15">
            <v>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-2180</v>
          </cell>
          <cell r="J16">
            <v>-316</v>
          </cell>
          <cell r="L16">
            <v>9</v>
          </cell>
          <cell r="N16">
            <v>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93</v>
          </cell>
          <cell r="J17">
            <v>13</v>
          </cell>
          <cell r="L17">
            <v>0</v>
          </cell>
          <cell r="N17">
            <v>-2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-29599</v>
          </cell>
          <cell r="J18">
            <v>-4288</v>
          </cell>
          <cell r="L18">
            <v>128</v>
          </cell>
          <cell r="N18">
            <v>622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-984</v>
          </cell>
          <cell r="J19">
            <v>-143</v>
          </cell>
          <cell r="L19">
            <v>4</v>
          </cell>
          <cell r="N19">
            <v>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-18476</v>
          </cell>
          <cell r="J20">
            <v>-2677</v>
          </cell>
          <cell r="L20">
            <v>80</v>
          </cell>
          <cell r="N20">
            <v>388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-116</v>
          </cell>
          <cell r="J21">
            <v>-17</v>
          </cell>
          <cell r="L21">
            <v>1</v>
          </cell>
          <cell r="N21">
            <v>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-790</v>
          </cell>
          <cell r="J23">
            <v>-116</v>
          </cell>
          <cell r="K23">
            <v>-136</v>
          </cell>
          <cell r="L23">
            <v>3</v>
          </cell>
          <cell r="N23">
            <v>17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479202</v>
          </cell>
          <cell r="F26">
            <v>476470</v>
          </cell>
          <cell r="H26">
            <v>2732</v>
          </cell>
          <cell r="J26">
            <v>-2732</v>
          </cell>
        </row>
        <row r="28">
          <cell r="B28" t="str">
            <v>ECRR - Conserv (incl. GRT)</v>
          </cell>
          <cell r="D28">
            <v>9638</v>
          </cell>
          <cell r="F28">
            <v>3763</v>
          </cell>
          <cell r="H28">
            <v>5875</v>
          </cell>
        </row>
        <row r="30">
          <cell r="B30" t="str">
            <v>ECRR CAA (Weather norm, incl. GRT)</v>
          </cell>
          <cell r="D30">
            <v>2349</v>
          </cell>
          <cell r="F30">
            <v>348</v>
          </cell>
          <cell r="H30">
            <v>2001</v>
          </cell>
          <cell r="J30">
            <v>-2001</v>
          </cell>
        </row>
        <row r="32">
          <cell r="B32" t="str">
            <v>Fuel In Base (excl GRT)</v>
          </cell>
          <cell r="D32">
            <v>253315</v>
          </cell>
          <cell r="F32">
            <v>254200</v>
          </cell>
          <cell r="H32">
            <v>-885</v>
          </cell>
        </row>
        <row r="33">
          <cell r="B33" t="str">
            <v>Fuel Clause (excl GRT)</v>
          </cell>
          <cell r="D33">
            <v>-18178</v>
          </cell>
          <cell r="F33">
            <v>-21536</v>
          </cell>
          <cell r="H33">
            <v>3358</v>
          </cell>
        </row>
        <row r="34">
          <cell r="B34" t="str">
            <v xml:space="preserve">        Total Fuel Recovery </v>
          </cell>
          <cell r="D34">
            <v>235137</v>
          </cell>
          <cell r="F34">
            <v>232664</v>
          </cell>
          <cell r="H34">
            <v>2473</v>
          </cell>
        </row>
        <row r="36">
          <cell r="B36" t="str">
            <v>10% GRT on Fuel Clause Revenue</v>
          </cell>
          <cell r="D36">
            <v>-2020</v>
          </cell>
          <cell r="F36">
            <v>-2393</v>
          </cell>
          <cell r="H36">
            <v>373</v>
          </cell>
        </row>
        <row r="37">
          <cell r="B37" t="str">
            <v>10% GRT on Fuel In Base</v>
          </cell>
          <cell r="D37">
            <v>28143</v>
          </cell>
          <cell r="F37">
            <v>28242</v>
          </cell>
          <cell r="H37">
            <v>-99</v>
          </cell>
        </row>
        <row r="39">
          <cell r="B39" t="str">
            <v>TOTAL FUEL  REVENUE (FIB + Fuel Clause)</v>
          </cell>
          <cell r="D39">
            <v>261260</v>
          </cell>
          <cell r="F39">
            <v>258513</v>
          </cell>
          <cell r="H39">
            <v>2747</v>
          </cell>
        </row>
        <row r="41">
          <cell r="B41" t="str">
            <v>TOTAL SALE OF ELECTRICITY</v>
          </cell>
          <cell r="D41">
            <v>752449</v>
          </cell>
          <cell r="F41">
            <v>739094</v>
          </cell>
          <cell r="H41">
            <v>13355</v>
          </cell>
          <cell r="J41">
            <v>-4733</v>
          </cell>
        </row>
        <row r="43">
          <cell r="B43" t="str">
            <v>TOTAL OTHER REVENUES</v>
          </cell>
          <cell r="D43">
            <v>3810</v>
          </cell>
          <cell r="F43">
            <v>3465</v>
          </cell>
          <cell r="H43">
            <v>345</v>
          </cell>
          <cell r="J43">
            <v>-345</v>
          </cell>
        </row>
        <row r="45">
          <cell r="A45" t="str">
            <v>TOTAL OPERATING REVENUE</v>
          </cell>
          <cell r="D45">
            <v>756259</v>
          </cell>
          <cell r="F45">
            <v>742559</v>
          </cell>
          <cell r="H45">
            <v>13700</v>
          </cell>
          <cell r="J45">
            <v>-5078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186628</v>
          </cell>
          <cell r="F48">
            <v>185879</v>
          </cell>
          <cell r="H48">
            <v>749</v>
          </cell>
        </row>
        <row r="49">
          <cell r="B49" t="str">
            <v>Capacity Purchase Payments</v>
          </cell>
          <cell r="D49">
            <v>48104</v>
          </cell>
          <cell r="F49">
            <v>50157</v>
          </cell>
          <cell r="H49">
            <v>-2053</v>
          </cell>
        </row>
        <row r="50">
          <cell r="B50" t="str">
            <v xml:space="preserve">                           Subtotal</v>
          </cell>
          <cell r="D50">
            <v>234732</v>
          </cell>
          <cell r="F50">
            <v>236036</v>
          </cell>
          <cell r="H50">
            <v>-1304</v>
          </cell>
          <cell r="J50">
            <v>-4197</v>
          </cell>
        </row>
        <row r="52">
          <cell r="B52" t="str">
            <v>Other O &amp; M</v>
          </cell>
          <cell r="D52">
            <v>127003</v>
          </cell>
          <cell r="F52">
            <v>121661</v>
          </cell>
          <cell r="H52">
            <v>5342</v>
          </cell>
          <cell r="J52">
            <v>5936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6698</v>
          </cell>
          <cell r="F54">
            <v>3387</v>
          </cell>
          <cell r="H54">
            <v>3311</v>
          </cell>
          <cell r="J54">
            <v>-2196</v>
          </cell>
        </row>
        <row r="55">
          <cell r="B55" t="str">
            <v>Depreciation</v>
          </cell>
          <cell r="D55">
            <v>62457</v>
          </cell>
          <cell r="F55">
            <v>61582</v>
          </cell>
          <cell r="H55">
            <v>875</v>
          </cell>
          <cell r="J55">
            <v>972</v>
          </cell>
        </row>
        <row r="56">
          <cell r="B56" t="str">
            <v>Amortization - Other</v>
          </cell>
          <cell r="D56">
            <v>-969</v>
          </cell>
          <cell r="F56">
            <v>-1043</v>
          </cell>
          <cell r="H56">
            <v>74</v>
          </cell>
          <cell r="J56">
            <v>82</v>
          </cell>
        </row>
        <row r="57">
          <cell r="B57" t="str">
            <v>Other Taxes - Excluding GRT</v>
          </cell>
          <cell r="D57">
            <v>30077</v>
          </cell>
          <cell r="F57">
            <v>29079</v>
          </cell>
          <cell r="H57">
            <v>998</v>
          </cell>
          <cell r="J57">
            <v>1109</v>
          </cell>
        </row>
        <row r="58">
          <cell r="B58" t="str">
            <v>Gross Receipts Tax</v>
          </cell>
          <cell r="D58">
            <v>73790</v>
          </cell>
          <cell r="F58">
            <v>73876</v>
          </cell>
          <cell r="H58">
            <v>-86</v>
          </cell>
          <cell r="J58">
            <v>-1467</v>
          </cell>
        </row>
        <row r="59">
          <cell r="B59" t="str">
            <v>D.C. Income Tax</v>
          </cell>
          <cell r="D59">
            <v>15286</v>
          </cell>
          <cell r="F59">
            <v>17055</v>
          </cell>
          <cell r="H59">
            <v>-1769</v>
          </cell>
          <cell r="J59">
            <v>-2515</v>
          </cell>
        </row>
        <row r="60">
          <cell r="B60" t="str">
            <v>Federal Income Tax</v>
          </cell>
          <cell r="D60">
            <v>49003</v>
          </cell>
          <cell r="F60">
            <v>52188</v>
          </cell>
          <cell r="H60">
            <v>-3185</v>
          </cell>
          <cell r="J60">
            <v>-7660</v>
          </cell>
        </row>
        <row r="62">
          <cell r="B62" t="str">
            <v>TOTAL OPERATING EXPENSES</v>
          </cell>
          <cell r="D62">
            <v>600258</v>
          </cell>
          <cell r="F62">
            <v>596002</v>
          </cell>
          <cell r="H62">
            <v>4256</v>
          </cell>
          <cell r="J62">
            <v>-9936</v>
          </cell>
        </row>
        <row r="64">
          <cell r="A64" t="str">
            <v>OPERATING INCOME</v>
          </cell>
          <cell r="D64">
            <v>156001</v>
          </cell>
          <cell r="F64">
            <v>146557</v>
          </cell>
          <cell r="H64">
            <v>9444</v>
          </cell>
          <cell r="J64">
            <v>-15014</v>
          </cell>
        </row>
        <row r="66">
          <cell r="A66" t="str">
            <v>SUBTOTAL</v>
          </cell>
          <cell r="J66">
            <v>-15130</v>
          </cell>
        </row>
        <row r="68">
          <cell r="A68" t="str">
            <v>CALCULATED REVENUE REQUIREMENT</v>
          </cell>
          <cell r="D68">
            <v>-9860</v>
          </cell>
          <cell r="F68">
            <v>8206</v>
          </cell>
          <cell r="J68">
            <v>-18066</v>
          </cell>
        </row>
        <row r="70">
          <cell r="A70" t="str">
            <v>Unresolved difference</v>
          </cell>
          <cell r="J70">
            <v>-2936</v>
          </cell>
        </row>
        <row r="72">
          <cell r="B72" t="str">
            <v>W/C non-fuel base</v>
          </cell>
          <cell r="D72">
            <v>479202</v>
          </cell>
          <cell r="F72">
            <v>476470</v>
          </cell>
        </row>
        <row r="73">
          <cell r="B73" t="str">
            <v>ECRR Clean Air surcharge revenue</v>
          </cell>
          <cell r="D73">
            <v>2349</v>
          </cell>
          <cell r="F73">
            <v>348</v>
          </cell>
        </row>
        <row r="74">
          <cell r="D74">
            <v>481551</v>
          </cell>
          <cell r="F74">
            <v>476818</v>
          </cell>
        </row>
        <row r="76">
          <cell r="B76" t="str">
            <v>Weather-normalized MWH</v>
          </cell>
          <cell r="D76">
            <v>10137317</v>
          </cell>
          <cell r="F76">
            <v>10231788</v>
          </cell>
        </row>
        <row r="78">
          <cell r="D78">
            <v>4.7502999999999997E-2</v>
          </cell>
          <cell r="F78">
            <v>4.6601999999999998E-2</v>
          </cell>
        </row>
        <row r="80">
          <cell r="B80" t="str">
            <v>Revenue difference due to rate</v>
          </cell>
          <cell r="D80">
            <v>-9134</v>
          </cell>
        </row>
        <row r="81">
          <cell r="B81" t="str">
            <v>Revenue difference due to KWH</v>
          </cell>
          <cell r="D81">
            <v>4403</v>
          </cell>
        </row>
        <row r="82">
          <cell r="D82">
            <v>-4731</v>
          </cell>
        </row>
      </sheetData>
      <sheetData sheetId="3">
        <row r="2">
          <cell r="A2" t="str">
            <v>POTOMAC ELECTRIC POWER COMPANY</v>
          </cell>
        </row>
        <row r="3">
          <cell r="A3" t="str">
            <v>District of Columbia</v>
          </cell>
        </row>
        <row r="4">
          <cell r="A4" t="str">
            <v>Analysis of Revenue Requirement -- Twelve Months Ended December 31, 1995 vs. 1996</v>
          </cell>
        </row>
        <row r="6">
          <cell r="A6" t="str">
            <v>(DOLLARS IN THOUSANDS)</v>
          </cell>
        </row>
        <row r="7">
          <cell r="G7" t="str">
            <v>Non-Fuel Base</v>
          </cell>
          <cell r="W7" t="str">
            <v>D.C. Adjusted</v>
          </cell>
        </row>
        <row r="8">
          <cell r="C8" t="str">
            <v xml:space="preserve"> 1995</v>
          </cell>
          <cell r="E8" t="str">
            <v>Rate</v>
          </cell>
          <cell r="G8" t="str">
            <v>plus Other</v>
          </cell>
          <cell r="I8" t="str">
            <v>ECRR</v>
          </cell>
          <cell r="O8" t="str">
            <v>Depreciation</v>
          </cell>
          <cell r="Q8" t="str">
            <v>'Other'</v>
          </cell>
          <cell r="U8" t="str">
            <v xml:space="preserve">Other </v>
          </cell>
          <cell r="W8" t="str">
            <v>12 Mos. Ended</v>
          </cell>
        </row>
        <row r="9">
          <cell r="C9" t="str">
            <v>F.C. 951</v>
          </cell>
          <cell r="E9" t="str">
            <v>Base</v>
          </cell>
          <cell r="G9" t="str">
            <v>Revenues</v>
          </cell>
          <cell r="I9" t="str">
            <v>Surcharge</v>
          </cell>
          <cell r="K9" t="str">
            <v>Fuel-Related</v>
          </cell>
          <cell r="M9" t="str">
            <v>Other O &amp; M</v>
          </cell>
          <cell r="O9" t="str">
            <v>&amp; Amort.</v>
          </cell>
          <cell r="Q9" t="str">
            <v>Other Taxes</v>
          </cell>
          <cell r="S9" t="str">
            <v>Schedule M</v>
          </cell>
          <cell r="U9" t="str">
            <v>Impacts</v>
          </cell>
          <cell r="W9" t="str">
            <v>12/31/96</v>
          </cell>
        </row>
        <row r="10">
          <cell r="A10" t="str">
            <v>RATE BASE</v>
          </cell>
        </row>
        <row r="11">
          <cell r="B11" t="str">
            <v>EPIS, PC CWIP</v>
          </cell>
          <cell r="C11">
            <v>2487162</v>
          </cell>
          <cell r="E11">
            <v>52483</v>
          </cell>
          <cell r="W11">
            <v>2539645</v>
          </cell>
        </row>
        <row r="12">
          <cell r="B12" t="str">
            <v>Accum Depr, ADT</v>
          </cell>
          <cell r="C12">
            <v>-927000</v>
          </cell>
          <cell r="E12">
            <v>-48075</v>
          </cell>
          <cell r="W12">
            <v>-975075</v>
          </cell>
        </row>
        <row r="13">
          <cell r="B13" t="str">
            <v>M &amp; S</v>
          </cell>
          <cell r="C13">
            <v>59473</v>
          </cell>
          <cell r="E13">
            <v>-3200</v>
          </cell>
          <cell r="W13">
            <v>56273</v>
          </cell>
        </row>
        <row r="14">
          <cell r="B14" t="str">
            <v>CWC</v>
          </cell>
          <cell r="C14">
            <v>39048</v>
          </cell>
          <cell r="E14">
            <v>93</v>
          </cell>
          <cell r="W14">
            <v>39141</v>
          </cell>
        </row>
        <row r="15">
          <cell r="B15" t="str">
            <v>Other</v>
          </cell>
          <cell r="C15">
            <v>1151</v>
          </cell>
          <cell r="E15">
            <v>-2091</v>
          </cell>
          <cell r="W15">
            <v>-940</v>
          </cell>
        </row>
        <row r="17">
          <cell r="B17" t="str">
            <v>Total Rate Base</v>
          </cell>
          <cell r="C17">
            <v>1659834</v>
          </cell>
          <cell r="E17">
            <v>-790</v>
          </cell>
          <cell r="W17">
            <v>1659044</v>
          </cell>
        </row>
        <row r="19">
          <cell r="A19" t="str">
            <v>OPERATING REVENUE</v>
          </cell>
        </row>
        <row r="20">
          <cell r="B20" t="str">
            <v>Non-fuel Base incl GRT</v>
          </cell>
          <cell r="C20">
            <v>476470</v>
          </cell>
          <cell r="G20">
            <v>2732</v>
          </cell>
          <cell r="W20">
            <v>479202</v>
          </cell>
        </row>
        <row r="21">
          <cell r="B21" t="str">
            <v>Old CAAA Surcharge</v>
          </cell>
          <cell r="C21">
            <v>0</v>
          </cell>
          <cell r="G21">
            <v>0</v>
          </cell>
          <cell r="W21">
            <v>0</v>
          </cell>
        </row>
        <row r="22">
          <cell r="B22" t="str">
            <v xml:space="preserve">    Subtotal</v>
          </cell>
          <cell r="C22">
            <v>476470</v>
          </cell>
          <cell r="G22">
            <v>2732</v>
          </cell>
          <cell r="W22">
            <v>479202</v>
          </cell>
        </row>
        <row r="24">
          <cell r="B24" t="str">
            <v>Fuel in Base excl GRT</v>
          </cell>
          <cell r="C24">
            <v>254200</v>
          </cell>
          <cell r="K24">
            <v>-885</v>
          </cell>
          <cell r="W24">
            <v>253315</v>
          </cell>
        </row>
        <row r="25">
          <cell r="B25" t="str">
            <v>Fuel Adj. Clause excl GRT</v>
          </cell>
          <cell r="C25">
            <v>-21536</v>
          </cell>
          <cell r="K25">
            <v>3358</v>
          </cell>
          <cell r="W25">
            <v>-18178</v>
          </cell>
        </row>
        <row r="26">
          <cell r="B26" t="str">
            <v>GRT on FIB &amp; FAC</v>
          </cell>
          <cell r="C26">
            <v>25849</v>
          </cell>
          <cell r="K26">
            <v>274</v>
          </cell>
          <cell r="W26">
            <v>26123</v>
          </cell>
        </row>
        <row r="28">
          <cell r="B28" t="str">
            <v>ECRR Surcharge</v>
          </cell>
        </row>
        <row r="29">
          <cell r="B29" t="str">
            <v xml:space="preserve">    Clean Air Component</v>
          </cell>
          <cell r="C29">
            <v>348</v>
          </cell>
          <cell r="I29">
            <v>2001</v>
          </cell>
          <cell r="W29">
            <v>2349</v>
          </cell>
        </row>
        <row r="30">
          <cell r="B30" t="str">
            <v xml:space="preserve">    Conservation Component</v>
          </cell>
          <cell r="C30">
            <v>3763</v>
          </cell>
          <cell r="I30">
            <v>5875</v>
          </cell>
          <cell r="W30">
            <v>9638</v>
          </cell>
        </row>
        <row r="32">
          <cell r="B32" t="str">
            <v>Other  Revenue</v>
          </cell>
          <cell r="C32">
            <v>3465</v>
          </cell>
          <cell r="G32">
            <v>345</v>
          </cell>
          <cell r="W32">
            <v>3810</v>
          </cell>
        </row>
        <row r="34">
          <cell r="B34" t="str">
            <v>Total Operating Revenue</v>
          </cell>
          <cell r="C34">
            <v>742559</v>
          </cell>
          <cell r="G34">
            <v>3077</v>
          </cell>
          <cell r="I34">
            <v>7876</v>
          </cell>
          <cell r="K34">
            <v>2747</v>
          </cell>
          <cell r="W34">
            <v>756259</v>
          </cell>
        </row>
        <row r="36">
          <cell r="A36" t="str">
            <v>OPERATING EXPENSE</v>
          </cell>
        </row>
        <row r="37">
          <cell r="B37" t="str">
            <v>Recoverable F &amp; I</v>
          </cell>
          <cell r="C37">
            <v>178834</v>
          </cell>
          <cell r="K37">
            <v>1145</v>
          </cell>
          <cell r="W37">
            <v>179979</v>
          </cell>
        </row>
        <row r="38">
          <cell r="B38" t="str">
            <v>Non-recoverable fuel</v>
          </cell>
          <cell r="C38">
            <v>7045</v>
          </cell>
          <cell r="M38">
            <v>-396</v>
          </cell>
          <cell r="W38">
            <v>6649</v>
          </cell>
        </row>
        <row r="39">
          <cell r="B39" t="str">
            <v xml:space="preserve">   Total F &amp; I</v>
          </cell>
          <cell r="C39">
            <v>185879</v>
          </cell>
          <cell r="W39">
            <v>186628</v>
          </cell>
        </row>
        <row r="41">
          <cell r="B41" t="str">
            <v>Capacity Purchases</v>
          </cell>
          <cell r="C41">
            <v>50157</v>
          </cell>
          <cell r="K41">
            <v>-2053</v>
          </cell>
          <cell r="W41">
            <v>48104</v>
          </cell>
        </row>
        <row r="42">
          <cell r="B42" t="str">
            <v>Other O &amp; M</v>
          </cell>
          <cell r="C42">
            <v>121661</v>
          </cell>
          <cell r="M42">
            <v>5342</v>
          </cell>
          <cell r="W42">
            <v>127003</v>
          </cell>
        </row>
        <row r="43">
          <cell r="B43" t="str">
            <v>DSM Amortization</v>
          </cell>
          <cell r="C43">
            <v>5568</v>
          </cell>
          <cell r="I43">
            <v>3311</v>
          </cell>
          <cell r="W43">
            <v>8879</v>
          </cell>
        </row>
        <row r="44">
          <cell r="B44" t="str">
            <v>Other Amortization</v>
          </cell>
          <cell r="C44">
            <v>-1043</v>
          </cell>
          <cell r="O44">
            <v>74</v>
          </cell>
          <cell r="W44">
            <v>-969</v>
          </cell>
        </row>
        <row r="45">
          <cell r="B45" t="str">
            <v>Depreciation</v>
          </cell>
          <cell r="C45">
            <v>61582</v>
          </cell>
          <cell r="O45">
            <v>875</v>
          </cell>
          <cell r="W45">
            <v>62457</v>
          </cell>
        </row>
        <row r="46">
          <cell r="B46" t="str">
            <v>'Other' Other taxes</v>
          </cell>
          <cell r="C46">
            <v>29079</v>
          </cell>
          <cell r="Q46">
            <v>998</v>
          </cell>
          <cell r="W46">
            <v>30077</v>
          </cell>
        </row>
        <row r="48">
          <cell r="B48" t="str">
            <v>GRT @ 10% of rev change</v>
          </cell>
          <cell r="C48">
            <v>73876</v>
          </cell>
          <cell r="G48">
            <v>308</v>
          </cell>
          <cell r="I48">
            <v>788</v>
          </cell>
          <cell r="K48">
            <v>275</v>
          </cell>
          <cell r="U48">
            <v>-1457</v>
          </cell>
          <cell r="W48">
            <v>73790</v>
          </cell>
        </row>
        <row r="50">
          <cell r="B50" t="str">
            <v>DCIT @ 9.975% of op inc chng</v>
          </cell>
          <cell r="C50">
            <v>17055</v>
          </cell>
          <cell r="G50">
            <v>276</v>
          </cell>
          <cell r="I50">
            <v>377</v>
          </cell>
          <cell r="K50">
            <v>337</v>
          </cell>
          <cell r="M50">
            <v>-493</v>
          </cell>
          <cell r="O50">
            <v>-95</v>
          </cell>
          <cell r="Q50">
            <v>-100</v>
          </cell>
          <cell r="S50">
            <v>395</v>
          </cell>
          <cell r="U50">
            <v>-2466</v>
          </cell>
          <cell r="W50">
            <v>15286</v>
          </cell>
        </row>
        <row r="52">
          <cell r="B52" t="str">
            <v>FIT @ 35% of op inc change</v>
          </cell>
          <cell r="C52">
            <v>52188</v>
          </cell>
          <cell r="G52">
            <v>873</v>
          </cell>
          <cell r="I52">
            <v>1190</v>
          </cell>
          <cell r="K52">
            <v>1065</v>
          </cell>
          <cell r="M52">
            <v>-1559</v>
          </cell>
          <cell r="O52">
            <v>-299</v>
          </cell>
          <cell r="Q52">
            <v>-314</v>
          </cell>
          <cell r="S52">
            <v>941</v>
          </cell>
          <cell r="U52">
            <v>-5082</v>
          </cell>
          <cell r="W52">
            <v>49003</v>
          </cell>
        </row>
        <row r="54">
          <cell r="B54" t="str">
            <v>Total Operating Expense</v>
          </cell>
          <cell r="C54">
            <v>596002</v>
          </cell>
          <cell r="G54">
            <v>1457</v>
          </cell>
          <cell r="I54">
            <v>5666</v>
          </cell>
          <cell r="K54">
            <v>769</v>
          </cell>
          <cell r="M54">
            <v>2894</v>
          </cell>
          <cell r="O54">
            <v>555</v>
          </cell>
          <cell r="Q54">
            <v>584</v>
          </cell>
          <cell r="S54">
            <v>1336</v>
          </cell>
          <cell r="U54">
            <v>-9005</v>
          </cell>
          <cell r="W54">
            <v>600258</v>
          </cell>
        </row>
        <row r="56">
          <cell r="A56" t="str">
            <v>OPERATING INCOME</v>
          </cell>
          <cell r="C56">
            <v>146557</v>
          </cell>
          <cell r="G56">
            <v>1620</v>
          </cell>
          <cell r="I56">
            <v>2210</v>
          </cell>
          <cell r="K56">
            <v>1978</v>
          </cell>
          <cell r="M56">
            <v>-2894</v>
          </cell>
          <cell r="O56">
            <v>-555</v>
          </cell>
          <cell r="Q56">
            <v>-584</v>
          </cell>
          <cell r="S56">
            <v>-1336</v>
          </cell>
          <cell r="U56">
            <v>9005</v>
          </cell>
          <cell r="W56">
            <v>156001</v>
          </cell>
        </row>
        <row r="59">
          <cell r="A59" t="str">
            <v>AUTHORIZED RATE OF RETURN</v>
          </cell>
          <cell r="C59">
            <v>9.0900000000000009E-2</v>
          </cell>
          <cell r="W59">
            <v>9.0900000000000009E-2</v>
          </cell>
        </row>
        <row r="62">
          <cell r="A62" t="str">
            <v>REVENUE REQUIREMENT</v>
          </cell>
          <cell r="C62">
            <v>8206</v>
          </cell>
          <cell r="E62">
            <v>-136</v>
          </cell>
          <cell r="G62">
            <v>-3076</v>
          </cell>
          <cell r="I62">
            <v>-4196</v>
          </cell>
          <cell r="K62">
            <v>-3756</v>
          </cell>
          <cell r="M62">
            <v>5495</v>
          </cell>
          <cell r="O62">
            <v>1054</v>
          </cell>
          <cell r="Q62">
            <v>1109</v>
          </cell>
          <cell r="S62">
            <v>2537</v>
          </cell>
          <cell r="U62">
            <v>-8891</v>
          </cell>
          <cell r="W62">
            <v>-9860</v>
          </cell>
        </row>
        <row r="65">
          <cell r="U65">
            <v>17098.765736845726</v>
          </cell>
        </row>
        <row r="66">
          <cell r="S66" t="str">
            <v>rev req of i/s</v>
          </cell>
          <cell r="U66">
            <v>8207.7657368457258</v>
          </cell>
        </row>
      </sheetData>
      <sheetData sheetId="4">
        <row r="2">
          <cell r="A2" t="str">
            <v>Calendar year 1995</v>
          </cell>
        </row>
        <row r="4">
          <cell r="G4" t="str">
            <v>DC alloc</v>
          </cell>
        </row>
        <row r="5">
          <cell r="D5" t="str">
            <v>Direct</v>
          </cell>
          <cell r="E5" t="str">
            <v>Syst</v>
          </cell>
          <cell r="G5" t="str">
            <v>syst @</v>
          </cell>
        </row>
        <row r="6">
          <cell r="B6" t="str">
            <v xml:space="preserve">syst </v>
          </cell>
          <cell r="C6" t="str">
            <v>DC</v>
          </cell>
          <cell r="D6" t="str">
            <v>DCIT</v>
          </cell>
          <cell r="E6" t="str">
            <v>DCIT</v>
          </cell>
          <cell r="G6" t="str">
            <v>.09975</v>
          </cell>
        </row>
        <row r="8">
          <cell r="A8" t="str">
            <v>depr</v>
          </cell>
          <cell r="C8">
            <v>-15</v>
          </cell>
          <cell r="D8">
            <v>1</v>
          </cell>
        </row>
        <row r="9">
          <cell r="C9">
            <v>345</v>
          </cell>
          <cell r="D9">
            <v>-34</v>
          </cell>
        </row>
        <row r="10">
          <cell r="B10">
            <v>-39</v>
          </cell>
          <cell r="C10">
            <v>-14</v>
          </cell>
          <cell r="E10">
            <v>2</v>
          </cell>
          <cell r="G10">
            <v>1</v>
          </cell>
        </row>
        <row r="14">
          <cell r="A14" t="str">
            <v>rev</v>
          </cell>
          <cell r="C14">
            <v>8427</v>
          </cell>
          <cell r="D14">
            <v>841</v>
          </cell>
        </row>
        <row r="16">
          <cell r="A16" t="str">
            <v>def fuel</v>
          </cell>
          <cell r="C16">
            <v>122</v>
          </cell>
          <cell r="D16">
            <v>-12</v>
          </cell>
        </row>
        <row r="18">
          <cell r="A18" t="str">
            <v>other tax</v>
          </cell>
          <cell r="C18">
            <v>843</v>
          </cell>
          <cell r="D18">
            <v>-84</v>
          </cell>
        </row>
        <row r="19">
          <cell r="B19">
            <v>-273</v>
          </cell>
          <cell r="C19">
            <v>-106</v>
          </cell>
          <cell r="E19">
            <v>12</v>
          </cell>
          <cell r="G19">
            <v>11</v>
          </cell>
        </row>
        <row r="20">
          <cell r="B20">
            <v>-592</v>
          </cell>
          <cell r="C20">
            <v>-231</v>
          </cell>
          <cell r="E20">
            <v>26</v>
          </cell>
          <cell r="G20">
            <v>23</v>
          </cell>
        </row>
        <row r="21">
          <cell r="B21">
            <v>1775</v>
          </cell>
          <cell r="C21">
            <v>473</v>
          </cell>
          <cell r="E21">
            <v>-78</v>
          </cell>
          <cell r="G21">
            <v>-47</v>
          </cell>
        </row>
        <row r="22">
          <cell r="B22">
            <v>514</v>
          </cell>
          <cell r="C22">
            <v>200</v>
          </cell>
          <cell r="E22">
            <v>-23</v>
          </cell>
          <cell r="G22">
            <v>-20</v>
          </cell>
        </row>
        <row r="23">
          <cell r="D23">
            <v>279</v>
          </cell>
        </row>
        <row r="27">
          <cell r="A27" t="str">
            <v>interest</v>
          </cell>
          <cell r="C27">
            <v>-369</v>
          </cell>
          <cell r="D27">
            <v>37</v>
          </cell>
        </row>
        <row r="28">
          <cell r="C28">
            <v>-23</v>
          </cell>
          <cell r="D28">
            <v>2</v>
          </cell>
        </row>
        <row r="31">
          <cell r="A31" t="str">
            <v>other o&amp;m</v>
          </cell>
          <cell r="B31">
            <v>6130</v>
          </cell>
          <cell r="C31">
            <v>2389</v>
          </cell>
          <cell r="E31">
            <v>-270</v>
          </cell>
          <cell r="G31">
            <v>-238</v>
          </cell>
        </row>
        <row r="32">
          <cell r="B32">
            <v>-3527</v>
          </cell>
          <cell r="C32">
            <v>-1374</v>
          </cell>
          <cell r="E32">
            <v>156</v>
          </cell>
          <cell r="G32">
            <v>137</v>
          </cell>
        </row>
        <row r="33">
          <cell r="B33">
            <v>-7999</v>
          </cell>
          <cell r="C33">
            <v>-3117</v>
          </cell>
          <cell r="E33">
            <v>353</v>
          </cell>
          <cell r="G33">
            <v>311</v>
          </cell>
        </row>
        <row r="34">
          <cell r="B34">
            <v>-672</v>
          </cell>
          <cell r="C34">
            <v>-262</v>
          </cell>
          <cell r="E34">
            <v>30</v>
          </cell>
          <cell r="G34">
            <v>26</v>
          </cell>
        </row>
        <row r="35">
          <cell r="B35">
            <v>-216</v>
          </cell>
          <cell r="C35">
            <v>-84</v>
          </cell>
          <cell r="E35">
            <v>10</v>
          </cell>
          <cell r="G35">
            <v>8</v>
          </cell>
        </row>
        <row r="36">
          <cell r="B36">
            <v>-1097</v>
          </cell>
          <cell r="C36">
            <v>-428</v>
          </cell>
          <cell r="E36">
            <v>48</v>
          </cell>
          <cell r="G36">
            <v>43</v>
          </cell>
        </row>
        <row r="37">
          <cell r="B37">
            <v>-888</v>
          </cell>
          <cell r="C37">
            <v>-346</v>
          </cell>
          <cell r="E37">
            <v>39</v>
          </cell>
          <cell r="G37">
            <v>35</v>
          </cell>
        </row>
        <row r="38">
          <cell r="B38">
            <v>208</v>
          </cell>
          <cell r="D38">
            <v>-21</v>
          </cell>
        </row>
        <row r="41">
          <cell r="D41">
            <v>1009</v>
          </cell>
          <cell r="E41">
            <v>305</v>
          </cell>
          <cell r="F41">
            <v>1314</v>
          </cell>
          <cell r="G41">
            <v>290</v>
          </cell>
        </row>
        <row r="42">
          <cell r="G42">
            <v>-305</v>
          </cell>
        </row>
        <row r="43">
          <cell r="G43">
            <v>-15</v>
          </cell>
        </row>
        <row r="48">
          <cell r="A48" t="str">
            <v>Formal Case No. 939</v>
          </cell>
        </row>
        <row r="50">
          <cell r="G50" t="str">
            <v>DC alloc</v>
          </cell>
        </row>
        <row r="51">
          <cell r="D51" t="str">
            <v>Direct</v>
          </cell>
          <cell r="E51" t="str">
            <v>Syst</v>
          </cell>
          <cell r="G51" t="str">
            <v>syst @</v>
          </cell>
        </row>
        <row r="52">
          <cell r="B52" t="str">
            <v xml:space="preserve">syst </v>
          </cell>
          <cell r="C52" t="str">
            <v>DC</v>
          </cell>
          <cell r="D52" t="str">
            <v>DCIT</v>
          </cell>
          <cell r="E52" t="str">
            <v>DCIT</v>
          </cell>
          <cell r="G52" t="str">
            <v>.09975</v>
          </cell>
        </row>
        <row r="54">
          <cell r="A54" t="str">
            <v>depr</v>
          </cell>
          <cell r="C54">
            <v>-15</v>
          </cell>
          <cell r="D54">
            <v>1</v>
          </cell>
        </row>
        <row r="55">
          <cell r="C55">
            <v>345</v>
          </cell>
          <cell r="D55">
            <v>-34</v>
          </cell>
        </row>
        <row r="56">
          <cell r="B56">
            <v>-39</v>
          </cell>
          <cell r="C56">
            <v>-14</v>
          </cell>
          <cell r="E56">
            <v>2</v>
          </cell>
          <cell r="G56">
            <v>1</v>
          </cell>
        </row>
        <row r="60">
          <cell r="A60" t="str">
            <v>rev</v>
          </cell>
          <cell r="C60">
            <v>8427</v>
          </cell>
          <cell r="D60">
            <v>841</v>
          </cell>
        </row>
        <row r="62">
          <cell r="A62" t="str">
            <v>def fuel</v>
          </cell>
          <cell r="C62">
            <v>122</v>
          </cell>
          <cell r="D62">
            <v>-12</v>
          </cell>
        </row>
        <row r="64">
          <cell r="A64" t="str">
            <v>other tax</v>
          </cell>
          <cell r="C64">
            <v>843</v>
          </cell>
          <cell r="D64">
            <v>-84</v>
          </cell>
        </row>
        <row r="65">
          <cell r="B65">
            <v>-273</v>
          </cell>
          <cell r="C65">
            <v>-106</v>
          </cell>
          <cell r="E65">
            <v>12</v>
          </cell>
          <cell r="G65">
            <v>11</v>
          </cell>
        </row>
        <row r="66">
          <cell r="B66">
            <v>-592</v>
          </cell>
          <cell r="C66">
            <v>-231</v>
          </cell>
          <cell r="E66">
            <v>26</v>
          </cell>
          <cell r="G66">
            <v>23</v>
          </cell>
        </row>
        <row r="67">
          <cell r="B67">
            <v>1775</v>
          </cell>
          <cell r="C67">
            <v>473</v>
          </cell>
          <cell r="E67">
            <v>-78</v>
          </cell>
          <cell r="G67">
            <v>-47</v>
          </cell>
        </row>
        <row r="68">
          <cell r="B68">
            <v>514</v>
          </cell>
          <cell r="C68">
            <v>200</v>
          </cell>
          <cell r="E68">
            <v>-23</v>
          </cell>
          <cell r="G68">
            <v>-20</v>
          </cell>
        </row>
        <row r="69">
          <cell r="D69">
            <v>279</v>
          </cell>
        </row>
        <row r="73">
          <cell r="A73" t="str">
            <v>interest</v>
          </cell>
          <cell r="C73">
            <v>-369</v>
          </cell>
          <cell r="D73">
            <v>37</v>
          </cell>
        </row>
        <row r="74">
          <cell r="C74">
            <v>-23</v>
          </cell>
          <cell r="D74">
            <v>2</v>
          </cell>
        </row>
        <row r="77">
          <cell r="A77" t="str">
            <v>other o&amp;m</v>
          </cell>
          <cell r="B77">
            <v>6130</v>
          </cell>
          <cell r="C77">
            <v>2389</v>
          </cell>
          <cell r="E77">
            <v>-270</v>
          </cell>
          <cell r="G77">
            <v>-238</v>
          </cell>
        </row>
        <row r="78">
          <cell r="B78">
            <v>-3527</v>
          </cell>
          <cell r="C78">
            <v>-1374</v>
          </cell>
          <cell r="E78">
            <v>156</v>
          </cell>
          <cell r="G78">
            <v>137</v>
          </cell>
        </row>
        <row r="79">
          <cell r="B79">
            <v>-7999</v>
          </cell>
          <cell r="C79">
            <v>-3117</v>
          </cell>
          <cell r="E79">
            <v>353</v>
          </cell>
          <cell r="G79">
            <v>311</v>
          </cell>
        </row>
        <row r="80">
          <cell r="B80">
            <v>-672</v>
          </cell>
          <cell r="C80">
            <v>-262</v>
          </cell>
          <cell r="E80">
            <v>30</v>
          </cell>
          <cell r="G80">
            <v>26</v>
          </cell>
        </row>
        <row r="81">
          <cell r="B81">
            <v>-216</v>
          </cell>
          <cell r="C81">
            <v>-84</v>
          </cell>
          <cell r="E81">
            <v>10</v>
          </cell>
          <cell r="G81">
            <v>8</v>
          </cell>
        </row>
        <row r="82">
          <cell r="B82">
            <v>-1097</v>
          </cell>
          <cell r="C82">
            <v>-428</v>
          </cell>
          <cell r="E82">
            <v>48</v>
          </cell>
          <cell r="G82">
            <v>43</v>
          </cell>
        </row>
        <row r="83">
          <cell r="B83">
            <v>-888</v>
          </cell>
          <cell r="C83">
            <v>-346</v>
          </cell>
          <cell r="E83">
            <v>39</v>
          </cell>
          <cell r="G83">
            <v>35</v>
          </cell>
        </row>
        <row r="84">
          <cell r="B84">
            <v>208</v>
          </cell>
          <cell r="D84">
            <v>-21</v>
          </cell>
        </row>
        <row r="87">
          <cell r="D87">
            <v>1009</v>
          </cell>
          <cell r="E87">
            <v>305</v>
          </cell>
          <cell r="F87">
            <v>1314</v>
          </cell>
          <cell r="G87">
            <v>290</v>
          </cell>
        </row>
        <row r="88">
          <cell r="G88">
            <v>-305</v>
          </cell>
        </row>
        <row r="89">
          <cell r="G89">
            <v>-15</v>
          </cell>
        </row>
      </sheetData>
      <sheetData sheetId="5">
        <row r="1">
          <cell r="A1" t="str">
            <v>IMPACT OF SCHEDULE "M" ITEMS</v>
          </cell>
          <cell r="K1" t="str">
            <v>Difference</v>
          </cell>
        </row>
        <row r="2">
          <cell r="K2" t="str">
            <v>in DC alloc.</v>
          </cell>
          <cell r="L2" t="str">
            <v>Impact on</v>
          </cell>
        </row>
        <row r="3">
          <cell r="C3" t="str">
            <v>F.C. 951 (1995 Actual)</v>
          </cell>
          <cell r="G3" t="str">
            <v>1996 Actual</v>
          </cell>
          <cell r="K3" t="str">
            <v>Perm/Flowthr</v>
          </cell>
          <cell r="L3" t="str">
            <v>FIT</v>
          </cell>
          <cell r="M3" t="str">
            <v>Rev Req</v>
          </cell>
        </row>
        <row r="4">
          <cell r="C4" t="str">
            <v>System</v>
          </cell>
          <cell r="D4" t="str">
            <v>Alloc</v>
          </cell>
          <cell r="E4" t="str">
            <v>DC</v>
          </cell>
          <cell r="G4" t="str">
            <v>System</v>
          </cell>
          <cell r="H4" t="str">
            <v>Alloc</v>
          </cell>
          <cell r="I4" t="str">
            <v>DC</v>
          </cell>
        </row>
        <row r="5">
          <cell r="A5" t="str">
            <v>Perm/Flow Thru - Federal</v>
          </cell>
        </row>
        <row r="6">
          <cell r="B6" t="str">
            <v>Excess Tax/Book</v>
          </cell>
          <cell r="C6">
            <v>26209390</v>
          </cell>
          <cell r="D6">
            <v>0.36070000000000002</v>
          </cell>
          <cell r="E6">
            <v>9454000</v>
          </cell>
          <cell r="G6">
            <v>28190176</v>
          </cell>
          <cell r="H6">
            <v>0.35339999999999999</v>
          </cell>
          <cell r="I6">
            <v>9963000</v>
          </cell>
          <cell r="K6">
            <v>509000</v>
          </cell>
          <cell r="L6">
            <v>178150</v>
          </cell>
          <cell r="M6">
            <v>338273</v>
          </cell>
        </row>
        <row r="7">
          <cell r="B7" t="str">
            <v>Bond Interest</v>
          </cell>
          <cell r="C7">
            <v>438294</v>
          </cell>
          <cell r="D7">
            <v>0.43540000000000001</v>
          </cell>
          <cell r="E7">
            <v>191000</v>
          </cell>
          <cell r="G7">
            <v>665531</v>
          </cell>
          <cell r="H7">
            <v>0.4289</v>
          </cell>
          <cell r="I7">
            <v>285000</v>
          </cell>
          <cell r="K7">
            <v>94000</v>
          </cell>
          <cell r="L7">
            <v>32900</v>
          </cell>
          <cell r="M7">
            <v>62471</v>
          </cell>
        </row>
        <row r="8">
          <cell r="B8" t="str">
            <v>Book Depr AFUDC - DC</v>
          </cell>
          <cell r="C8">
            <v>819411</v>
          </cell>
          <cell r="D8">
            <v>1</v>
          </cell>
          <cell r="E8">
            <v>819000</v>
          </cell>
          <cell r="G8">
            <v>828575</v>
          </cell>
          <cell r="H8">
            <v>1</v>
          </cell>
          <cell r="I8">
            <v>829000</v>
          </cell>
          <cell r="K8">
            <v>10000</v>
          </cell>
          <cell r="L8">
            <v>3500</v>
          </cell>
          <cell r="M8">
            <v>6646</v>
          </cell>
        </row>
        <row r="9">
          <cell r="B9" t="str">
            <v>Book Depr AFUDC - Md</v>
          </cell>
          <cell r="C9">
            <v>1059627</v>
          </cell>
          <cell r="D9">
            <v>0</v>
          </cell>
          <cell r="E9">
            <v>0</v>
          </cell>
          <cell r="G9">
            <v>1127018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Book Depr AFUDC - Smeco</v>
          </cell>
          <cell r="C10">
            <v>323702</v>
          </cell>
          <cell r="D10">
            <v>0</v>
          </cell>
          <cell r="E10">
            <v>0</v>
          </cell>
          <cell r="G10">
            <v>323169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Removal Cost - Post 80</v>
          </cell>
          <cell r="C11">
            <v>-30280941</v>
          </cell>
          <cell r="D11">
            <v>0.36070000000000002</v>
          </cell>
          <cell r="E11">
            <v>-10922000</v>
          </cell>
          <cell r="G11">
            <v>-17052020</v>
          </cell>
          <cell r="H11">
            <v>0.35339999999999999</v>
          </cell>
          <cell r="I11">
            <v>-6026000</v>
          </cell>
          <cell r="K11">
            <v>4896000</v>
          </cell>
          <cell r="L11">
            <v>1713600</v>
          </cell>
          <cell r="M11">
            <v>3253797</v>
          </cell>
        </row>
        <row r="12">
          <cell r="B12" t="str">
            <v>Removal Cost - Pre 81</v>
          </cell>
          <cell r="C12">
            <v>9696662</v>
          </cell>
          <cell r="D12">
            <v>1</v>
          </cell>
          <cell r="E12">
            <v>9697000</v>
          </cell>
          <cell r="G12">
            <v>6840155</v>
          </cell>
          <cell r="H12">
            <v>1</v>
          </cell>
          <cell r="I12">
            <v>6840000</v>
          </cell>
          <cell r="K12">
            <v>-2857000</v>
          </cell>
          <cell r="L12">
            <v>-999950</v>
          </cell>
          <cell r="M12">
            <v>-1898713</v>
          </cell>
        </row>
        <row r="13">
          <cell r="B13" t="str">
            <v>Software Amort</v>
          </cell>
          <cell r="C13">
            <v>-15862</v>
          </cell>
          <cell r="D13">
            <v>0.43540000000000001</v>
          </cell>
          <cell r="E13">
            <v>-7000</v>
          </cell>
          <cell r="G13">
            <v>1042131</v>
          </cell>
          <cell r="H13">
            <v>0.4289</v>
          </cell>
          <cell r="I13">
            <v>447000</v>
          </cell>
          <cell r="K13">
            <v>454000</v>
          </cell>
          <cell r="L13">
            <v>158900</v>
          </cell>
          <cell r="M13">
            <v>301721</v>
          </cell>
        </row>
        <row r="14">
          <cell r="B14" t="str">
            <v>Md Prop tax adj</v>
          </cell>
          <cell r="C14">
            <v>-1660392</v>
          </cell>
          <cell r="D14">
            <v>0.26629999999999998</v>
          </cell>
          <cell r="E14">
            <v>-442000</v>
          </cell>
          <cell r="G14">
            <v>-2268203</v>
          </cell>
          <cell r="H14">
            <v>0.26939999999999997</v>
          </cell>
          <cell r="I14">
            <v>-611000</v>
          </cell>
          <cell r="K14">
            <v>-169000</v>
          </cell>
          <cell r="L14">
            <v>-59150</v>
          </cell>
          <cell r="M14">
            <v>-112314</v>
          </cell>
        </row>
        <row r="15">
          <cell r="B15" t="str">
            <v>FERC Norm</v>
          </cell>
          <cell r="C15">
            <v>803652</v>
          </cell>
          <cell r="D15">
            <v>0</v>
          </cell>
          <cell r="E15">
            <v>0</v>
          </cell>
          <cell r="G15">
            <v>1287864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AFUDC Eq amort Control Center</v>
          </cell>
          <cell r="C16">
            <v>1045460</v>
          </cell>
          <cell r="D16">
            <v>0.31990000000000002</v>
          </cell>
          <cell r="E16">
            <v>334000</v>
          </cell>
          <cell r="G16">
            <v>1105236</v>
          </cell>
          <cell r="H16">
            <v>0.31990000000000002</v>
          </cell>
          <cell r="I16">
            <v>354000</v>
          </cell>
          <cell r="K16">
            <v>20000</v>
          </cell>
          <cell r="L16">
            <v>7000</v>
          </cell>
          <cell r="M16">
            <v>13292</v>
          </cell>
        </row>
        <row r="17">
          <cell r="B17" t="str">
            <v>Norm - SMECO</v>
          </cell>
          <cell r="C17">
            <v>-186336</v>
          </cell>
          <cell r="D17">
            <v>0</v>
          </cell>
          <cell r="E17">
            <v>0</v>
          </cell>
          <cell r="G17">
            <v>-168324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Norm Md</v>
          </cell>
          <cell r="C18" t="str">
            <v>-</v>
          </cell>
          <cell r="D18">
            <v>0</v>
          </cell>
          <cell r="E18">
            <v>0</v>
          </cell>
          <cell r="G18" t="str">
            <v>-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Norm System</v>
          </cell>
          <cell r="C19">
            <v>-2611152</v>
          </cell>
          <cell r="D19">
            <v>0.33090000000000003</v>
          </cell>
          <cell r="E19">
            <v>-864000</v>
          </cell>
          <cell r="G19">
            <v>-4337160</v>
          </cell>
          <cell r="H19">
            <v>0.32350000000000001</v>
          </cell>
          <cell r="I19">
            <v>-1402000</v>
          </cell>
          <cell r="K19">
            <v>-538000</v>
          </cell>
          <cell r="L19">
            <v>-188300</v>
          </cell>
          <cell r="M19">
            <v>-357546</v>
          </cell>
        </row>
        <row r="20">
          <cell r="B20" t="str">
            <v>Norm DC (48-46)</v>
          </cell>
          <cell r="C20">
            <v>-46188</v>
          </cell>
          <cell r="D20">
            <v>1</v>
          </cell>
          <cell r="E20">
            <v>-46000</v>
          </cell>
          <cell r="G20">
            <v>-46188</v>
          </cell>
          <cell r="H20">
            <v>1</v>
          </cell>
          <cell r="I20">
            <v>-46000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Non-Ded meal exp</v>
          </cell>
          <cell r="C21">
            <v>310660</v>
          </cell>
          <cell r="D21">
            <v>0.38969999999999999</v>
          </cell>
          <cell r="E21">
            <v>121000</v>
          </cell>
          <cell r="G21">
            <v>399582</v>
          </cell>
          <cell r="H21">
            <v>0.38629999999999998</v>
          </cell>
          <cell r="I21">
            <v>154000</v>
          </cell>
          <cell r="K21">
            <v>33000</v>
          </cell>
          <cell r="L21">
            <v>11550</v>
          </cell>
          <cell r="M21">
            <v>21931</v>
          </cell>
        </row>
        <row r="22">
          <cell r="B22" t="str">
            <v>Environ tax</v>
          </cell>
          <cell r="C22">
            <v>-30982</v>
          </cell>
          <cell r="D22">
            <v>0.41889999999999999</v>
          </cell>
          <cell r="E22">
            <v>-13000</v>
          </cell>
          <cell r="G22">
            <v>102178</v>
          </cell>
          <cell r="H22">
            <v>0.44059999999999999</v>
          </cell>
          <cell r="I22">
            <v>45000</v>
          </cell>
          <cell r="K22">
            <v>58000</v>
          </cell>
          <cell r="L22">
            <v>20300</v>
          </cell>
          <cell r="M22">
            <v>38546</v>
          </cell>
        </row>
        <row r="23">
          <cell r="B23" t="str">
            <v>Pa tax adj</v>
          </cell>
          <cell r="C23">
            <v>-3521</v>
          </cell>
          <cell r="D23">
            <v>0.39879999999999999</v>
          </cell>
          <cell r="E23">
            <v>-1000</v>
          </cell>
          <cell r="G23">
            <v>-91363</v>
          </cell>
          <cell r="H23">
            <v>0.3891</v>
          </cell>
          <cell r="I23">
            <v>-36000</v>
          </cell>
          <cell r="K23">
            <v>-35000</v>
          </cell>
          <cell r="L23">
            <v>-12250</v>
          </cell>
          <cell r="M23">
            <v>-23260</v>
          </cell>
        </row>
        <row r="24">
          <cell r="B24" t="str">
            <v>Research fuel cr</v>
          </cell>
          <cell r="C24">
            <v>333279</v>
          </cell>
          <cell r="D24">
            <v>0.38969999999999999</v>
          </cell>
          <cell r="E24">
            <v>130000</v>
          </cell>
          <cell r="G24">
            <v>186854</v>
          </cell>
          <cell r="H24">
            <v>0.32269999999999999</v>
          </cell>
          <cell r="I24">
            <v>60000</v>
          </cell>
          <cell r="K24">
            <v>-70000</v>
          </cell>
          <cell r="L24">
            <v>-24500</v>
          </cell>
          <cell r="M24">
            <v>-46521</v>
          </cell>
        </row>
        <row r="25">
          <cell r="B25" t="str">
            <v>Fuel excise tax w/o</v>
          </cell>
          <cell r="G25">
            <v>52981</v>
          </cell>
          <cell r="H25">
            <v>0.39140000000000003</v>
          </cell>
          <cell r="I25">
            <v>21000</v>
          </cell>
          <cell r="K25">
            <v>21000</v>
          </cell>
          <cell r="L25">
            <v>7350</v>
          </cell>
          <cell r="M25">
            <v>13956</v>
          </cell>
        </row>
        <row r="26">
          <cell r="B26" t="str">
            <v>Diesel fuel cr</v>
          </cell>
          <cell r="C26">
            <v>56210</v>
          </cell>
          <cell r="D26">
            <v>1.8800000000000001E-2</v>
          </cell>
          <cell r="E26">
            <v>1000</v>
          </cell>
          <cell r="G26">
            <v>44789</v>
          </cell>
          <cell r="H26">
            <v>0.32269999999999999</v>
          </cell>
          <cell r="I26">
            <v>14000</v>
          </cell>
          <cell r="K26">
            <v>13000</v>
          </cell>
          <cell r="L26">
            <v>4550</v>
          </cell>
          <cell r="M26">
            <v>8640</v>
          </cell>
        </row>
        <row r="27">
          <cell r="B27" t="str">
            <v>Gain of st/bond sale</v>
          </cell>
          <cell r="C27">
            <v>54</v>
          </cell>
          <cell r="D27">
            <v>0.43540000000000001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Book depr-ccrf eq</v>
          </cell>
          <cell r="C28">
            <v>60122</v>
          </cell>
          <cell r="D28">
            <v>0.51890000000000003</v>
          </cell>
          <cell r="E28">
            <v>31000</v>
          </cell>
          <cell r="G28">
            <v>196185</v>
          </cell>
          <cell r="H28">
            <v>0.05</v>
          </cell>
          <cell r="I28">
            <v>10000</v>
          </cell>
          <cell r="K28">
            <v>-21000</v>
          </cell>
          <cell r="L28">
            <v>-7350</v>
          </cell>
          <cell r="M28">
            <v>-13956</v>
          </cell>
        </row>
        <row r="29">
          <cell r="B29" t="str">
            <v>CCRF</v>
          </cell>
          <cell r="C29">
            <v>5166883</v>
          </cell>
          <cell r="D29">
            <v>0.36909999999999998</v>
          </cell>
          <cell r="E29">
            <v>1907000</v>
          </cell>
          <cell r="G29">
            <v>5222300</v>
          </cell>
          <cell r="H29">
            <v>0.30049999999999999</v>
          </cell>
          <cell r="I29">
            <v>1569000</v>
          </cell>
          <cell r="K29">
            <v>-338000</v>
          </cell>
          <cell r="L29">
            <v>-118300</v>
          </cell>
          <cell r="M29">
            <v>-224629</v>
          </cell>
        </row>
        <row r="30">
          <cell r="B30" t="str">
            <v>CCRF Eq amort DC DSM</v>
          </cell>
          <cell r="G30">
            <v>614287</v>
          </cell>
          <cell r="H30">
            <v>1</v>
          </cell>
          <cell r="I30">
            <v>614000</v>
          </cell>
          <cell r="K30">
            <v>614000</v>
          </cell>
          <cell r="L30">
            <v>214900</v>
          </cell>
          <cell r="M30">
            <v>408054</v>
          </cell>
        </row>
        <row r="31">
          <cell r="B31" t="str">
            <v>Fines &amp; Penalties</v>
          </cell>
          <cell r="C31">
            <v>15695</v>
          </cell>
          <cell r="D31">
            <v>0.39879999999999999</v>
          </cell>
          <cell r="E31">
            <v>6000</v>
          </cell>
          <cell r="G31">
            <v>0</v>
          </cell>
          <cell r="H31">
            <v>0.38829999999999998</v>
          </cell>
          <cell r="I31">
            <v>0</v>
          </cell>
          <cell r="K31">
            <v>-6000</v>
          </cell>
          <cell r="L31">
            <v>-2100</v>
          </cell>
          <cell r="M31">
            <v>-3987</v>
          </cell>
        </row>
        <row r="33">
          <cell r="C33">
            <v>11503727</v>
          </cell>
          <cell r="E33">
            <v>10396000</v>
          </cell>
          <cell r="G33">
            <v>24265753</v>
          </cell>
          <cell r="I33">
            <v>13084000</v>
          </cell>
          <cell r="K33">
            <v>2688000</v>
          </cell>
          <cell r="L33">
            <v>940800</v>
          </cell>
          <cell r="M33">
            <v>1786401</v>
          </cell>
        </row>
        <row r="37">
          <cell r="D37" t="str">
            <v>1996</v>
          </cell>
        </row>
        <row r="38">
          <cell r="C38" t="str">
            <v>F.C. 951</v>
          </cell>
          <cell r="D38" t="str">
            <v>Actual</v>
          </cell>
          <cell r="E38" t="str">
            <v>Schedule M</v>
          </cell>
          <cell r="G38" t="str">
            <v>Impact on</v>
          </cell>
        </row>
        <row r="39">
          <cell r="A39" t="str">
            <v>Perm/Flow Thru - DC</v>
          </cell>
          <cell r="C39" t="str">
            <v>System</v>
          </cell>
          <cell r="D39" t="str">
            <v>System</v>
          </cell>
          <cell r="E39" t="str">
            <v>Difference</v>
          </cell>
          <cell r="G39" t="str">
            <v>DCIT</v>
          </cell>
          <cell r="H39" t="str">
            <v>Rev Req</v>
          </cell>
        </row>
        <row r="40">
          <cell r="B40" t="str">
            <v>Excess Tax/Book</v>
          </cell>
          <cell r="C40">
            <v>26209390</v>
          </cell>
          <cell r="D40">
            <v>28190176</v>
          </cell>
          <cell r="E40">
            <v>1980786</v>
          </cell>
          <cell r="G40">
            <v>87155</v>
          </cell>
          <cell r="H40">
            <v>165491</v>
          </cell>
        </row>
        <row r="41">
          <cell r="B41" t="str">
            <v>Bond Interest</v>
          </cell>
          <cell r="C41">
            <v>438294</v>
          </cell>
          <cell r="D41">
            <v>665531</v>
          </cell>
          <cell r="E41">
            <v>227237</v>
          </cell>
          <cell r="G41">
            <v>9998</v>
          </cell>
          <cell r="H41">
            <v>18984</v>
          </cell>
        </row>
        <row r="42">
          <cell r="B42" t="str">
            <v>Book Depr AFUDC - DC</v>
          </cell>
          <cell r="C42">
            <v>819411</v>
          </cell>
          <cell r="D42">
            <v>828575</v>
          </cell>
          <cell r="E42">
            <v>9164</v>
          </cell>
          <cell r="G42">
            <v>403</v>
          </cell>
          <cell r="H42">
            <v>765</v>
          </cell>
        </row>
        <row r="43">
          <cell r="B43" t="str">
            <v>Book Depr AFUDC - Md</v>
          </cell>
          <cell r="C43">
            <v>1059627</v>
          </cell>
          <cell r="D43">
            <v>1127018</v>
          </cell>
          <cell r="E43">
            <v>67391</v>
          </cell>
          <cell r="G43">
            <v>2965</v>
          </cell>
          <cell r="H43">
            <v>5630</v>
          </cell>
        </row>
        <row r="44">
          <cell r="B44" t="str">
            <v>Book Depr AFUDC - Smeco</v>
          </cell>
          <cell r="C44">
            <v>323702</v>
          </cell>
          <cell r="D44">
            <v>323169</v>
          </cell>
          <cell r="E44">
            <v>-533</v>
          </cell>
          <cell r="G44">
            <v>-23</v>
          </cell>
          <cell r="H44">
            <v>-44</v>
          </cell>
        </row>
        <row r="45">
          <cell r="B45" t="str">
            <v xml:space="preserve">Removal Cost </v>
          </cell>
          <cell r="C45">
            <v>-3909816</v>
          </cell>
          <cell r="D45">
            <v>1550521</v>
          </cell>
          <cell r="E45">
            <v>5460337</v>
          </cell>
          <cell r="G45">
            <v>240255</v>
          </cell>
          <cell r="H45">
            <v>456198</v>
          </cell>
        </row>
        <row r="46">
          <cell r="B46" t="str">
            <v>Software Amort</v>
          </cell>
          <cell r="C46">
            <v>-15862</v>
          </cell>
          <cell r="D46">
            <v>1042131</v>
          </cell>
          <cell r="E46">
            <v>1057993</v>
          </cell>
          <cell r="G46">
            <v>46552</v>
          </cell>
          <cell r="H46">
            <v>88393</v>
          </cell>
        </row>
        <row r="47">
          <cell r="B47" t="str">
            <v>Md Prop tax adj</v>
          </cell>
          <cell r="C47">
            <v>-1660392</v>
          </cell>
          <cell r="D47">
            <v>-2268203</v>
          </cell>
          <cell r="E47">
            <v>-607811</v>
          </cell>
          <cell r="G47">
            <v>-26744</v>
          </cell>
          <cell r="H47">
            <v>-50782</v>
          </cell>
        </row>
        <row r="48">
          <cell r="B48" t="str">
            <v>AFUDC Eq amort Control Center</v>
          </cell>
          <cell r="C48">
            <v>1045460</v>
          </cell>
          <cell r="D48">
            <v>1105236</v>
          </cell>
          <cell r="E48">
            <v>59776</v>
          </cell>
          <cell r="G48">
            <v>2630</v>
          </cell>
          <cell r="H48">
            <v>4994</v>
          </cell>
        </row>
        <row r="49">
          <cell r="B49" t="str">
            <v>Non-Ded meal exp</v>
          </cell>
          <cell r="C49">
            <v>310660</v>
          </cell>
          <cell r="D49">
            <v>399582</v>
          </cell>
          <cell r="E49">
            <v>88922</v>
          </cell>
          <cell r="G49">
            <v>3913</v>
          </cell>
          <cell r="H49">
            <v>7430</v>
          </cell>
        </row>
        <row r="50">
          <cell r="B50" t="str">
            <v>CCRF</v>
          </cell>
          <cell r="C50">
            <v>5166883</v>
          </cell>
          <cell r="D50">
            <v>5222300</v>
          </cell>
          <cell r="E50">
            <v>55417</v>
          </cell>
          <cell r="G50">
            <v>2438</v>
          </cell>
          <cell r="H50">
            <v>4629</v>
          </cell>
        </row>
        <row r="51">
          <cell r="B51" t="str">
            <v>Fines &amp; Penalties</v>
          </cell>
          <cell r="C51">
            <v>15695</v>
          </cell>
          <cell r="D51">
            <v>0</v>
          </cell>
          <cell r="E51">
            <v>-15695</v>
          </cell>
          <cell r="G51">
            <v>-691</v>
          </cell>
          <cell r="H51">
            <v>-1312</v>
          </cell>
        </row>
        <row r="52">
          <cell r="B52" t="str">
            <v>Book Depr on Cap Taxes</v>
          </cell>
          <cell r="C52">
            <v>922881</v>
          </cell>
          <cell r="D52">
            <v>923000</v>
          </cell>
          <cell r="E52">
            <v>119</v>
          </cell>
          <cell r="G52">
            <v>5</v>
          </cell>
          <cell r="H52">
            <v>9</v>
          </cell>
        </row>
        <row r="53">
          <cell r="B53" t="str">
            <v>Book depr CCRF eq</v>
          </cell>
          <cell r="C53">
            <v>60122</v>
          </cell>
          <cell r="D53">
            <v>196185</v>
          </cell>
          <cell r="E53">
            <v>136063</v>
          </cell>
          <cell r="G53">
            <v>5987</v>
          </cell>
        </row>
        <row r="54">
          <cell r="B54" t="str">
            <v xml:space="preserve">Other </v>
          </cell>
          <cell r="C54">
            <v>355040</v>
          </cell>
          <cell r="D54">
            <v>807071</v>
          </cell>
          <cell r="E54">
            <v>452031</v>
          </cell>
          <cell r="G54">
            <v>19889</v>
          </cell>
          <cell r="H54">
            <v>37765</v>
          </cell>
        </row>
        <row r="56">
          <cell r="C56">
            <v>31141095</v>
          </cell>
          <cell r="D56">
            <v>40112292</v>
          </cell>
          <cell r="E56">
            <v>8971197</v>
          </cell>
          <cell r="G56">
            <v>394732</v>
          </cell>
          <cell r="H56">
            <v>738150</v>
          </cell>
          <cell r="M56">
            <v>738150</v>
          </cell>
        </row>
        <row r="58">
          <cell r="K58" t="str">
            <v>Total Schedule M revreq</v>
          </cell>
          <cell r="M58">
            <v>2524551</v>
          </cell>
        </row>
      </sheetData>
      <sheetData sheetId="6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Twelve Months Ended December 31, 1995 (Actual)  vs. December 31, 1998 (Projected)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12/31/95</v>
          </cell>
          <cell r="F10" t="str">
            <v>Ended 12/31/98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2479575</v>
          </cell>
          <cell r="F12">
            <v>2672559</v>
          </cell>
          <cell r="H12">
            <v>192984</v>
          </cell>
          <cell r="J12">
            <v>28422</v>
          </cell>
          <cell r="L12">
            <v>-834</v>
          </cell>
          <cell r="N12">
            <v>-4053</v>
          </cell>
        </row>
        <row r="13">
          <cell r="B13" t="str">
            <v>Pollution Control CWIP</v>
          </cell>
          <cell r="D13">
            <v>7587</v>
          </cell>
          <cell r="F13">
            <v>4464</v>
          </cell>
          <cell r="H13">
            <v>-3123</v>
          </cell>
          <cell r="J13">
            <v>-460</v>
          </cell>
          <cell r="L13">
            <v>13</v>
          </cell>
          <cell r="N13">
            <v>66</v>
          </cell>
        </row>
        <row r="14">
          <cell r="B14" t="str">
            <v>Unamortized Unbilled Revenue Adj</v>
          </cell>
          <cell r="D14">
            <v>-1784</v>
          </cell>
          <cell r="F14">
            <v>0</v>
          </cell>
          <cell r="H14">
            <v>1784</v>
          </cell>
          <cell r="J14">
            <v>263</v>
          </cell>
          <cell r="L14">
            <v>-8</v>
          </cell>
          <cell r="N14">
            <v>-37</v>
          </cell>
        </row>
        <row r="15">
          <cell r="B15" t="str">
            <v>Materials &amp; Supplies</v>
          </cell>
          <cell r="D15">
            <v>59473</v>
          </cell>
          <cell r="F15">
            <v>55619</v>
          </cell>
          <cell r="H15">
            <v>-3854</v>
          </cell>
          <cell r="J15">
            <v>-567</v>
          </cell>
          <cell r="L15">
            <v>17</v>
          </cell>
          <cell r="N15">
            <v>81</v>
          </cell>
        </row>
        <row r="16">
          <cell r="B16" t="str">
            <v>DSM Programs (F.C. 929 vintage)</v>
          </cell>
          <cell r="D16">
            <v>20327</v>
          </cell>
          <cell r="F16">
            <v>13784</v>
          </cell>
          <cell r="H16">
            <v>-6543</v>
          </cell>
          <cell r="J16">
            <v>-964</v>
          </cell>
          <cell r="L16">
            <v>28</v>
          </cell>
          <cell r="N16">
            <v>137</v>
          </cell>
        </row>
        <row r="17">
          <cell r="B17" t="str">
            <v>Cash Working Capital</v>
          </cell>
          <cell r="D17">
            <v>39048</v>
          </cell>
          <cell r="F17">
            <v>42303</v>
          </cell>
          <cell r="H17">
            <v>3255</v>
          </cell>
          <cell r="J17">
            <v>480</v>
          </cell>
          <cell r="L17">
            <v>-14</v>
          </cell>
          <cell r="N17">
            <v>-68</v>
          </cell>
        </row>
        <row r="18">
          <cell r="B18" t="str">
            <v>Accumulated Depreciation</v>
          </cell>
          <cell r="D18">
            <v>-664109</v>
          </cell>
          <cell r="F18">
            <v>-763765</v>
          </cell>
          <cell r="H18">
            <v>-99656</v>
          </cell>
          <cell r="J18">
            <v>-14677</v>
          </cell>
          <cell r="L18">
            <v>431</v>
          </cell>
          <cell r="N18">
            <v>2093</v>
          </cell>
        </row>
        <row r="19">
          <cell r="B19" t="str">
            <v>Accumulated Amortization</v>
          </cell>
          <cell r="D19">
            <v>-4694</v>
          </cell>
          <cell r="F19">
            <v>-7559</v>
          </cell>
          <cell r="H19">
            <v>-2865</v>
          </cell>
          <cell r="J19">
            <v>-423</v>
          </cell>
          <cell r="L19">
            <v>12</v>
          </cell>
          <cell r="N19">
            <v>60</v>
          </cell>
        </row>
        <row r="20">
          <cell r="B20" t="str">
            <v>Accumulated Deferred Taxes</v>
          </cell>
          <cell r="D20">
            <v>-262891</v>
          </cell>
          <cell r="F20">
            <v>-317886</v>
          </cell>
          <cell r="H20">
            <v>-54995</v>
          </cell>
          <cell r="J20">
            <v>-8099</v>
          </cell>
          <cell r="L20">
            <v>238</v>
          </cell>
          <cell r="N20">
            <v>1155</v>
          </cell>
        </row>
        <row r="21">
          <cell r="B21" t="str">
            <v>Customer Deposits</v>
          </cell>
          <cell r="D21">
            <v>-12698</v>
          </cell>
          <cell r="F21">
            <v>-13450</v>
          </cell>
          <cell r="H21">
            <v>-752</v>
          </cell>
          <cell r="J21">
            <v>-111</v>
          </cell>
          <cell r="L21">
            <v>3</v>
          </cell>
          <cell r="N21">
            <v>16</v>
          </cell>
        </row>
        <row r="23">
          <cell r="B23" t="str">
            <v>TOTAL RATE BASE</v>
          </cell>
          <cell r="D23">
            <v>1659834</v>
          </cell>
          <cell r="F23">
            <v>1686069</v>
          </cell>
          <cell r="H23">
            <v>26235</v>
          </cell>
          <cell r="J23">
            <v>3864</v>
          </cell>
          <cell r="L23">
            <v>-114</v>
          </cell>
          <cell r="N23">
            <v>-550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476470</v>
          </cell>
          <cell r="F26">
            <v>481101</v>
          </cell>
          <cell r="H26">
            <v>4631</v>
          </cell>
          <cell r="J26">
            <v>-4631</v>
          </cell>
        </row>
        <row r="28">
          <cell r="B28" t="str">
            <v>ECRR - Weather normalized (incl. GRT)</v>
          </cell>
          <cell r="D28">
            <v>3763</v>
          </cell>
          <cell r="F28">
            <v>14726</v>
          </cell>
          <cell r="H28">
            <v>10963</v>
          </cell>
        </row>
        <row r="30">
          <cell r="B30" t="str">
            <v>CAA/ECRR CAA (Weather norm, incl. GRT)</v>
          </cell>
          <cell r="D30">
            <v>348</v>
          </cell>
          <cell r="F30">
            <v>3036</v>
          </cell>
          <cell r="H30">
            <v>2688</v>
          </cell>
          <cell r="J30">
            <v>-2688</v>
          </cell>
        </row>
        <row r="32">
          <cell r="B32" t="str">
            <v>Fuel In Base (excl GRT)</v>
          </cell>
          <cell r="D32">
            <v>254200</v>
          </cell>
          <cell r="F32">
            <v>250883</v>
          </cell>
          <cell r="H32">
            <v>-3317</v>
          </cell>
        </row>
        <row r="33">
          <cell r="B33" t="str">
            <v>Fuel Clause (excl GRT)</v>
          </cell>
          <cell r="D33">
            <v>-21536</v>
          </cell>
          <cell r="F33">
            <v>16280</v>
          </cell>
          <cell r="H33">
            <v>37816</v>
          </cell>
        </row>
        <row r="34">
          <cell r="B34" t="str">
            <v xml:space="preserve">        Total Fuel Recovery </v>
          </cell>
          <cell r="D34">
            <v>232664</v>
          </cell>
          <cell r="F34">
            <v>267163</v>
          </cell>
          <cell r="H34">
            <v>34499</v>
          </cell>
        </row>
        <row r="36">
          <cell r="B36" t="str">
            <v>10% GRT on Fuel Clause Revenue</v>
          </cell>
          <cell r="D36">
            <v>-2393</v>
          </cell>
          <cell r="F36">
            <v>1809</v>
          </cell>
          <cell r="H36">
            <v>4202</v>
          </cell>
        </row>
        <row r="37">
          <cell r="B37" t="str">
            <v>10% GRT on Fuel In Base</v>
          </cell>
          <cell r="D37">
            <v>28242</v>
          </cell>
          <cell r="F37">
            <v>27873</v>
          </cell>
          <cell r="H37">
            <v>-369</v>
          </cell>
        </row>
        <row r="39">
          <cell r="B39" t="str">
            <v>TOTAL FUEL  REVENUE (FIB + Fuel Clause)</v>
          </cell>
          <cell r="D39">
            <v>258513</v>
          </cell>
          <cell r="F39">
            <v>296845</v>
          </cell>
          <cell r="H39">
            <v>38332</v>
          </cell>
        </row>
        <row r="41">
          <cell r="B41" t="str">
            <v>TOTAL SALE OF ELECTRICITY</v>
          </cell>
          <cell r="D41">
            <v>739094</v>
          </cell>
          <cell r="F41">
            <v>795708</v>
          </cell>
          <cell r="H41">
            <v>56614</v>
          </cell>
          <cell r="J41">
            <v>-7319</v>
          </cell>
        </row>
        <row r="43">
          <cell r="B43" t="str">
            <v>TOTAL OTHER REVENUES</v>
          </cell>
          <cell r="D43">
            <v>3465</v>
          </cell>
          <cell r="F43">
            <v>2716</v>
          </cell>
          <cell r="H43">
            <v>-749</v>
          </cell>
          <cell r="J43">
            <v>749</v>
          </cell>
        </row>
        <row r="45">
          <cell r="A45" t="str">
            <v>TOTAL OPERATING REVENUE</v>
          </cell>
          <cell r="D45">
            <v>742559</v>
          </cell>
          <cell r="F45">
            <v>798424</v>
          </cell>
          <cell r="H45">
            <v>55865</v>
          </cell>
          <cell r="J45">
            <v>-6570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185879</v>
          </cell>
          <cell r="F48">
            <v>213342</v>
          </cell>
          <cell r="H48">
            <v>27463</v>
          </cell>
        </row>
        <row r="49">
          <cell r="B49" t="str">
            <v>Capacity Purchase Payments</v>
          </cell>
          <cell r="D49">
            <v>50157</v>
          </cell>
          <cell r="F49">
            <v>56062</v>
          </cell>
          <cell r="H49">
            <v>5905</v>
          </cell>
        </row>
        <row r="50">
          <cell r="B50" t="str">
            <v xml:space="preserve">                           Subtotal</v>
          </cell>
          <cell r="D50">
            <v>236036</v>
          </cell>
          <cell r="F50">
            <v>269404</v>
          </cell>
          <cell r="H50">
            <v>33368</v>
          </cell>
          <cell r="J50">
            <v>-1257</v>
          </cell>
        </row>
        <row r="52">
          <cell r="B52" t="str">
            <v>Other O &amp; M</v>
          </cell>
          <cell r="D52">
            <v>121661</v>
          </cell>
          <cell r="F52">
            <v>124700</v>
          </cell>
          <cell r="H52">
            <v>3039</v>
          </cell>
          <cell r="J52">
            <v>3377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3387</v>
          </cell>
          <cell r="F54">
            <v>13254</v>
          </cell>
          <cell r="H54">
            <v>9867</v>
          </cell>
          <cell r="J54">
            <v>0</v>
          </cell>
        </row>
        <row r="55">
          <cell r="B55" t="str">
            <v>Depreciation</v>
          </cell>
          <cell r="D55">
            <v>61582</v>
          </cell>
          <cell r="F55">
            <v>64540</v>
          </cell>
          <cell r="H55">
            <v>2958</v>
          </cell>
          <cell r="J55">
            <v>3287</v>
          </cell>
        </row>
        <row r="56">
          <cell r="B56" t="str">
            <v>Amortization - Other</v>
          </cell>
          <cell r="D56">
            <v>-1043</v>
          </cell>
          <cell r="F56">
            <v>986</v>
          </cell>
          <cell r="H56">
            <v>2029</v>
          </cell>
          <cell r="J56">
            <v>2254</v>
          </cell>
        </row>
        <row r="57">
          <cell r="B57" t="str">
            <v>Other Taxes - Excluding GRT</v>
          </cell>
          <cell r="D57">
            <v>29079</v>
          </cell>
          <cell r="F57">
            <v>31264</v>
          </cell>
          <cell r="H57">
            <v>2185</v>
          </cell>
          <cell r="J57">
            <v>2428</v>
          </cell>
        </row>
        <row r="58">
          <cell r="B58" t="str">
            <v>Gross Receipts Tax</v>
          </cell>
          <cell r="D58">
            <v>73876</v>
          </cell>
          <cell r="F58">
            <v>79854</v>
          </cell>
          <cell r="H58">
            <v>5978</v>
          </cell>
          <cell r="J58">
            <v>-1467</v>
          </cell>
        </row>
        <row r="59">
          <cell r="B59" t="str">
            <v>D.C. Income Tax</v>
          </cell>
          <cell r="D59">
            <v>17055</v>
          </cell>
          <cell r="F59">
            <v>14102</v>
          </cell>
          <cell r="H59">
            <v>-2953</v>
          </cell>
          <cell r="J59">
            <v>-3977</v>
          </cell>
        </row>
        <row r="60">
          <cell r="B60" t="str">
            <v>Federal Income Tax</v>
          </cell>
          <cell r="D60">
            <v>52188</v>
          </cell>
          <cell r="F60">
            <v>50452</v>
          </cell>
          <cell r="H60">
            <v>-1736</v>
          </cell>
          <cell r="J60">
            <v>-4908</v>
          </cell>
        </row>
        <row r="62">
          <cell r="B62" t="str">
            <v>TOTAL OPERATING EXPENSES</v>
          </cell>
          <cell r="D62">
            <v>596002</v>
          </cell>
          <cell r="F62">
            <v>650737</v>
          </cell>
          <cell r="H62">
            <v>54735</v>
          </cell>
          <cell r="J62">
            <v>-263</v>
          </cell>
        </row>
        <row r="64">
          <cell r="A64" t="str">
            <v>OPERATING INCOME</v>
          </cell>
          <cell r="D64">
            <v>146557</v>
          </cell>
          <cell r="F64">
            <v>147687</v>
          </cell>
          <cell r="H64">
            <v>1130</v>
          </cell>
          <cell r="J64">
            <v>-6833</v>
          </cell>
        </row>
        <row r="66">
          <cell r="A66" t="str">
            <v>SUBTOTAL</v>
          </cell>
          <cell r="J66">
            <v>-2969</v>
          </cell>
        </row>
        <row r="71">
          <cell r="A71" t="str">
            <v>CALCULATED REVENUE REQUIREMENT</v>
          </cell>
          <cell r="D71">
            <v>8206</v>
          </cell>
          <cell r="F71">
            <v>9629</v>
          </cell>
          <cell r="J71">
            <v>1423</v>
          </cell>
        </row>
        <row r="73">
          <cell r="A73" t="str">
            <v>Unresolved difference</v>
          </cell>
          <cell r="J73">
            <v>4392</v>
          </cell>
        </row>
      </sheetData>
      <sheetData sheetId="7">
        <row r="3">
          <cell r="A3" t="str">
            <v>1998 Detail</v>
          </cell>
        </row>
        <row r="5">
          <cell r="C5" t="str">
            <v>ccrf</v>
          </cell>
          <cell r="F5" t="str">
            <v>nonccrf</v>
          </cell>
          <cell r="I5" t="str">
            <v>total</v>
          </cell>
        </row>
        <row r="7">
          <cell r="C7" t="str">
            <v>net</v>
          </cell>
          <cell r="D7" t="str">
            <v>grt surch</v>
          </cell>
          <cell r="F7" t="str">
            <v>net</v>
          </cell>
          <cell r="G7" t="str">
            <v>grt surch</v>
          </cell>
          <cell r="I7" t="str">
            <v>net</v>
          </cell>
          <cell r="J7" t="str">
            <v>grt surch</v>
          </cell>
        </row>
        <row r="8">
          <cell r="A8" t="str">
            <v>RES pre-95</v>
          </cell>
          <cell r="C8">
            <v>1432554</v>
          </cell>
          <cell r="D8">
            <v>-2767</v>
          </cell>
          <cell r="F8">
            <v>1426786</v>
          </cell>
          <cell r="G8">
            <v>-3267</v>
          </cell>
          <cell r="I8">
            <v>2859340</v>
          </cell>
          <cell r="J8">
            <v>-6034</v>
          </cell>
        </row>
        <row r="9">
          <cell r="A9">
            <v>95</v>
          </cell>
          <cell r="C9">
            <v>57386</v>
          </cell>
          <cell r="D9">
            <v>-428</v>
          </cell>
          <cell r="F9">
            <v>85725</v>
          </cell>
          <cell r="G9">
            <v>-637</v>
          </cell>
          <cell r="I9">
            <v>143111</v>
          </cell>
          <cell r="J9">
            <v>-1065</v>
          </cell>
        </row>
        <row r="10">
          <cell r="A10">
            <v>96</v>
          </cell>
          <cell r="C10">
            <v>40153</v>
          </cell>
          <cell r="D10">
            <v>-299</v>
          </cell>
          <cell r="F10">
            <v>55040</v>
          </cell>
          <cell r="G10">
            <v>-411</v>
          </cell>
          <cell r="I10">
            <v>95193</v>
          </cell>
          <cell r="J10">
            <v>-710</v>
          </cell>
        </row>
        <row r="12">
          <cell r="A12" t="str">
            <v>NON-RES pre-95</v>
          </cell>
          <cell r="C12">
            <v>6240721</v>
          </cell>
          <cell r="D12">
            <v>-12714</v>
          </cell>
          <cell r="F12">
            <v>6207624</v>
          </cell>
          <cell r="G12">
            <v>-14943</v>
          </cell>
          <cell r="I12">
            <v>12448345</v>
          </cell>
          <cell r="J12">
            <v>-27657</v>
          </cell>
        </row>
        <row r="13">
          <cell r="A13">
            <v>95</v>
          </cell>
          <cell r="C13">
            <v>943158</v>
          </cell>
          <cell r="D13">
            <v>-6951</v>
          </cell>
          <cell r="F13">
            <v>1361726</v>
          </cell>
          <cell r="G13">
            <v>-10033</v>
          </cell>
          <cell r="I13">
            <v>2304884</v>
          </cell>
          <cell r="J13">
            <v>-16984</v>
          </cell>
        </row>
        <row r="14">
          <cell r="A14">
            <v>96</v>
          </cell>
          <cell r="C14">
            <v>357368</v>
          </cell>
          <cell r="D14">
            <v>-2633</v>
          </cell>
          <cell r="F14">
            <v>468528</v>
          </cell>
          <cell r="G14">
            <v>-3453</v>
          </cell>
          <cell r="I14">
            <v>825896</v>
          </cell>
          <cell r="J14">
            <v>-6086</v>
          </cell>
        </row>
        <row r="16">
          <cell r="A16" t="str">
            <v>total dsm</v>
          </cell>
          <cell r="C16">
            <v>9071340</v>
          </cell>
          <cell r="D16">
            <v>-25792</v>
          </cell>
          <cell r="F16">
            <v>9605429</v>
          </cell>
          <cell r="G16">
            <v>-32744</v>
          </cell>
          <cell r="I16">
            <v>18676769</v>
          </cell>
          <cell r="J16">
            <v>-58536</v>
          </cell>
        </row>
        <row r="18">
          <cell r="A18" t="str">
            <v>caa</v>
          </cell>
          <cell r="I18">
            <v>2349389</v>
          </cell>
          <cell r="J18">
            <v>-5618</v>
          </cell>
        </row>
        <row r="20">
          <cell r="A20" t="str">
            <v>total ecrr</v>
          </cell>
          <cell r="I20">
            <v>21026158</v>
          </cell>
          <cell r="J20">
            <v>-64154</v>
          </cell>
        </row>
      </sheetData>
      <sheetData sheetId="8">
        <row r="4">
          <cell r="C4" t="str">
            <v>GRT</v>
          </cell>
          <cell r="E4">
            <v>0.1111</v>
          </cell>
          <cell r="G4">
            <v>0.1</v>
          </cell>
        </row>
        <row r="5">
          <cell r="C5" t="str">
            <v>Surcharge</v>
          </cell>
          <cell r="E5">
            <v>-1.0989000000000001E-2</v>
          </cell>
          <cell r="G5">
            <v>-0.01</v>
          </cell>
        </row>
        <row r="6">
          <cell r="E6">
            <v>0</v>
          </cell>
          <cell r="G6">
            <v>0</v>
          </cell>
        </row>
        <row r="9">
          <cell r="A9" t="str">
            <v>POTOMAC ELECTRIC POWER COMPANY</v>
          </cell>
        </row>
        <row r="11">
          <cell r="A11" t="str">
            <v>District of Columbia</v>
          </cell>
        </row>
        <row r="12">
          <cell r="A12" t="str">
            <v>Composition of Revenues</v>
          </cell>
        </row>
        <row r="13">
          <cell r="A13" t="str">
            <v>1998 Projected in F.C. 951 vs. 1998 Actual</v>
          </cell>
        </row>
        <row r="14">
          <cell r="G14" t="str">
            <v>1998 Projected in F.C. 951</v>
          </cell>
        </row>
        <row r="16">
          <cell r="C16" t="str">
            <v>`Normal'</v>
          </cell>
          <cell r="E16" t="str">
            <v>GRT</v>
          </cell>
          <cell r="G16" t="str">
            <v>Total (000 $)</v>
          </cell>
          <cell r="I16" t="str">
            <v>MWH</v>
          </cell>
          <cell r="K16" t="str">
            <v>Rate/kwh</v>
          </cell>
        </row>
        <row r="18">
          <cell r="A18" t="str">
            <v>Non-Fuel Base</v>
          </cell>
        </row>
        <row r="19">
          <cell r="B19" t="str">
            <v>Original Annualized</v>
          </cell>
          <cell r="C19">
            <v>434298</v>
          </cell>
          <cell r="E19">
            <v>48255</v>
          </cell>
          <cell r="G19">
            <v>482553</v>
          </cell>
          <cell r="I19">
            <v>10315570</v>
          </cell>
          <cell r="K19">
            <v>4.6779000000000001E-2</v>
          </cell>
        </row>
        <row r="20">
          <cell r="B20" t="str">
            <v>ECRR - CAAA component</v>
          </cell>
          <cell r="C20">
            <v>313</v>
          </cell>
          <cell r="E20">
            <v>35</v>
          </cell>
          <cell r="G20">
            <v>348</v>
          </cell>
        </row>
        <row r="21">
          <cell r="A21" t="str">
            <v xml:space="preserve"> </v>
          </cell>
          <cell r="B21" t="str">
            <v>ECRR  - conserv. component (excl. ccrf)</v>
          </cell>
          <cell r="C21">
            <v>3387</v>
          </cell>
          <cell r="E21">
            <v>376</v>
          </cell>
          <cell r="G21">
            <v>3763</v>
          </cell>
        </row>
        <row r="22">
          <cell r="B22" t="str">
            <v>GRT on  Fuel in Base</v>
          </cell>
          <cell r="C22" t="str">
            <v>-</v>
          </cell>
          <cell r="E22">
            <v>28242</v>
          </cell>
          <cell r="G22">
            <v>28242</v>
          </cell>
        </row>
        <row r="24">
          <cell r="B24" t="str">
            <v>Non-fuel base before weather normalization</v>
          </cell>
          <cell r="C24">
            <v>437998</v>
          </cell>
          <cell r="E24">
            <v>76908</v>
          </cell>
          <cell r="G24">
            <v>514906</v>
          </cell>
        </row>
        <row r="25">
          <cell r="I25">
            <v>-83782</v>
          </cell>
          <cell r="K25">
            <v>7.2605000000000003E-2</v>
          </cell>
        </row>
        <row r="26">
          <cell r="A26" t="str">
            <v xml:space="preserve"> Weather Normalization</v>
          </cell>
          <cell r="I26">
            <v>10231788</v>
          </cell>
          <cell r="K26">
            <v>4.6567999999999998E-2</v>
          </cell>
        </row>
        <row r="27">
          <cell r="B27" t="str">
            <v>Original Annualized</v>
          </cell>
          <cell r="C27">
            <v>-5475</v>
          </cell>
          <cell r="E27">
            <v>-608</v>
          </cell>
          <cell r="G27">
            <v>-6083</v>
          </cell>
          <cell r="I27">
            <v>476470</v>
          </cell>
        </row>
        <row r="30">
          <cell r="A30" t="str">
            <v>Non-fuel base after weather normalization</v>
          </cell>
          <cell r="C30">
            <v>432523</v>
          </cell>
          <cell r="E30">
            <v>76300</v>
          </cell>
          <cell r="G30">
            <v>508823</v>
          </cell>
        </row>
        <row r="32">
          <cell r="A32" t="str">
            <v>Fuel in Base (Non-W/N)</v>
          </cell>
          <cell r="C32">
            <v>254200</v>
          </cell>
          <cell r="E32" t="str">
            <v>-</v>
          </cell>
          <cell r="G32">
            <v>254200</v>
          </cell>
        </row>
        <row r="34">
          <cell r="A34" t="str">
            <v>Total base revenue (incl. FIB) before W/N</v>
          </cell>
          <cell r="C34">
            <v>692198</v>
          </cell>
          <cell r="E34">
            <v>76908</v>
          </cell>
          <cell r="G34">
            <v>769106</v>
          </cell>
        </row>
        <row r="35">
          <cell r="A35" t="str">
            <v>Total base revenue (incl. FIB) after W/N</v>
          </cell>
          <cell r="C35">
            <v>686723</v>
          </cell>
          <cell r="E35">
            <v>76300</v>
          </cell>
          <cell r="G35">
            <v>763023</v>
          </cell>
        </row>
        <row r="37">
          <cell r="A37" t="str">
            <v>FUEL REVENUE - Non W/N</v>
          </cell>
          <cell r="C37">
            <v>-21536</v>
          </cell>
          <cell r="E37">
            <v>-2393</v>
          </cell>
          <cell r="G37">
            <v>-23929</v>
          </cell>
        </row>
        <row r="40">
          <cell r="A40" t="str">
            <v>TOTAL REVENUE Non Weather Normalized</v>
          </cell>
          <cell r="G40">
            <v>745177</v>
          </cell>
        </row>
        <row r="43">
          <cell r="A43" t="str">
            <v>TOTAL REVENUE - WEATHER NORMALIZED</v>
          </cell>
          <cell r="G43">
            <v>739094</v>
          </cell>
        </row>
        <row r="46">
          <cell r="G46" t="str">
            <v>1998 Actual</v>
          </cell>
        </row>
        <row r="48">
          <cell r="C48" t="str">
            <v>`Normal'</v>
          </cell>
          <cell r="E48" t="str">
            <v>GRT</v>
          </cell>
          <cell r="G48" t="str">
            <v>Total (000 $)</v>
          </cell>
          <cell r="I48" t="str">
            <v>MWH</v>
          </cell>
          <cell r="K48" t="str">
            <v>Rate/kwh</v>
          </cell>
        </row>
        <row r="50">
          <cell r="A50" t="str">
            <v>Non-Fuel Base</v>
          </cell>
        </row>
        <row r="51">
          <cell r="B51" t="str">
            <v>Original Annualized</v>
          </cell>
          <cell r="C51">
            <v>430761</v>
          </cell>
          <cell r="E51">
            <v>47862</v>
          </cell>
          <cell r="G51">
            <v>478623</v>
          </cell>
          <cell r="I51">
            <v>10136667</v>
          </cell>
          <cell r="K51">
            <v>4.7217000000000002E-2</v>
          </cell>
        </row>
        <row r="52">
          <cell r="B52" t="str">
            <v>ECRR - CAAA component</v>
          </cell>
          <cell r="C52">
            <v>2114</v>
          </cell>
          <cell r="E52">
            <v>235</v>
          </cell>
          <cell r="G52">
            <v>2349</v>
          </cell>
        </row>
        <row r="53">
          <cell r="B53" t="str">
            <v>ECRR  - conserv. component (excl. ccrf)</v>
          </cell>
          <cell r="C53">
            <v>8674</v>
          </cell>
          <cell r="E53">
            <v>964</v>
          </cell>
          <cell r="G53">
            <v>9638</v>
          </cell>
        </row>
        <row r="54">
          <cell r="B54" t="str">
            <v>GRT on  Fuel in Base</v>
          </cell>
          <cell r="C54" t="str">
            <v>-</v>
          </cell>
          <cell r="E54">
            <v>28143</v>
          </cell>
          <cell r="G54">
            <v>28143</v>
          </cell>
        </row>
        <row r="55">
          <cell r="B55" t="str">
            <v>GRT Surcharge Credit</v>
          </cell>
          <cell r="E55">
            <v>-1463</v>
          </cell>
          <cell r="G55">
            <v>-1463</v>
          </cell>
        </row>
        <row r="57">
          <cell r="B57" t="str">
            <v>Non-fuel base before W/N</v>
          </cell>
          <cell r="C57">
            <v>441549</v>
          </cell>
          <cell r="E57">
            <v>75741</v>
          </cell>
          <cell r="G57">
            <v>517290</v>
          </cell>
        </row>
        <row r="58">
          <cell r="I58">
            <v>651</v>
          </cell>
          <cell r="K58">
            <v>0.889401</v>
          </cell>
        </row>
        <row r="59">
          <cell r="A59" t="str">
            <v>Weather Normalization</v>
          </cell>
          <cell r="I59">
            <v>10137318</v>
          </cell>
          <cell r="K59">
            <v>4.7271000000000001E-2</v>
          </cell>
        </row>
        <row r="60">
          <cell r="B60" t="str">
            <v>Original Annualized</v>
          </cell>
          <cell r="C60">
            <v>521</v>
          </cell>
          <cell r="E60">
            <v>58</v>
          </cell>
          <cell r="G60">
            <v>579</v>
          </cell>
          <cell r="I60">
            <v>479202</v>
          </cell>
        </row>
        <row r="63">
          <cell r="A63" t="str">
            <v>Non-fuel base after W/N</v>
          </cell>
          <cell r="C63">
            <v>442070</v>
          </cell>
          <cell r="E63">
            <v>75799</v>
          </cell>
          <cell r="G63">
            <v>517869</v>
          </cell>
        </row>
        <row r="66">
          <cell r="A66" t="str">
            <v>Fuel in Base (Non-W/N)</v>
          </cell>
          <cell r="C66">
            <v>253315</v>
          </cell>
          <cell r="E66" t="str">
            <v>-</v>
          </cell>
          <cell r="G66">
            <v>253315</v>
          </cell>
        </row>
        <row r="68">
          <cell r="A68" t="str">
            <v>Total base revenue (incl. FIB) before W/N</v>
          </cell>
          <cell r="C68">
            <v>694864</v>
          </cell>
          <cell r="E68">
            <v>75741</v>
          </cell>
          <cell r="G68">
            <v>770605</v>
          </cell>
        </row>
        <row r="69">
          <cell r="A69" t="str">
            <v>Total base revenue (incl. FIB) after W/N</v>
          </cell>
          <cell r="C69">
            <v>695385</v>
          </cell>
          <cell r="E69">
            <v>75799</v>
          </cell>
          <cell r="G69">
            <v>771184</v>
          </cell>
        </row>
        <row r="72">
          <cell r="A72" t="str">
            <v>FUEL REVENUE - annualized</v>
          </cell>
          <cell r="C72">
            <v>-18178</v>
          </cell>
          <cell r="E72">
            <v>-2020</v>
          </cell>
          <cell r="G72">
            <v>-20198</v>
          </cell>
        </row>
        <row r="75">
          <cell r="A75" t="str">
            <v>TOTAL REVENUE Non Weather Normalized per above</v>
          </cell>
          <cell r="G75">
            <v>750407</v>
          </cell>
        </row>
        <row r="79">
          <cell r="A79" t="str">
            <v>Total annualized revenue per Order,  before  Weather Normalization</v>
          </cell>
          <cell r="G79">
            <v>750407</v>
          </cell>
        </row>
        <row r="81">
          <cell r="A81" t="str">
            <v>TOTAL REVENUE - WEATHER NORMALIZED</v>
          </cell>
          <cell r="G81">
            <v>750986</v>
          </cell>
        </row>
        <row r="94">
          <cell r="A94" t="str">
            <v>POTOMAC ELECTRIC POWER COMPANY</v>
          </cell>
        </row>
        <row r="96">
          <cell r="A96" t="str">
            <v>District of Columbia</v>
          </cell>
        </row>
        <row r="97">
          <cell r="A97" t="str">
            <v>Composition of Revenues</v>
          </cell>
        </row>
        <row r="98">
          <cell r="A98" t="str">
            <v>1998 Projected</v>
          </cell>
        </row>
        <row r="101">
          <cell r="C101" t="str">
            <v>`Normal'</v>
          </cell>
          <cell r="E101" t="str">
            <v>GRT</v>
          </cell>
          <cell r="G101" t="str">
            <v>Total</v>
          </cell>
        </row>
        <row r="103">
          <cell r="A103" t="str">
            <v>Non-Fuel Base</v>
          </cell>
        </row>
        <row r="104">
          <cell r="B104" t="str">
            <v>Original Annualized</v>
          </cell>
          <cell r="C104">
            <v>432991</v>
          </cell>
          <cell r="E104">
            <v>48110</v>
          </cell>
          <cell r="G104">
            <v>481101</v>
          </cell>
          <cell r="I104">
            <v>10181982</v>
          </cell>
          <cell r="K104">
            <v>4.725E-2</v>
          </cell>
        </row>
        <row r="105">
          <cell r="B105" t="str">
            <v>ECRR - CAAA component</v>
          </cell>
          <cell r="C105">
            <v>2732</v>
          </cell>
          <cell r="E105">
            <v>304</v>
          </cell>
          <cell r="G105">
            <v>3036</v>
          </cell>
        </row>
        <row r="106">
          <cell r="A106" t="str">
            <v xml:space="preserve"> </v>
          </cell>
          <cell r="B106" t="str">
            <v>ECRR  - conserv. component (excl. ccrf)</v>
          </cell>
          <cell r="C106">
            <v>13253</v>
          </cell>
          <cell r="E106">
            <v>1473</v>
          </cell>
          <cell r="G106">
            <v>14726</v>
          </cell>
        </row>
        <row r="107">
          <cell r="B107" t="str">
            <v>GRT on  Fuel in Base</v>
          </cell>
          <cell r="C107" t="str">
            <v>-</v>
          </cell>
          <cell r="E107">
            <v>27873</v>
          </cell>
          <cell r="G107">
            <v>27873</v>
          </cell>
        </row>
        <row r="109">
          <cell r="B109" t="str">
            <v>Non-fuel base before weather normalization</v>
          </cell>
          <cell r="C109">
            <v>448976</v>
          </cell>
          <cell r="E109">
            <v>77760</v>
          </cell>
          <cell r="G109">
            <v>526736</v>
          </cell>
        </row>
        <row r="111">
          <cell r="A111" t="str">
            <v xml:space="preserve"> Weather Normalization</v>
          </cell>
        </row>
        <row r="112">
          <cell r="B112" t="str">
            <v>Original Annualized</v>
          </cell>
          <cell r="C112">
            <v>0</v>
          </cell>
          <cell r="E112">
            <v>0</v>
          </cell>
          <cell r="G112">
            <v>0</v>
          </cell>
        </row>
        <row r="113">
          <cell r="B113" t="str">
            <v>ECRR - CAAA component</v>
          </cell>
        </row>
        <row r="114">
          <cell r="B114" t="str">
            <v>ECRR  - conserv. component (excl. ccrf)</v>
          </cell>
        </row>
        <row r="116">
          <cell r="B116" t="str">
            <v xml:space="preserve">     Subtotal W/N</v>
          </cell>
          <cell r="C116">
            <v>0</v>
          </cell>
          <cell r="E116">
            <v>0</v>
          </cell>
          <cell r="G116">
            <v>0</v>
          </cell>
        </row>
        <row r="119">
          <cell r="A119" t="str">
            <v>Non-fuel base after weather normalization</v>
          </cell>
          <cell r="C119">
            <v>448976</v>
          </cell>
          <cell r="E119">
            <v>77760</v>
          </cell>
          <cell r="G119">
            <v>526736</v>
          </cell>
        </row>
        <row r="121">
          <cell r="A121" t="str">
            <v>Fuel in Base (Non-W/N)</v>
          </cell>
          <cell r="C121">
            <v>250883</v>
          </cell>
          <cell r="E121" t="str">
            <v>-</v>
          </cell>
          <cell r="G121">
            <v>250883</v>
          </cell>
        </row>
        <row r="123">
          <cell r="A123" t="str">
            <v>Total base revenue (incl. FIB) before W/N</v>
          </cell>
          <cell r="C123">
            <v>699859</v>
          </cell>
          <cell r="E123">
            <v>77760</v>
          </cell>
          <cell r="G123">
            <v>777619</v>
          </cell>
        </row>
        <row r="124">
          <cell r="A124" t="str">
            <v>Total base revenue (incl. FIB) after W/N</v>
          </cell>
          <cell r="C124">
            <v>699859</v>
          </cell>
          <cell r="E124">
            <v>77760</v>
          </cell>
          <cell r="G124">
            <v>777619</v>
          </cell>
        </row>
        <row r="127">
          <cell r="A127" t="str">
            <v>FUEL REVENUE - Non W/N</v>
          </cell>
          <cell r="C127">
            <v>16280</v>
          </cell>
          <cell r="E127">
            <v>1809</v>
          </cell>
          <cell r="G127">
            <v>18089</v>
          </cell>
        </row>
        <row r="130">
          <cell r="A130" t="str">
            <v>TOTAL REVENUE Non Weather Normalized</v>
          </cell>
          <cell r="G130">
            <v>795708</v>
          </cell>
          <cell r="I130">
            <v>795708</v>
          </cell>
        </row>
        <row r="133">
          <cell r="A133" t="str">
            <v>TOTAL REVENUE - WEATHER NORMALIZED</v>
          </cell>
          <cell r="G133">
            <v>795708</v>
          </cell>
        </row>
      </sheetData>
      <sheetData sheetId="9">
        <row r="1">
          <cell r="A1" t="str">
            <v>1998 Test Year</v>
          </cell>
        </row>
        <row r="3">
          <cell r="A3" t="str">
            <v>Analysis of Fuel Costs vs. Fuel Revenues</v>
          </cell>
        </row>
        <row r="7">
          <cell r="B7" t="str">
            <v>January</v>
          </cell>
          <cell r="C7" t="str">
            <v>February</v>
          </cell>
          <cell r="D7" t="str">
            <v>March</v>
          </cell>
          <cell r="E7" t="str">
            <v>April</v>
          </cell>
          <cell r="F7" t="str">
            <v>May</v>
          </cell>
          <cell r="G7" t="str">
            <v>June</v>
          </cell>
          <cell r="H7" t="str">
            <v>July</v>
          </cell>
          <cell r="I7" t="str">
            <v>August</v>
          </cell>
          <cell r="J7" t="str">
            <v>September</v>
          </cell>
          <cell r="K7" t="str">
            <v>October</v>
          </cell>
          <cell r="L7" t="str">
            <v>November</v>
          </cell>
          <cell r="M7" t="str">
            <v>December</v>
          </cell>
        </row>
        <row r="9">
          <cell r="A9" t="str">
            <v>Net F &amp; I</v>
          </cell>
          <cell r="B9">
            <v>47744</v>
          </cell>
          <cell r="C9">
            <v>44444</v>
          </cell>
          <cell r="D9">
            <v>41206</v>
          </cell>
          <cell r="E9">
            <v>36006</v>
          </cell>
          <cell r="F9">
            <v>40284</v>
          </cell>
          <cell r="G9">
            <v>52076</v>
          </cell>
          <cell r="H9">
            <v>58041</v>
          </cell>
          <cell r="I9">
            <v>56874</v>
          </cell>
          <cell r="J9">
            <v>49789</v>
          </cell>
          <cell r="K9">
            <v>41424</v>
          </cell>
          <cell r="L9">
            <v>41692</v>
          </cell>
          <cell r="M9">
            <v>50296</v>
          </cell>
          <cell r="N9">
            <v>559876</v>
          </cell>
        </row>
        <row r="10">
          <cell r="A10" t="str">
            <v>EUM credits</v>
          </cell>
          <cell r="G10">
            <v>3049</v>
          </cell>
          <cell r="H10">
            <v>3291</v>
          </cell>
          <cell r="I10">
            <v>3291</v>
          </cell>
          <cell r="J10">
            <v>3170</v>
          </cell>
          <cell r="K10">
            <v>3048</v>
          </cell>
          <cell r="N10">
            <v>15849</v>
          </cell>
        </row>
        <row r="11">
          <cell r="A11" t="str">
            <v>Handling,</v>
          </cell>
        </row>
        <row r="12">
          <cell r="A12" t="str">
            <v xml:space="preserve">  unit tr, ppl</v>
          </cell>
          <cell r="B12">
            <v>1623</v>
          </cell>
          <cell r="C12">
            <v>1627</v>
          </cell>
          <cell r="D12">
            <v>1633</v>
          </cell>
          <cell r="E12">
            <v>1637</v>
          </cell>
          <cell r="F12">
            <v>1642</v>
          </cell>
          <cell r="G12">
            <v>1645</v>
          </cell>
          <cell r="H12">
            <v>1651</v>
          </cell>
          <cell r="I12">
            <v>1655</v>
          </cell>
          <cell r="J12">
            <v>1660</v>
          </cell>
          <cell r="K12">
            <v>1665</v>
          </cell>
          <cell r="L12">
            <v>1670</v>
          </cell>
          <cell r="M12">
            <v>1674</v>
          </cell>
          <cell r="N12">
            <v>19782</v>
          </cell>
        </row>
        <row r="14">
          <cell r="A14" t="str">
            <v>Allocable for cost of service</v>
          </cell>
          <cell r="B14">
            <v>46121</v>
          </cell>
          <cell r="C14">
            <v>42817</v>
          </cell>
          <cell r="D14">
            <v>39573</v>
          </cell>
          <cell r="E14">
            <v>34369</v>
          </cell>
          <cell r="F14">
            <v>38642</v>
          </cell>
          <cell r="G14">
            <v>47382</v>
          </cell>
          <cell r="H14">
            <v>53099</v>
          </cell>
          <cell r="I14">
            <v>51928</v>
          </cell>
          <cell r="J14">
            <v>44959</v>
          </cell>
          <cell r="K14">
            <v>36711</v>
          </cell>
          <cell r="L14">
            <v>40022</v>
          </cell>
          <cell r="M14">
            <v>48622</v>
          </cell>
          <cell r="N14">
            <v>524245</v>
          </cell>
        </row>
        <row r="16">
          <cell r="A16" t="str">
            <v>kwh sales</v>
          </cell>
        </row>
        <row r="17">
          <cell r="A17" t="str">
            <v xml:space="preserve">  Allocator</v>
          </cell>
          <cell r="B17">
            <v>0.36128199999999999</v>
          </cell>
          <cell r="C17">
            <v>0.36627599999999999</v>
          </cell>
          <cell r="D17">
            <v>0.38165100000000002</v>
          </cell>
          <cell r="E17">
            <v>0.39855600000000002</v>
          </cell>
          <cell r="F17">
            <v>0.413937</v>
          </cell>
          <cell r="G17">
            <v>0.39697900000000003</v>
          </cell>
          <cell r="H17">
            <v>0.39024900000000001</v>
          </cell>
          <cell r="I17">
            <v>0.39258599999999999</v>
          </cell>
          <cell r="J17">
            <v>0.39800200000000002</v>
          </cell>
          <cell r="K17">
            <v>0.40197100000000002</v>
          </cell>
          <cell r="L17">
            <v>0.38983800000000002</v>
          </cell>
          <cell r="M17">
            <v>0.36885299999999999</v>
          </cell>
        </row>
        <row r="18">
          <cell r="A18" t="str">
            <v>DC F &amp; I</v>
          </cell>
          <cell r="B18">
            <v>16663</v>
          </cell>
          <cell r="C18">
            <v>15683</v>
          </cell>
          <cell r="D18">
            <v>15103</v>
          </cell>
          <cell r="E18">
            <v>13698</v>
          </cell>
          <cell r="F18">
            <v>15995</v>
          </cell>
          <cell r="G18">
            <v>18810</v>
          </cell>
          <cell r="H18">
            <v>20722</v>
          </cell>
          <cell r="I18">
            <v>20386</v>
          </cell>
          <cell r="J18">
            <v>17894</v>
          </cell>
          <cell r="K18">
            <v>14757</v>
          </cell>
          <cell r="L18">
            <v>15602</v>
          </cell>
          <cell r="M18">
            <v>17934</v>
          </cell>
          <cell r="N18">
            <v>203247</v>
          </cell>
        </row>
        <row r="19">
          <cell r="A19" t="str">
            <v>D.C. EUM  credits, directly assigned</v>
          </cell>
          <cell r="G19">
            <v>408</v>
          </cell>
          <cell r="H19">
            <v>522</v>
          </cell>
          <cell r="I19">
            <v>522</v>
          </cell>
          <cell r="J19">
            <v>466</v>
          </cell>
          <cell r="K19">
            <v>408</v>
          </cell>
          <cell r="N19">
            <v>2326</v>
          </cell>
        </row>
        <row r="20">
          <cell r="A20" t="str">
            <v>Net F &amp; I for cost of service</v>
          </cell>
          <cell r="B20">
            <v>16663</v>
          </cell>
          <cell r="C20">
            <v>15683</v>
          </cell>
          <cell r="D20">
            <v>15103</v>
          </cell>
          <cell r="E20">
            <v>13698</v>
          </cell>
          <cell r="F20">
            <v>15995</v>
          </cell>
          <cell r="G20">
            <v>19218</v>
          </cell>
          <cell r="H20">
            <v>21244</v>
          </cell>
          <cell r="I20">
            <v>20908</v>
          </cell>
          <cell r="J20">
            <v>18360</v>
          </cell>
          <cell r="K20">
            <v>15165</v>
          </cell>
          <cell r="L20">
            <v>15602</v>
          </cell>
          <cell r="M20">
            <v>17934</v>
          </cell>
          <cell r="N20">
            <v>205573</v>
          </cell>
        </row>
        <row r="23">
          <cell r="A23" t="str">
            <v>System capacity purchases</v>
          </cell>
          <cell r="B23">
            <v>12360</v>
          </cell>
          <cell r="C23">
            <v>12360</v>
          </cell>
          <cell r="D23">
            <v>12360</v>
          </cell>
          <cell r="E23">
            <v>12360</v>
          </cell>
          <cell r="F23">
            <v>12360</v>
          </cell>
          <cell r="G23">
            <v>12387</v>
          </cell>
          <cell r="H23">
            <v>12387</v>
          </cell>
          <cell r="I23">
            <v>12387</v>
          </cell>
          <cell r="J23">
            <v>12387</v>
          </cell>
          <cell r="K23">
            <v>12368</v>
          </cell>
          <cell r="L23">
            <v>12360</v>
          </cell>
          <cell r="M23">
            <v>12355</v>
          </cell>
          <cell r="N23">
            <v>148431</v>
          </cell>
        </row>
        <row r="24">
          <cell r="A24" t="str">
            <v>A &amp; E NCP  allocator, D.C.</v>
          </cell>
          <cell r="B24">
            <v>0.37769999999999998</v>
          </cell>
          <cell r="C24">
            <v>0.37769999999999998</v>
          </cell>
          <cell r="D24">
            <v>0.37769999999999998</v>
          </cell>
          <cell r="E24">
            <v>0.37769999999999998</v>
          </cell>
          <cell r="F24">
            <v>0.37769999999999998</v>
          </cell>
          <cell r="G24">
            <v>0.37769999999999998</v>
          </cell>
          <cell r="H24">
            <v>0.37769999999999998</v>
          </cell>
          <cell r="I24">
            <v>0.37769999999999998</v>
          </cell>
          <cell r="J24">
            <v>0.37769999999999998</v>
          </cell>
          <cell r="K24">
            <v>0.37769999999999998</v>
          </cell>
          <cell r="L24">
            <v>0.37769999999999998</v>
          </cell>
          <cell r="M24">
            <v>0.37769999999999998</v>
          </cell>
        </row>
        <row r="25">
          <cell r="A25" t="str">
            <v>D.C. Cap Purchase, allocated on demand</v>
          </cell>
          <cell r="B25">
            <v>4668</v>
          </cell>
          <cell r="C25">
            <v>4668</v>
          </cell>
          <cell r="D25">
            <v>4668</v>
          </cell>
          <cell r="E25">
            <v>4668</v>
          </cell>
          <cell r="F25">
            <v>4668</v>
          </cell>
          <cell r="G25">
            <v>4679</v>
          </cell>
          <cell r="H25">
            <v>4679</v>
          </cell>
          <cell r="I25">
            <v>4679</v>
          </cell>
          <cell r="J25">
            <v>4679</v>
          </cell>
          <cell r="K25">
            <v>4671</v>
          </cell>
          <cell r="L25">
            <v>4668</v>
          </cell>
          <cell r="M25">
            <v>4667</v>
          </cell>
          <cell r="N25">
            <v>56062</v>
          </cell>
        </row>
        <row r="27">
          <cell r="A27" t="str">
            <v>D.C. Cap Purch, allocated on KWH sales</v>
          </cell>
          <cell r="B27">
            <v>4465</v>
          </cell>
          <cell r="C27">
            <v>4527</v>
          </cell>
          <cell r="D27">
            <v>4717</v>
          </cell>
          <cell r="E27">
            <v>4926</v>
          </cell>
          <cell r="F27">
            <v>5116</v>
          </cell>
          <cell r="G27">
            <v>4917</v>
          </cell>
          <cell r="H27">
            <v>4834</v>
          </cell>
          <cell r="I27">
            <v>4863</v>
          </cell>
          <cell r="J27">
            <v>4930</v>
          </cell>
          <cell r="K27">
            <v>4972</v>
          </cell>
          <cell r="L27">
            <v>4818</v>
          </cell>
          <cell r="M27">
            <v>4557</v>
          </cell>
          <cell r="N27">
            <v>57642</v>
          </cell>
        </row>
        <row r="29">
          <cell r="A29" t="str">
            <v xml:space="preserve">Total D.C. recoverable fuel cost </v>
          </cell>
        </row>
        <row r="30">
          <cell r="A30" t="str">
            <v xml:space="preserve">     included in cost of service</v>
          </cell>
          <cell r="B30">
            <v>21331</v>
          </cell>
          <cell r="C30">
            <v>20351</v>
          </cell>
          <cell r="D30">
            <v>19771</v>
          </cell>
          <cell r="E30">
            <v>18366</v>
          </cell>
          <cell r="F30">
            <v>20663</v>
          </cell>
          <cell r="G30">
            <v>23897</v>
          </cell>
          <cell r="H30">
            <v>25923</v>
          </cell>
          <cell r="I30">
            <v>25587</v>
          </cell>
          <cell r="J30">
            <v>23039</v>
          </cell>
          <cell r="K30">
            <v>19836</v>
          </cell>
          <cell r="L30">
            <v>20270</v>
          </cell>
          <cell r="M30">
            <v>22601</v>
          </cell>
          <cell r="N30">
            <v>261635</v>
          </cell>
        </row>
        <row r="32">
          <cell r="A32" t="str">
            <v>D.C. non-recoverable fuel cost included</v>
          </cell>
        </row>
        <row r="33">
          <cell r="A33" t="str">
            <v xml:space="preserve">     in cost of service:</v>
          </cell>
          <cell r="B33">
            <v>586</v>
          </cell>
          <cell r="C33">
            <v>596</v>
          </cell>
          <cell r="D33">
            <v>623</v>
          </cell>
          <cell r="E33">
            <v>652</v>
          </cell>
          <cell r="F33">
            <v>680</v>
          </cell>
          <cell r="G33">
            <v>653</v>
          </cell>
          <cell r="H33">
            <v>644</v>
          </cell>
          <cell r="I33">
            <v>650</v>
          </cell>
          <cell r="J33">
            <v>661</v>
          </cell>
          <cell r="K33">
            <v>669</v>
          </cell>
          <cell r="L33">
            <v>651</v>
          </cell>
          <cell r="M33">
            <v>617</v>
          </cell>
          <cell r="N33">
            <v>7682</v>
          </cell>
        </row>
        <row r="35">
          <cell r="A35" t="str">
            <v>Fuel cost in cost of service</v>
          </cell>
          <cell r="B35">
            <v>21917</v>
          </cell>
          <cell r="C35">
            <v>20947</v>
          </cell>
          <cell r="D35">
            <v>20394</v>
          </cell>
          <cell r="E35">
            <v>19018</v>
          </cell>
          <cell r="F35">
            <v>21343</v>
          </cell>
          <cell r="G35">
            <v>24550</v>
          </cell>
          <cell r="H35">
            <v>26567</v>
          </cell>
          <cell r="I35">
            <v>26237</v>
          </cell>
          <cell r="J35">
            <v>23700</v>
          </cell>
          <cell r="K35">
            <v>20505</v>
          </cell>
          <cell r="L35">
            <v>20921</v>
          </cell>
          <cell r="M35">
            <v>23218</v>
          </cell>
          <cell r="N35">
            <v>269317</v>
          </cell>
        </row>
        <row r="37">
          <cell r="A37" t="str">
            <v>Fuel to be recovered in FAC</v>
          </cell>
        </row>
        <row r="38">
          <cell r="A38" t="str">
            <v xml:space="preserve">      Net F &amp; I, incl EUM credits</v>
          </cell>
          <cell r="B38">
            <v>46121</v>
          </cell>
          <cell r="C38">
            <v>42817</v>
          </cell>
          <cell r="D38">
            <v>39573</v>
          </cell>
          <cell r="E38">
            <v>34369</v>
          </cell>
          <cell r="F38">
            <v>38642</v>
          </cell>
          <cell r="G38">
            <v>50431</v>
          </cell>
          <cell r="H38">
            <v>56390</v>
          </cell>
          <cell r="I38">
            <v>55219</v>
          </cell>
          <cell r="J38">
            <v>48129</v>
          </cell>
          <cell r="K38">
            <v>39759</v>
          </cell>
          <cell r="L38">
            <v>40022</v>
          </cell>
          <cell r="M38">
            <v>48622</v>
          </cell>
          <cell r="N38">
            <v>540094</v>
          </cell>
        </row>
        <row r="39">
          <cell r="A39" t="str">
            <v xml:space="preserve">      Capacity</v>
          </cell>
          <cell r="B39">
            <v>12360</v>
          </cell>
          <cell r="C39">
            <v>12360</v>
          </cell>
          <cell r="D39">
            <v>12360</v>
          </cell>
          <cell r="E39">
            <v>12360</v>
          </cell>
          <cell r="F39">
            <v>12360</v>
          </cell>
          <cell r="G39">
            <v>12387</v>
          </cell>
          <cell r="H39">
            <v>12387</v>
          </cell>
          <cell r="I39">
            <v>12387</v>
          </cell>
          <cell r="J39">
            <v>12387</v>
          </cell>
          <cell r="K39">
            <v>12368</v>
          </cell>
          <cell r="L39">
            <v>12360</v>
          </cell>
          <cell r="M39">
            <v>12355</v>
          </cell>
          <cell r="N39">
            <v>148431</v>
          </cell>
        </row>
        <row r="40">
          <cell r="B40">
            <v>58481</v>
          </cell>
          <cell r="C40">
            <v>55177</v>
          </cell>
          <cell r="D40">
            <v>51933</v>
          </cell>
          <cell r="E40">
            <v>46729</v>
          </cell>
          <cell r="F40">
            <v>51002</v>
          </cell>
          <cell r="G40">
            <v>62818</v>
          </cell>
          <cell r="H40">
            <v>68777</v>
          </cell>
          <cell r="I40">
            <v>67606</v>
          </cell>
          <cell r="J40">
            <v>60516</v>
          </cell>
          <cell r="K40">
            <v>52127</v>
          </cell>
          <cell r="L40">
            <v>52382</v>
          </cell>
          <cell r="M40">
            <v>60977</v>
          </cell>
          <cell r="N40">
            <v>688525</v>
          </cell>
        </row>
        <row r="41">
          <cell r="B41">
            <v>0.36128199999999999</v>
          </cell>
          <cell r="C41">
            <v>0.36627599999999999</v>
          </cell>
          <cell r="D41">
            <v>0.38165100000000002</v>
          </cell>
          <cell r="E41">
            <v>0.39855600000000002</v>
          </cell>
          <cell r="F41">
            <v>0.413937</v>
          </cell>
          <cell r="G41">
            <v>0.39697900000000003</v>
          </cell>
          <cell r="H41">
            <v>0.39024900000000001</v>
          </cell>
          <cell r="I41">
            <v>0.39258599999999999</v>
          </cell>
          <cell r="J41">
            <v>0.39800200000000002</v>
          </cell>
          <cell r="K41">
            <v>0.40197100000000002</v>
          </cell>
          <cell r="L41">
            <v>0.38983800000000002</v>
          </cell>
          <cell r="M41">
            <v>0.36885299999999999</v>
          </cell>
        </row>
        <row r="42">
          <cell r="A42" t="str">
            <v xml:space="preserve">      Net D.C. recoverable</v>
          </cell>
          <cell r="B42">
            <v>21128</v>
          </cell>
          <cell r="C42">
            <v>20210</v>
          </cell>
          <cell r="D42">
            <v>19820</v>
          </cell>
          <cell r="E42">
            <v>18624</v>
          </cell>
          <cell r="F42">
            <v>21112</v>
          </cell>
          <cell r="G42">
            <v>24937</v>
          </cell>
          <cell r="H42">
            <v>26840</v>
          </cell>
          <cell r="I42">
            <v>26541</v>
          </cell>
          <cell r="J42">
            <v>24085</v>
          </cell>
          <cell r="K42">
            <v>20954</v>
          </cell>
          <cell r="L42">
            <v>20420</v>
          </cell>
          <cell r="M42">
            <v>22492</v>
          </cell>
          <cell r="N42">
            <v>267163</v>
          </cell>
        </row>
        <row r="44">
          <cell r="A44" t="str">
            <v>D.C. fuel in base (per Revenue Analysis)</v>
          </cell>
          <cell r="B44">
            <v>21108</v>
          </cell>
          <cell r="C44">
            <v>19240</v>
          </cell>
          <cell r="D44">
            <v>19521</v>
          </cell>
          <cell r="E44">
            <v>18099</v>
          </cell>
          <cell r="F44">
            <v>20330</v>
          </cell>
          <cell r="G44">
            <v>22591</v>
          </cell>
          <cell r="H44">
            <v>26027</v>
          </cell>
          <cell r="I44">
            <v>25168</v>
          </cell>
          <cell r="J44">
            <v>20661</v>
          </cell>
          <cell r="K44">
            <v>18672</v>
          </cell>
          <cell r="L44">
            <v>18671</v>
          </cell>
          <cell r="M44">
            <v>20795</v>
          </cell>
          <cell r="N44">
            <v>250883</v>
          </cell>
        </row>
        <row r="46">
          <cell r="A46" t="str">
            <v xml:space="preserve">D.C. fuel revenue excl GRT </v>
          </cell>
          <cell r="B46">
            <v>20</v>
          </cell>
          <cell r="C46">
            <v>970</v>
          </cell>
          <cell r="D46">
            <v>299</v>
          </cell>
          <cell r="E46">
            <v>525</v>
          </cell>
          <cell r="F46">
            <v>782</v>
          </cell>
          <cell r="G46">
            <v>2346</v>
          </cell>
          <cell r="H46">
            <v>813</v>
          </cell>
          <cell r="I46">
            <v>1373</v>
          </cell>
          <cell r="J46">
            <v>3424</v>
          </cell>
          <cell r="K46">
            <v>2282</v>
          </cell>
          <cell r="L46">
            <v>1749</v>
          </cell>
          <cell r="M46">
            <v>1697</v>
          </cell>
          <cell r="N46">
            <v>16280</v>
          </cell>
        </row>
        <row r="47">
          <cell r="A47" t="str">
            <v>GRT</v>
          </cell>
          <cell r="B47">
            <v>2</v>
          </cell>
          <cell r="C47">
            <v>108</v>
          </cell>
          <cell r="D47">
            <v>33</v>
          </cell>
          <cell r="E47">
            <v>58</v>
          </cell>
          <cell r="F47">
            <v>87</v>
          </cell>
          <cell r="G47">
            <v>261</v>
          </cell>
          <cell r="H47">
            <v>90</v>
          </cell>
          <cell r="I47">
            <v>153</v>
          </cell>
          <cell r="J47">
            <v>380</v>
          </cell>
          <cell r="K47">
            <v>254</v>
          </cell>
          <cell r="L47">
            <v>194</v>
          </cell>
          <cell r="M47">
            <v>189</v>
          </cell>
          <cell r="N47">
            <v>1809</v>
          </cell>
        </row>
        <row r="48">
          <cell r="A48" t="str">
            <v>Fuel revenue currently included  in COS</v>
          </cell>
          <cell r="B48">
            <v>22</v>
          </cell>
          <cell r="C48">
            <v>1078</v>
          </cell>
          <cell r="D48">
            <v>332</v>
          </cell>
          <cell r="E48">
            <v>583</v>
          </cell>
          <cell r="F48">
            <v>869</v>
          </cell>
          <cell r="G48">
            <v>2607</v>
          </cell>
          <cell r="H48">
            <v>903</v>
          </cell>
          <cell r="I48">
            <v>1526</v>
          </cell>
          <cell r="J48">
            <v>3804</v>
          </cell>
          <cell r="K48">
            <v>2536</v>
          </cell>
          <cell r="L48">
            <v>1943</v>
          </cell>
          <cell r="M48">
            <v>1886</v>
          </cell>
          <cell r="N48">
            <v>16280</v>
          </cell>
        </row>
      </sheetData>
      <sheetData sheetId="10">
        <row r="3">
          <cell r="A3" t="str">
            <v>ANALYSIS OF OTHER O &amp; M</v>
          </cell>
        </row>
        <row r="5">
          <cell r="C5" t="str">
            <v xml:space="preserve"> 1996 DETAIL</v>
          </cell>
          <cell r="G5" t="str">
            <v>FC 951</v>
          </cell>
        </row>
        <row r="6">
          <cell r="C6" t="str">
            <v>12 mos. ended 12/31/1998</v>
          </cell>
          <cell r="G6" t="str">
            <v>12 mos. ended 12/31/1995</v>
          </cell>
          <cell r="N6" t="str">
            <v>Change due</v>
          </cell>
          <cell r="O6" t="str">
            <v>Change due</v>
          </cell>
        </row>
        <row r="7">
          <cell r="N7" t="str">
            <v xml:space="preserve">D </v>
          </cell>
          <cell r="O7" t="str">
            <v xml:space="preserve">D </v>
          </cell>
        </row>
        <row r="8">
          <cell r="C8" t="str">
            <v>System</v>
          </cell>
          <cell r="D8" t="str">
            <v>DC</v>
          </cell>
          <cell r="G8" t="str">
            <v>System</v>
          </cell>
          <cell r="H8" t="str">
            <v>DC</v>
          </cell>
          <cell r="K8" t="str">
            <v>System</v>
          </cell>
          <cell r="L8" t="str">
            <v>DC</v>
          </cell>
          <cell r="N8" t="str">
            <v>Costs</v>
          </cell>
          <cell r="O8" t="str">
            <v>Allocator</v>
          </cell>
          <cell r="P8" t="str">
            <v>Net</v>
          </cell>
          <cell r="Q8" t="str">
            <v>Check</v>
          </cell>
        </row>
        <row r="10">
          <cell r="A10" t="str">
            <v>Unadjusted</v>
          </cell>
          <cell r="C10">
            <v>313967</v>
          </cell>
          <cell r="D10">
            <v>121408</v>
          </cell>
          <cell r="E10">
            <v>0.38669999999999999</v>
          </cell>
          <cell r="G10">
            <v>301638</v>
          </cell>
          <cell r="H10">
            <v>118054</v>
          </cell>
          <cell r="I10">
            <v>0.39140000000000003</v>
          </cell>
          <cell r="K10">
            <v>12329</v>
          </cell>
          <cell r="L10">
            <v>3354</v>
          </cell>
          <cell r="N10">
            <v>4826</v>
          </cell>
          <cell r="O10">
            <v>-1476</v>
          </cell>
          <cell r="P10">
            <v>3350</v>
          </cell>
          <cell r="Q10">
            <v>3354</v>
          </cell>
        </row>
        <row r="11">
          <cell r="A11" t="str">
            <v>Contr Ctr Lease</v>
          </cell>
          <cell r="C11">
            <v>15251</v>
          </cell>
          <cell r="D11">
            <v>6014</v>
          </cell>
          <cell r="E11">
            <v>0.39433000000000001</v>
          </cell>
          <cell r="G11">
            <v>15251</v>
          </cell>
          <cell r="H11">
            <v>6055</v>
          </cell>
          <cell r="I11">
            <v>0.39700000000000002</v>
          </cell>
          <cell r="K11">
            <v>0</v>
          </cell>
          <cell r="L11">
            <v>-41</v>
          </cell>
          <cell r="N11">
            <v>0</v>
          </cell>
          <cell r="O11">
            <v>-41</v>
          </cell>
          <cell r="P11">
            <v>-41</v>
          </cell>
          <cell r="Q11">
            <v>41</v>
          </cell>
        </row>
        <row r="12">
          <cell r="C12">
            <v>329218</v>
          </cell>
          <cell r="D12">
            <v>127422</v>
          </cell>
          <cell r="E12">
            <v>0.38700000000000001</v>
          </cell>
          <cell r="G12">
            <v>316889</v>
          </cell>
          <cell r="H12">
            <v>124109</v>
          </cell>
        </row>
        <row r="14">
          <cell r="A14" t="str">
            <v>RMA's</v>
          </cell>
        </row>
        <row r="15">
          <cell r="B15" t="str">
            <v>Wages</v>
          </cell>
          <cell r="C15">
            <v>4582</v>
          </cell>
          <cell r="D15">
            <v>1774</v>
          </cell>
          <cell r="E15">
            <v>0.38716</v>
          </cell>
          <cell r="G15">
            <v>6130</v>
          </cell>
          <cell r="H15">
            <v>2389</v>
          </cell>
          <cell r="I15">
            <v>0.38969999999999999</v>
          </cell>
          <cell r="K15">
            <v>-1548</v>
          </cell>
          <cell r="L15">
            <v>-615</v>
          </cell>
        </row>
        <row r="16">
          <cell r="B16" t="str">
            <v>VSP</v>
          </cell>
          <cell r="C16">
            <v>-11996</v>
          </cell>
          <cell r="D16">
            <v>-4644</v>
          </cell>
          <cell r="E16">
            <v>0.38716</v>
          </cell>
          <cell r="G16">
            <v>-7999</v>
          </cell>
          <cell r="H16">
            <v>-3117</v>
          </cell>
          <cell r="I16">
            <v>0.38969999999999999</v>
          </cell>
          <cell r="K16">
            <v>-3997</v>
          </cell>
          <cell r="L16">
            <v>-1527</v>
          </cell>
        </row>
        <row r="17">
          <cell r="B17" t="str">
            <v>Restaffing</v>
          </cell>
          <cell r="C17">
            <v>8062</v>
          </cell>
          <cell r="D17">
            <v>3121</v>
          </cell>
          <cell r="E17">
            <v>0.38716</v>
          </cell>
          <cell r="G17">
            <v>0</v>
          </cell>
          <cell r="H17">
            <v>0</v>
          </cell>
          <cell r="K17">
            <v>8062</v>
          </cell>
          <cell r="L17">
            <v>3121</v>
          </cell>
        </row>
        <row r="18">
          <cell r="C18">
            <v>648</v>
          </cell>
          <cell r="D18">
            <v>251</v>
          </cell>
          <cell r="G18">
            <v>-1869</v>
          </cell>
          <cell r="H18">
            <v>-728</v>
          </cell>
        </row>
        <row r="19">
          <cell r="B19" t="str">
            <v>VSP</v>
          </cell>
          <cell r="C19">
            <v>2038</v>
          </cell>
          <cell r="D19">
            <v>789</v>
          </cell>
          <cell r="E19">
            <v>0.38716</v>
          </cell>
        </row>
        <row r="20">
          <cell r="B20" t="str">
            <v>Gainshare</v>
          </cell>
          <cell r="C20">
            <v>0</v>
          </cell>
          <cell r="D20">
            <v>0</v>
          </cell>
          <cell r="E20">
            <v>0.38716</v>
          </cell>
          <cell r="G20">
            <v>-3527</v>
          </cell>
          <cell r="H20">
            <v>-1374</v>
          </cell>
          <cell r="I20">
            <v>0.38969999999999999</v>
          </cell>
          <cell r="K20">
            <v>3527</v>
          </cell>
          <cell r="L20">
            <v>1374</v>
          </cell>
        </row>
        <row r="21">
          <cell r="B21" t="str">
            <v>Benefits</v>
          </cell>
          <cell r="C21">
            <v>2888</v>
          </cell>
          <cell r="D21">
            <v>1118</v>
          </cell>
          <cell r="E21">
            <v>0.38716</v>
          </cell>
          <cell r="K21">
            <v>2888</v>
          </cell>
          <cell r="L21">
            <v>1118</v>
          </cell>
        </row>
        <row r="22">
          <cell r="B22" t="str">
            <v>SERP</v>
          </cell>
          <cell r="C22">
            <v>-583</v>
          </cell>
          <cell r="D22">
            <v>-226</v>
          </cell>
          <cell r="E22">
            <v>0.38716</v>
          </cell>
          <cell r="G22">
            <v>-672</v>
          </cell>
          <cell r="H22">
            <v>-262</v>
          </cell>
          <cell r="I22">
            <v>0.38969999999999999</v>
          </cell>
          <cell r="K22">
            <v>89</v>
          </cell>
          <cell r="L22">
            <v>36</v>
          </cell>
        </row>
        <row r="23">
          <cell r="B23" t="str">
            <v>EPRI</v>
          </cell>
          <cell r="C23">
            <v>-3045</v>
          </cell>
          <cell r="D23">
            <v>-1179</v>
          </cell>
          <cell r="E23">
            <v>0.38716</v>
          </cell>
          <cell r="G23">
            <v>-216</v>
          </cell>
          <cell r="H23">
            <v>-84</v>
          </cell>
          <cell r="I23">
            <v>0.38969999999999999</v>
          </cell>
          <cell r="K23">
            <v>-2829</v>
          </cell>
          <cell r="L23">
            <v>-1095</v>
          </cell>
        </row>
        <row r="24">
          <cell r="B24" t="str">
            <v>Ind Contr</v>
          </cell>
          <cell r="C24">
            <v>-1233</v>
          </cell>
          <cell r="D24">
            <v>-477</v>
          </cell>
          <cell r="E24">
            <v>0.38716</v>
          </cell>
          <cell r="G24">
            <v>-1097</v>
          </cell>
          <cell r="H24">
            <v>-428</v>
          </cell>
          <cell r="I24">
            <v>0.38969999999999999</v>
          </cell>
          <cell r="K24">
            <v>-136</v>
          </cell>
          <cell r="L24">
            <v>-49</v>
          </cell>
        </row>
        <row r="25">
          <cell r="B25" t="str">
            <v>Adv</v>
          </cell>
          <cell r="C25">
            <v>-4423</v>
          </cell>
          <cell r="D25">
            <v>-1286</v>
          </cell>
          <cell r="E25">
            <v>0.29085</v>
          </cell>
          <cell r="G25">
            <v>-888</v>
          </cell>
          <cell r="H25">
            <v>-346</v>
          </cell>
          <cell r="I25">
            <v>0.38969999999999999</v>
          </cell>
          <cell r="K25">
            <v>-3535</v>
          </cell>
          <cell r="L25">
            <v>-940</v>
          </cell>
        </row>
        <row r="26">
          <cell r="B26" t="str">
            <v>Cust Dep Int</v>
          </cell>
          <cell r="C26">
            <v>505</v>
          </cell>
          <cell r="D26">
            <v>505</v>
          </cell>
          <cell r="E26">
            <v>1</v>
          </cell>
          <cell r="G26">
            <v>566</v>
          </cell>
          <cell r="H26">
            <v>566</v>
          </cell>
          <cell r="I26">
            <v>1</v>
          </cell>
          <cell r="K26">
            <v>-61</v>
          </cell>
          <cell r="L26">
            <v>-61</v>
          </cell>
        </row>
        <row r="27">
          <cell r="B27" t="str">
            <v>Reg</v>
          </cell>
          <cell r="C27">
            <v>48</v>
          </cell>
          <cell r="D27">
            <v>48</v>
          </cell>
          <cell r="E27">
            <v>1</v>
          </cell>
          <cell r="G27">
            <v>208</v>
          </cell>
          <cell r="H27">
            <v>208</v>
          </cell>
          <cell r="I27">
            <v>1</v>
          </cell>
          <cell r="K27">
            <v>-160</v>
          </cell>
          <cell r="L27">
            <v>-160</v>
          </cell>
        </row>
        <row r="28">
          <cell r="B28" t="str">
            <v>Y2K</v>
          </cell>
          <cell r="C28">
            <v>-1671</v>
          </cell>
          <cell r="D28">
            <v>-647</v>
          </cell>
          <cell r="E28">
            <v>0.38716</v>
          </cell>
          <cell r="K28">
            <v>-1671</v>
          </cell>
          <cell r="L28">
            <v>-647</v>
          </cell>
        </row>
        <row r="29">
          <cell r="B29" t="str">
            <v>PJM</v>
          </cell>
          <cell r="C29">
            <v>1998</v>
          </cell>
          <cell r="D29">
            <v>774</v>
          </cell>
          <cell r="E29">
            <v>0.38716</v>
          </cell>
          <cell r="K29">
            <v>1998</v>
          </cell>
          <cell r="L29">
            <v>774</v>
          </cell>
        </row>
        <row r="32">
          <cell r="B32" t="str">
            <v>subtotal RMA's</v>
          </cell>
          <cell r="C32">
            <v>-2830</v>
          </cell>
          <cell r="D32">
            <v>-330</v>
          </cell>
          <cell r="G32">
            <v>-7495</v>
          </cell>
          <cell r="H32">
            <v>-2448</v>
          </cell>
          <cell r="K32">
            <v>110</v>
          </cell>
          <cell r="L32">
            <v>350</v>
          </cell>
          <cell r="N32">
            <v>1856</v>
          </cell>
          <cell r="O32">
            <v>277</v>
          </cell>
          <cell r="P32">
            <v>2133</v>
          </cell>
          <cell r="Q32">
            <v>-2118</v>
          </cell>
        </row>
        <row r="35">
          <cell r="B35" t="str">
            <v>Total</v>
          </cell>
          <cell r="C35">
            <v>326388</v>
          </cell>
          <cell r="D35">
            <v>127092</v>
          </cell>
          <cell r="E35">
            <v>0.38940000000000002</v>
          </cell>
          <cell r="G35">
            <v>309394</v>
          </cell>
          <cell r="H35">
            <v>121661</v>
          </cell>
          <cell r="I35">
            <v>0.39319999999999999</v>
          </cell>
          <cell r="K35">
            <v>16994</v>
          </cell>
          <cell r="L35">
            <v>5431</v>
          </cell>
          <cell r="N35">
            <v>6682</v>
          </cell>
          <cell r="O35">
            <v>-1240</v>
          </cell>
          <cell r="P35">
            <v>5442</v>
          </cell>
          <cell r="Q35">
            <v>5431</v>
          </cell>
        </row>
      </sheetData>
      <sheetData sheetId="11">
        <row r="1">
          <cell r="O1" t="str">
            <v>POTOMAC ELECTRIC POWER COMPANY</v>
          </cell>
        </row>
        <row r="2">
          <cell r="O2" t="str">
            <v>District of Columbia</v>
          </cell>
        </row>
        <row r="3">
          <cell r="O3" t="str">
            <v>Analysis of Revenue Requirement -- F.C. 939 Per Order vs. Twelve Months Ended December 31, 1995</v>
          </cell>
        </row>
        <row r="5">
          <cell r="A5" t="str">
            <v>RECONCILIATION OF GROSS RECEIPTS TAX CALC</v>
          </cell>
          <cell r="J5">
            <v>36398.59824861111</v>
          </cell>
          <cell r="O5" t="str">
            <v>Summary of Gross Receipts Tax Calculation vs. Cost of Service</v>
          </cell>
          <cell r="AA5" t="str">
            <v>Analysis of F.C. 939 gross receipts tax - Impact of June 94 increase to 10%</v>
          </cell>
        </row>
        <row r="6">
          <cell r="J6">
            <v>36398.59824861111</v>
          </cell>
        </row>
        <row r="7">
          <cell r="O7" t="str">
            <v>Formal Case 939</v>
          </cell>
        </row>
        <row r="9">
          <cell r="D9" t="str">
            <v xml:space="preserve"> </v>
          </cell>
          <cell r="J9" t="str">
            <v>Revenue</v>
          </cell>
          <cell r="Q9" t="str">
            <v>Forfeited</v>
          </cell>
          <cell r="V9" t="str">
            <v>Calc rate</v>
          </cell>
          <cell r="W9" t="str">
            <v xml:space="preserve">GRT on </v>
          </cell>
          <cell r="X9" t="str">
            <v xml:space="preserve">GRT on </v>
          </cell>
          <cell r="Y9" t="str">
            <v xml:space="preserve">GRT on </v>
          </cell>
        </row>
        <row r="10">
          <cell r="D10" t="str">
            <v>1996</v>
          </cell>
          <cell r="F10" t="str">
            <v>1995</v>
          </cell>
          <cell r="H10" t="str">
            <v>Difference</v>
          </cell>
          <cell r="J10" t="str">
            <v>Requirement</v>
          </cell>
          <cell r="Q10" t="str">
            <v>Discounts</v>
          </cell>
          <cell r="R10" t="str">
            <v>rents, other</v>
          </cell>
          <cell r="U10" t="str">
            <v>Calc rate</v>
          </cell>
          <cell r="V10" t="str">
            <v>on  Rev</v>
          </cell>
          <cell r="W10" t="str">
            <v>Total Rev</v>
          </cell>
          <cell r="X10" t="str">
            <v xml:space="preserve"> Rev excl</v>
          </cell>
          <cell r="Y10" t="str">
            <v xml:space="preserve"> Rev excl</v>
          </cell>
        </row>
        <row r="11">
          <cell r="P11" t="str">
            <v>Sale of Elec</v>
          </cell>
          <cell r="Q11" t="str">
            <v>&amp; Misc</v>
          </cell>
          <cell r="R11" t="str">
            <v>(A/C 454,456)</v>
          </cell>
          <cell r="S11" t="str">
            <v>Total</v>
          </cell>
          <cell r="T11" t="str">
            <v>GRT</v>
          </cell>
          <cell r="U11" t="str">
            <v>on total Rev</v>
          </cell>
          <cell r="V11" t="str">
            <v>excl rents</v>
          </cell>
          <cell r="W11" t="str">
            <v>@ 10%</v>
          </cell>
          <cell r="X11" t="str">
            <v>rents@ 10%</v>
          </cell>
          <cell r="Y11" t="str">
            <v>rents@ avg</v>
          </cell>
          <cell r="Z11">
            <v>9.973333333333334E-2</v>
          </cell>
          <cell r="AB11" t="str">
            <v>rev subj to grt</v>
          </cell>
        </row>
        <row r="12">
          <cell r="A12" t="str">
            <v>Per Book GRT</v>
          </cell>
          <cell r="D12">
            <v>74456</v>
          </cell>
          <cell r="F12">
            <v>73033</v>
          </cell>
          <cell r="H12">
            <v>1423</v>
          </cell>
        </row>
        <row r="13">
          <cell r="O13" t="str">
            <v>January</v>
          </cell>
          <cell r="P13">
            <v>52664</v>
          </cell>
          <cell r="Q13">
            <v>151</v>
          </cell>
          <cell r="R13">
            <v>170</v>
          </cell>
          <cell r="S13">
            <v>52985</v>
          </cell>
          <cell r="T13">
            <v>5097</v>
          </cell>
          <cell r="U13">
            <v>9.6199999999999994E-2</v>
          </cell>
          <cell r="V13">
            <v>9.6500000000000002E-2</v>
          </cell>
          <cell r="W13">
            <v>5299</v>
          </cell>
          <cell r="X13">
            <v>5282</v>
          </cell>
          <cell r="Y13">
            <v>5267</v>
          </cell>
          <cell r="Z13">
            <v>170</v>
          </cell>
          <cell r="AA13" t="str">
            <v>January</v>
          </cell>
          <cell r="AB13">
            <v>52815</v>
          </cell>
        </row>
        <row r="14">
          <cell r="A14" t="str">
            <v>RMA's</v>
          </cell>
          <cell r="D14">
            <v>-666</v>
          </cell>
          <cell r="F14">
            <v>843</v>
          </cell>
          <cell r="O14" t="str">
            <v>February</v>
          </cell>
          <cell r="P14">
            <v>46992</v>
          </cell>
          <cell r="Q14">
            <v>154</v>
          </cell>
          <cell r="R14">
            <v>70</v>
          </cell>
          <cell r="S14">
            <v>47216</v>
          </cell>
          <cell r="T14">
            <v>4558</v>
          </cell>
          <cell r="U14">
            <v>9.6500000000000002E-2</v>
          </cell>
          <cell r="V14">
            <v>9.6699999999999994E-2</v>
          </cell>
          <cell r="W14">
            <v>4722</v>
          </cell>
          <cell r="X14">
            <v>4715</v>
          </cell>
          <cell r="Y14">
            <v>4702</v>
          </cell>
          <cell r="Z14">
            <v>144</v>
          </cell>
          <cell r="AA14" t="str">
            <v>February</v>
          </cell>
          <cell r="AB14">
            <v>47146</v>
          </cell>
        </row>
        <row r="15">
          <cell r="H15">
            <v>-1509</v>
          </cell>
          <cell r="O15" t="str">
            <v>March</v>
          </cell>
          <cell r="P15">
            <v>48772</v>
          </cell>
          <cell r="Q15">
            <v>121</v>
          </cell>
          <cell r="R15">
            <v>78</v>
          </cell>
          <cell r="S15">
            <v>48971</v>
          </cell>
          <cell r="T15">
            <v>4722</v>
          </cell>
          <cell r="U15">
            <v>9.64E-2</v>
          </cell>
          <cell r="V15">
            <v>9.6600000000000005E-2</v>
          </cell>
          <cell r="W15">
            <v>4897</v>
          </cell>
          <cell r="X15">
            <v>4889</v>
          </cell>
          <cell r="Y15">
            <v>4876</v>
          </cell>
          <cell r="Z15">
            <v>154</v>
          </cell>
          <cell r="AA15" t="str">
            <v>March</v>
          </cell>
          <cell r="AB15">
            <v>48893</v>
          </cell>
        </row>
        <row r="16">
          <cell r="A16" t="str">
            <v>Rate Relief</v>
          </cell>
          <cell r="O16" t="str">
            <v>April</v>
          </cell>
          <cell r="P16">
            <v>46322</v>
          </cell>
          <cell r="Q16">
            <v>140</v>
          </cell>
          <cell r="R16">
            <v>74</v>
          </cell>
          <cell r="S16">
            <v>46536</v>
          </cell>
          <cell r="T16">
            <v>4489</v>
          </cell>
          <cell r="U16">
            <v>9.6500000000000002E-2</v>
          </cell>
          <cell r="V16">
            <v>9.6600000000000005E-2</v>
          </cell>
          <cell r="W16">
            <v>4654</v>
          </cell>
          <cell r="X16">
            <v>4646</v>
          </cell>
          <cell r="Y16">
            <v>4634</v>
          </cell>
          <cell r="Z16">
            <v>145</v>
          </cell>
          <cell r="AA16" t="str">
            <v>April</v>
          </cell>
          <cell r="AB16">
            <v>46462</v>
          </cell>
        </row>
        <row r="17">
          <cell r="O17" t="str">
            <v>May</v>
          </cell>
          <cell r="P17">
            <v>58870</v>
          </cell>
          <cell r="Q17">
            <v>121</v>
          </cell>
          <cell r="R17">
            <v>79</v>
          </cell>
          <cell r="S17">
            <v>59070</v>
          </cell>
          <cell r="T17">
            <v>5706</v>
          </cell>
          <cell r="U17">
            <v>9.6600000000000005E-2</v>
          </cell>
          <cell r="V17">
            <v>9.6699999999999994E-2</v>
          </cell>
          <cell r="W17">
            <v>5907</v>
          </cell>
          <cell r="X17">
            <v>5899</v>
          </cell>
          <cell r="Y17">
            <v>5883</v>
          </cell>
          <cell r="Z17">
            <v>177</v>
          </cell>
          <cell r="AA17" t="str">
            <v>May</v>
          </cell>
          <cell r="AB17">
            <v>58991</v>
          </cell>
        </row>
        <row r="18">
          <cell r="A18" t="str">
            <v>Adjusted GRT (including surcharge)</v>
          </cell>
          <cell r="D18">
            <v>73790</v>
          </cell>
          <cell r="F18">
            <v>73876</v>
          </cell>
          <cell r="H18">
            <v>-86</v>
          </cell>
          <cell r="J18">
            <v>-86</v>
          </cell>
          <cell r="O18" t="str">
            <v>June</v>
          </cell>
          <cell r="P18">
            <v>84250</v>
          </cell>
          <cell r="Q18">
            <v>98</v>
          </cell>
          <cell r="R18">
            <v>148</v>
          </cell>
          <cell r="S18">
            <v>84496</v>
          </cell>
          <cell r="T18">
            <v>8526</v>
          </cell>
          <cell r="U18">
            <v>0.1009</v>
          </cell>
          <cell r="V18">
            <v>0.1011</v>
          </cell>
          <cell r="W18">
            <v>8450</v>
          </cell>
          <cell r="X18">
            <v>8435</v>
          </cell>
          <cell r="AA18" t="str">
            <v>June</v>
          </cell>
          <cell r="AB18">
            <v>84348</v>
          </cell>
        </row>
        <row r="19">
          <cell r="O19" t="str">
            <v>July</v>
          </cell>
          <cell r="P19">
            <v>91100</v>
          </cell>
          <cell r="Q19">
            <v>185</v>
          </cell>
          <cell r="R19">
            <v>63</v>
          </cell>
          <cell r="S19">
            <v>91348</v>
          </cell>
          <cell r="T19">
            <v>9112</v>
          </cell>
          <cell r="U19">
            <v>9.98E-2</v>
          </cell>
          <cell r="V19">
            <v>9.98E-2</v>
          </cell>
          <cell r="W19">
            <v>9135</v>
          </cell>
          <cell r="X19">
            <v>9129</v>
          </cell>
          <cell r="AA19" t="str">
            <v>July</v>
          </cell>
          <cell r="AB19">
            <v>91285</v>
          </cell>
        </row>
        <row r="20">
          <cell r="O20" t="str">
            <v>August</v>
          </cell>
          <cell r="P20">
            <v>84377</v>
          </cell>
          <cell r="Q20">
            <v>173</v>
          </cell>
          <cell r="R20">
            <v>61</v>
          </cell>
          <cell r="S20">
            <v>84611</v>
          </cell>
          <cell r="T20">
            <v>8439</v>
          </cell>
          <cell r="U20">
            <v>9.9699999999999997E-2</v>
          </cell>
          <cell r="V20">
            <v>9.98E-2</v>
          </cell>
          <cell r="W20">
            <v>8461</v>
          </cell>
          <cell r="X20">
            <v>8455</v>
          </cell>
          <cell r="AA20" t="str">
            <v>August</v>
          </cell>
          <cell r="AB20">
            <v>84550</v>
          </cell>
        </row>
        <row r="21">
          <cell r="A21" t="str">
            <v>Change in total D.C. operating rev</v>
          </cell>
          <cell r="D21">
            <v>754796</v>
          </cell>
          <cell r="F21">
            <v>742559</v>
          </cell>
          <cell r="O21" t="str">
            <v>September</v>
          </cell>
          <cell r="P21">
            <v>72823</v>
          </cell>
          <cell r="Q21">
            <v>150</v>
          </cell>
          <cell r="R21">
            <v>63</v>
          </cell>
          <cell r="S21">
            <v>73036</v>
          </cell>
          <cell r="T21">
            <v>7281</v>
          </cell>
          <cell r="U21">
            <v>9.9699999999999997E-2</v>
          </cell>
          <cell r="V21">
            <v>9.98E-2</v>
          </cell>
          <cell r="W21">
            <v>7304</v>
          </cell>
          <cell r="X21">
            <v>7297</v>
          </cell>
          <cell r="AA21" t="str">
            <v>September</v>
          </cell>
          <cell r="AB21">
            <v>72973</v>
          </cell>
        </row>
        <row r="22">
          <cell r="A22" t="str">
            <v xml:space="preserve">    less D.C. rent</v>
          </cell>
          <cell r="D22">
            <v>-519</v>
          </cell>
          <cell r="F22">
            <v>-624</v>
          </cell>
          <cell r="O22" t="str">
            <v>October</v>
          </cell>
          <cell r="P22">
            <v>56854</v>
          </cell>
          <cell r="Q22">
            <v>121</v>
          </cell>
          <cell r="R22">
            <v>62</v>
          </cell>
          <cell r="S22">
            <v>57037</v>
          </cell>
          <cell r="T22">
            <v>5681</v>
          </cell>
          <cell r="U22">
            <v>9.9599999999999994E-2</v>
          </cell>
          <cell r="V22">
            <v>9.9699999999999997E-2</v>
          </cell>
          <cell r="W22">
            <v>5704</v>
          </cell>
          <cell r="X22">
            <v>5698</v>
          </cell>
          <cell r="AA22" t="str">
            <v>October</v>
          </cell>
          <cell r="AB22">
            <v>56975</v>
          </cell>
        </row>
        <row r="23">
          <cell r="O23" t="str">
            <v>November</v>
          </cell>
          <cell r="P23">
            <v>45464</v>
          </cell>
          <cell r="Q23">
            <v>98</v>
          </cell>
          <cell r="R23">
            <v>65</v>
          </cell>
          <cell r="S23">
            <v>45627</v>
          </cell>
          <cell r="T23">
            <v>4540</v>
          </cell>
          <cell r="U23">
            <v>9.9500000000000005E-2</v>
          </cell>
          <cell r="V23">
            <v>9.9599999999999994E-2</v>
          </cell>
          <cell r="W23">
            <v>4563</v>
          </cell>
          <cell r="X23">
            <v>4556</v>
          </cell>
          <cell r="AA23" t="str">
            <v>November</v>
          </cell>
          <cell r="AB23">
            <v>45562</v>
          </cell>
        </row>
        <row r="24">
          <cell r="A24" t="str">
            <v>Pure change in rev excl. rent</v>
          </cell>
          <cell r="D24">
            <v>754277</v>
          </cell>
          <cell r="F24">
            <v>741935</v>
          </cell>
          <cell r="H24">
            <v>12342</v>
          </cell>
          <cell r="O24" t="str">
            <v>December</v>
          </cell>
          <cell r="P24">
            <v>51221</v>
          </cell>
          <cell r="Q24">
            <v>110</v>
          </cell>
          <cell r="R24">
            <v>64</v>
          </cell>
          <cell r="S24">
            <v>51395</v>
          </cell>
          <cell r="T24">
            <v>5117</v>
          </cell>
          <cell r="U24">
            <v>9.9599999999999994E-2</v>
          </cell>
          <cell r="V24">
            <v>9.9699999999999997E-2</v>
          </cell>
          <cell r="W24">
            <v>5140</v>
          </cell>
          <cell r="X24">
            <v>5133</v>
          </cell>
          <cell r="AA24" t="str">
            <v>December</v>
          </cell>
          <cell r="AB24">
            <v>51331</v>
          </cell>
        </row>
        <row r="26">
          <cell r="A26" t="str">
            <v>GRT rate</v>
          </cell>
          <cell r="D26">
            <v>0.1</v>
          </cell>
          <cell r="F26">
            <v>0.1</v>
          </cell>
          <cell r="P26">
            <v>739709</v>
          </cell>
          <cell r="Q26">
            <v>1622</v>
          </cell>
          <cell r="R26">
            <v>997</v>
          </cell>
          <cell r="S26">
            <v>742328</v>
          </cell>
          <cell r="T26">
            <v>73268</v>
          </cell>
          <cell r="W26">
            <v>74236</v>
          </cell>
          <cell r="X26">
            <v>74134</v>
          </cell>
          <cell r="Z26">
            <v>790</v>
          </cell>
        </row>
        <row r="27">
          <cell r="A27" t="str">
            <v>Change to GRT expense due to</v>
          </cell>
        </row>
        <row r="28">
          <cell r="A28" t="str">
            <v xml:space="preserve">      revenue change</v>
          </cell>
          <cell r="D28">
            <v>75428</v>
          </cell>
          <cell r="F28">
            <v>74194</v>
          </cell>
          <cell r="H28">
            <v>1234</v>
          </cell>
          <cell r="O28" t="str">
            <v>Less alocation of TEB rent</v>
          </cell>
          <cell r="S28">
            <v>-228</v>
          </cell>
        </row>
        <row r="29">
          <cell r="O29" t="str">
            <v>D.C. revenue in unadjusted cost of service</v>
          </cell>
          <cell r="S29">
            <v>742100</v>
          </cell>
        </row>
        <row r="30">
          <cell r="S30">
            <v>0.1</v>
          </cell>
        </row>
        <row r="31">
          <cell r="A31" t="str">
            <v>Net undefined change</v>
          </cell>
          <cell r="D31">
            <v>-1638</v>
          </cell>
          <cell r="F31">
            <v>-318</v>
          </cell>
          <cell r="H31">
            <v>-1320</v>
          </cell>
          <cell r="J31">
            <v>-1467</v>
          </cell>
          <cell r="O31" t="str">
            <v>GRT on cost of service revenue @ 10%</v>
          </cell>
          <cell r="S31">
            <v>74210</v>
          </cell>
        </row>
        <row r="33">
          <cell r="O33" t="str">
            <v>LESS:  GRT on D.C. rental income still in COS:</v>
          </cell>
        </row>
        <row r="34">
          <cell r="Q34">
            <v>0.1</v>
          </cell>
          <cell r="R34">
            <v>769</v>
          </cell>
          <cell r="S34">
            <v>-77</v>
          </cell>
        </row>
        <row r="35">
          <cell r="O35" t="str">
            <v>Unexplained difference (some of which may</v>
          </cell>
        </row>
        <row r="36">
          <cell r="O36" t="str">
            <v xml:space="preserve">        be due to deduction on GRT return of </v>
          </cell>
        </row>
        <row r="37">
          <cell r="B37" t="str">
            <v xml:space="preserve">NOTE:  Forfeited Discount &amp; Misc. Service revenues are subject to GRT;  rent collected in  </v>
          </cell>
          <cell r="O37" t="str">
            <v xml:space="preserve">        bad debt expense</v>
          </cell>
          <cell r="S37">
            <v>-865</v>
          </cell>
        </row>
        <row r="38">
          <cell r="B38" t="str">
            <v xml:space="preserve">                                the District falls under the property tax return</v>
          </cell>
        </row>
        <row r="39">
          <cell r="O39" t="str">
            <v>GRT per unadjusted cost of service</v>
          </cell>
          <cell r="S39">
            <v>73268</v>
          </cell>
        </row>
        <row r="40">
          <cell r="Q40" t="str">
            <v>Revenue</v>
          </cell>
          <cell r="R40" t="str">
            <v>GRT @ 10%</v>
          </cell>
        </row>
        <row r="41">
          <cell r="P41" t="str">
            <v>RMA's</v>
          </cell>
          <cell r="Q41">
            <v>887</v>
          </cell>
          <cell r="R41">
            <v>89</v>
          </cell>
        </row>
        <row r="42">
          <cell r="P42" t="str">
            <v>Rate Relief</v>
          </cell>
          <cell r="Q42">
            <v>27887</v>
          </cell>
          <cell r="R42">
            <v>2789</v>
          </cell>
        </row>
        <row r="43">
          <cell r="S43">
            <v>2878</v>
          </cell>
        </row>
        <row r="44">
          <cell r="O44" t="str">
            <v>GRT per fully adjusted cost of service</v>
          </cell>
          <cell r="S44">
            <v>76146</v>
          </cell>
        </row>
        <row r="53">
          <cell r="O53" t="str">
            <v>POTOMAC ELECTRIC POWER COMPANY</v>
          </cell>
        </row>
        <row r="54">
          <cell r="O54" t="str">
            <v>District of Columbia</v>
          </cell>
        </row>
        <row r="55">
          <cell r="O55" t="str">
            <v>Analysis of Revenue Requirement -- F.C. 939 Per Order vs. Twelve Months Ended December 31, 1995</v>
          </cell>
        </row>
        <row r="57">
          <cell r="O57" t="str">
            <v>Summary of Gross Receipts Tax Calculation vs. Cost of Service</v>
          </cell>
        </row>
        <row r="59">
          <cell r="O59" t="str">
            <v>12 Months Ended December 31, 1995</v>
          </cell>
        </row>
        <row r="60">
          <cell r="Z60" t="str">
            <v xml:space="preserve">GRT on </v>
          </cell>
        </row>
        <row r="61">
          <cell r="Q61" t="str">
            <v>ECRR CCRF</v>
          </cell>
          <cell r="R61" t="str">
            <v>Forfeited</v>
          </cell>
          <cell r="X61" t="str">
            <v>Calc rate</v>
          </cell>
          <cell r="Y61" t="str">
            <v xml:space="preserve">GRT on </v>
          </cell>
          <cell r="Z61" t="str">
            <v xml:space="preserve"> Rev excl</v>
          </cell>
          <cell r="AA61" t="str">
            <v xml:space="preserve">GRT on </v>
          </cell>
        </row>
        <row r="62">
          <cell r="Q62" t="str">
            <v xml:space="preserve">incl in </v>
          </cell>
          <cell r="R62" t="str">
            <v>Discounts</v>
          </cell>
          <cell r="S62" t="str">
            <v>rents, other</v>
          </cell>
          <cell r="W62" t="str">
            <v>Calc rate</v>
          </cell>
          <cell r="X62" t="str">
            <v>on  Rev</v>
          </cell>
          <cell r="Y62" t="str">
            <v>Total Rev</v>
          </cell>
          <cell r="Z62" t="str">
            <v>ECRR CCRF</v>
          </cell>
          <cell r="AA62" t="str">
            <v xml:space="preserve"> Rev excl</v>
          </cell>
        </row>
        <row r="63">
          <cell r="P63" t="str">
            <v>Sale of Elec</v>
          </cell>
          <cell r="Q63" t="str">
            <v>Sale of Elec</v>
          </cell>
          <cell r="R63" t="str">
            <v>&amp; Misc</v>
          </cell>
          <cell r="S63" t="str">
            <v>(A/C 454,456)</v>
          </cell>
          <cell r="T63" t="str">
            <v>Total</v>
          </cell>
          <cell r="U63" t="str">
            <v>GRT</v>
          </cell>
          <cell r="W63" t="str">
            <v>on total Rev</v>
          </cell>
          <cell r="X63" t="str">
            <v>excl rents</v>
          </cell>
          <cell r="Y63" t="str">
            <v>@ 10%</v>
          </cell>
          <cell r="Z63" t="str">
            <v>&amp; rents@ 10%</v>
          </cell>
          <cell r="AA63" t="str">
            <v>rents@ 10%</v>
          </cell>
        </row>
        <row r="65">
          <cell r="O65" t="str">
            <v>January</v>
          </cell>
          <cell r="P65">
            <v>46286</v>
          </cell>
          <cell r="R65">
            <v>153</v>
          </cell>
          <cell r="S65">
            <v>61</v>
          </cell>
          <cell r="T65">
            <v>46500</v>
          </cell>
          <cell r="U65">
            <v>4609</v>
          </cell>
          <cell r="W65">
            <v>9.9099999999999994E-2</v>
          </cell>
          <cell r="X65">
            <v>9.9199999999999997E-2</v>
          </cell>
          <cell r="Y65">
            <v>4650</v>
          </cell>
          <cell r="Z65">
            <v>4644</v>
          </cell>
          <cell r="AA65">
            <v>4644</v>
          </cell>
        </row>
        <row r="66">
          <cell r="O66" t="str">
            <v>February</v>
          </cell>
          <cell r="P66">
            <v>46718</v>
          </cell>
          <cell r="R66">
            <v>132</v>
          </cell>
          <cell r="S66">
            <v>69</v>
          </cell>
          <cell r="T66">
            <v>46919</v>
          </cell>
          <cell r="U66">
            <v>4665</v>
          </cell>
          <cell r="W66">
            <v>9.9400000000000002E-2</v>
          </cell>
          <cell r="X66">
            <v>9.9599999999999994E-2</v>
          </cell>
          <cell r="Y66">
            <v>4692</v>
          </cell>
          <cell r="Z66">
            <v>4685</v>
          </cell>
          <cell r="AA66">
            <v>4685</v>
          </cell>
        </row>
        <row r="67">
          <cell r="O67" t="str">
            <v>March</v>
          </cell>
          <cell r="P67">
            <v>45720</v>
          </cell>
          <cell r="R67">
            <v>173</v>
          </cell>
          <cell r="S67">
            <v>85</v>
          </cell>
          <cell r="T67">
            <v>45978</v>
          </cell>
          <cell r="U67">
            <v>4566</v>
          </cell>
          <cell r="W67">
            <v>9.9299999999999999E-2</v>
          </cell>
          <cell r="X67">
            <v>9.9500000000000005E-2</v>
          </cell>
          <cell r="Y67">
            <v>4598</v>
          </cell>
          <cell r="Z67">
            <v>4589</v>
          </cell>
          <cell r="AA67">
            <v>4589</v>
          </cell>
        </row>
        <row r="68">
          <cell r="O68" t="str">
            <v>April</v>
          </cell>
          <cell r="P68">
            <v>43862</v>
          </cell>
          <cell r="R68">
            <v>193</v>
          </cell>
          <cell r="S68">
            <v>58</v>
          </cell>
          <cell r="T68">
            <v>44113</v>
          </cell>
          <cell r="U68">
            <v>4378</v>
          </cell>
          <cell r="W68">
            <v>9.9199999999999997E-2</v>
          </cell>
          <cell r="X68">
            <v>9.9400000000000002E-2</v>
          </cell>
          <cell r="Y68">
            <v>4411</v>
          </cell>
          <cell r="Z68">
            <v>4406</v>
          </cell>
          <cell r="AA68">
            <v>4406</v>
          </cell>
        </row>
        <row r="69">
          <cell r="O69" t="str">
            <v>May</v>
          </cell>
          <cell r="P69">
            <v>55767</v>
          </cell>
          <cell r="R69">
            <v>142</v>
          </cell>
          <cell r="S69">
            <v>70</v>
          </cell>
          <cell r="T69">
            <v>55979</v>
          </cell>
          <cell r="U69">
            <v>5569</v>
          </cell>
          <cell r="W69">
            <v>9.9500000000000005E-2</v>
          </cell>
          <cell r="X69">
            <v>9.9599999999999994E-2</v>
          </cell>
          <cell r="Y69">
            <v>5598</v>
          </cell>
          <cell r="Z69">
            <v>5591</v>
          </cell>
          <cell r="AA69">
            <v>5591</v>
          </cell>
        </row>
        <row r="70">
          <cell r="O70" t="str">
            <v>June</v>
          </cell>
          <cell r="P70">
            <v>74626</v>
          </cell>
          <cell r="R70">
            <v>148</v>
          </cell>
          <cell r="S70">
            <v>72</v>
          </cell>
          <cell r="T70">
            <v>74846</v>
          </cell>
          <cell r="U70">
            <v>7457</v>
          </cell>
          <cell r="W70">
            <v>9.9599999999999994E-2</v>
          </cell>
          <cell r="X70">
            <v>9.9699999999999997E-2</v>
          </cell>
          <cell r="Y70">
            <v>7485</v>
          </cell>
          <cell r="Z70">
            <v>7477</v>
          </cell>
          <cell r="AA70">
            <v>7477</v>
          </cell>
        </row>
        <row r="71">
          <cell r="O71" t="str">
            <v>July</v>
          </cell>
          <cell r="P71">
            <v>93894</v>
          </cell>
          <cell r="Q71">
            <v>581</v>
          </cell>
          <cell r="R71">
            <v>189</v>
          </cell>
          <cell r="S71">
            <v>66</v>
          </cell>
          <cell r="T71">
            <v>94149</v>
          </cell>
          <cell r="U71">
            <v>9394</v>
          </cell>
          <cell r="V71">
            <v>58</v>
          </cell>
          <cell r="W71">
            <v>9.98E-2</v>
          </cell>
          <cell r="X71">
            <v>9.98E-2</v>
          </cell>
          <cell r="Y71">
            <v>9415</v>
          </cell>
          <cell r="Z71">
            <v>9350</v>
          </cell>
          <cell r="AA71">
            <v>9408</v>
          </cell>
        </row>
        <row r="72">
          <cell r="O72" t="str">
            <v>August</v>
          </cell>
          <cell r="P72">
            <v>97484</v>
          </cell>
          <cell r="Q72">
            <v>879</v>
          </cell>
          <cell r="R72">
            <v>206</v>
          </cell>
          <cell r="S72">
            <v>68</v>
          </cell>
          <cell r="T72">
            <v>97758</v>
          </cell>
          <cell r="U72">
            <v>9742</v>
          </cell>
          <cell r="V72">
            <v>88</v>
          </cell>
          <cell r="W72">
            <v>9.9699999999999997E-2</v>
          </cell>
          <cell r="X72">
            <v>9.9699999999999997E-2</v>
          </cell>
          <cell r="Y72">
            <v>9776</v>
          </cell>
          <cell r="Z72">
            <v>9681</v>
          </cell>
          <cell r="AA72">
            <v>9769</v>
          </cell>
        </row>
        <row r="73">
          <cell r="O73" t="str">
            <v>September</v>
          </cell>
          <cell r="P73">
            <v>75406</v>
          </cell>
          <cell r="Q73">
            <v>673</v>
          </cell>
          <cell r="R73">
            <v>314</v>
          </cell>
          <cell r="S73">
            <v>77</v>
          </cell>
          <cell r="T73">
            <v>75797</v>
          </cell>
          <cell r="U73">
            <v>7552</v>
          </cell>
          <cell r="V73">
            <v>67</v>
          </cell>
          <cell r="W73">
            <v>9.9599999999999994E-2</v>
          </cell>
          <cell r="X73">
            <v>9.9699999999999997E-2</v>
          </cell>
          <cell r="Y73">
            <v>7580</v>
          </cell>
          <cell r="Z73">
            <v>7505</v>
          </cell>
          <cell r="AA73">
            <v>7572</v>
          </cell>
        </row>
        <row r="74">
          <cell r="O74" t="str">
            <v>October</v>
          </cell>
          <cell r="P74">
            <v>56308</v>
          </cell>
          <cell r="Q74">
            <v>620</v>
          </cell>
          <cell r="R74">
            <v>349</v>
          </cell>
          <cell r="S74">
            <v>66</v>
          </cell>
          <cell r="T74">
            <v>56723</v>
          </cell>
          <cell r="U74">
            <v>5631</v>
          </cell>
          <cell r="V74">
            <v>62</v>
          </cell>
          <cell r="W74">
            <v>9.9299999999999999E-2</v>
          </cell>
          <cell r="X74">
            <v>9.9400000000000002E-2</v>
          </cell>
          <cell r="Y74">
            <v>5672</v>
          </cell>
          <cell r="Z74">
            <v>5604</v>
          </cell>
          <cell r="AA74">
            <v>5666</v>
          </cell>
        </row>
        <row r="75">
          <cell r="O75" t="str">
            <v>November</v>
          </cell>
          <cell r="P75">
            <v>47232</v>
          </cell>
          <cell r="Q75">
            <v>613</v>
          </cell>
          <cell r="R75">
            <v>384</v>
          </cell>
          <cell r="S75">
            <v>77</v>
          </cell>
          <cell r="T75">
            <v>47693</v>
          </cell>
          <cell r="U75">
            <v>4738</v>
          </cell>
          <cell r="V75">
            <v>61</v>
          </cell>
          <cell r="W75">
            <v>9.9299999999999999E-2</v>
          </cell>
          <cell r="X75">
            <v>9.9500000000000005E-2</v>
          </cell>
          <cell r="Y75">
            <v>4769</v>
          </cell>
          <cell r="Z75">
            <v>4700</v>
          </cell>
          <cell r="AA75">
            <v>4762</v>
          </cell>
        </row>
        <row r="76">
          <cell r="O76" t="str">
            <v>December</v>
          </cell>
          <cell r="P76">
            <v>51424</v>
          </cell>
          <cell r="Q76">
            <v>695</v>
          </cell>
          <cell r="R76">
            <v>345</v>
          </cell>
          <cell r="S76">
            <v>70</v>
          </cell>
          <cell r="T76">
            <v>51839</v>
          </cell>
          <cell r="U76">
            <v>5138</v>
          </cell>
          <cell r="V76">
            <v>70</v>
          </cell>
          <cell r="W76">
            <v>9.9099999999999994E-2</v>
          </cell>
          <cell r="X76">
            <v>9.9199999999999997E-2</v>
          </cell>
          <cell r="Y76">
            <v>5184</v>
          </cell>
          <cell r="Z76">
            <v>5107</v>
          </cell>
          <cell r="AA76">
            <v>5177</v>
          </cell>
        </row>
        <row r="78">
          <cell r="P78">
            <v>734727</v>
          </cell>
          <cell r="Q78">
            <v>4061</v>
          </cell>
          <cell r="R78">
            <v>2728</v>
          </cell>
          <cell r="S78">
            <v>839</v>
          </cell>
          <cell r="T78">
            <v>738294</v>
          </cell>
          <cell r="U78">
            <v>73439</v>
          </cell>
          <cell r="V78">
            <v>406</v>
          </cell>
          <cell r="Y78">
            <v>73830</v>
          </cell>
          <cell r="Z78">
            <v>73339</v>
          </cell>
          <cell r="AA78">
            <v>73746</v>
          </cell>
        </row>
        <row r="79">
          <cell r="O79" t="str">
            <v>Less ECRR CCRF</v>
          </cell>
          <cell r="T79">
            <v>-4061</v>
          </cell>
        </row>
        <row r="80">
          <cell r="O80" t="str">
            <v>Less alocation of TEB rent</v>
          </cell>
          <cell r="T80">
            <v>-100</v>
          </cell>
        </row>
        <row r="81">
          <cell r="O81" t="str">
            <v>D.C. revenue in unadjusted cost of service</v>
          </cell>
          <cell r="T81">
            <v>734133</v>
          </cell>
        </row>
        <row r="82">
          <cell r="T82">
            <v>0.1</v>
          </cell>
        </row>
        <row r="83">
          <cell r="O83" t="str">
            <v>GRT on cost of service revenue @ 10%</v>
          </cell>
          <cell r="T83">
            <v>73413</v>
          </cell>
        </row>
        <row r="85">
          <cell r="O85" t="str">
            <v>LESS:  GRT on D.C. rental income still in COS:</v>
          </cell>
        </row>
        <row r="86">
          <cell r="R86">
            <v>0.1</v>
          </cell>
          <cell r="S86">
            <v>739</v>
          </cell>
          <cell r="T86">
            <v>-74</v>
          </cell>
        </row>
        <row r="87">
          <cell r="O87" t="str">
            <v>Unexplained difference (some of which may</v>
          </cell>
        </row>
        <row r="88">
          <cell r="O88" t="str">
            <v xml:space="preserve">        be due to deduction on GRT return of </v>
          </cell>
        </row>
        <row r="89">
          <cell r="O89" t="str">
            <v xml:space="preserve">        bad debt expense</v>
          </cell>
          <cell r="T89">
            <v>-306</v>
          </cell>
        </row>
        <row r="91">
          <cell r="O91" t="str">
            <v>GRT per unadjusted cost of service</v>
          </cell>
          <cell r="T91">
            <v>73033</v>
          </cell>
        </row>
        <row r="92">
          <cell r="R92" t="str">
            <v>Revenue</v>
          </cell>
          <cell r="S92" t="str">
            <v>GRT @ 10%</v>
          </cell>
        </row>
        <row r="93">
          <cell r="P93" t="str">
            <v>RMA's</v>
          </cell>
          <cell r="R93">
            <v>8427</v>
          </cell>
          <cell r="S93">
            <v>843</v>
          </cell>
        </row>
        <row r="95">
          <cell r="T95">
            <v>843</v>
          </cell>
        </row>
        <row r="96">
          <cell r="O96" t="str">
            <v>GRT per fully adjusted cost of service</v>
          </cell>
          <cell r="T96">
            <v>73876</v>
          </cell>
        </row>
      </sheetData>
      <sheetData sheetId="12">
        <row r="2">
          <cell r="A2" t="str">
            <v xml:space="preserve">   EFFECT OF CHANGE IN PRO-FORMA INTEREST</v>
          </cell>
          <cell r="J2">
            <v>36398.59824861111</v>
          </cell>
        </row>
        <row r="3">
          <cell r="J3">
            <v>36398.59824861111</v>
          </cell>
        </row>
        <row r="5">
          <cell r="D5" t="str">
            <v>1996</v>
          </cell>
          <cell r="F5" t="str">
            <v>1995</v>
          </cell>
          <cell r="H5" t="str">
            <v>Difference</v>
          </cell>
          <cell r="J5" t="str">
            <v>Rev Req</v>
          </cell>
        </row>
        <row r="7">
          <cell r="A7" t="str">
            <v>Adjusted Rate Base</v>
          </cell>
          <cell r="D7">
            <v>1659044</v>
          </cell>
          <cell r="F7">
            <v>1659834</v>
          </cell>
          <cell r="H7">
            <v>-790</v>
          </cell>
        </row>
        <row r="8">
          <cell r="A8" t="str">
            <v>Weighted Cost of Debt</v>
          </cell>
          <cell r="D8">
            <v>3.5099999999999999E-2</v>
          </cell>
          <cell r="F8">
            <v>3.5099999999999999E-2</v>
          </cell>
        </row>
        <row r="9">
          <cell r="A9" t="str">
            <v>Pro-forma interest</v>
          </cell>
          <cell r="D9">
            <v>58232</v>
          </cell>
          <cell r="F9">
            <v>58260</v>
          </cell>
          <cell r="H9">
            <v>-28</v>
          </cell>
        </row>
        <row r="10">
          <cell r="A10" t="str">
            <v>ccrf debt</v>
          </cell>
          <cell r="D10">
            <v>-1945</v>
          </cell>
          <cell r="F10">
            <v>-984</v>
          </cell>
          <cell r="H10">
            <v>-961</v>
          </cell>
        </row>
        <row r="11">
          <cell r="D11">
            <v>56287</v>
          </cell>
          <cell r="F11">
            <v>57276</v>
          </cell>
          <cell r="H11">
            <v>-989</v>
          </cell>
        </row>
        <row r="14">
          <cell r="B14" t="str">
            <v>Change in DCIT</v>
          </cell>
          <cell r="D14">
            <v>-5615</v>
          </cell>
          <cell r="F14">
            <v>-5713</v>
          </cell>
          <cell r="H14">
            <v>99</v>
          </cell>
          <cell r="J14">
            <v>122</v>
          </cell>
        </row>
        <row r="16">
          <cell r="B16" t="str">
            <v>Change in FIT</v>
          </cell>
          <cell r="D16">
            <v>-17681</v>
          </cell>
          <cell r="F16">
            <v>-17992</v>
          </cell>
          <cell r="H16">
            <v>311</v>
          </cell>
          <cell r="J16">
            <v>591</v>
          </cell>
        </row>
        <row r="19">
          <cell r="A19" t="str">
            <v>ANALYSIS OF CHANGE</v>
          </cell>
        </row>
        <row r="21">
          <cell r="A21" t="str">
            <v>Change due to Rate Base:</v>
          </cell>
        </row>
        <row r="22">
          <cell r="B22" t="str">
            <v xml:space="preserve">      DCIT  =  747 x .0351 x .09975</v>
          </cell>
          <cell r="H22">
            <v>3</v>
          </cell>
          <cell r="J22">
            <v>4</v>
          </cell>
        </row>
        <row r="23">
          <cell r="B23" t="str">
            <v xml:space="preserve">      FIT  =  747 x .0351 x .3150875</v>
          </cell>
          <cell r="H23">
            <v>9</v>
          </cell>
          <cell r="J23">
            <v>17</v>
          </cell>
        </row>
        <row r="24">
          <cell r="J24">
            <v>21</v>
          </cell>
        </row>
        <row r="26">
          <cell r="A26" t="str">
            <v>Change due to CCRF</v>
          </cell>
        </row>
        <row r="27">
          <cell r="B27" t="str">
            <v xml:space="preserve">      DCIT  =  961  x .09975</v>
          </cell>
          <cell r="H27">
            <v>96</v>
          </cell>
          <cell r="J27">
            <v>118</v>
          </cell>
        </row>
        <row r="28">
          <cell r="B28" t="str">
            <v xml:space="preserve">      FIT  =  961 x .3150875</v>
          </cell>
          <cell r="H28">
            <v>302</v>
          </cell>
          <cell r="J28">
            <v>574</v>
          </cell>
        </row>
        <row r="29">
          <cell r="J29">
            <v>692</v>
          </cell>
        </row>
        <row r="31">
          <cell r="A31" t="str">
            <v>Change due to Embedded Cost of Debt</v>
          </cell>
        </row>
        <row r="32">
          <cell r="B32" t="str">
            <v xml:space="preserve">      DCIT  =  (.0351 - .0351) x 1,640,272 x .099755</v>
          </cell>
          <cell r="H32">
            <v>0</v>
          </cell>
          <cell r="J32">
            <v>0</v>
          </cell>
        </row>
        <row r="33">
          <cell r="B33" t="str">
            <v xml:space="preserve">      FIT  =  (.0351 - .0351) x 1,640,272 x ..3150875</v>
          </cell>
          <cell r="H33">
            <v>0</v>
          </cell>
          <cell r="J33">
            <v>0</v>
          </cell>
        </row>
        <row r="35">
          <cell r="B35" t="str">
            <v>Total</v>
          </cell>
          <cell r="J35">
            <v>0</v>
          </cell>
        </row>
        <row r="39">
          <cell r="B39" t="str">
            <v>Total DCIT</v>
          </cell>
          <cell r="H39">
            <v>99</v>
          </cell>
          <cell r="J39">
            <v>122</v>
          </cell>
        </row>
        <row r="42">
          <cell r="B42" t="str">
            <v>Total FIT</v>
          </cell>
          <cell r="H42">
            <v>311</v>
          </cell>
          <cell r="J42">
            <v>591</v>
          </cell>
        </row>
        <row r="45">
          <cell r="A45" t="str">
            <v>EFFECT OF CHANGE IN ALLOWED RATE OF RETURN</v>
          </cell>
        </row>
        <row r="47">
          <cell r="D47" t="str">
            <v>F.C. No.</v>
          </cell>
          <cell r="L47" t="str">
            <v>Revenue</v>
          </cell>
        </row>
        <row r="48">
          <cell r="D48" t="str">
            <v>939</v>
          </cell>
          <cell r="F48" t="str">
            <v>1995</v>
          </cell>
          <cell r="H48" t="str">
            <v>Difference</v>
          </cell>
          <cell r="J48" t="str">
            <v>Rate Base</v>
          </cell>
          <cell r="L48" t="str">
            <v>Requirement</v>
          </cell>
        </row>
        <row r="50">
          <cell r="A50" t="str">
            <v>After-tax weighted cost of debt</v>
          </cell>
          <cell r="D50">
            <v>2.0500000000000001E-2</v>
          </cell>
          <cell r="F50">
            <v>2.0500000000000001E-2</v>
          </cell>
          <cell r="H50">
            <v>0</v>
          </cell>
          <cell r="J50">
            <v>1659834</v>
          </cell>
          <cell r="L50">
            <v>0</v>
          </cell>
        </row>
        <row r="52">
          <cell r="A52" t="str">
            <v>Weighted cost of equity</v>
          </cell>
          <cell r="D52">
            <v>5.5800000000000002E-2</v>
          </cell>
          <cell r="F52">
            <v>5.5800000000000002E-2</v>
          </cell>
          <cell r="H52">
            <v>0</v>
          </cell>
          <cell r="J52">
            <v>1659834</v>
          </cell>
          <cell r="L52">
            <v>0</v>
          </cell>
        </row>
        <row r="55">
          <cell r="B55" t="str">
            <v>Total allowed rate of return</v>
          </cell>
          <cell r="D55">
            <v>7.6300000000000007E-2</v>
          </cell>
          <cell r="F55">
            <v>7.6300000000000007E-2</v>
          </cell>
          <cell r="H55">
            <v>0</v>
          </cell>
          <cell r="J55">
            <v>1659834</v>
          </cell>
          <cell r="L55">
            <v>0</v>
          </cell>
        </row>
        <row r="59">
          <cell r="L59">
            <v>0</v>
          </cell>
          <cell r="N59">
            <v>0</v>
          </cell>
          <cell r="P59">
            <v>0</v>
          </cell>
        </row>
        <row r="61">
          <cell r="L61" t="str">
            <v>_</v>
          </cell>
          <cell r="N61" t="str">
            <v>_</v>
          </cell>
          <cell r="P61" t="str">
            <v>_</v>
          </cell>
        </row>
        <row r="63">
          <cell r="L63" t="str">
            <v>_</v>
          </cell>
          <cell r="N63" t="str">
            <v>_</v>
          </cell>
          <cell r="P63" t="str">
            <v>_</v>
          </cell>
        </row>
        <row r="65">
          <cell r="A65" t="str">
            <v xml:space="preserve">   EFFECT OF CHANGE IN PRO-FORMA INTEREST</v>
          </cell>
          <cell r="J65">
            <v>36398.59824861111</v>
          </cell>
        </row>
        <row r="66">
          <cell r="J66">
            <v>36398.59824861111</v>
          </cell>
        </row>
        <row r="68">
          <cell r="D68" t="str">
            <v>1995</v>
          </cell>
          <cell r="F68" t="str">
            <v>1998</v>
          </cell>
          <cell r="H68" t="str">
            <v>Difference</v>
          </cell>
          <cell r="J68" t="str">
            <v>Rev Req</v>
          </cell>
        </row>
        <row r="70">
          <cell r="A70" t="str">
            <v>Adjusted Rate Base</v>
          </cell>
          <cell r="D70">
            <v>1659834</v>
          </cell>
          <cell r="F70">
            <v>1686069</v>
          </cell>
          <cell r="H70">
            <v>26235</v>
          </cell>
        </row>
        <row r="71">
          <cell r="A71" t="str">
            <v>Weighted Cost of Debt</v>
          </cell>
          <cell r="D71">
            <v>3.5099999999999999E-2</v>
          </cell>
          <cell r="F71">
            <v>3.5200000000000002E-2</v>
          </cell>
        </row>
        <row r="72">
          <cell r="A72" t="str">
            <v>Pro-forma interest</v>
          </cell>
          <cell r="D72">
            <v>58260</v>
          </cell>
          <cell r="F72">
            <v>59350</v>
          </cell>
          <cell r="H72">
            <v>1090</v>
          </cell>
        </row>
        <row r="77">
          <cell r="B77" t="str">
            <v>Change in DCIT</v>
          </cell>
          <cell r="D77">
            <v>-5811</v>
          </cell>
          <cell r="F77">
            <v>-5920</v>
          </cell>
          <cell r="H77">
            <v>-109</v>
          </cell>
          <cell r="J77">
            <v>-135</v>
          </cell>
        </row>
        <row r="79">
          <cell r="B79" t="str">
            <v>Change in FIT</v>
          </cell>
          <cell r="D79">
            <v>-18301</v>
          </cell>
          <cell r="F79">
            <v>-18643</v>
          </cell>
          <cell r="H79">
            <v>-342</v>
          </cell>
          <cell r="J79">
            <v>-649</v>
          </cell>
        </row>
        <row r="82">
          <cell r="A82" t="str">
            <v>ANALYSIS OF CHANGE</v>
          </cell>
        </row>
        <row r="84">
          <cell r="A84" t="str">
            <v>Change due to Rate Base:</v>
          </cell>
        </row>
        <row r="85">
          <cell r="B85" t="str">
            <v xml:space="preserve">      DCIT  =  44,589 x .0351 x .09975</v>
          </cell>
          <cell r="H85">
            <v>-92</v>
          </cell>
          <cell r="J85">
            <v>-114</v>
          </cell>
        </row>
        <row r="86">
          <cell r="B86" t="str">
            <v xml:space="preserve">      FIT  =  44,589 x .0351 x .3150875</v>
          </cell>
          <cell r="H86">
            <v>-290</v>
          </cell>
          <cell r="J86">
            <v>-551</v>
          </cell>
        </row>
        <row r="88">
          <cell r="J88">
            <v>-665</v>
          </cell>
        </row>
        <row r="91">
          <cell r="A91" t="str">
            <v>Change due to Embedded Cost of Debt</v>
          </cell>
        </row>
        <row r="92">
          <cell r="B92" t="str">
            <v xml:space="preserve">      DCIT  =  (.0352 - .0351) x 1,686,069 x .099755</v>
          </cell>
          <cell r="H92">
            <v>17</v>
          </cell>
          <cell r="J92">
            <v>21</v>
          </cell>
        </row>
        <row r="93">
          <cell r="B93" t="str">
            <v xml:space="preserve">      FIT  =  (.0352 - .0351) x 1,686,069 x ..3150875</v>
          </cell>
          <cell r="H93">
            <v>53</v>
          </cell>
          <cell r="J93">
            <v>101</v>
          </cell>
        </row>
        <row r="95">
          <cell r="B95" t="str">
            <v>Total</v>
          </cell>
          <cell r="J95">
            <v>122</v>
          </cell>
        </row>
        <row r="99">
          <cell r="B99" t="str">
            <v>Total DCIT</v>
          </cell>
          <cell r="H99">
            <v>-75</v>
          </cell>
          <cell r="J99">
            <v>-93</v>
          </cell>
        </row>
        <row r="102">
          <cell r="B102" t="str">
            <v>Total FIT</v>
          </cell>
          <cell r="H102">
            <v>-237</v>
          </cell>
          <cell r="J102">
            <v>-450</v>
          </cell>
        </row>
        <row r="105">
          <cell r="A105" t="str">
            <v>EFFECT OF CHANGE IN ALLOWED RATE OF RETURN</v>
          </cell>
        </row>
        <row r="107">
          <cell r="L107" t="str">
            <v>Revenue</v>
          </cell>
        </row>
        <row r="108">
          <cell r="D108" t="str">
            <v>1995</v>
          </cell>
          <cell r="F108" t="str">
            <v>1995</v>
          </cell>
          <cell r="H108" t="str">
            <v>Difference</v>
          </cell>
          <cell r="J108" t="str">
            <v>Rate Base</v>
          </cell>
          <cell r="L108" t="str">
            <v>Requirement</v>
          </cell>
        </row>
        <row r="110">
          <cell r="A110" t="str">
            <v>After-tax weighted cost of debt</v>
          </cell>
          <cell r="D110">
            <v>2.0500000000000001E-2</v>
          </cell>
          <cell r="F110">
            <v>2.06E-2</v>
          </cell>
          <cell r="H110">
            <v>9.9999999999999395E-5</v>
          </cell>
          <cell r="J110">
            <v>1686069</v>
          </cell>
          <cell r="L110">
            <v>169</v>
          </cell>
        </row>
        <row r="112">
          <cell r="A112" t="str">
            <v>Weighted cost of equity</v>
          </cell>
          <cell r="D112">
            <v>5.5800000000000002E-2</v>
          </cell>
          <cell r="F112">
            <v>5.5400000000000005E-2</v>
          </cell>
          <cell r="H112">
            <v>-3.9999999999999758E-4</v>
          </cell>
          <cell r="J112">
            <v>1686069</v>
          </cell>
          <cell r="L112">
            <v>-674</v>
          </cell>
        </row>
        <row r="115">
          <cell r="B115" t="str">
            <v>Total allowed rate of return</v>
          </cell>
          <cell r="D115">
            <v>7.6300000000000007E-2</v>
          </cell>
          <cell r="F115">
            <v>7.6000000000000012E-2</v>
          </cell>
          <cell r="H115">
            <v>-2.9999999999999472E-4</v>
          </cell>
          <cell r="J115">
            <v>1686069</v>
          </cell>
          <cell r="L115">
            <v>-506</v>
          </cell>
        </row>
        <row r="117">
          <cell r="L117">
            <v>-505</v>
          </cell>
        </row>
      </sheetData>
      <sheetData sheetId="13">
        <row r="2">
          <cell r="A2" t="str">
            <v>RECONCILIATION OF D.C. INCOME TAX CALCULATION</v>
          </cell>
        </row>
      </sheetData>
      <sheetData sheetId="14">
        <row r="1">
          <cell r="J1" t="str">
            <v>AJK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C11">
            <v>0.1452</v>
          </cell>
          <cell r="G11">
            <v>0.1095</v>
          </cell>
        </row>
        <row r="29">
          <cell r="C29">
            <v>0.1191</v>
          </cell>
          <cell r="G29">
            <v>0.1348</v>
          </cell>
        </row>
        <row r="47">
          <cell r="C47">
            <v>0.1583</v>
          </cell>
          <cell r="G47">
            <v>0.12870000000000001</v>
          </cell>
        </row>
        <row r="65">
          <cell r="C65">
            <v>0.11409999999999999</v>
          </cell>
          <cell r="G65">
            <v>0.12670000000000001</v>
          </cell>
        </row>
        <row r="83">
          <cell r="C83">
            <v>0.1182</v>
          </cell>
          <cell r="G83">
            <v>0.1183</v>
          </cell>
        </row>
        <row r="101">
          <cell r="C101">
            <v>0.20910000000000001</v>
          </cell>
          <cell r="G101">
            <v>0.1019</v>
          </cell>
        </row>
        <row r="119">
          <cell r="C119">
            <v>0.1686</v>
          </cell>
        </row>
        <row r="137">
          <cell r="C137">
            <v>0.1258</v>
          </cell>
          <cell r="G137">
            <v>0.1177</v>
          </cell>
        </row>
        <row r="155">
          <cell r="C155">
            <v>0.2132</v>
          </cell>
          <cell r="G155">
            <v>0.14219999999999999</v>
          </cell>
        </row>
        <row r="173">
          <cell r="C173">
            <v>0.11559999999999999</v>
          </cell>
          <cell r="G173">
            <v>0.13189999999999999</v>
          </cell>
        </row>
        <row r="191">
          <cell r="C191">
            <v>0.14269999999999999</v>
          </cell>
          <cell r="G191">
            <v>0.1089</v>
          </cell>
        </row>
        <row r="209">
          <cell r="C209">
            <v>0.122</v>
          </cell>
          <cell r="G209">
            <v>0.1242</v>
          </cell>
        </row>
        <row r="227">
          <cell r="C227">
            <v>0.14419999999999999</v>
          </cell>
          <cell r="G227">
            <v>0.1227</v>
          </cell>
        </row>
        <row r="245">
          <cell r="C245">
            <v>0.11409999999999999</v>
          </cell>
          <cell r="G245">
            <v>0.1096</v>
          </cell>
        </row>
        <row r="263">
          <cell r="C263">
            <v>0.128</v>
          </cell>
          <cell r="G263">
            <v>0.1341</v>
          </cell>
        </row>
        <row r="281">
          <cell r="C281">
            <v>0.1154</v>
          </cell>
          <cell r="G281">
            <v>0.1202</v>
          </cell>
        </row>
        <row r="299">
          <cell r="C299">
            <v>0.12590000000000001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2">
          <cell r="A2" t="str">
            <v>Middlesex Water Company</v>
          </cell>
        </row>
        <row r="5">
          <cell r="A5" t="str">
            <v>Proxy Group of Six</v>
          </cell>
        </row>
        <row r="6">
          <cell r="A6" t="str">
            <v>Water Companies</v>
          </cell>
          <cell r="F6" t="str">
            <v>Middlesex</v>
          </cell>
          <cell r="I6" t="str">
            <v>Proxy Group of Six</v>
          </cell>
        </row>
        <row r="7">
          <cell r="F7" t="str">
            <v>Water Company</v>
          </cell>
          <cell r="I7" t="str">
            <v>Water Companies</v>
          </cell>
        </row>
        <row r="8">
          <cell r="A8" t="str">
            <v>American Water Works Co., Inc.</v>
          </cell>
        </row>
        <row r="9">
          <cell r="A9" t="str">
            <v>Aquarion Company</v>
          </cell>
        </row>
        <row r="10">
          <cell r="A10" t="str">
            <v>Connecticut Water Service, Inc.</v>
          </cell>
        </row>
        <row r="11">
          <cell r="A11" t="str">
            <v>E'Town Corporation</v>
          </cell>
        </row>
        <row r="12">
          <cell r="A12" t="str">
            <v>Philadelphia Suburban Corp.</v>
          </cell>
        </row>
        <row r="13">
          <cell r="A13" t="str">
            <v>United Water Resources, Inc.</v>
          </cell>
        </row>
        <row r="15">
          <cell r="A15" t="str">
            <v>Average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Dashboard"/>
      <sheetName val="Load&gt;&gt;"/>
      <sheetName val="MWR Model Load"/>
      <sheetName val="IL Cap Plan"/>
      <sheetName val="IN Cap Plan"/>
      <sheetName val="KY Cap Plan"/>
      <sheetName val="MWR Cap Plan"/>
      <sheetName val="Current Year&gt;&gt;"/>
      <sheetName val="Sheet1"/>
      <sheetName val="Sheet3"/>
      <sheetName val="2019 Capex"/>
      <sheetName val="MWR AvB&gt;&gt;"/>
      <sheetName val="MWR AvB"/>
      <sheetName val="MWR Full Year"/>
      <sheetName val="IN&gt;&gt;"/>
      <sheetName val="IN AvB"/>
      <sheetName val="IN Variance"/>
      <sheetName val="IN Full Year"/>
      <sheetName val="KY&gt;&gt;"/>
      <sheetName val="KY AvB"/>
      <sheetName val="KY Variance"/>
      <sheetName val="KY Full Year"/>
      <sheetName val="IL &gt;&gt;"/>
      <sheetName val="IL AvB"/>
      <sheetName val="IL Full Year "/>
      <sheetName val="LS&gt;&gt;"/>
      <sheetName val="LS AvB"/>
      <sheetName val="LS Variance"/>
      <sheetName val="LS Full Year"/>
      <sheetName val="TB&gt;&gt;"/>
      <sheetName val="TB AvB"/>
      <sheetName val="TB Variance"/>
      <sheetName val="TB Full Year"/>
      <sheetName val="RV&gt;&gt;"/>
      <sheetName val="RV AvB"/>
      <sheetName val="RV Variance"/>
      <sheetName val="RV Full Year"/>
      <sheetName val="MM&gt;&gt;"/>
      <sheetName val="MM Variance"/>
      <sheetName val="MM AvB"/>
      <sheetName val="MM Full Year"/>
      <sheetName val="MWR Actuals&gt;&gt;"/>
      <sheetName val="MWR D&amp;A Load"/>
      <sheetName val="2015021 UIP SludSurv 2016.02.29"/>
      <sheetName val="FCST&gt;&gt;"/>
      <sheetName val="Capital Projects List"/>
      <sheetName val="Reporting"/>
      <sheetName val="2020 Capital Reporting"/>
      <sheetName val="Midwest Reporting"/>
      <sheetName val="Sheet2"/>
      <sheetName val="Capital Projects MWR"/>
      <sheetName val="for Bob Hunter"/>
      <sheetName val="Def Maint MWR"/>
      <sheetName val="FCST"/>
      <sheetName val="Capital GL Spend MWR"/>
      <sheetName val="Cap Time MWR"/>
      <sheetName val="Transportation MWR"/>
      <sheetName val="Corp "/>
      <sheetName val="CIAC MWR"/>
      <sheetName val="Gantt FCST"/>
      <sheetName val="2019 Gantt FCST"/>
      <sheetName val="Historicals&gt;&gt;"/>
      <sheetName val="MW CP Reference List"/>
      <sheetName val="2018 Capex"/>
      <sheetName val="2017 Capex"/>
      <sheetName val="2016 Capex"/>
      <sheetName val="2015 Capex"/>
      <sheetName val="2014 Capex"/>
      <sheetName val="2013 Capex"/>
      <sheetName val="2012 Capex"/>
      <sheetName val="2011 Capex"/>
      <sheetName val="2013 Proj TB"/>
      <sheetName val="Misc&gt;&gt;"/>
      <sheetName val="Naruc"/>
      <sheetName val="JDE CIAC"/>
      <sheetName val="JDE CO"/>
      <sheetName val="ERC Counts"/>
      <sheetName val="ERC Allocation"/>
      <sheetName val="Cap Time Rates"/>
      <sheetName val="IDC Rates"/>
      <sheetName val="Variables"/>
      <sheetName val="Def JE Exclude"/>
      <sheetName val="Deleted CP"/>
      <sheetName val="state all with 0418"/>
      <sheetName val="2018 Cap &amp; DM Budget"/>
      <sheetName val="Lookup"/>
      <sheetName val="Model Load Prior"/>
      <sheetName val="Pri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>
        <row r="87">
          <cell r="A87">
            <v>0.27</v>
          </cell>
          <cell r="B87" t="e">
            <v>#REF!</v>
          </cell>
          <cell r="C87" t="e">
            <v>#REF!</v>
          </cell>
          <cell r="E87">
            <v>0.62</v>
          </cell>
          <cell r="F87" t="e">
            <v>#REF!</v>
          </cell>
          <cell r="G87" t="e">
            <v>#REF!</v>
          </cell>
        </row>
        <row r="88">
          <cell r="A88">
            <v>0.27</v>
          </cell>
          <cell r="B88" t="e">
            <v>#REF!</v>
          </cell>
          <cell r="C88" t="e">
            <v>#REF!</v>
          </cell>
          <cell r="E88">
            <v>0.62</v>
          </cell>
          <cell r="F88" t="e">
            <v>#REF!</v>
          </cell>
          <cell r="G88" t="e">
            <v>#REF!</v>
          </cell>
        </row>
        <row r="89">
          <cell r="A89">
            <v>0.27</v>
          </cell>
          <cell r="B89" t="e">
            <v>#REF!</v>
          </cell>
          <cell r="C89" t="e">
            <v>#REF!</v>
          </cell>
          <cell r="E89">
            <v>0.62</v>
          </cell>
          <cell r="F89" t="e">
            <v>#REF!</v>
          </cell>
          <cell r="G89" t="e">
            <v>#REF!</v>
          </cell>
        </row>
        <row r="90">
          <cell r="A90">
            <v>0.27</v>
          </cell>
          <cell r="B90" t="e">
            <v>#REF!</v>
          </cell>
          <cell r="C90" t="e">
            <v>#REF!</v>
          </cell>
          <cell r="E90">
            <v>0.62</v>
          </cell>
          <cell r="F90" t="e">
            <v>#REF!</v>
          </cell>
          <cell r="G90" t="e">
            <v>#REF!</v>
          </cell>
        </row>
        <row r="105">
          <cell r="A105">
            <v>0.47</v>
          </cell>
          <cell r="B105" t="e">
            <v>#REF!</v>
          </cell>
          <cell r="C105" t="e">
            <v>#REF!</v>
          </cell>
          <cell r="E105">
            <v>0.33500000000000002</v>
          </cell>
          <cell r="F105">
            <v>0.34</v>
          </cell>
          <cell r="G105">
            <v>0.38095279950307515</v>
          </cell>
        </row>
        <row r="106">
          <cell r="A106">
            <v>0.47</v>
          </cell>
          <cell r="B106" t="e">
            <v>#REF!</v>
          </cell>
          <cell r="C106" t="e">
            <v>#REF!</v>
          </cell>
          <cell r="E106">
            <v>0.33500000000000002</v>
          </cell>
          <cell r="F106">
            <v>0.34</v>
          </cell>
          <cell r="G106">
            <v>0.36943388121172338</v>
          </cell>
        </row>
        <row r="107">
          <cell r="A107">
            <v>0.47</v>
          </cell>
          <cell r="B107" t="e">
            <v>#REF!</v>
          </cell>
          <cell r="C107" t="e">
            <v>#REF!</v>
          </cell>
          <cell r="E107">
            <v>0.33500000000000002</v>
          </cell>
          <cell r="F107">
            <v>0.34</v>
          </cell>
          <cell r="G107">
            <v>0.35826326191902946</v>
          </cell>
        </row>
        <row r="108">
          <cell r="A108">
            <v>0.47</v>
          </cell>
          <cell r="B108" t="e">
            <v>#REF!</v>
          </cell>
          <cell r="C108" t="e">
            <v>#REF!</v>
          </cell>
          <cell r="E108">
            <v>0.34</v>
          </cell>
          <cell r="F108">
            <v>0.36312000000000005</v>
          </cell>
          <cell r="G108">
            <v>0.37105567794817562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B-I.S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C7">
            <v>41364</v>
          </cell>
        </row>
        <row r="11">
          <cell r="C11">
            <v>1610.5</v>
          </cell>
        </row>
        <row r="16">
          <cell r="C16">
            <v>266036.99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inder Index"/>
      <sheetName val="File Vrsn"/>
      <sheetName val="File Vrsn 2003"/>
      <sheetName val="Front Pg"/>
      <sheetName val="TableOfCon"/>
      <sheetName val="Title Page"/>
      <sheetName val="GM%Analy"/>
      <sheetName val="Oper~O&amp;A Analy"/>
      <sheetName val="High level Sum-Supply"/>
      <sheetName val="Sum-Details"/>
      <sheetName val="HL Budget to Finance"/>
      <sheetName val="BC BCG Supply"/>
      <sheetName val="Sales&amp;GM'03"/>
      <sheetName val="Curving&amp;GM'03"/>
      <sheetName val="AugYEF02 Sales&amp;GM"/>
      <sheetName val="Sales&amp;GM'04"/>
      <sheetName val="Curving&amp;GM'04"/>
      <sheetName val="JunYEF03 Sales&amp;GM "/>
      <sheetName val="Sales&amp;Cost Adj'03"/>
      <sheetName val="Aug'02 CA Sales"/>
      <sheetName val="Acctg &amp; Legal'03"/>
      <sheetName val="Acctg &amp; Legal'04 "/>
      <sheetName val="Sell&amp;Mktg'03"/>
      <sheetName val="Ad&amp;Promo'03"/>
      <sheetName val="Exp by Emp'03"/>
      <sheetName val="Exp by Emp'04"/>
      <sheetName val="Bad Debt'03"/>
      <sheetName val="Bad Debt'04"/>
      <sheetName val="Consulting'03"/>
      <sheetName val="Consulting'04"/>
      <sheetName val="Comp Supplies'03"/>
      <sheetName val="Comp Supplies'04"/>
      <sheetName val="Donations'03"/>
      <sheetName val="Donations'04"/>
      <sheetName val="Dues Sub'03"/>
      <sheetName val="Dues Sub'04"/>
      <sheetName val="Edu&amp;Train'03"/>
      <sheetName val="Edu&amp;Train'04"/>
      <sheetName val="Meeting'03"/>
      <sheetName val="Meeting'04"/>
      <sheetName val="Gen&amp;Off'03"/>
      <sheetName val="Gen&amp;Off'04"/>
      <sheetName val="Forms'03"/>
      <sheetName val="Forms'04"/>
      <sheetName val="Insurance'03"/>
      <sheetName val="Insurance'04"/>
      <sheetName val="Insur Calc"/>
      <sheetName val="BCG FFE&amp;Inven'03"/>
      <sheetName val="Bank Chrg'03"/>
      <sheetName val="Bank Chrg'04"/>
      <sheetName val="Recruit'03"/>
      <sheetName val="Recruit'04"/>
      <sheetName val="Relocation'03"/>
      <sheetName val="Relocation'04"/>
      <sheetName val="Rent0'03"/>
      <sheetName val="Rent0'04"/>
      <sheetName val="Service Contract'03"/>
      <sheetName val="Service Contract'04"/>
      <sheetName val="Repairs&amp;Maint'03"/>
      <sheetName val="Repairs&amp;Maint'04"/>
      <sheetName val="SafetySup'03"/>
      <sheetName val="SafetySup'04"/>
      <sheetName val="Telecom'03"/>
      <sheetName val="Telecom'04"/>
      <sheetName val="Tele~DataLine"/>
      <sheetName val="Utili'03"/>
      <sheetName val="Utili'04"/>
      <sheetName val="Whse&amp;Shop'03"/>
      <sheetName val="Whse&amp;Shop'04"/>
      <sheetName val="Compare"/>
      <sheetName val="Sum Brch"/>
      <sheetName val="Capex'03"/>
      <sheetName val="Capital Asset BC Detail"/>
      <sheetName val="BC Consolidated"/>
      <sheetName val="NoDetail(00-00)"/>
      <sheetName val="Supp Adm(01-00)"/>
      <sheetName val="Rmd(01-01)"/>
      <sheetName val="Coq(01-02)"/>
      <sheetName val="Abb(01-03)"/>
      <sheetName val="Clo(01-04)"/>
      <sheetName val="Kel(01-05)"/>
      <sheetName val="Vic(01-06)"/>
      <sheetName val="Kam(01-07)"/>
      <sheetName val="Dun(01-08)"/>
      <sheetName val="Cou(01-10)"/>
      <sheetName val="Ver(01-12)"/>
      <sheetName val="Pen(01-09)"/>
      <sheetName val="KelPmp(01-11)"/>
      <sheetName val="Fin(03-70)"/>
      <sheetName val="HR-Rich(03-71)"/>
      <sheetName val="S&amp;M-Sup(04-00) "/>
      <sheetName val="VI(04-81)"/>
      <sheetName val="LM(04-82)"/>
      <sheetName val="LM(04-85)"/>
      <sheetName val="Int(04-83)"/>
      <sheetName val="Fin-(03-00)"/>
      <sheetName val="Svc to Sup(01-15)"/>
      <sheetName val="Par(01-16)"/>
      <sheetName val="IT-Admin(01-36)"/>
      <sheetName val="BP(01-37)"/>
      <sheetName val="Pres(00-00)"/>
      <sheetName val="IT-CC(01-35)"/>
      <sheetName val="Gen Admin-CC"/>
      <sheetName val="HR-CC(03-)"/>
      <sheetName val="Supply Consolidated"/>
      <sheetName val="CC~Conso "/>
      <sheetName val="Supply Oper Conso~Div01"/>
      <sheetName val="IT Con~Div01"/>
      <sheetName val="Fin Conso~Div03"/>
      <sheetName val="HR~Conso"/>
      <sheetName val="S&amp;M Conso~(Div 4)"/>
      <sheetName val="Control"/>
      <sheetName val="TBal Aug'02"/>
      <sheetName val="Var-Sum"/>
      <sheetName val="2002 Sales Budget"/>
      <sheetName val="Serv Rev"/>
      <sheetName val="Fixed-Var costs"/>
      <sheetName val="Interest2002"/>
      <sheetName val="Bad Debt ~02budget"/>
      <sheetName val="Telecom"/>
      <sheetName val="Depreciation'02"/>
      <sheetName val="2001 Capital YEF July EOM"/>
      <sheetName val="Capital"/>
      <sheetName val="Rent'02"/>
      <sheetName val="Sales&amp;Cost Adj'04"/>
      <sheetName val="Jun'03 CA Sales "/>
      <sheetName val="Lang"/>
      <sheetName val="WVOpenWO"/>
      <sheetName val="WACC"/>
      <sheetName val="Tax shield"/>
      <sheetName val="CAP COST"/>
      <sheetName val="Aug98 Cons"/>
      <sheetName val="QTR"/>
      <sheetName val="Budget_Binder_Index"/>
      <sheetName val="File_Vrsn"/>
      <sheetName val="File_Vrsn_2003"/>
      <sheetName val="Front_Pg"/>
      <sheetName val="Title_Page"/>
      <sheetName val="Oper~O&amp;A_Analy"/>
      <sheetName val="High_level_Sum-Supply"/>
      <sheetName val="HL_Budget_to_Finance"/>
      <sheetName val="BC_BCG_Supply"/>
      <sheetName val="AugYEF02_Sales&amp;GM"/>
      <sheetName val="JunYEF03_Sales&amp;GM_"/>
      <sheetName val="Sales&amp;Cost_Adj'03"/>
      <sheetName val="Aug'02_CA_Sales"/>
      <sheetName val="Acctg_&amp;_Legal'03"/>
      <sheetName val="Acctg_&amp;_Legal'04_"/>
      <sheetName val="Exp_by_Emp'03"/>
      <sheetName val="Exp_by_Emp'04"/>
      <sheetName val="Bad_Debt'03"/>
      <sheetName val="Bad_Debt'04"/>
      <sheetName val="Comp_Supplies'03"/>
      <sheetName val="Comp_Supplies'04"/>
      <sheetName val="Dues_Sub'03"/>
      <sheetName val="Dues_Sub'04"/>
      <sheetName val="Insur_Calc"/>
      <sheetName val="BCG_FFE&amp;Inven'03"/>
      <sheetName val="Bank_Chrg'03"/>
      <sheetName val="Bank_Chrg'04"/>
      <sheetName val="Service_Contract'03"/>
      <sheetName val="Service_Contract'04"/>
      <sheetName val="Sum_Brch"/>
      <sheetName val="Capital_Asset_BC_Detail"/>
      <sheetName val="BC_Consolidated"/>
      <sheetName val="Supp_Adm(01-00)"/>
      <sheetName val="S&amp;M-Sup(04-00)_"/>
      <sheetName val="Svc_to_Sup(01-15)"/>
      <sheetName val="Gen_Admin-CC"/>
      <sheetName val="Supply_Consolidated"/>
      <sheetName val="CC~Conso_"/>
      <sheetName val="Supply_Oper_Conso~Div01"/>
      <sheetName val="IT_Con~Div01"/>
      <sheetName val="Fin_Conso~Div03"/>
      <sheetName val="S&amp;M_Conso~(Div_4)"/>
      <sheetName val="TBal_Aug'02"/>
      <sheetName val="2002_Sales_Budget"/>
      <sheetName val="Serv_Rev"/>
      <sheetName val="Fixed-Var_costs"/>
      <sheetName val="Bad_Debt_~02budget"/>
      <sheetName val="2001_Capital_YEF_July_EOM"/>
      <sheetName val="Sales&amp;Cost_Adj'04"/>
      <sheetName val="Jun'03_CA_Sales_"/>
      <sheetName val="Tax_shield"/>
      <sheetName val="CAP_COST"/>
      <sheetName val="Aug98_Cons"/>
      <sheetName val="Mults"/>
      <sheetName val="Tranx data"/>
      <sheetName val="Related Party 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3">
          <cell r="A3" t="str">
            <v xml:space="preserve"> 2002 BUDGET - SALES</v>
          </cell>
        </row>
        <row r="6">
          <cell r="O6" t="str">
            <v>2002</v>
          </cell>
        </row>
        <row r="7">
          <cell r="C7" t="str">
            <v>Jan</v>
          </cell>
          <cell r="D7" t="str">
            <v>Feb</v>
          </cell>
          <cell r="E7" t="str">
            <v>Mar</v>
          </cell>
          <cell r="F7" t="str">
            <v>Apr</v>
          </cell>
          <cell r="G7" t="str">
            <v>May</v>
          </cell>
          <cell r="H7" t="str">
            <v>Jun</v>
          </cell>
          <cell r="I7" t="str">
            <v>July</v>
          </cell>
          <cell r="J7" t="str">
            <v>Aug</v>
          </cell>
          <cell r="K7" t="str">
            <v>Sept</v>
          </cell>
          <cell r="L7" t="str">
            <v>Oct</v>
          </cell>
          <cell r="M7" t="str">
            <v>Nov</v>
          </cell>
          <cell r="N7" t="str">
            <v>Dec</v>
          </cell>
          <cell r="O7" t="str">
            <v>Total</v>
          </cell>
        </row>
        <row r="9">
          <cell r="A9" t="str">
            <v>REVENUE</v>
          </cell>
        </row>
        <row r="11">
          <cell r="A11" t="str">
            <v>Supply</v>
          </cell>
        </row>
        <row r="12">
          <cell r="B12" t="str">
            <v>Supply Sales Increase:</v>
          </cell>
        </row>
        <row r="13">
          <cell r="B13">
            <v>0.08</v>
          </cell>
        </row>
        <row r="14">
          <cell r="B14" t="str">
            <v>Richmond</v>
          </cell>
        </row>
        <row r="15">
          <cell r="B15" t="str">
            <v>Coquitlam</v>
          </cell>
        </row>
        <row r="16">
          <cell r="B16" t="str">
            <v>Abbotsford  - New</v>
          </cell>
        </row>
        <row r="17">
          <cell r="B17" t="str">
            <v>Abbotsford - FH</v>
          </cell>
        </row>
        <row r="18">
          <cell r="B18" t="str">
            <v>Abbotsford -PW</v>
          </cell>
        </row>
        <row r="19">
          <cell r="B19" t="str">
            <v>Cloverdale</v>
          </cell>
        </row>
        <row r="20">
          <cell r="B20" t="str">
            <v>Kelowna</v>
          </cell>
        </row>
        <row r="21">
          <cell r="B21" t="str">
            <v>Victoria</v>
          </cell>
        </row>
        <row r="22">
          <cell r="B22" t="str">
            <v>Kamloops</v>
          </cell>
        </row>
        <row r="23">
          <cell r="B23" t="str">
            <v>Duncan</v>
          </cell>
        </row>
        <row r="24">
          <cell r="B24" t="str">
            <v>Penticton</v>
          </cell>
        </row>
        <row r="25">
          <cell r="B25" t="str">
            <v>Courtenay</v>
          </cell>
        </row>
        <row r="26">
          <cell r="B26" t="str">
            <v>Kelowna Pump</v>
          </cell>
        </row>
        <row r="27">
          <cell r="B27" t="str">
            <v>Vernon</v>
          </cell>
        </row>
        <row r="29">
          <cell r="B29" t="str">
            <v>OP Sup Admin -Sales Disc &amp; Rebts</v>
          </cell>
        </row>
        <row r="35">
          <cell r="A35" t="str">
            <v>Service</v>
          </cell>
        </row>
        <row r="36">
          <cell r="B36" t="str">
            <v>Service Sales Increase:</v>
          </cell>
        </row>
        <row r="37">
          <cell r="B37">
            <v>0</v>
          </cell>
        </row>
        <row r="38">
          <cell r="B38" t="str">
            <v>Service Administration</v>
          </cell>
        </row>
        <row r="39">
          <cell r="B39" t="str">
            <v>Energy Operations (Contracts)</v>
          </cell>
        </row>
        <row r="40">
          <cell r="B40" t="str">
            <v>Water Utility</v>
          </cell>
        </row>
        <row r="41">
          <cell r="B41" t="str">
            <v>Fabrication</v>
          </cell>
        </row>
        <row r="42">
          <cell r="B42" t="str">
            <v>Water Supply</v>
          </cell>
        </row>
        <row r="43">
          <cell r="B43" t="str">
            <v>Fairbanks Alaska</v>
          </cell>
        </row>
        <row r="44">
          <cell r="B44" t="str">
            <v>Pipe Rehab. &amp; Maint (Aurora)</v>
          </cell>
        </row>
        <row r="45">
          <cell r="B45" t="str">
            <v>Emergency Manager.com</v>
          </cell>
        </row>
        <row r="50">
          <cell r="B50" t="str">
            <v>TOTAL REVENUE</v>
          </cell>
        </row>
        <row r="53">
          <cell r="A53" t="str">
            <v>COST OF GOODS SOLD</v>
          </cell>
        </row>
        <row r="55">
          <cell r="A55" t="str">
            <v>Supply</v>
          </cell>
        </row>
        <row r="56">
          <cell r="B56" t="str">
            <v>COGS</v>
          </cell>
        </row>
        <row r="57">
          <cell r="B57">
            <v>0.79</v>
          </cell>
        </row>
        <row r="58">
          <cell r="B58" t="str">
            <v>Richmond</v>
          </cell>
        </row>
        <row r="59">
          <cell r="B59" t="str">
            <v>Coquitlam</v>
          </cell>
        </row>
        <row r="60">
          <cell r="B60" t="str">
            <v>Abbotsford  - New</v>
          </cell>
        </row>
        <row r="61">
          <cell r="B61" t="str">
            <v>Abbotsford - FH</v>
          </cell>
        </row>
        <row r="62">
          <cell r="B62" t="str">
            <v>Abbotsford -PW</v>
          </cell>
        </row>
        <row r="63">
          <cell r="B63" t="str">
            <v>Cloverdale</v>
          </cell>
        </row>
        <row r="64">
          <cell r="B64" t="str">
            <v>Kelowna</v>
          </cell>
        </row>
        <row r="65">
          <cell r="B65" t="str">
            <v>Victoria</v>
          </cell>
        </row>
        <row r="66">
          <cell r="B66" t="str">
            <v>Kamloops</v>
          </cell>
        </row>
        <row r="67">
          <cell r="B67" t="str">
            <v>Duncan</v>
          </cell>
        </row>
        <row r="68">
          <cell r="B68" t="str">
            <v>Penticton</v>
          </cell>
        </row>
        <row r="69">
          <cell r="B69" t="str">
            <v>Courtenay</v>
          </cell>
        </row>
        <row r="70">
          <cell r="B70" t="str">
            <v>Kelowna Pump</v>
          </cell>
        </row>
        <row r="71">
          <cell r="B71" t="str">
            <v>Vernon</v>
          </cell>
        </row>
        <row r="73">
          <cell r="B73" t="str">
            <v>OP Sup Admin -Sales Disc &amp; Rebts</v>
          </cell>
        </row>
        <row r="79">
          <cell r="A79" t="str">
            <v>Service</v>
          </cell>
        </row>
        <row r="80">
          <cell r="B80" t="str">
            <v>COGS</v>
          </cell>
        </row>
        <row r="81">
          <cell r="B81">
            <v>0.72</v>
          </cell>
        </row>
        <row r="82">
          <cell r="B82" t="str">
            <v>Service Administration</v>
          </cell>
        </row>
        <row r="83">
          <cell r="B83" t="str">
            <v>Energy Operations (Contracts)</v>
          </cell>
        </row>
        <row r="84">
          <cell r="B84" t="str">
            <v>Water Utility</v>
          </cell>
        </row>
        <row r="85">
          <cell r="B85" t="str">
            <v>Fabrication</v>
          </cell>
        </row>
        <row r="86">
          <cell r="B86" t="str">
            <v>Water Supply</v>
          </cell>
        </row>
        <row r="87">
          <cell r="B87" t="str">
            <v>Fairbanks Alaska</v>
          </cell>
        </row>
        <row r="88">
          <cell r="B88" t="str">
            <v>Pipe Rehab. &amp; Maint (Aurora)</v>
          </cell>
        </row>
        <row r="89">
          <cell r="B89" t="str">
            <v>Emergency Manager.com</v>
          </cell>
        </row>
        <row r="94">
          <cell r="B94" t="str">
            <v>TOTAL REVENUE</v>
          </cell>
        </row>
        <row r="97">
          <cell r="A97" t="str">
            <v>GROSS MARGIN</v>
          </cell>
        </row>
        <row r="99">
          <cell r="A99" t="str">
            <v>Supply</v>
          </cell>
        </row>
        <row r="100">
          <cell r="B100" t="str">
            <v>GROSS MARGIN</v>
          </cell>
        </row>
        <row r="101">
          <cell r="B101">
            <v>0.20999999999999996</v>
          </cell>
        </row>
        <row r="102">
          <cell r="B102" t="str">
            <v>Richmond</v>
          </cell>
        </row>
        <row r="103">
          <cell r="B103" t="str">
            <v>Coquitlam</v>
          </cell>
        </row>
        <row r="104">
          <cell r="B104" t="str">
            <v>Abbotsford  - New</v>
          </cell>
        </row>
        <row r="105">
          <cell r="B105" t="str">
            <v>Abbotsford - FH</v>
          </cell>
        </row>
        <row r="106">
          <cell r="B106" t="str">
            <v>Abbotsford -PW</v>
          </cell>
        </row>
        <row r="107">
          <cell r="B107" t="str">
            <v>Cloverdale</v>
          </cell>
        </row>
        <row r="108">
          <cell r="B108" t="str">
            <v>Kelowna</v>
          </cell>
        </row>
        <row r="109">
          <cell r="B109" t="str">
            <v>Victoria</v>
          </cell>
        </row>
        <row r="110">
          <cell r="B110" t="str">
            <v>Kamloops</v>
          </cell>
        </row>
        <row r="111">
          <cell r="B111" t="str">
            <v>Duncan</v>
          </cell>
        </row>
        <row r="112">
          <cell r="B112" t="str">
            <v>Penticton</v>
          </cell>
        </row>
        <row r="113">
          <cell r="B113" t="str">
            <v>Courtenay</v>
          </cell>
        </row>
        <row r="114">
          <cell r="B114" t="str">
            <v>Kelowna Pump</v>
          </cell>
        </row>
        <row r="115">
          <cell r="B115" t="str">
            <v>Vernon</v>
          </cell>
        </row>
        <row r="117">
          <cell r="B117" t="str">
            <v>OP Sup Admin -Sales Disc &amp; Rebts</v>
          </cell>
        </row>
        <row r="123">
          <cell r="A123" t="str">
            <v>Service</v>
          </cell>
        </row>
        <row r="124">
          <cell r="B124" t="str">
            <v>GROSS MARGIN</v>
          </cell>
        </row>
        <row r="125">
          <cell r="B125">
            <v>0.28000000000000003</v>
          </cell>
        </row>
        <row r="126">
          <cell r="B126" t="str">
            <v>Service Administration</v>
          </cell>
        </row>
        <row r="127">
          <cell r="B127" t="str">
            <v>Energy Operations (Contracts)</v>
          </cell>
        </row>
        <row r="128">
          <cell r="B128" t="str">
            <v>Water Utility</v>
          </cell>
        </row>
        <row r="129">
          <cell r="B129" t="str">
            <v>Fabrication</v>
          </cell>
        </row>
        <row r="130">
          <cell r="B130" t="str">
            <v>Water Supply</v>
          </cell>
        </row>
        <row r="131">
          <cell r="B131" t="str">
            <v>Fairbanks Alaska</v>
          </cell>
        </row>
        <row r="132">
          <cell r="B132" t="str">
            <v>Pipe Rehab. &amp; Maint (Aurora)</v>
          </cell>
        </row>
        <row r="133">
          <cell r="B133" t="str">
            <v>Emergency Manager.com</v>
          </cell>
        </row>
        <row r="138">
          <cell r="B138" t="str">
            <v>TOTAL REVENUE</v>
          </cell>
        </row>
        <row r="140">
          <cell r="B140" t="str">
            <v>TOTAL BC GROSS MARGIN %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3">
          <cell r="A3" t="str">
            <v xml:space="preserve"> 2002 BUDGET - SALES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ctuals"/>
      <sheetName val="NonProject Actuals"/>
      <sheetName val="Approved Budget"/>
      <sheetName val="Budget Comparison"/>
      <sheetName val="Summary"/>
      <sheetName val="Projects"/>
      <sheetName val="Other Cap"/>
      <sheetName val="GL Additions"/>
      <sheetName val="Emergency"/>
      <sheetName val="2006 Projects"/>
      <sheetName val="Changes"/>
    </sheetNames>
    <sheetDataSet>
      <sheetData sheetId="0" refreshError="1"/>
      <sheetData sheetId="1" refreshError="1"/>
      <sheetData sheetId="2" refreshError="1">
        <row r="5">
          <cell r="A5" t="str">
            <v>140 - GL</v>
          </cell>
          <cell r="B5">
            <v>39276</v>
          </cell>
          <cell r="C5" t="str">
            <v>Monica Stoica</v>
          </cell>
          <cell r="D5">
            <v>39205</v>
          </cell>
          <cell r="E5" t="str">
            <v xml:space="preserve">Not in system </v>
          </cell>
          <cell r="F5">
            <v>0</v>
          </cell>
          <cell r="G5" t="str">
            <v>Western</v>
          </cell>
          <cell r="H5" t="str">
            <v>NV</v>
          </cell>
          <cell r="I5">
            <v>140</v>
          </cell>
          <cell r="J5" t="str">
            <v>Utilities, Inc. of Central Nevada</v>
          </cell>
          <cell r="K5">
            <v>140</v>
          </cell>
          <cell r="L5" t="str">
            <v>Utilities, Inc of Central Nevada</v>
          </cell>
          <cell r="M5">
            <v>0</v>
          </cell>
          <cell r="N5">
            <v>0</v>
          </cell>
          <cell r="O5" t="str">
            <v>Y</v>
          </cell>
          <cell r="P5" t="str">
            <v>Y</v>
          </cell>
          <cell r="Q5" t="str">
            <v>G/L ADDITIONS</v>
          </cell>
          <cell r="R5" t="str">
            <v>C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 t="str">
            <v xml:space="preserve"> </v>
          </cell>
          <cell r="Y5" t="str">
            <v xml:space="preserve"> </v>
          </cell>
          <cell r="Z5">
            <v>1906554.623578324</v>
          </cell>
          <cell r="AA5">
            <v>396999.18</v>
          </cell>
          <cell r="AB5">
            <v>356480.55</v>
          </cell>
          <cell r="AC5">
            <v>576536.946789162</v>
          </cell>
          <cell r="AD5">
            <v>576537.946789162</v>
          </cell>
          <cell r="AE5">
            <v>1906554.623578324</v>
          </cell>
          <cell r="AF5">
            <v>0</v>
          </cell>
          <cell r="AG5">
            <v>0</v>
          </cell>
          <cell r="AH5">
            <v>2017951.7871566496</v>
          </cell>
          <cell r="AI5">
            <v>-111397.16357832565</v>
          </cell>
          <cell r="AJ5" t="str">
            <v>Q2</v>
          </cell>
        </row>
        <row r="6">
          <cell r="A6">
            <v>3232</v>
          </cell>
          <cell r="B6">
            <v>39276</v>
          </cell>
          <cell r="C6" t="str">
            <v>Wendy Wentz</v>
          </cell>
          <cell r="D6" t="str">
            <v xml:space="preserve"> </v>
          </cell>
          <cell r="E6" t="str">
            <v>Capital Planning</v>
          </cell>
          <cell r="F6" t="str">
            <v>EH&amp;S</v>
          </cell>
          <cell r="G6" t="str">
            <v>Western</v>
          </cell>
          <cell r="H6" t="str">
            <v>AZ</v>
          </cell>
          <cell r="I6">
            <v>135</v>
          </cell>
          <cell r="J6" t="str">
            <v>Bermuda Water Company</v>
          </cell>
          <cell r="K6">
            <v>935</v>
          </cell>
          <cell r="L6" t="str">
            <v>Bermuda Water Co.</v>
          </cell>
          <cell r="M6">
            <v>3995</v>
          </cell>
          <cell r="N6">
            <v>0</v>
          </cell>
          <cell r="O6" t="str">
            <v>Y</v>
          </cell>
          <cell r="P6" t="str">
            <v>Y</v>
          </cell>
          <cell r="Q6" t="str">
            <v xml:space="preserve">Arsenic Resolution at El Camino Well </v>
          </cell>
          <cell r="R6" t="str">
            <v>C</v>
          </cell>
          <cell r="S6" t="str">
            <v>High</v>
          </cell>
          <cell r="T6" t="str">
            <v>High</v>
          </cell>
          <cell r="U6">
            <v>0</v>
          </cell>
          <cell r="V6">
            <v>39264</v>
          </cell>
          <cell r="W6">
            <v>39447</v>
          </cell>
          <cell r="X6" t="str">
            <v xml:space="preserve"> </v>
          </cell>
          <cell r="Y6" t="str">
            <v xml:space="preserve"> </v>
          </cell>
          <cell r="Z6">
            <v>1000000</v>
          </cell>
          <cell r="AA6">
            <v>0</v>
          </cell>
          <cell r="AB6">
            <v>0</v>
          </cell>
          <cell r="AC6">
            <v>0</v>
          </cell>
          <cell r="AD6">
            <v>1000000</v>
          </cell>
          <cell r="AE6">
            <v>1000000</v>
          </cell>
          <cell r="AF6">
            <v>0</v>
          </cell>
          <cell r="AG6">
            <v>0</v>
          </cell>
          <cell r="AH6">
            <v>1000000</v>
          </cell>
          <cell r="AI6">
            <v>0</v>
          </cell>
          <cell r="AJ6" t="str">
            <v>Q2</v>
          </cell>
        </row>
        <row r="7">
          <cell r="A7">
            <v>9209</v>
          </cell>
          <cell r="B7">
            <v>39276</v>
          </cell>
          <cell r="C7" t="str">
            <v>Wendy Wentz</v>
          </cell>
          <cell r="D7" t="str">
            <v xml:space="preserve"> </v>
          </cell>
          <cell r="E7" t="str">
            <v>Placed In Service</v>
          </cell>
          <cell r="F7" t="str">
            <v>EH&amp;S</v>
          </cell>
          <cell r="G7" t="str">
            <v>Western</v>
          </cell>
          <cell r="H7" t="str">
            <v>NV</v>
          </cell>
          <cell r="I7">
            <v>140</v>
          </cell>
          <cell r="J7" t="str">
            <v>Utilities, Inc. of Central Nevada</v>
          </cell>
          <cell r="K7">
            <v>140</v>
          </cell>
          <cell r="L7" t="str">
            <v>Utilities, Inc of Central Nevada</v>
          </cell>
          <cell r="M7">
            <v>0</v>
          </cell>
          <cell r="N7">
            <v>0</v>
          </cell>
          <cell r="O7" t="str">
            <v>Y</v>
          </cell>
          <cell r="P7" t="str">
            <v>Y</v>
          </cell>
          <cell r="Q7" t="str">
            <v>4" Watermain Replacement (or Less) MP 5-16</v>
          </cell>
          <cell r="R7" t="str">
            <v>C</v>
          </cell>
          <cell r="S7" t="str">
            <v>Medium</v>
          </cell>
          <cell r="T7" t="str">
            <v>High</v>
          </cell>
          <cell r="U7">
            <v>0</v>
          </cell>
          <cell r="V7">
            <v>39083</v>
          </cell>
          <cell r="W7">
            <v>39355</v>
          </cell>
          <cell r="X7">
            <v>39204</v>
          </cell>
          <cell r="Y7" t="str">
            <v>140-0140-115-06-10</v>
          </cell>
          <cell r="Z7">
            <v>1087472</v>
          </cell>
          <cell r="AA7">
            <v>444955.5</v>
          </cell>
          <cell r="AB7">
            <v>636516.5</v>
          </cell>
          <cell r="AC7">
            <v>6000</v>
          </cell>
          <cell r="AD7">
            <v>0</v>
          </cell>
          <cell r="AE7">
            <v>1087472</v>
          </cell>
          <cell r="AF7">
            <v>0</v>
          </cell>
          <cell r="AG7">
            <v>0</v>
          </cell>
          <cell r="AH7">
            <v>1000000</v>
          </cell>
          <cell r="AI7">
            <v>87472</v>
          </cell>
          <cell r="AJ7" t="str">
            <v>Q2</v>
          </cell>
        </row>
        <row r="8">
          <cell r="A8">
            <v>9068</v>
          </cell>
          <cell r="B8">
            <v>39276</v>
          </cell>
          <cell r="C8" t="str">
            <v>Wendy Wentz</v>
          </cell>
          <cell r="D8" t="str">
            <v xml:space="preserve"> </v>
          </cell>
          <cell r="E8" t="str">
            <v>Capital Planning</v>
          </cell>
          <cell r="F8" t="str">
            <v>EH&amp;S</v>
          </cell>
          <cell r="G8" t="str">
            <v>Western</v>
          </cell>
          <cell r="H8" t="str">
            <v>NV</v>
          </cell>
          <cell r="I8">
            <v>35</v>
          </cell>
          <cell r="J8" t="str">
            <v>Spring Creek Utilities Company</v>
          </cell>
          <cell r="K8">
            <v>110</v>
          </cell>
          <cell r="L8" t="str">
            <v>Spring Creek Utilities Company</v>
          </cell>
          <cell r="M8">
            <v>9051</v>
          </cell>
          <cell r="N8">
            <v>0</v>
          </cell>
          <cell r="O8" t="str">
            <v>Y</v>
          </cell>
          <cell r="P8" t="str">
            <v>Y</v>
          </cell>
          <cell r="Q8" t="str">
            <v>Master Plan 300-2</v>
          </cell>
          <cell r="R8" t="str">
            <v>C</v>
          </cell>
          <cell r="S8" t="str">
            <v>High</v>
          </cell>
          <cell r="T8" t="str">
            <v>High</v>
          </cell>
          <cell r="U8">
            <v>0</v>
          </cell>
          <cell r="V8">
            <v>39173</v>
          </cell>
          <cell r="W8">
            <v>39447</v>
          </cell>
          <cell r="X8" t="str">
            <v xml:space="preserve"> </v>
          </cell>
          <cell r="Y8" t="str">
            <v xml:space="preserve"> </v>
          </cell>
          <cell r="Z8">
            <v>950000</v>
          </cell>
          <cell r="AA8">
            <v>0</v>
          </cell>
          <cell r="AB8">
            <v>0</v>
          </cell>
          <cell r="AC8">
            <v>475000</v>
          </cell>
          <cell r="AD8">
            <v>475000</v>
          </cell>
          <cell r="AE8">
            <v>950000</v>
          </cell>
          <cell r="AF8">
            <v>0</v>
          </cell>
          <cell r="AG8">
            <v>0</v>
          </cell>
          <cell r="AH8">
            <v>800000</v>
          </cell>
          <cell r="AI8">
            <v>150000</v>
          </cell>
          <cell r="AJ8" t="str">
            <v>Q2</v>
          </cell>
        </row>
        <row r="9">
          <cell r="A9">
            <v>347</v>
          </cell>
          <cell r="B9">
            <v>39276</v>
          </cell>
          <cell r="C9" t="str">
            <v>Diane Zawadzki</v>
          </cell>
          <cell r="D9">
            <v>39183</v>
          </cell>
          <cell r="E9" t="str">
            <v>Open</v>
          </cell>
          <cell r="F9" t="str">
            <v>Growth - Discretionary</v>
          </cell>
          <cell r="G9" t="str">
            <v>Western</v>
          </cell>
          <cell r="H9" t="str">
            <v>AZ</v>
          </cell>
          <cell r="I9">
            <v>135</v>
          </cell>
          <cell r="J9" t="str">
            <v>Bermuda Water Company</v>
          </cell>
          <cell r="K9">
            <v>935</v>
          </cell>
          <cell r="L9" t="str">
            <v>Bermuda Water Co.</v>
          </cell>
          <cell r="M9">
            <v>2535</v>
          </cell>
          <cell r="N9">
            <v>0</v>
          </cell>
          <cell r="O9" t="str">
            <v>Y</v>
          </cell>
          <cell r="P9" t="str">
            <v>Y</v>
          </cell>
          <cell r="Q9" t="str">
            <v xml:space="preserve"># 4 Water Storage Tank-El Rodeo Site </v>
          </cell>
          <cell r="R9" t="str">
            <v>C</v>
          </cell>
          <cell r="S9" t="str">
            <v>Medium</v>
          </cell>
          <cell r="T9" t="str">
            <v>High</v>
          </cell>
          <cell r="U9">
            <v>0</v>
          </cell>
          <cell r="V9">
            <v>39356</v>
          </cell>
          <cell r="W9">
            <v>39447</v>
          </cell>
          <cell r="X9" t="str">
            <v xml:space="preserve"> </v>
          </cell>
          <cell r="Y9" t="str">
            <v>135-0935-115-04-05</v>
          </cell>
          <cell r="Z9">
            <v>648440</v>
          </cell>
          <cell r="AA9">
            <v>0</v>
          </cell>
          <cell r="AB9">
            <v>0</v>
          </cell>
          <cell r="AC9">
            <v>0</v>
          </cell>
          <cell r="AD9">
            <v>648440</v>
          </cell>
          <cell r="AE9">
            <v>648440</v>
          </cell>
          <cell r="AF9">
            <v>0</v>
          </cell>
          <cell r="AG9">
            <v>0</v>
          </cell>
          <cell r="AH9">
            <v>648440.48</v>
          </cell>
          <cell r="AI9">
            <v>-0.47999999998137355</v>
          </cell>
          <cell r="AJ9" t="str">
            <v>Q2</v>
          </cell>
        </row>
        <row r="10">
          <cell r="A10">
            <v>9229</v>
          </cell>
          <cell r="B10">
            <v>39276</v>
          </cell>
          <cell r="C10" t="str">
            <v>Wendy Wentz</v>
          </cell>
          <cell r="D10" t="str">
            <v xml:space="preserve"> </v>
          </cell>
          <cell r="E10" t="str">
            <v>Capital Planning</v>
          </cell>
          <cell r="F10" t="str">
            <v>Growth - Discretionary</v>
          </cell>
          <cell r="G10" t="str">
            <v>Western</v>
          </cell>
          <cell r="H10" t="str">
            <v>NV</v>
          </cell>
          <cell r="I10">
            <v>140</v>
          </cell>
          <cell r="J10" t="str">
            <v>Utilities, Inc. of Central Nevada</v>
          </cell>
          <cell r="K10">
            <v>140</v>
          </cell>
          <cell r="L10" t="str">
            <v>Utilities, Inc of Central Nevada</v>
          </cell>
          <cell r="M10">
            <v>9230</v>
          </cell>
          <cell r="N10">
            <v>0</v>
          </cell>
          <cell r="O10" t="str">
            <v>Y</v>
          </cell>
          <cell r="P10" t="str">
            <v>Y</v>
          </cell>
          <cell r="Q10" t="str">
            <v>Future WWTP Design</v>
          </cell>
          <cell r="R10" t="str">
            <v>C</v>
          </cell>
          <cell r="S10" t="str">
            <v>Medium</v>
          </cell>
          <cell r="T10" t="str">
            <v>Medium</v>
          </cell>
          <cell r="U10">
            <v>0</v>
          </cell>
          <cell r="V10">
            <v>39356</v>
          </cell>
          <cell r="W10">
            <v>39447</v>
          </cell>
          <cell r="X10" t="str">
            <v xml:space="preserve"> </v>
          </cell>
          <cell r="Y10" t="str">
            <v xml:space="preserve"> </v>
          </cell>
          <cell r="Z10">
            <v>600000</v>
          </cell>
          <cell r="AA10">
            <v>0</v>
          </cell>
          <cell r="AB10">
            <v>0</v>
          </cell>
          <cell r="AC10">
            <v>0</v>
          </cell>
          <cell r="AD10">
            <v>600000</v>
          </cell>
          <cell r="AE10">
            <v>600000</v>
          </cell>
          <cell r="AF10">
            <v>0</v>
          </cell>
          <cell r="AG10">
            <v>0</v>
          </cell>
          <cell r="AH10">
            <v>600000</v>
          </cell>
          <cell r="AI10">
            <v>0</v>
          </cell>
          <cell r="AJ10" t="str">
            <v>Q2</v>
          </cell>
        </row>
        <row r="11">
          <cell r="A11">
            <v>340</v>
          </cell>
          <cell r="B11">
            <v>39276</v>
          </cell>
          <cell r="C11" t="str">
            <v>Diane Zawadzki</v>
          </cell>
          <cell r="D11">
            <v>39183</v>
          </cell>
          <cell r="E11" t="str">
            <v>Open</v>
          </cell>
          <cell r="F11" t="str">
            <v>Growth - Discretionary</v>
          </cell>
          <cell r="G11" t="str">
            <v>Western</v>
          </cell>
          <cell r="H11" t="str">
            <v>AZ</v>
          </cell>
          <cell r="I11">
            <v>135</v>
          </cell>
          <cell r="J11" t="str">
            <v>Bermuda Water Company</v>
          </cell>
          <cell r="K11">
            <v>935</v>
          </cell>
          <cell r="L11" t="str">
            <v>Bermuda Water Co.</v>
          </cell>
          <cell r="M11">
            <v>0</v>
          </cell>
          <cell r="N11">
            <v>0</v>
          </cell>
          <cell r="O11" t="str">
            <v>Y</v>
          </cell>
          <cell r="P11" t="str">
            <v>Y</v>
          </cell>
          <cell r="Q11" t="str">
            <v>1st New Well to System Addition-Tierra Verde Main Zone</v>
          </cell>
          <cell r="R11" t="str">
            <v>C</v>
          </cell>
          <cell r="S11" t="str">
            <v>Medium</v>
          </cell>
          <cell r="T11" t="str">
            <v>High</v>
          </cell>
          <cell r="U11">
            <v>0</v>
          </cell>
          <cell r="V11">
            <v>39173</v>
          </cell>
          <cell r="W11">
            <v>39355</v>
          </cell>
          <cell r="X11" t="str">
            <v xml:space="preserve"> </v>
          </cell>
          <cell r="Y11" t="str">
            <v>135-0935-115-04-03</v>
          </cell>
          <cell r="Z11">
            <v>500001</v>
          </cell>
          <cell r="AA11">
            <v>0</v>
          </cell>
          <cell r="AB11">
            <v>342477</v>
          </cell>
          <cell r="AC11">
            <v>157524</v>
          </cell>
          <cell r="AD11">
            <v>0</v>
          </cell>
          <cell r="AE11">
            <v>500001</v>
          </cell>
          <cell r="AF11">
            <v>0</v>
          </cell>
          <cell r="AG11">
            <v>0</v>
          </cell>
          <cell r="AH11">
            <v>500000</v>
          </cell>
          <cell r="AI11">
            <v>1</v>
          </cell>
          <cell r="AJ11" t="str">
            <v>Q2</v>
          </cell>
        </row>
        <row r="12">
          <cell r="A12">
            <v>9233</v>
          </cell>
          <cell r="B12">
            <v>39276</v>
          </cell>
          <cell r="C12" t="str">
            <v>Rick Mason</v>
          </cell>
          <cell r="D12">
            <v>39185</v>
          </cell>
          <cell r="E12" t="str">
            <v>Capital Planning</v>
          </cell>
          <cell r="F12" t="str">
            <v>Maintenance</v>
          </cell>
          <cell r="G12" t="str">
            <v>Western</v>
          </cell>
          <cell r="H12" t="str">
            <v>NV</v>
          </cell>
          <cell r="I12">
            <v>140</v>
          </cell>
          <cell r="J12" t="str">
            <v>Utilities, Inc. of Central Nevada</v>
          </cell>
          <cell r="K12">
            <v>140</v>
          </cell>
          <cell r="L12" t="str">
            <v>Utilities, Inc of Central Nevada</v>
          </cell>
          <cell r="M12">
            <v>9197</v>
          </cell>
          <cell r="N12">
            <v>0</v>
          </cell>
          <cell r="O12" t="str">
            <v>Y</v>
          </cell>
          <cell r="P12" t="str">
            <v>Y</v>
          </cell>
          <cell r="Q12" t="str">
            <v>Hooking up dead ends and looping of current system</v>
          </cell>
          <cell r="R12" t="str">
            <v>C</v>
          </cell>
          <cell r="S12" t="str">
            <v>Medium</v>
          </cell>
          <cell r="T12" t="str">
            <v>Medium</v>
          </cell>
          <cell r="U12">
            <v>0</v>
          </cell>
          <cell r="V12">
            <v>39264</v>
          </cell>
          <cell r="W12">
            <v>39355</v>
          </cell>
          <cell r="X12" t="str">
            <v xml:space="preserve"> </v>
          </cell>
          <cell r="Y12" t="str">
            <v xml:space="preserve"> </v>
          </cell>
          <cell r="Z12">
            <v>500000</v>
          </cell>
          <cell r="AA12">
            <v>0</v>
          </cell>
          <cell r="AB12">
            <v>0</v>
          </cell>
          <cell r="AC12">
            <v>500000</v>
          </cell>
          <cell r="AD12">
            <v>0</v>
          </cell>
          <cell r="AE12">
            <v>500000</v>
          </cell>
          <cell r="AF12">
            <v>0</v>
          </cell>
          <cell r="AG12">
            <v>0</v>
          </cell>
          <cell r="AH12">
            <v>500000</v>
          </cell>
          <cell r="AI12">
            <v>0</v>
          </cell>
          <cell r="AJ12" t="str">
            <v>Q2</v>
          </cell>
        </row>
        <row r="13">
          <cell r="A13" t="str">
            <v>35 - GL</v>
          </cell>
          <cell r="B13">
            <v>39276</v>
          </cell>
          <cell r="C13" t="str">
            <v>Monica Stoica</v>
          </cell>
          <cell r="D13" t="str">
            <v xml:space="preserve"> </v>
          </cell>
          <cell r="E13" t="str">
            <v xml:space="preserve">Not in system </v>
          </cell>
          <cell r="F13">
            <v>0</v>
          </cell>
          <cell r="G13" t="str">
            <v>Western</v>
          </cell>
          <cell r="H13" t="str">
            <v>NV</v>
          </cell>
          <cell r="I13">
            <v>35</v>
          </cell>
          <cell r="J13" t="str">
            <v>Spring Creek Utilities Company</v>
          </cell>
          <cell r="K13">
            <v>110</v>
          </cell>
          <cell r="L13" t="str">
            <v>Spring Creek Utilities Company</v>
          </cell>
          <cell r="M13" t="str">
            <v xml:space="preserve"> </v>
          </cell>
          <cell r="N13">
            <v>0</v>
          </cell>
          <cell r="O13" t="str">
            <v>Y</v>
          </cell>
          <cell r="P13" t="str">
            <v>Y</v>
          </cell>
          <cell r="Q13" t="str">
            <v>G/L ADDITIONS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 xml:space="preserve"> </v>
          </cell>
          <cell r="Y13" t="str">
            <v xml:space="preserve"> </v>
          </cell>
          <cell r="Z13">
            <v>419680.39</v>
          </cell>
          <cell r="AA13">
            <v>65400.09</v>
          </cell>
          <cell r="AB13">
            <v>120481.3</v>
          </cell>
          <cell r="AC13">
            <v>116899</v>
          </cell>
          <cell r="AD13">
            <v>116900</v>
          </cell>
          <cell r="AE13">
            <v>419680.39</v>
          </cell>
          <cell r="AF13">
            <v>0</v>
          </cell>
          <cell r="AG13">
            <v>0</v>
          </cell>
          <cell r="AH13">
            <v>419680</v>
          </cell>
          <cell r="AI13">
            <v>0.39000000001396984</v>
          </cell>
          <cell r="AJ13" t="str">
            <v>Q2</v>
          </cell>
        </row>
        <row r="14">
          <cell r="A14">
            <v>3966</v>
          </cell>
          <cell r="B14">
            <v>39276</v>
          </cell>
          <cell r="C14">
            <v>0</v>
          </cell>
          <cell r="D14" t="str">
            <v xml:space="preserve"> </v>
          </cell>
          <cell r="E14" t="str">
            <v>Open</v>
          </cell>
          <cell r="F14" t="str">
            <v>Growth - Existing Customer</v>
          </cell>
          <cell r="G14" t="str">
            <v>Western</v>
          </cell>
          <cell r="H14" t="str">
            <v>AZ</v>
          </cell>
          <cell r="I14">
            <v>135</v>
          </cell>
          <cell r="J14" t="str">
            <v>Bermuda Water Company</v>
          </cell>
          <cell r="K14">
            <v>935</v>
          </cell>
          <cell r="L14" t="str">
            <v>Bermuda Water Co.</v>
          </cell>
          <cell r="M14">
            <v>0</v>
          </cell>
          <cell r="N14">
            <v>0</v>
          </cell>
          <cell r="O14" t="str">
            <v>Y</v>
          </cell>
          <cell r="P14" t="str">
            <v>Y</v>
          </cell>
          <cell r="Q14" t="str">
            <v>Booster Station Upgrade &amp; CM &amp; Engineering</v>
          </cell>
          <cell r="R14" t="str">
            <v>C</v>
          </cell>
          <cell r="S14" t="str">
            <v>High</v>
          </cell>
          <cell r="T14" t="str">
            <v>High</v>
          </cell>
          <cell r="U14" t="str">
            <v>INSTALL OR REHAB EXISTING WELL - SELL?</v>
          </cell>
          <cell r="V14">
            <v>39083</v>
          </cell>
          <cell r="W14">
            <v>39263</v>
          </cell>
          <cell r="X14" t="str">
            <v xml:space="preserve"> </v>
          </cell>
          <cell r="Y14" t="str">
            <v>135-0935-115-07-05</v>
          </cell>
          <cell r="Z14">
            <v>299258</v>
          </cell>
          <cell r="AA14">
            <v>89155</v>
          </cell>
          <cell r="AB14">
            <v>210103</v>
          </cell>
          <cell r="AC14">
            <v>0</v>
          </cell>
          <cell r="AD14">
            <v>0</v>
          </cell>
          <cell r="AE14">
            <v>299258</v>
          </cell>
          <cell r="AF14">
            <v>0</v>
          </cell>
          <cell r="AG14">
            <v>0</v>
          </cell>
          <cell r="AH14">
            <v>295000</v>
          </cell>
          <cell r="AI14">
            <v>4258</v>
          </cell>
          <cell r="AJ14" t="str">
            <v>Q2</v>
          </cell>
        </row>
        <row r="15">
          <cell r="A15" t="str">
            <v>135 - GL</v>
          </cell>
          <cell r="B15">
            <v>39276</v>
          </cell>
          <cell r="C15" t="str">
            <v>Monica Stoica</v>
          </cell>
          <cell r="D15" t="str">
            <v xml:space="preserve"> </v>
          </cell>
          <cell r="E15" t="str">
            <v xml:space="preserve">Not in system </v>
          </cell>
          <cell r="F15">
            <v>0</v>
          </cell>
          <cell r="G15" t="str">
            <v>Western</v>
          </cell>
          <cell r="H15" t="str">
            <v>AZ</v>
          </cell>
          <cell r="I15">
            <v>135</v>
          </cell>
          <cell r="J15" t="str">
            <v>Bermuda Water Company</v>
          </cell>
          <cell r="K15">
            <v>935</v>
          </cell>
          <cell r="L15" t="str">
            <v>Bermuda Water Co.</v>
          </cell>
          <cell r="M15">
            <v>0</v>
          </cell>
          <cell r="N15">
            <v>0</v>
          </cell>
          <cell r="O15" t="str">
            <v>Y</v>
          </cell>
          <cell r="P15" t="str">
            <v>Y</v>
          </cell>
          <cell r="Q15" t="str">
            <v>G/L ADDITIONS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 xml:space="preserve"> </v>
          </cell>
          <cell r="Y15" t="str">
            <v xml:space="preserve"> </v>
          </cell>
          <cell r="Z15">
            <v>283433.0683696224</v>
          </cell>
          <cell r="AA15">
            <v>138165</v>
          </cell>
          <cell r="AB15">
            <v>96000.18</v>
          </cell>
          <cell r="AC15">
            <v>24632.944184811204</v>
          </cell>
          <cell r="AD15">
            <v>24634.944184811204</v>
          </cell>
          <cell r="AE15">
            <v>283433.0683696224</v>
          </cell>
          <cell r="AF15">
            <v>0</v>
          </cell>
          <cell r="AG15">
            <v>0</v>
          </cell>
          <cell r="AH15">
            <v>283431.77673924493</v>
          </cell>
          <cell r="AI15">
            <v>1.2916303774691187</v>
          </cell>
          <cell r="AJ15" t="str">
            <v>Q2</v>
          </cell>
        </row>
        <row r="16">
          <cell r="A16">
            <v>9242</v>
          </cell>
          <cell r="B16">
            <v>39276</v>
          </cell>
          <cell r="C16" t="str">
            <v>Wendy Wentz</v>
          </cell>
          <cell r="D16">
            <v>39183</v>
          </cell>
          <cell r="E16" t="str">
            <v>Capital Planning</v>
          </cell>
          <cell r="F16" t="str">
            <v>Cost Reduction</v>
          </cell>
          <cell r="G16" t="str">
            <v>Western</v>
          </cell>
          <cell r="H16" t="str">
            <v>NV</v>
          </cell>
          <cell r="I16">
            <v>140</v>
          </cell>
          <cell r="J16" t="str">
            <v>Utilities, Inc. of Central Nevada</v>
          </cell>
          <cell r="K16">
            <v>140</v>
          </cell>
          <cell r="L16" t="str">
            <v>Utilities, Inc of Central Nevada</v>
          </cell>
          <cell r="M16">
            <v>0</v>
          </cell>
          <cell r="N16">
            <v>0</v>
          </cell>
          <cell r="O16" t="str">
            <v>Y</v>
          </cell>
          <cell r="P16" t="str">
            <v>Y</v>
          </cell>
          <cell r="Q16" t="str">
            <v>SCADA (Custom Install)</v>
          </cell>
          <cell r="R16" t="str">
            <v>C</v>
          </cell>
          <cell r="S16" t="str">
            <v>Medium</v>
          </cell>
          <cell r="T16" t="str">
            <v>Medium</v>
          </cell>
          <cell r="U16">
            <v>0</v>
          </cell>
          <cell r="V16">
            <v>39356</v>
          </cell>
          <cell r="W16">
            <v>39447</v>
          </cell>
          <cell r="X16" t="str">
            <v xml:space="preserve"> </v>
          </cell>
          <cell r="Y16" t="str">
            <v xml:space="preserve"> </v>
          </cell>
          <cell r="Z16">
            <v>450000</v>
          </cell>
          <cell r="AA16">
            <v>0</v>
          </cell>
          <cell r="AB16">
            <v>0</v>
          </cell>
          <cell r="AC16">
            <v>0</v>
          </cell>
          <cell r="AD16">
            <v>450000</v>
          </cell>
          <cell r="AE16">
            <v>450000</v>
          </cell>
          <cell r="AF16">
            <v>0</v>
          </cell>
          <cell r="AG16">
            <v>0</v>
          </cell>
          <cell r="AH16">
            <v>250000</v>
          </cell>
          <cell r="AI16">
            <v>200000</v>
          </cell>
          <cell r="AJ16" t="str">
            <v>Q2</v>
          </cell>
        </row>
        <row r="17">
          <cell r="A17">
            <v>2755</v>
          </cell>
          <cell r="B17">
            <v>39083</v>
          </cell>
          <cell r="C17">
            <v>0</v>
          </cell>
          <cell r="D17" t="str">
            <v xml:space="preserve"> </v>
          </cell>
          <cell r="E17" t="str">
            <v>Capital Planning</v>
          </cell>
          <cell r="F17" t="str">
            <v>Growth - Contractual</v>
          </cell>
          <cell r="G17" t="str">
            <v>Western</v>
          </cell>
          <cell r="H17" t="str">
            <v>NV</v>
          </cell>
          <cell r="I17">
            <v>35</v>
          </cell>
          <cell r="J17" t="str">
            <v>Spring Creek Utilities Company</v>
          </cell>
          <cell r="K17">
            <v>110</v>
          </cell>
          <cell r="L17" t="str">
            <v>Spring Creek Utilities Company</v>
          </cell>
          <cell r="M17">
            <v>4139</v>
          </cell>
          <cell r="N17">
            <v>0</v>
          </cell>
          <cell r="O17" t="str">
            <v>Y</v>
          </cell>
          <cell r="P17" t="str">
            <v>Y</v>
          </cell>
          <cell r="Q17" t="str">
            <v>Duplex Booster Pumps - Twin Tanks  &amp; Karvel water main CIP 200-5</v>
          </cell>
          <cell r="R17" t="str">
            <v>C</v>
          </cell>
          <cell r="S17" t="str">
            <v>High</v>
          </cell>
          <cell r="T17" t="str">
            <v>High</v>
          </cell>
          <cell r="U17">
            <v>0</v>
          </cell>
          <cell r="V17">
            <v>39264</v>
          </cell>
          <cell r="W17">
            <v>39355</v>
          </cell>
          <cell r="X17" t="str">
            <v xml:space="preserve"> </v>
          </cell>
          <cell r="Y17" t="str">
            <v xml:space="preserve"> </v>
          </cell>
          <cell r="Z17">
            <v>225000</v>
          </cell>
          <cell r="AA17">
            <v>0</v>
          </cell>
          <cell r="AB17">
            <v>0</v>
          </cell>
          <cell r="AC17">
            <v>225000</v>
          </cell>
          <cell r="AD17">
            <v>0</v>
          </cell>
          <cell r="AE17">
            <v>225000</v>
          </cell>
          <cell r="AF17">
            <v>0</v>
          </cell>
          <cell r="AG17">
            <v>0</v>
          </cell>
          <cell r="AH17">
            <v>225000</v>
          </cell>
          <cell r="AI17">
            <v>0</v>
          </cell>
          <cell r="AJ17" t="str">
            <v>Q2</v>
          </cell>
        </row>
        <row r="18">
          <cell r="A18">
            <v>9073</v>
          </cell>
          <cell r="B18">
            <v>39197</v>
          </cell>
          <cell r="C18" t="str">
            <v>Wendy Wentz</v>
          </cell>
          <cell r="D18" t="str">
            <v xml:space="preserve"> </v>
          </cell>
          <cell r="E18" t="str">
            <v>Capital Planning</v>
          </cell>
          <cell r="F18" t="str">
            <v>EH&amp;S</v>
          </cell>
          <cell r="G18" t="str">
            <v>Western</v>
          </cell>
          <cell r="H18" t="str">
            <v>NV</v>
          </cell>
          <cell r="I18">
            <v>35</v>
          </cell>
          <cell r="J18" t="str">
            <v>Spring Creek Utilities Company</v>
          </cell>
          <cell r="K18">
            <v>110</v>
          </cell>
          <cell r="L18" t="str">
            <v>Spring Creek Utilities Company</v>
          </cell>
          <cell r="M18">
            <v>9056</v>
          </cell>
          <cell r="N18">
            <v>0</v>
          </cell>
          <cell r="O18" t="str">
            <v>Y</v>
          </cell>
          <cell r="P18" t="str">
            <v>Y</v>
          </cell>
          <cell r="Q18" t="str">
            <v xml:space="preserve">Master Plan CIP 200-1 </v>
          </cell>
          <cell r="R18" t="str">
            <v>C</v>
          </cell>
          <cell r="S18" t="str">
            <v>High</v>
          </cell>
          <cell r="T18" t="str">
            <v>High</v>
          </cell>
          <cell r="U18">
            <v>0</v>
          </cell>
          <cell r="V18">
            <v>39173</v>
          </cell>
          <cell r="W18">
            <v>39994</v>
          </cell>
          <cell r="X18" t="str">
            <v xml:space="preserve"> </v>
          </cell>
          <cell r="Y18" t="str">
            <v xml:space="preserve"> 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225000</v>
          </cell>
          <cell r="AI18">
            <v>-225000</v>
          </cell>
          <cell r="AJ18" t="str">
            <v>Q2</v>
          </cell>
        </row>
        <row r="19">
          <cell r="A19">
            <v>9077</v>
          </cell>
          <cell r="B19">
            <v>39197</v>
          </cell>
          <cell r="C19" t="str">
            <v>Wendy Wentz</v>
          </cell>
          <cell r="D19" t="str">
            <v xml:space="preserve"> </v>
          </cell>
          <cell r="E19" t="str">
            <v>Capital Planning</v>
          </cell>
          <cell r="F19" t="str">
            <v>EH&amp;S</v>
          </cell>
          <cell r="G19" t="str">
            <v>Western</v>
          </cell>
          <cell r="H19" t="str">
            <v>NV</v>
          </cell>
          <cell r="I19">
            <v>35</v>
          </cell>
          <cell r="J19" t="str">
            <v>Spring Creek Utilities Company</v>
          </cell>
          <cell r="K19">
            <v>110</v>
          </cell>
          <cell r="L19" t="str">
            <v>Spring Creek Utilities Company</v>
          </cell>
          <cell r="M19">
            <v>9061</v>
          </cell>
          <cell r="N19">
            <v>0</v>
          </cell>
          <cell r="O19" t="str">
            <v>Y</v>
          </cell>
          <cell r="P19" t="str">
            <v>Y</v>
          </cell>
          <cell r="Q19" t="str">
            <v>Master Plan CIP 400-2 (2 Tanks, 2 Wells)</v>
          </cell>
          <cell r="R19" t="str">
            <v>C</v>
          </cell>
          <cell r="S19" t="str">
            <v>High</v>
          </cell>
          <cell r="T19" t="str">
            <v>High</v>
          </cell>
          <cell r="U19">
            <v>0</v>
          </cell>
          <cell r="V19">
            <v>39448</v>
          </cell>
          <cell r="W19">
            <v>40451</v>
          </cell>
          <cell r="X19" t="str">
            <v xml:space="preserve"> </v>
          </cell>
          <cell r="Y19" t="str">
            <v xml:space="preserve"> </v>
          </cell>
          <cell r="Z19">
            <v>660000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660000</v>
          </cell>
          <cell r="AG19">
            <v>0</v>
          </cell>
          <cell r="AH19">
            <v>210000</v>
          </cell>
          <cell r="AI19">
            <v>-210000</v>
          </cell>
          <cell r="AJ19" t="str">
            <v>Q2</v>
          </cell>
        </row>
        <row r="20">
          <cell r="A20" t="str">
            <v>140 - CT</v>
          </cell>
          <cell r="B20">
            <v>39277</v>
          </cell>
          <cell r="C20" t="str">
            <v>Monica Stoica</v>
          </cell>
          <cell r="D20" t="str">
            <v xml:space="preserve"> </v>
          </cell>
          <cell r="E20" t="str">
            <v xml:space="preserve">Not in system </v>
          </cell>
          <cell r="F20">
            <v>0</v>
          </cell>
          <cell r="G20" t="str">
            <v>Western</v>
          </cell>
          <cell r="H20" t="str">
            <v>NV</v>
          </cell>
          <cell r="I20">
            <v>140</v>
          </cell>
          <cell r="J20" t="str">
            <v>Utilities, Inc. of Central Nevada</v>
          </cell>
          <cell r="K20">
            <v>140</v>
          </cell>
          <cell r="L20" t="str">
            <v>Utilities, Inc of Central Nevada</v>
          </cell>
          <cell r="M20">
            <v>0</v>
          </cell>
          <cell r="N20">
            <v>0</v>
          </cell>
          <cell r="O20" t="str">
            <v>Y</v>
          </cell>
          <cell r="P20" t="str">
            <v>Y</v>
          </cell>
          <cell r="Q20" t="str">
            <v>CAP TIME</v>
          </cell>
          <cell r="R20" t="str">
            <v>C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 xml:space="preserve"> </v>
          </cell>
          <cell r="Y20" t="str">
            <v xml:space="preserve"> </v>
          </cell>
          <cell r="Z20">
            <v>222055.95</v>
          </cell>
          <cell r="AA20">
            <v>118788.15</v>
          </cell>
          <cell r="AB20">
            <v>34422.6</v>
          </cell>
          <cell r="AC20">
            <v>34422.6</v>
          </cell>
          <cell r="AD20">
            <v>34422.6</v>
          </cell>
          <cell r="AE20">
            <v>222055.95</v>
          </cell>
          <cell r="AF20">
            <v>0</v>
          </cell>
          <cell r="AG20">
            <v>0</v>
          </cell>
          <cell r="AH20">
            <v>207964.76785949327</v>
          </cell>
          <cell r="AI20">
            <v>14091.182140506746</v>
          </cell>
          <cell r="AJ20" t="str">
            <v>Q2</v>
          </cell>
        </row>
        <row r="21">
          <cell r="A21">
            <v>9052</v>
          </cell>
          <cell r="B21">
            <v>39276</v>
          </cell>
          <cell r="C21" t="str">
            <v>Diane Zawadzki</v>
          </cell>
          <cell r="D21">
            <v>39182</v>
          </cell>
          <cell r="E21" t="str">
            <v>Capital Planning</v>
          </cell>
          <cell r="F21" t="str">
            <v>EH&amp;S</v>
          </cell>
          <cell r="G21" t="str">
            <v>Western</v>
          </cell>
          <cell r="H21" t="str">
            <v>NV</v>
          </cell>
          <cell r="I21">
            <v>35</v>
          </cell>
          <cell r="J21" t="str">
            <v>Spring Creek Utilities Company</v>
          </cell>
          <cell r="K21">
            <v>110</v>
          </cell>
          <cell r="L21" t="str">
            <v>Spring Creek Utilities Company</v>
          </cell>
          <cell r="M21" t="str">
            <v>9063&amp;9046</v>
          </cell>
          <cell r="N21">
            <v>0</v>
          </cell>
          <cell r="O21" t="str">
            <v>Y</v>
          </cell>
          <cell r="P21" t="str">
            <v>Y</v>
          </cell>
          <cell r="Q21" t="str">
            <v>Engineering  Arsenic (Plus 200-1 Backup Power)</v>
          </cell>
          <cell r="R21" t="str">
            <v>C</v>
          </cell>
          <cell r="S21" t="str">
            <v>High</v>
          </cell>
          <cell r="T21" t="str">
            <v>High</v>
          </cell>
          <cell r="U21">
            <v>0</v>
          </cell>
          <cell r="V21">
            <v>39264</v>
          </cell>
          <cell r="W21">
            <v>39447</v>
          </cell>
          <cell r="X21" t="str">
            <v xml:space="preserve"> </v>
          </cell>
          <cell r="Y21" t="str">
            <v xml:space="preserve"> </v>
          </cell>
          <cell r="Z21">
            <v>150000</v>
          </cell>
          <cell r="AA21">
            <v>0</v>
          </cell>
          <cell r="AB21">
            <v>0</v>
          </cell>
          <cell r="AC21">
            <v>75000</v>
          </cell>
          <cell r="AD21">
            <v>75000</v>
          </cell>
          <cell r="AE21">
            <v>150000</v>
          </cell>
          <cell r="AF21">
            <v>0</v>
          </cell>
          <cell r="AG21">
            <v>0</v>
          </cell>
          <cell r="AH21">
            <v>150000</v>
          </cell>
          <cell r="AI21">
            <v>0</v>
          </cell>
          <cell r="AJ21" t="str">
            <v>Q2</v>
          </cell>
        </row>
        <row r="22">
          <cell r="A22">
            <v>9204</v>
          </cell>
          <cell r="B22">
            <v>39276</v>
          </cell>
          <cell r="C22" t="str">
            <v>Wendy Wentz</v>
          </cell>
          <cell r="D22" t="str">
            <v xml:space="preserve"> </v>
          </cell>
          <cell r="E22" t="str">
            <v>Capital Planning</v>
          </cell>
          <cell r="F22" t="str">
            <v>EH&amp;S</v>
          </cell>
          <cell r="G22" t="str">
            <v>Western</v>
          </cell>
          <cell r="H22" t="str">
            <v>NV</v>
          </cell>
          <cell r="I22">
            <v>140</v>
          </cell>
          <cell r="J22" t="str">
            <v>Utilities, Inc. of Central Nevada</v>
          </cell>
          <cell r="K22">
            <v>140</v>
          </cell>
          <cell r="L22" t="str">
            <v>Utilities, Inc of Central Nevada</v>
          </cell>
          <cell r="M22">
            <v>2249</v>
          </cell>
          <cell r="N22">
            <v>0</v>
          </cell>
          <cell r="O22" t="str">
            <v>Y</v>
          </cell>
          <cell r="P22" t="str">
            <v>Y</v>
          </cell>
          <cell r="Q22" t="str">
            <v>Water Rights Report Phase 2</v>
          </cell>
          <cell r="R22" t="str">
            <v>C</v>
          </cell>
          <cell r="S22" t="str">
            <v>High</v>
          </cell>
          <cell r="T22" t="str">
            <v>High</v>
          </cell>
          <cell r="U22">
            <v>0</v>
          </cell>
          <cell r="V22">
            <v>39264</v>
          </cell>
          <cell r="W22">
            <v>39447</v>
          </cell>
          <cell r="X22" t="str">
            <v xml:space="preserve"> </v>
          </cell>
          <cell r="Y22" t="str">
            <v xml:space="preserve"> </v>
          </cell>
          <cell r="Z22">
            <v>150000</v>
          </cell>
          <cell r="AA22">
            <v>0</v>
          </cell>
          <cell r="AB22">
            <v>0</v>
          </cell>
          <cell r="AC22">
            <v>75000</v>
          </cell>
          <cell r="AD22">
            <v>75000</v>
          </cell>
          <cell r="AE22">
            <v>150000</v>
          </cell>
          <cell r="AF22">
            <v>0</v>
          </cell>
          <cell r="AG22">
            <v>0</v>
          </cell>
          <cell r="AH22">
            <v>150000</v>
          </cell>
          <cell r="AI22">
            <v>0</v>
          </cell>
          <cell r="AJ22" t="str">
            <v>Q2</v>
          </cell>
        </row>
        <row r="23">
          <cell r="A23" t="str">
            <v>34 - GL</v>
          </cell>
          <cell r="B23">
            <v>39277</v>
          </cell>
          <cell r="C23" t="str">
            <v>Monica Stoica</v>
          </cell>
          <cell r="D23" t="str">
            <v xml:space="preserve"> </v>
          </cell>
          <cell r="E23" t="str">
            <v xml:space="preserve">Not in system </v>
          </cell>
          <cell r="F23">
            <v>0</v>
          </cell>
          <cell r="G23" t="str">
            <v>Western</v>
          </cell>
          <cell r="H23" t="str">
            <v>NV</v>
          </cell>
          <cell r="I23">
            <v>34</v>
          </cell>
          <cell r="J23" t="str">
            <v>Utilities, Inc. of Nevada</v>
          </cell>
          <cell r="K23">
            <v>120</v>
          </cell>
          <cell r="L23" t="str">
            <v>Utilities, Inc of Nevada</v>
          </cell>
          <cell r="M23">
            <v>0</v>
          </cell>
          <cell r="N23">
            <v>0</v>
          </cell>
          <cell r="O23" t="str">
            <v>Y</v>
          </cell>
          <cell r="P23" t="str">
            <v>Y</v>
          </cell>
          <cell r="Q23" t="str">
            <v>G/L ADDITIONS</v>
          </cell>
          <cell r="R23" t="str">
            <v>C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 xml:space="preserve"> </v>
          </cell>
          <cell r="Y23" t="str">
            <v xml:space="preserve"> </v>
          </cell>
          <cell r="Z23">
            <v>147318.84941330459</v>
          </cell>
          <cell r="AA23">
            <v>15851.74</v>
          </cell>
          <cell r="AB23">
            <v>29656.86</v>
          </cell>
          <cell r="AC23">
            <v>50904.624706652299</v>
          </cell>
          <cell r="AD23">
            <v>50905.624706652299</v>
          </cell>
          <cell r="AE23">
            <v>147318.84941330459</v>
          </cell>
          <cell r="AF23">
            <v>0</v>
          </cell>
          <cell r="AG23">
            <v>0</v>
          </cell>
          <cell r="AH23">
            <v>147318.49882660911</v>
          </cell>
          <cell r="AI23">
            <v>0.35058669548016042</v>
          </cell>
          <cell r="AJ23" t="str">
            <v>Q2</v>
          </cell>
        </row>
        <row r="24">
          <cell r="A24" t="str">
            <v>35 - CT</v>
          </cell>
          <cell r="B24">
            <v>39277</v>
          </cell>
          <cell r="C24" t="str">
            <v>Monica Stoica</v>
          </cell>
          <cell r="D24" t="str">
            <v xml:space="preserve"> </v>
          </cell>
          <cell r="E24" t="str">
            <v xml:space="preserve">Not in system </v>
          </cell>
          <cell r="F24">
            <v>0</v>
          </cell>
          <cell r="G24" t="str">
            <v>Western</v>
          </cell>
          <cell r="H24" t="str">
            <v>NV</v>
          </cell>
          <cell r="I24">
            <v>35</v>
          </cell>
          <cell r="J24" t="str">
            <v>Spring Creek Utilities Company</v>
          </cell>
          <cell r="K24">
            <v>110</v>
          </cell>
          <cell r="L24" t="str">
            <v>Spring Creek Utilities Company</v>
          </cell>
          <cell r="M24" t="str">
            <v xml:space="preserve"> </v>
          </cell>
          <cell r="N24">
            <v>0</v>
          </cell>
          <cell r="O24" t="str">
            <v>Y</v>
          </cell>
          <cell r="P24" t="str">
            <v>Y</v>
          </cell>
          <cell r="Q24" t="str">
            <v>CAP TIME</v>
          </cell>
          <cell r="R24" t="str">
            <v>C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 xml:space="preserve"> </v>
          </cell>
          <cell r="Y24" t="str">
            <v xml:space="preserve"> </v>
          </cell>
          <cell r="Z24">
            <v>144748.25</v>
          </cell>
          <cell r="AA24">
            <v>14415</v>
          </cell>
          <cell r="AB24">
            <v>5881.25</v>
          </cell>
          <cell r="AC24">
            <v>62225</v>
          </cell>
          <cell r="AD24">
            <v>62227</v>
          </cell>
          <cell r="AE24">
            <v>144748.25</v>
          </cell>
          <cell r="AF24">
            <v>0</v>
          </cell>
          <cell r="AG24">
            <v>0</v>
          </cell>
          <cell r="AH24">
            <v>144748</v>
          </cell>
          <cell r="AI24">
            <v>0.25</v>
          </cell>
          <cell r="AJ24" t="str">
            <v>Q2</v>
          </cell>
        </row>
        <row r="25">
          <cell r="A25">
            <v>9245</v>
          </cell>
          <cell r="B25">
            <v>39276</v>
          </cell>
          <cell r="C25" t="str">
            <v>Wendy Wentz</v>
          </cell>
          <cell r="D25" t="str">
            <v xml:space="preserve"> </v>
          </cell>
          <cell r="E25" t="str">
            <v>Open</v>
          </cell>
          <cell r="F25" t="str">
            <v>Growth - Existing Customer</v>
          </cell>
          <cell r="G25" t="str">
            <v>Western</v>
          </cell>
          <cell r="H25" t="str">
            <v>NV</v>
          </cell>
          <cell r="I25">
            <v>140</v>
          </cell>
          <cell r="J25" t="str">
            <v>Utilities, Inc. of Central Nevada</v>
          </cell>
          <cell r="K25">
            <v>140</v>
          </cell>
          <cell r="L25" t="str">
            <v>Utilities, Inc of Central Nevada</v>
          </cell>
          <cell r="M25">
            <v>0</v>
          </cell>
          <cell r="N25">
            <v>0</v>
          </cell>
          <cell r="O25" t="str">
            <v>Y</v>
          </cell>
          <cell r="P25" t="str">
            <v>Y</v>
          </cell>
          <cell r="Q25" t="str">
            <v>Update Master Plan</v>
          </cell>
          <cell r="R25" t="str">
            <v>C</v>
          </cell>
          <cell r="S25" t="str">
            <v>High</v>
          </cell>
          <cell r="T25" t="str">
            <v>High</v>
          </cell>
          <cell r="U25">
            <v>0</v>
          </cell>
          <cell r="V25">
            <v>39264</v>
          </cell>
          <cell r="W25">
            <v>39447</v>
          </cell>
          <cell r="X25" t="str">
            <v xml:space="preserve"> </v>
          </cell>
          <cell r="Y25" t="str">
            <v>140-0140-117-07-01</v>
          </cell>
          <cell r="Z25">
            <v>196400</v>
          </cell>
          <cell r="AA25">
            <v>0</v>
          </cell>
          <cell r="AB25">
            <v>0</v>
          </cell>
          <cell r="AC25">
            <v>98000</v>
          </cell>
          <cell r="AD25">
            <v>98400</v>
          </cell>
          <cell r="AE25">
            <v>196400</v>
          </cell>
          <cell r="AF25">
            <v>0</v>
          </cell>
          <cell r="AG25">
            <v>0</v>
          </cell>
          <cell r="AH25">
            <v>125000</v>
          </cell>
          <cell r="AI25">
            <v>71400</v>
          </cell>
          <cell r="AJ25" t="str">
            <v>Q2</v>
          </cell>
        </row>
        <row r="26">
          <cell r="A26">
            <v>4133</v>
          </cell>
          <cell r="B26">
            <v>39276</v>
          </cell>
          <cell r="C26" t="str">
            <v>Diane Zawadzki</v>
          </cell>
          <cell r="D26">
            <v>39184</v>
          </cell>
          <cell r="E26" t="str">
            <v>Open</v>
          </cell>
          <cell r="F26" t="str">
            <v>Maintenance</v>
          </cell>
          <cell r="G26" t="str">
            <v>Western</v>
          </cell>
          <cell r="H26" t="str">
            <v>NV</v>
          </cell>
          <cell r="I26">
            <v>35</v>
          </cell>
          <cell r="J26" t="str">
            <v>Spring Creek Utilities Company</v>
          </cell>
          <cell r="K26">
            <v>110</v>
          </cell>
          <cell r="L26" t="str">
            <v>Spring Creek Utilities Company</v>
          </cell>
          <cell r="M26">
            <v>3743</v>
          </cell>
          <cell r="N26">
            <v>0</v>
          </cell>
          <cell r="O26" t="str">
            <v>Y</v>
          </cell>
          <cell r="P26" t="str">
            <v>Y</v>
          </cell>
          <cell r="Q26" t="str">
            <v>Construct/Repair of Septic #2</v>
          </cell>
          <cell r="R26" t="str">
            <v>C</v>
          </cell>
          <cell r="S26" t="str">
            <v>High</v>
          </cell>
          <cell r="T26" t="str">
            <v>High</v>
          </cell>
          <cell r="U26">
            <v>0</v>
          </cell>
          <cell r="V26">
            <v>39264</v>
          </cell>
          <cell r="W26">
            <v>39355</v>
          </cell>
          <cell r="X26" t="str">
            <v xml:space="preserve"> </v>
          </cell>
          <cell r="Y26" t="str">
            <v>035-0110-116-07-01</v>
          </cell>
          <cell r="Z26">
            <v>120000</v>
          </cell>
          <cell r="AA26">
            <v>0</v>
          </cell>
          <cell r="AB26">
            <v>0</v>
          </cell>
          <cell r="AC26">
            <v>120000</v>
          </cell>
          <cell r="AD26">
            <v>0</v>
          </cell>
          <cell r="AE26">
            <v>120000</v>
          </cell>
          <cell r="AF26">
            <v>0</v>
          </cell>
          <cell r="AG26">
            <v>0</v>
          </cell>
          <cell r="AH26">
            <v>120000</v>
          </cell>
          <cell r="AI26">
            <v>0</v>
          </cell>
          <cell r="AJ26" t="str">
            <v>Q2</v>
          </cell>
        </row>
        <row r="27">
          <cell r="A27" t="str">
            <v>135 - CT</v>
          </cell>
          <cell r="B27">
            <v>39277</v>
          </cell>
          <cell r="C27" t="str">
            <v>Monica Stoica</v>
          </cell>
          <cell r="D27" t="str">
            <v xml:space="preserve"> </v>
          </cell>
          <cell r="E27" t="str">
            <v xml:space="preserve">Not in system </v>
          </cell>
          <cell r="F27">
            <v>0</v>
          </cell>
          <cell r="G27" t="str">
            <v>Western</v>
          </cell>
          <cell r="H27" t="str">
            <v>AZ</v>
          </cell>
          <cell r="I27">
            <v>135</v>
          </cell>
          <cell r="J27" t="str">
            <v>Bermuda Water Company</v>
          </cell>
          <cell r="K27">
            <v>935</v>
          </cell>
          <cell r="L27" t="str">
            <v>Bermuda Water Co.</v>
          </cell>
          <cell r="M27">
            <v>0</v>
          </cell>
          <cell r="N27">
            <v>0</v>
          </cell>
          <cell r="O27" t="str">
            <v>Y</v>
          </cell>
          <cell r="P27" t="str">
            <v>Y</v>
          </cell>
          <cell r="Q27" t="str">
            <v>CAP TIME</v>
          </cell>
          <cell r="R27" t="str">
            <v>C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 t="str">
            <v xml:space="preserve"> </v>
          </cell>
          <cell r="Y27" t="str">
            <v xml:space="preserve"> </v>
          </cell>
          <cell r="Z27">
            <v>102130.2157977926</v>
          </cell>
          <cell r="AA27">
            <v>28618.649999999929</v>
          </cell>
          <cell r="AB27">
            <v>-2560.6499999999287</v>
          </cell>
          <cell r="AC27">
            <v>38035.607898896298</v>
          </cell>
          <cell r="AD27">
            <v>38036.607898896298</v>
          </cell>
          <cell r="AE27">
            <v>102130.2157977926</v>
          </cell>
          <cell r="AF27">
            <v>0</v>
          </cell>
          <cell r="AG27">
            <v>0</v>
          </cell>
          <cell r="AH27">
            <v>102130.43159558537</v>
          </cell>
          <cell r="AI27">
            <v>-0.21579779277089983</v>
          </cell>
          <cell r="AJ27" t="str">
            <v>Q2</v>
          </cell>
        </row>
        <row r="28">
          <cell r="A28">
            <v>9080</v>
          </cell>
          <cell r="B28">
            <v>39197</v>
          </cell>
          <cell r="C28" t="str">
            <v>Wendy Wentz</v>
          </cell>
          <cell r="D28" t="str">
            <v xml:space="preserve"> </v>
          </cell>
          <cell r="E28" t="str">
            <v>Capital Planning</v>
          </cell>
          <cell r="F28" t="str">
            <v>Cost Reduction</v>
          </cell>
          <cell r="G28" t="str">
            <v>Western</v>
          </cell>
          <cell r="H28" t="str">
            <v>NV</v>
          </cell>
          <cell r="I28">
            <v>35</v>
          </cell>
          <cell r="J28" t="str">
            <v>Spring Creek Utilities Company</v>
          </cell>
          <cell r="K28">
            <v>110</v>
          </cell>
          <cell r="L28" t="str">
            <v>Spring Creek Utilities Company</v>
          </cell>
          <cell r="M28">
            <v>9062</v>
          </cell>
          <cell r="N28">
            <v>0</v>
          </cell>
          <cell r="O28" t="str">
            <v>Y</v>
          </cell>
          <cell r="P28" t="str">
            <v>Y</v>
          </cell>
          <cell r="Q28" t="str">
            <v>Sludge Beds for WWTP</v>
          </cell>
          <cell r="R28" t="str">
            <v>C</v>
          </cell>
          <cell r="S28" t="str">
            <v>Medium</v>
          </cell>
          <cell r="T28" t="str">
            <v>Medium</v>
          </cell>
          <cell r="U28">
            <v>0</v>
          </cell>
          <cell r="V28">
            <v>39264</v>
          </cell>
          <cell r="W28">
            <v>39447</v>
          </cell>
          <cell r="X28" t="str">
            <v xml:space="preserve"> </v>
          </cell>
          <cell r="Y28" t="str">
            <v xml:space="preserve"> </v>
          </cell>
          <cell r="Z28">
            <v>100000</v>
          </cell>
          <cell r="AA28">
            <v>0</v>
          </cell>
          <cell r="AB28">
            <v>0</v>
          </cell>
          <cell r="AC28">
            <v>70000</v>
          </cell>
          <cell r="AD28">
            <v>30000</v>
          </cell>
          <cell r="AE28">
            <v>100000</v>
          </cell>
          <cell r="AF28">
            <v>0</v>
          </cell>
          <cell r="AG28">
            <v>0</v>
          </cell>
          <cell r="AH28">
            <v>100000</v>
          </cell>
          <cell r="AI28">
            <v>0</v>
          </cell>
          <cell r="AJ28" t="str">
            <v>Q2</v>
          </cell>
        </row>
        <row r="29">
          <cell r="A29">
            <v>9061</v>
          </cell>
          <cell r="B29">
            <v>39276</v>
          </cell>
          <cell r="C29" t="str">
            <v>Diane Zawadzki</v>
          </cell>
          <cell r="D29">
            <v>39182</v>
          </cell>
          <cell r="E29" t="str">
            <v>Approved-Reg. VP</v>
          </cell>
          <cell r="F29" t="str">
            <v>EH&amp;S</v>
          </cell>
          <cell r="G29" t="str">
            <v>Western</v>
          </cell>
          <cell r="H29" t="str">
            <v>NV</v>
          </cell>
          <cell r="I29">
            <v>35</v>
          </cell>
          <cell r="J29" t="str">
            <v>Spring Creek Utilities Company</v>
          </cell>
          <cell r="K29">
            <v>110</v>
          </cell>
          <cell r="L29" t="str">
            <v>Spring Creek Utilities Company</v>
          </cell>
          <cell r="M29">
            <v>9077</v>
          </cell>
          <cell r="N29">
            <v>0</v>
          </cell>
          <cell r="O29" t="str">
            <v>Y</v>
          </cell>
          <cell r="P29" t="str">
            <v>Y</v>
          </cell>
          <cell r="Q29" t="str">
            <v>Engineering for CIP 400-2</v>
          </cell>
          <cell r="R29" t="str">
            <v>C</v>
          </cell>
          <cell r="S29" t="str">
            <v>High</v>
          </cell>
          <cell r="T29" t="str">
            <v>High</v>
          </cell>
          <cell r="U29">
            <v>0</v>
          </cell>
          <cell r="V29">
            <v>39264</v>
          </cell>
          <cell r="W29">
            <v>40178</v>
          </cell>
          <cell r="X29" t="str">
            <v xml:space="preserve"> </v>
          </cell>
          <cell r="Y29" t="str">
            <v xml:space="preserve"> </v>
          </cell>
          <cell r="Z29">
            <v>337892</v>
          </cell>
          <cell r="AA29">
            <v>0</v>
          </cell>
          <cell r="AB29">
            <v>0</v>
          </cell>
          <cell r="AC29">
            <v>90000</v>
          </cell>
          <cell r="AD29">
            <v>35000</v>
          </cell>
          <cell r="AE29">
            <v>125000</v>
          </cell>
          <cell r="AF29">
            <v>112892</v>
          </cell>
          <cell r="AG29">
            <v>100000</v>
          </cell>
          <cell r="AH29">
            <v>85000</v>
          </cell>
          <cell r="AI29">
            <v>40000</v>
          </cell>
          <cell r="AJ29" t="str">
            <v>Q2</v>
          </cell>
        </row>
        <row r="30">
          <cell r="A30">
            <v>9076</v>
          </cell>
          <cell r="B30">
            <v>39197</v>
          </cell>
          <cell r="C30" t="str">
            <v>Wendy Wentz</v>
          </cell>
          <cell r="D30">
            <v>39198</v>
          </cell>
          <cell r="E30" t="str">
            <v>Capital Planning</v>
          </cell>
          <cell r="F30" t="str">
            <v>EH&amp;S</v>
          </cell>
          <cell r="G30" t="str">
            <v>Western</v>
          </cell>
          <cell r="H30" t="str">
            <v>NV</v>
          </cell>
          <cell r="I30">
            <v>35</v>
          </cell>
          <cell r="J30" t="str">
            <v>Spring Creek Utilities Company</v>
          </cell>
          <cell r="K30">
            <v>110</v>
          </cell>
          <cell r="L30" t="str">
            <v>Spring Creek Utilities Company</v>
          </cell>
          <cell r="M30">
            <v>0</v>
          </cell>
          <cell r="N30">
            <v>0</v>
          </cell>
          <cell r="O30" t="str">
            <v>Y</v>
          </cell>
          <cell r="P30" t="str">
            <v>Y</v>
          </cell>
          <cell r="Q30" t="str">
            <v>Master Plan CIP 400-1</v>
          </cell>
          <cell r="R30" t="str">
            <v>C</v>
          </cell>
          <cell r="S30" t="str">
            <v>High</v>
          </cell>
          <cell r="T30" t="str">
            <v>High</v>
          </cell>
          <cell r="U30">
            <v>0</v>
          </cell>
          <cell r="V30">
            <v>39356</v>
          </cell>
          <cell r="W30">
            <v>39447</v>
          </cell>
          <cell r="X30" t="str">
            <v xml:space="preserve"> </v>
          </cell>
          <cell r="Y30" t="str">
            <v xml:space="preserve"> </v>
          </cell>
          <cell r="Z30">
            <v>90000</v>
          </cell>
          <cell r="AA30">
            <v>0</v>
          </cell>
          <cell r="AB30">
            <v>0</v>
          </cell>
          <cell r="AC30">
            <v>0</v>
          </cell>
          <cell r="AD30">
            <v>90000</v>
          </cell>
          <cell r="AE30">
            <v>90000</v>
          </cell>
          <cell r="AF30">
            <v>0</v>
          </cell>
          <cell r="AG30">
            <v>0</v>
          </cell>
          <cell r="AH30">
            <v>80000</v>
          </cell>
          <cell r="AI30">
            <v>10000</v>
          </cell>
          <cell r="AJ30" t="str">
            <v>Q2</v>
          </cell>
        </row>
        <row r="31">
          <cell r="A31">
            <v>7050</v>
          </cell>
          <cell r="B31">
            <v>39276</v>
          </cell>
          <cell r="C31" t="str">
            <v>Wendy Wentz</v>
          </cell>
          <cell r="D31" t="str">
            <v xml:space="preserve"> </v>
          </cell>
          <cell r="E31" t="str">
            <v>Capital Planning</v>
          </cell>
          <cell r="F31" t="str">
            <v>EH&amp;S</v>
          </cell>
          <cell r="G31" t="str">
            <v>Western</v>
          </cell>
          <cell r="H31" t="str">
            <v>NV</v>
          </cell>
          <cell r="I31">
            <v>133</v>
          </cell>
          <cell r="J31" t="str">
            <v>Sky Ranch Water Service</v>
          </cell>
          <cell r="K31">
            <v>133</v>
          </cell>
          <cell r="L31" t="str">
            <v>Sky Ranch Water Service</v>
          </cell>
          <cell r="M31">
            <v>0</v>
          </cell>
          <cell r="N31">
            <v>0</v>
          </cell>
          <cell r="O31" t="str">
            <v>Y</v>
          </cell>
          <cell r="P31" t="str">
            <v>Y</v>
          </cell>
          <cell r="Q31" t="str">
            <v>Arsenic Engineering</v>
          </cell>
          <cell r="R31" t="str">
            <v>C</v>
          </cell>
          <cell r="S31" t="str">
            <v>High</v>
          </cell>
          <cell r="T31" t="str">
            <v>High</v>
          </cell>
          <cell r="U31">
            <v>0</v>
          </cell>
          <cell r="V31">
            <v>39356</v>
          </cell>
          <cell r="W31">
            <v>39447</v>
          </cell>
          <cell r="X31" t="str">
            <v xml:space="preserve"> </v>
          </cell>
          <cell r="Y31" t="str">
            <v xml:space="preserve"> </v>
          </cell>
          <cell r="Z31">
            <v>75000</v>
          </cell>
          <cell r="AA31">
            <v>0</v>
          </cell>
          <cell r="AB31">
            <v>0</v>
          </cell>
          <cell r="AC31">
            <v>0</v>
          </cell>
          <cell r="AD31">
            <v>75000</v>
          </cell>
          <cell r="AE31">
            <v>75000</v>
          </cell>
          <cell r="AF31">
            <v>0</v>
          </cell>
          <cell r="AG31">
            <v>0</v>
          </cell>
          <cell r="AH31">
            <v>75000</v>
          </cell>
          <cell r="AI31">
            <v>0</v>
          </cell>
          <cell r="AJ31" t="str">
            <v>Q2</v>
          </cell>
        </row>
        <row r="32">
          <cell r="A32">
            <v>7049</v>
          </cell>
          <cell r="B32">
            <v>39276</v>
          </cell>
          <cell r="C32" t="str">
            <v>Wendy Wentz</v>
          </cell>
          <cell r="D32" t="str">
            <v xml:space="preserve"> </v>
          </cell>
          <cell r="E32" t="str">
            <v>Capital Planning</v>
          </cell>
          <cell r="F32" t="str">
            <v>Growth - Existing Customer</v>
          </cell>
          <cell r="G32" t="str">
            <v>Western</v>
          </cell>
          <cell r="H32" t="str">
            <v>NV</v>
          </cell>
          <cell r="I32">
            <v>140</v>
          </cell>
          <cell r="J32" t="str">
            <v>Utilities, Inc. of Central Nevada</v>
          </cell>
          <cell r="K32">
            <v>140</v>
          </cell>
          <cell r="L32" t="str">
            <v>Utiltities, Inc. of Central Nevada</v>
          </cell>
          <cell r="M32" t="str">
            <v xml:space="preserve"> </v>
          </cell>
          <cell r="N32">
            <v>0</v>
          </cell>
          <cell r="O32" t="str">
            <v>Y</v>
          </cell>
          <cell r="P32" t="str">
            <v>Y</v>
          </cell>
          <cell r="Q32" t="str">
            <v>Architecture &amp; Engineering for New Regional Office</v>
          </cell>
          <cell r="R32" t="str">
            <v>C</v>
          </cell>
          <cell r="S32" t="str">
            <v>Medium</v>
          </cell>
          <cell r="T32" t="str">
            <v>Medium</v>
          </cell>
          <cell r="U32">
            <v>0</v>
          </cell>
          <cell r="V32">
            <v>39448</v>
          </cell>
          <cell r="W32">
            <v>39538</v>
          </cell>
          <cell r="X32" t="str">
            <v xml:space="preserve"> </v>
          </cell>
          <cell r="Y32" t="str">
            <v xml:space="preserve"> </v>
          </cell>
          <cell r="Z32">
            <v>75000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75000</v>
          </cell>
          <cell r="AG32">
            <v>0</v>
          </cell>
          <cell r="AH32">
            <v>75000</v>
          </cell>
          <cell r="AI32">
            <v>-75000</v>
          </cell>
          <cell r="AJ32" t="str">
            <v>Q2</v>
          </cell>
        </row>
        <row r="33">
          <cell r="A33">
            <v>9029</v>
          </cell>
          <cell r="B33">
            <v>39197</v>
          </cell>
          <cell r="C33" t="str">
            <v>Wendy Wentz</v>
          </cell>
          <cell r="D33" t="str">
            <v xml:space="preserve"> </v>
          </cell>
          <cell r="E33" t="str">
            <v>Capital Planning</v>
          </cell>
          <cell r="F33" t="str">
            <v>Other</v>
          </cell>
          <cell r="G33" t="str">
            <v>Western</v>
          </cell>
          <cell r="H33" t="str">
            <v>NV</v>
          </cell>
          <cell r="I33">
            <v>133</v>
          </cell>
          <cell r="J33" t="str">
            <v>Sky Ranch Water Service</v>
          </cell>
          <cell r="K33">
            <v>123</v>
          </cell>
          <cell r="L33" t="str">
            <v>Sky Ranch Water Service</v>
          </cell>
          <cell r="M33">
            <v>9029</v>
          </cell>
          <cell r="N33">
            <v>0</v>
          </cell>
          <cell r="O33" t="str">
            <v>Y</v>
          </cell>
          <cell r="P33" t="str">
            <v>Y</v>
          </cell>
          <cell r="Q33" t="str">
            <v>Tank Painting (Tank 1-A)</v>
          </cell>
          <cell r="R33" t="str">
            <v>D</v>
          </cell>
          <cell r="S33" t="str">
            <v>Medium</v>
          </cell>
          <cell r="T33" t="str">
            <v>Medium</v>
          </cell>
          <cell r="U33">
            <v>0</v>
          </cell>
          <cell r="V33">
            <v>39264</v>
          </cell>
          <cell r="W33">
            <v>39447</v>
          </cell>
          <cell r="X33" t="str">
            <v xml:space="preserve"> </v>
          </cell>
          <cell r="Y33" t="str">
            <v xml:space="preserve"> </v>
          </cell>
          <cell r="Z33">
            <v>75000</v>
          </cell>
          <cell r="AA33">
            <v>0</v>
          </cell>
          <cell r="AB33">
            <v>0</v>
          </cell>
          <cell r="AC33">
            <v>25000</v>
          </cell>
          <cell r="AD33">
            <v>50000</v>
          </cell>
          <cell r="AE33">
            <v>75000</v>
          </cell>
          <cell r="AF33">
            <v>0</v>
          </cell>
          <cell r="AG33">
            <v>0</v>
          </cell>
          <cell r="AH33">
            <v>75000</v>
          </cell>
          <cell r="AI33">
            <v>0</v>
          </cell>
          <cell r="AJ33" t="str">
            <v>Q2</v>
          </cell>
        </row>
        <row r="34">
          <cell r="A34">
            <v>9082</v>
          </cell>
          <cell r="B34">
            <v>39182</v>
          </cell>
          <cell r="C34" t="str">
            <v>Wendy Wentz</v>
          </cell>
          <cell r="D34">
            <v>39183</v>
          </cell>
          <cell r="E34" t="str">
            <v>Capital Planning</v>
          </cell>
          <cell r="F34" t="str">
            <v>Other</v>
          </cell>
          <cell r="G34" t="str">
            <v>Western</v>
          </cell>
          <cell r="H34" t="str">
            <v>NV</v>
          </cell>
          <cell r="I34">
            <v>35</v>
          </cell>
          <cell r="J34" t="str">
            <v>Spring Creek Utilities Company</v>
          </cell>
          <cell r="K34">
            <v>110</v>
          </cell>
          <cell r="L34" t="str">
            <v>Spring Creek Utilities Company</v>
          </cell>
          <cell r="M34">
            <v>9086</v>
          </cell>
          <cell r="N34">
            <v>0</v>
          </cell>
          <cell r="O34" t="str">
            <v>Y</v>
          </cell>
          <cell r="P34" t="str">
            <v>Y</v>
          </cell>
          <cell r="Q34" t="str">
            <v>Tank Painting Tank 103-A</v>
          </cell>
          <cell r="R34" t="str">
            <v>D</v>
          </cell>
          <cell r="S34" t="str">
            <v>Medium</v>
          </cell>
          <cell r="T34" t="str">
            <v>Medium</v>
          </cell>
          <cell r="U34">
            <v>0</v>
          </cell>
          <cell r="V34">
            <v>39356</v>
          </cell>
          <cell r="W34">
            <v>39447</v>
          </cell>
          <cell r="X34" t="str">
            <v xml:space="preserve"> </v>
          </cell>
          <cell r="Y34" t="str">
            <v xml:space="preserve"> </v>
          </cell>
          <cell r="Z34">
            <v>75000</v>
          </cell>
          <cell r="AA34">
            <v>0</v>
          </cell>
          <cell r="AB34">
            <v>0</v>
          </cell>
          <cell r="AC34">
            <v>0</v>
          </cell>
          <cell r="AD34">
            <v>75000</v>
          </cell>
          <cell r="AE34">
            <v>75000</v>
          </cell>
          <cell r="AF34">
            <v>0</v>
          </cell>
          <cell r="AG34">
            <v>0</v>
          </cell>
          <cell r="AH34">
            <v>75000</v>
          </cell>
          <cell r="AI34">
            <v>0</v>
          </cell>
          <cell r="AJ34" t="str">
            <v>Q2</v>
          </cell>
        </row>
        <row r="35">
          <cell r="A35">
            <v>9222</v>
          </cell>
          <cell r="B35">
            <v>39276</v>
          </cell>
          <cell r="C35">
            <v>0</v>
          </cell>
          <cell r="D35" t="str">
            <v xml:space="preserve"> </v>
          </cell>
          <cell r="E35" t="str">
            <v>*Completed</v>
          </cell>
          <cell r="F35" t="str">
            <v>Cost Reduction</v>
          </cell>
          <cell r="G35" t="str">
            <v>Western</v>
          </cell>
          <cell r="H35" t="str">
            <v>NV</v>
          </cell>
          <cell r="I35">
            <v>140</v>
          </cell>
          <cell r="J35" t="str">
            <v>Utilities, Inc. of Central Nevada</v>
          </cell>
          <cell r="K35">
            <v>140</v>
          </cell>
          <cell r="L35" t="str">
            <v>Utilities, Inc of Central Nevada</v>
          </cell>
          <cell r="M35">
            <v>9242</v>
          </cell>
          <cell r="N35">
            <v>0</v>
          </cell>
          <cell r="O35" t="str">
            <v>Y</v>
          </cell>
          <cell r="P35" t="str">
            <v>Y</v>
          </cell>
          <cell r="Q35" t="str">
            <v>Engineer Scada System</v>
          </cell>
          <cell r="R35" t="str">
            <v>C</v>
          </cell>
          <cell r="S35" t="str">
            <v>Medium</v>
          </cell>
          <cell r="T35" t="str">
            <v>Medium</v>
          </cell>
          <cell r="U35">
            <v>0</v>
          </cell>
          <cell r="V35">
            <v>39083</v>
          </cell>
          <cell r="W35">
            <v>39142</v>
          </cell>
          <cell r="X35">
            <v>39091</v>
          </cell>
          <cell r="Y35" t="str">
            <v>140-0140-115-06-09</v>
          </cell>
          <cell r="Z35">
            <v>10</v>
          </cell>
          <cell r="AA35">
            <v>10</v>
          </cell>
          <cell r="AB35">
            <v>0</v>
          </cell>
          <cell r="AC35">
            <v>0</v>
          </cell>
          <cell r="AD35">
            <v>0</v>
          </cell>
          <cell r="AE35">
            <v>10</v>
          </cell>
          <cell r="AF35">
            <v>0</v>
          </cell>
          <cell r="AG35">
            <v>0</v>
          </cell>
          <cell r="AH35">
            <v>75000</v>
          </cell>
          <cell r="AI35">
            <v>-74990</v>
          </cell>
          <cell r="AJ35" t="str">
            <v>Q2</v>
          </cell>
        </row>
        <row r="36">
          <cell r="A36">
            <v>9051</v>
          </cell>
          <cell r="B36">
            <v>39276</v>
          </cell>
          <cell r="C36" t="str">
            <v>Diane Zawadzki</v>
          </cell>
          <cell r="D36">
            <v>39182</v>
          </cell>
          <cell r="E36" t="str">
            <v>Open</v>
          </cell>
          <cell r="F36" t="str">
            <v>EH&amp;S</v>
          </cell>
          <cell r="G36" t="str">
            <v>Western</v>
          </cell>
          <cell r="H36" t="str">
            <v>NV</v>
          </cell>
          <cell r="I36">
            <v>35</v>
          </cell>
          <cell r="J36" t="str">
            <v>Spring Creek Utilities Company</v>
          </cell>
          <cell r="K36">
            <v>110</v>
          </cell>
          <cell r="L36" t="str">
            <v>Spring Creek Utilities Company</v>
          </cell>
          <cell r="M36">
            <v>9068</v>
          </cell>
          <cell r="N36">
            <v>0</v>
          </cell>
          <cell r="O36" t="str">
            <v>Y</v>
          </cell>
          <cell r="P36" t="str">
            <v>Y</v>
          </cell>
          <cell r="Q36" t="str">
            <v>Engineer Master Plan 300-2</v>
          </cell>
          <cell r="R36" t="str">
            <v>C</v>
          </cell>
          <cell r="S36" t="str">
            <v>High</v>
          </cell>
          <cell r="T36" t="str">
            <v>High</v>
          </cell>
          <cell r="U36">
            <v>0</v>
          </cell>
          <cell r="V36">
            <v>39173</v>
          </cell>
          <cell r="W36">
            <v>39355</v>
          </cell>
          <cell r="X36" t="str">
            <v xml:space="preserve"> </v>
          </cell>
          <cell r="Y36" t="str">
            <v>035-0110-115-07-01</v>
          </cell>
          <cell r="Z36">
            <v>70000</v>
          </cell>
          <cell r="AA36">
            <v>0</v>
          </cell>
          <cell r="AB36">
            <v>42500</v>
          </cell>
          <cell r="AC36">
            <v>27500</v>
          </cell>
          <cell r="AD36">
            <v>0</v>
          </cell>
          <cell r="AE36">
            <v>70000</v>
          </cell>
          <cell r="AF36">
            <v>0</v>
          </cell>
          <cell r="AG36">
            <v>0</v>
          </cell>
          <cell r="AH36">
            <v>70000</v>
          </cell>
          <cell r="AI36">
            <v>0</v>
          </cell>
          <cell r="AJ36" t="str">
            <v>Q2</v>
          </cell>
        </row>
        <row r="37">
          <cell r="A37">
            <v>9067</v>
          </cell>
          <cell r="B37">
            <v>39276</v>
          </cell>
          <cell r="C37" t="str">
            <v>Wendy Wentz</v>
          </cell>
          <cell r="D37">
            <v>39185</v>
          </cell>
          <cell r="E37" t="str">
            <v>Fully Approved</v>
          </cell>
          <cell r="F37" t="str">
            <v>EH&amp;S</v>
          </cell>
          <cell r="G37" t="str">
            <v>Western</v>
          </cell>
          <cell r="H37" t="str">
            <v>NV</v>
          </cell>
          <cell r="I37">
            <v>35</v>
          </cell>
          <cell r="J37" t="str">
            <v>Spring Creek Utilities Company</v>
          </cell>
          <cell r="K37">
            <v>110</v>
          </cell>
          <cell r="L37" t="str">
            <v>Spring Creek Utilities Company</v>
          </cell>
          <cell r="M37">
            <v>9066</v>
          </cell>
          <cell r="N37">
            <v>0</v>
          </cell>
          <cell r="O37" t="str">
            <v>Y</v>
          </cell>
          <cell r="P37" t="str">
            <v>Y</v>
          </cell>
          <cell r="Q37" t="str">
            <v xml:space="preserve">Engineering Master Plan 200-2 </v>
          </cell>
          <cell r="R37" t="str">
            <v>C</v>
          </cell>
          <cell r="S37" t="str">
            <v>High</v>
          </cell>
          <cell r="T37" t="str">
            <v>High</v>
          </cell>
          <cell r="U37">
            <v>0</v>
          </cell>
          <cell r="V37">
            <v>39264</v>
          </cell>
          <cell r="W37">
            <v>39447</v>
          </cell>
          <cell r="X37" t="str">
            <v xml:space="preserve"> </v>
          </cell>
          <cell r="Y37" t="str">
            <v xml:space="preserve"> </v>
          </cell>
          <cell r="Z37">
            <v>182720</v>
          </cell>
          <cell r="AA37">
            <v>0</v>
          </cell>
          <cell r="AB37">
            <v>0</v>
          </cell>
          <cell r="AC37">
            <v>70000</v>
          </cell>
          <cell r="AD37">
            <v>112720</v>
          </cell>
          <cell r="AE37">
            <v>182720</v>
          </cell>
          <cell r="AF37">
            <v>0</v>
          </cell>
          <cell r="AG37">
            <v>0</v>
          </cell>
          <cell r="AH37">
            <v>70000</v>
          </cell>
          <cell r="AI37">
            <v>112720</v>
          </cell>
          <cell r="AJ37" t="str">
            <v>Q2</v>
          </cell>
        </row>
        <row r="38">
          <cell r="A38">
            <v>7051</v>
          </cell>
          <cell r="B38">
            <v>39276</v>
          </cell>
          <cell r="C38" t="str">
            <v>Wendy Wentz</v>
          </cell>
          <cell r="D38" t="str">
            <v xml:space="preserve"> </v>
          </cell>
          <cell r="E38" t="str">
            <v>Placed In Service</v>
          </cell>
          <cell r="F38" t="str">
            <v>EH&amp;S</v>
          </cell>
          <cell r="G38" t="str">
            <v>Western</v>
          </cell>
          <cell r="H38" t="str">
            <v>AZ</v>
          </cell>
          <cell r="I38">
            <v>135</v>
          </cell>
          <cell r="J38" t="str">
            <v>Bermuda Water Company</v>
          </cell>
          <cell r="K38">
            <v>935</v>
          </cell>
          <cell r="L38" t="str">
            <v>Bermuda Water Company</v>
          </cell>
          <cell r="M38">
            <v>0</v>
          </cell>
          <cell r="N38">
            <v>0</v>
          </cell>
          <cell r="O38" t="str">
            <v>Y</v>
          </cell>
          <cell r="P38" t="str">
            <v>Y</v>
          </cell>
          <cell r="Q38" t="str">
            <v>Test Well High Zone</v>
          </cell>
          <cell r="R38" t="str">
            <v>C</v>
          </cell>
          <cell r="S38" t="str">
            <v>High</v>
          </cell>
          <cell r="T38" t="str">
            <v>High</v>
          </cell>
          <cell r="U38">
            <v>0</v>
          </cell>
          <cell r="V38">
            <v>39173</v>
          </cell>
          <cell r="W38">
            <v>39263</v>
          </cell>
          <cell r="X38">
            <v>39252</v>
          </cell>
          <cell r="Y38" t="str">
            <v>135-0935-115-07-08</v>
          </cell>
          <cell r="Z38">
            <v>61523</v>
          </cell>
          <cell r="AA38">
            <v>0</v>
          </cell>
          <cell r="AB38">
            <v>61523</v>
          </cell>
          <cell r="AC38">
            <v>0</v>
          </cell>
          <cell r="AD38">
            <v>0</v>
          </cell>
          <cell r="AE38">
            <v>61523</v>
          </cell>
          <cell r="AF38">
            <v>0</v>
          </cell>
          <cell r="AG38">
            <v>0</v>
          </cell>
          <cell r="AH38">
            <v>50000</v>
          </cell>
          <cell r="AI38">
            <v>11523</v>
          </cell>
          <cell r="AJ38" t="str">
            <v>Q2</v>
          </cell>
        </row>
        <row r="39">
          <cell r="A39">
            <v>8076</v>
          </cell>
          <cell r="B39">
            <v>39276</v>
          </cell>
          <cell r="C39">
            <v>0</v>
          </cell>
          <cell r="D39" t="str">
            <v xml:space="preserve"> </v>
          </cell>
          <cell r="E39" t="str">
            <v>Open</v>
          </cell>
          <cell r="F39" t="str">
            <v>Cost Reduction</v>
          </cell>
          <cell r="G39" t="str">
            <v>Western</v>
          </cell>
          <cell r="H39" t="str">
            <v>AZ</v>
          </cell>
          <cell r="I39">
            <v>135</v>
          </cell>
          <cell r="J39" t="str">
            <v>Bermuda Water Company</v>
          </cell>
          <cell r="K39">
            <v>935</v>
          </cell>
          <cell r="L39" t="str">
            <v>Bermuda Water Co.</v>
          </cell>
          <cell r="M39">
            <v>0</v>
          </cell>
          <cell r="N39">
            <v>0</v>
          </cell>
          <cell r="O39" t="str">
            <v>Y</v>
          </cell>
          <cell r="P39" t="str">
            <v>Y</v>
          </cell>
          <cell r="Q39" t="str">
            <v>Soft Start on Wells (5 total)</v>
          </cell>
          <cell r="R39" t="str">
            <v>C</v>
          </cell>
          <cell r="S39" t="str">
            <v>Medium</v>
          </cell>
          <cell r="T39" t="str">
            <v>Medium</v>
          </cell>
          <cell r="U39">
            <v>0</v>
          </cell>
          <cell r="V39">
            <v>39083</v>
          </cell>
          <cell r="W39">
            <v>39172</v>
          </cell>
          <cell r="X39" t="str">
            <v xml:space="preserve"> </v>
          </cell>
          <cell r="Y39" t="str">
            <v>135-0935-115-07-07</v>
          </cell>
          <cell r="Z39">
            <v>30285</v>
          </cell>
          <cell r="AA39">
            <v>30285</v>
          </cell>
          <cell r="AB39">
            <v>0</v>
          </cell>
          <cell r="AC39">
            <v>0</v>
          </cell>
          <cell r="AD39">
            <v>0</v>
          </cell>
          <cell r="AE39">
            <v>30285</v>
          </cell>
          <cell r="AF39">
            <v>0</v>
          </cell>
          <cell r="AG39">
            <v>0</v>
          </cell>
          <cell r="AH39">
            <v>50000</v>
          </cell>
          <cell r="AI39">
            <v>-19715</v>
          </cell>
          <cell r="AJ39" t="str">
            <v>Q2</v>
          </cell>
        </row>
        <row r="40">
          <cell r="A40">
            <v>9025</v>
          </cell>
          <cell r="B40">
            <v>39197</v>
          </cell>
          <cell r="C40" t="str">
            <v>Wendy Wentz</v>
          </cell>
          <cell r="D40" t="str">
            <v xml:space="preserve"> </v>
          </cell>
          <cell r="E40" t="str">
            <v>Capital Planning</v>
          </cell>
          <cell r="F40" t="str">
            <v>EH&amp;S</v>
          </cell>
          <cell r="G40" t="str">
            <v>Western</v>
          </cell>
          <cell r="H40" t="str">
            <v>NV</v>
          </cell>
          <cell r="I40">
            <v>133</v>
          </cell>
          <cell r="J40" t="str">
            <v>Sky Ranch Water Service</v>
          </cell>
          <cell r="K40">
            <v>123</v>
          </cell>
          <cell r="L40" t="str">
            <v>Sky Ranch Water Service</v>
          </cell>
          <cell r="M40">
            <v>9024</v>
          </cell>
          <cell r="N40">
            <v>0</v>
          </cell>
          <cell r="O40" t="str">
            <v>Y</v>
          </cell>
          <cell r="P40" t="str">
            <v>Y</v>
          </cell>
          <cell r="Q40" t="str">
            <v>Arsenic Study to Determine Alternatives</v>
          </cell>
          <cell r="R40" t="str">
            <v>C</v>
          </cell>
          <cell r="S40" t="str">
            <v>High</v>
          </cell>
          <cell r="T40" t="str">
            <v>High</v>
          </cell>
          <cell r="U40">
            <v>0</v>
          </cell>
          <cell r="V40">
            <v>39264</v>
          </cell>
          <cell r="W40">
            <v>39355</v>
          </cell>
          <cell r="X40" t="str">
            <v xml:space="preserve"> </v>
          </cell>
          <cell r="Y40" t="str">
            <v xml:space="preserve"> </v>
          </cell>
          <cell r="Z40">
            <v>50000</v>
          </cell>
          <cell r="AA40">
            <v>0</v>
          </cell>
          <cell r="AB40">
            <v>0</v>
          </cell>
          <cell r="AC40">
            <v>50000</v>
          </cell>
          <cell r="AD40">
            <v>0</v>
          </cell>
          <cell r="AE40">
            <v>50000</v>
          </cell>
          <cell r="AF40">
            <v>0</v>
          </cell>
          <cell r="AG40">
            <v>0</v>
          </cell>
          <cell r="AH40">
            <v>50000</v>
          </cell>
          <cell r="AI40">
            <v>0</v>
          </cell>
          <cell r="AJ40" t="str">
            <v>Q2</v>
          </cell>
        </row>
        <row r="41">
          <cell r="A41">
            <v>9056</v>
          </cell>
          <cell r="B41">
            <v>39197</v>
          </cell>
          <cell r="C41" t="str">
            <v>Wendy Wentz</v>
          </cell>
          <cell r="D41" t="str">
            <v xml:space="preserve"> </v>
          </cell>
          <cell r="E41" t="str">
            <v>Capital Planning</v>
          </cell>
          <cell r="F41" t="str">
            <v>EH&amp;S</v>
          </cell>
          <cell r="G41" t="str">
            <v>Western</v>
          </cell>
          <cell r="H41" t="str">
            <v>NV</v>
          </cell>
          <cell r="I41">
            <v>35</v>
          </cell>
          <cell r="J41" t="str">
            <v>Spring Creek Utilities Company</v>
          </cell>
          <cell r="K41">
            <v>110</v>
          </cell>
          <cell r="L41" t="str">
            <v>Spring Creek Utilities Company</v>
          </cell>
          <cell r="M41">
            <v>9073</v>
          </cell>
          <cell r="N41">
            <v>0</v>
          </cell>
          <cell r="O41" t="str">
            <v>Y</v>
          </cell>
          <cell r="P41" t="str">
            <v>Y</v>
          </cell>
          <cell r="Q41" t="str">
            <v>Engineering for CIP 200-1 Twin Tanks &amp; Booster Pump + Karvel Water Main (200-5)</v>
          </cell>
          <cell r="R41" t="str">
            <v>C</v>
          </cell>
          <cell r="S41" t="str">
            <v>High</v>
          </cell>
          <cell r="T41" t="str">
            <v>High</v>
          </cell>
          <cell r="U41">
            <v>0</v>
          </cell>
          <cell r="V41">
            <v>39083</v>
          </cell>
          <cell r="W41">
            <v>39172</v>
          </cell>
          <cell r="X41" t="str">
            <v xml:space="preserve"> </v>
          </cell>
          <cell r="Y41" t="str">
            <v xml:space="preserve"> 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50000</v>
          </cell>
          <cell r="AI41">
            <v>-50000</v>
          </cell>
          <cell r="AJ41" t="str">
            <v>Q2</v>
          </cell>
        </row>
        <row r="42">
          <cell r="A42">
            <v>9063</v>
          </cell>
          <cell r="B42">
            <v>39197</v>
          </cell>
          <cell r="C42" t="str">
            <v>Wendy Wentz</v>
          </cell>
          <cell r="D42" t="str">
            <v xml:space="preserve"> </v>
          </cell>
          <cell r="E42" t="str">
            <v>Open</v>
          </cell>
          <cell r="F42" t="str">
            <v>Cost Reduction</v>
          </cell>
          <cell r="G42" t="str">
            <v>Western</v>
          </cell>
          <cell r="H42" t="str">
            <v>NV</v>
          </cell>
          <cell r="I42">
            <v>35</v>
          </cell>
          <cell r="J42" t="str">
            <v>Spring Creek Utilities Company</v>
          </cell>
          <cell r="K42">
            <v>110</v>
          </cell>
          <cell r="L42" t="str">
            <v>Spring Creek Utilities Company</v>
          </cell>
          <cell r="M42" t="str">
            <v>9052&amp;9046</v>
          </cell>
          <cell r="N42">
            <v>0</v>
          </cell>
          <cell r="O42" t="str">
            <v>Y</v>
          </cell>
          <cell r="P42" t="str">
            <v>Y</v>
          </cell>
          <cell r="Q42" t="str">
            <v>Engineering Study Arsenic</v>
          </cell>
          <cell r="R42" t="str">
            <v>C</v>
          </cell>
          <cell r="S42" t="str">
            <v>High</v>
          </cell>
          <cell r="T42" t="str">
            <v>High</v>
          </cell>
          <cell r="U42">
            <v>0</v>
          </cell>
          <cell r="V42">
            <v>39264</v>
          </cell>
          <cell r="W42">
            <v>39355</v>
          </cell>
          <cell r="X42" t="str">
            <v xml:space="preserve"> </v>
          </cell>
          <cell r="Y42" t="str">
            <v>035-0110-115-07-02</v>
          </cell>
          <cell r="Z42">
            <v>50000</v>
          </cell>
          <cell r="AA42">
            <v>0</v>
          </cell>
          <cell r="AB42">
            <v>0</v>
          </cell>
          <cell r="AC42">
            <v>50000</v>
          </cell>
          <cell r="AD42">
            <v>0</v>
          </cell>
          <cell r="AE42">
            <v>50000</v>
          </cell>
          <cell r="AF42">
            <v>0</v>
          </cell>
          <cell r="AG42">
            <v>0</v>
          </cell>
          <cell r="AH42">
            <v>50000</v>
          </cell>
          <cell r="AI42">
            <v>0</v>
          </cell>
          <cell r="AJ42" t="str">
            <v>Q2</v>
          </cell>
        </row>
        <row r="43">
          <cell r="A43">
            <v>9223</v>
          </cell>
          <cell r="B43">
            <v>39276</v>
          </cell>
          <cell r="C43" t="str">
            <v>Wendy Wentz</v>
          </cell>
          <cell r="D43">
            <v>39192</v>
          </cell>
          <cell r="E43" t="str">
            <v>Open</v>
          </cell>
          <cell r="F43" t="str">
            <v>Growth - Discretionary</v>
          </cell>
          <cell r="G43" t="str">
            <v>Western</v>
          </cell>
          <cell r="H43" t="str">
            <v>NV</v>
          </cell>
          <cell r="I43">
            <v>140</v>
          </cell>
          <cell r="J43" t="str">
            <v>Utilities, Inc. of Central Nevada</v>
          </cell>
          <cell r="K43">
            <v>140</v>
          </cell>
          <cell r="L43" t="str">
            <v>Utilities, Inc of Central Nevada</v>
          </cell>
          <cell r="M43">
            <v>0</v>
          </cell>
          <cell r="N43">
            <v>0</v>
          </cell>
          <cell r="O43" t="str">
            <v>Y</v>
          </cell>
          <cell r="P43" t="str">
            <v>Y</v>
          </cell>
          <cell r="Q43" t="str">
            <v>Engineer Well 22 Replacement</v>
          </cell>
          <cell r="R43" t="str">
            <v>C</v>
          </cell>
          <cell r="S43" t="str">
            <v>High</v>
          </cell>
          <cell r="T43" t="str">
            <v>High</v>
          </cell>
          <cell r="U43">
            <v>0</v>
          </cell>
          <cell r="V43">
            <v>39173</v>
          </cell>
          <cell r="W43">
            <v>39355</v>
          </cell>
          <cell r="X43" t="str">
            <v xml:space="preserve"> </v>
          </cell>
          <cell r="Y43" t="str">
            <v>140-0140-115-07-03</v>
          </cell>
          <cell r="Z43">
            <v>50000</v>
          </cell>
          <cell r="AA43">
            <v>0</v>
          </cell>
          <cell r="AB43">
            <v>1874</v>
          </cell>
          <cell r="AC43">
            <v>48126</v>
          </cell>
          <cell r="AD43">
            <v>0</v>
          </cell>
          <cell r="AE43">
            <v>50000</v>
          </cell>
          <cell r="AF43">
            <v>0</v>
          </cell>
          <cell r="AG43">
            <v>0</v>
          </cell>
          <cell r="AH43">
            <v>50000</v>
          </cell>
          <cell r="AI43">
            <v>0</v>
          </cell>
          <cell r="AJ43" t="str">
            <v>Q2</v>
          </cell>
        </row>
        <row r="44">
          <cell r="A44">
            <v>3968</v>
          </cell>
          <cell r="B44">
            <v>39276</v>
          </cell>
          <cell r="C44">
            <v>0</v>
          </cell>
          <cell r="D44" t="str">
            <v xml:space="preserve"> </v>
          </cell>
          <cell r="E44" t="str">
            <v>Placed In Service</v>
          </cell>
          <cell r="F44" t="str">
            <v>Growth - Existing Customer</v>
          </cell>
          <cell r="G44" t="str">
            <v>Western</v>
          </cell>
          <cell r="H44" t="str">
            <v>AZ</v>
          </cell>
          <cell r="I44">
            <v>135</v>
          </cell>
          <cell r="J44" t="str">
            <v>Bermuda Water Company</v>
          </cell>
          <cell r="K44">
            <v>935</v>
          </cell>
          <cell r="L44" t="str">
            <v>Bermuda Water Co.</v>
          </cell>
          <cell r="M44">
            <v>0</v>
          </cell>
          <cell r="N44">
            <v>0</v>
          </cell>
          <cell r="O44" t="str">
            <v>Y</v>
          </cell>
          <cell r="P44" t="str">
            <v>Y</v>
          </cell>
          <cell r="Q44" t="str">
            <v>Interconnect w/ Clearwater Hills to Zone 111 / CI</v>
          </cell>
          <cell r="R44" t="str">
            <v>C</v>
          </cell>
          <cell r="S44" t="str">
            <v>High</v>
          </cell>
          <cell r="T44" t="str">
            <v>High</v>
          </cell>
          <cell r="U44">
            <v>0</v>
          </cell>
          <cell r="V44">
            <v>39083</v>
          </cell>
          <cell r="W44">
            <v>39263</v>
          </cell>
          <cell r="X44">
            <v>39252</v>
          </cell>
          <cell r="Y44" t="str">
            <v>135-0935-115-07-04</v>
          </cell>
          <cell r="Z44">
            <v>49001</v>
          </cell>
          <cell r="AA44">
            <v>594</v>
          </cell>
          <cell r="AB44">
            <v>48407</v>
          </cell>
          <cell r="AC44">
            <v>0</v>
          </cell>
          <cell r="AD44">
            <v>0</v>
          </cell>
          <cell r="AE44">
            <v>49001</v>
          </cell>
          <cell r="AF44">
            <v>0</v>
          </cell>
          <cell r="AG44">
            <v>0</v>
          </cell>
          <cell r="AH44">
            <v>47000</v>
          </cell>
          <cell r="AI44">
            <v>2001</v>
          </cell>
          <cell r="AJ44" t="str">
            <v>Q2</v>
          </cell>
        </row>
        <row r="45">
          <cell r="A45">
            <v>7048</v>
          </cell>
          <cell r="B45">
            <v>39276</v>
          </cell>
          <cell r="C45" t="str">
            <v>Wendy Wentz</v>
          </cell>
          <cell r="D45" t="str">
            <v xml:space="preserve"> </v>
          </cell>
          <cell r="E45" t="str">
            <v>Capital Planning</v>
          </cell>
          <cell r="F45" t="str">
            <v>Growth - Existing Customer</v>
          </cell>
          <cell r="G45" t="str">
            <v>Western</v>
          </cell>
          <cell r="H45" t="str">
            <v>NV</v>
          </cell>
          <cell r="I45">
            <v>140</v>
          </cell>
          <cell r="J45" t="str">
            <v>Utilities, Inc. of Central Nevada</v>
          </cell>
          <cell r="K45">
            <v>140</v>
          </cell>
          <cell r="L45" t="str">
            <v>Utiltities, Inc. of Central Nevada</v>
          </cell>
          <cell r="M45" t="str">
            <v xml:space="preserve"> </v>
          </cell>
          <cell r="N45">
            <v>0</v>
          </cell>
          <cell r="O45" t="str">
            <v>Y</v>
          </cell>
          <cell r="P45" t="str">
            <v>Y</v>
          </cell>
          <cell r="Q45" t="str">
            <v>Site Development for New Regional Office</v>
          </cell>
          <cell r="R45" t="str">
            <v>C</v>
          </cell>
          <cell r="S45" t="str">
            <v>Medium</v>
          </cell>
          <cell r="T45" t="str">
            <v>Medium</v>
          </cell>
          <cell r="U45">
            <v>0</v>
          </cell>
          <cell r="V45">
            <v>39448</v>
          </cell>
          <cell r="W45">
            <v>39629</v>
          </cell>
          <cell r="X45" t="str">
            <v xml:space="preserve"> </v>
          </cell>
          <cell r="Y45" t="str">
            <v xml:space="preserve"> </v>
          </cell>
          <cell r="Z45">
            <v>31000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31000</v>
          </cell>
          <cell r="AG45">
            <v>0</v>
          </cell>
          <cell r="AH45">
            <v>31000</v>
          </cell>
          <cell r="AI45">
            <v>-31000</v>
          </cell>
          <cell r="AJ45" t="str">
            <v>Q2</v>
          </cell>
        </row>
        <row r="46">
          <cell r="A46">
            <v>9048</v>
          </cell>
          <cell r="B46">
            <v>39276</v>
          </cell>
          <cell r="C46" t="str">
            <v>Wendy Wentz</v>
          </cell>
          <cell r="D46" t="str">
            <v xml:space="preserve"> </v>
          </cell>
          <cell r="E46" t="str">
            <v>Fully Approved</v>
          </cell>
          <cell r="F46" t="str">
            <v>EH&amp;S</v>
          </cell>
          <cell r="G46" t="str">
            <v>Western</v>
          </cell>
          <cell r="H46" t="str">
            <v>NV</v>
          </cell>
          <cell r="I46">
            <v>35</v>
          </cell>
          <cell r="J46" t="str">
            <v>Spring Creek Utilities Company</v>
          </cell>
          <cell r="K46">
            <v>110</v>
          </cell>
          <cell r="L46" t="str">
            <v>Spring Creek Utilities Company</v>
          </cell>
          <cell r="M46">
            <v>2769</v>
          </cell>
          <cell r="N46">
            <v>0</v>
          </cell>
          <cell r="O46" t="str">
            <v>Y</v>
          </cell>
          <cell r="P46" t="str">
            <v>Y</v>
          </cell>
          <cell r="Q46" t="str">
            <v>Engineer Master Plan 300-1</v>
          </cell>
          <cell r="R46" t="str">
            <v>C</v>
          </cell>
          <cell r="S46" t="str">
            <v>High</v>
          </cell>
          <cell r="T46" t="str">
            <v>High</v>
          </cell>
          <cell r="U46">
            <v>0</v>
          </cell>
          <cell r="V46">
            <v>39356</v>
          </cell>
          <cell r="W46">
            <v>39813</v>
          </cell>
          <cell r="X46" t="str">
            <v xml:space="preserve"> </v>
          </cell>
          <cell r="Y46" t="str">
            <v xml:space="preserve"> </v>
          </cell>
          <cell r="Z46">
            <v>176838</v>
          </cell>
          <cell r="AA46">
            <v>0</v>
          </cell>
          <cell r="AB46">
            <v>0</v>
          </cell>
          <cell r="AC46">
            <v>0</v>
          </cell>
          <cell r="AD46">
            <v>50000</v>
          </cell>
          <cell r="AE46">
            <v>50000</v>
          </cell>
          <cell r="AF46">
            <v>126838</v>
          </cell>
          <cell r="AG46">
            <v>0</v>
          </cell>
          <cell r="AH46">
            <v>30000</v>
          </cell>
          <cell r="AI46">
            <v>20000</v>
          </cell>
          <cell r="AJ46" t="str">
            <v>Q2</v>
          </cell>
        </row>
        <row r="47">
          <cell r="A47">
            <v>9053</v>
          </cell>
          <cell r="B47">
            <v>39276</v>
          </cell>
          <cell r="C47" t="str">
            <v>Wendy Wentz</v>
          </cell>
          <cell r="D47" t="str">
            <v xml:space="preserve"> </v>
          </cell>
          <cell r="E47" t="str">
            <v>Fully Approved</v>
          </cell>
          <cell r="F47" t="str">
            <v>EH&amp;S</v>
          </cell>
          <cell r="G47" t="str">
            <v>Western</v>
          </cell>
          <cell r="H47" t="str">
            <v>NV</v>
          </cell>
          <cell r="I47">
            <v>35</v>
          </cell>
          <cell r="J47" t="str">
            <v>Spring Creek Utilities Company</v>
          </cell>
          <cell r="K47">
            <v>110</v>
          </cell>
          <cell r="L47" t="str">
            <v>Spring Creek Utilities Company</v>
          </cell>
          <cell r="M47">
            <v>9069</v>
          </cell>
          <cell r="N47">
            <v>0</v>
          </cell>
          <cell r="O47" t="str">
            <v>Y</v>
          </cell>
          <cell r="P47" t="str">
            <v>Y</v>
          </cell>
          <cell r="Q47" t="str">
            <v>Engineering for Tract 109 Tank, Booster Pumps &amp; Piping (CIP 100-2)</v>
          </cell>
          <cell r="R47" t="str">
            <v>C</v>
          </cell>
          <cell r="S47" t="str">
            <v>High</v>
          </cell>
          <cell r="T47" t="str">
            <v>High</v>
          </cell>
          <cell r="U47">
            <v>0</v>
          </cell>
          <cell r="V47">
            <v>39264</v>
          </cell>
          <cell r="W47">
            <v>39721</v>
          </cell>
          <cell r="X47" t="str">
            <v xml:space="preserve"> </v>
          </cell>
          <cell r="Y47" t="str">
            <v xml:space="preserve"> </v>
          </cell>
          <cell r="Z47">
            <v>155269</v>
          </cell>
          <cell r="AA47">
            <v>0</v>
          </cell>
          <cell r="AB47">
            <v>0</v>
          </cell>
          <cell r="AC47">
            <v>40000</v>
          </cell>
          <cell r="AD47">
            <v>20000</v>
          </cell>
          <cell r="AE47">
            <v>60000</v>
          </cell>
          <cell r="AF47">
            <v>95269</v>
          </cell>
          <cell r="AG47">
            <v>0</v>
          </cell>
          <cell r="AH47">
            <v>30000</v>
          </cell>
          <cell r="AI47">
            <v>30000</v>
          </cell>
          <cell r="AJ47" t="str">
            <v>Q2</v>
          </cell>
        </row>
        <row r="48">
          <cell r="A48" t="str">
            <v>34 - CT</v>
          </cell>
          <cell r="B48">
            <v>39277</v>
          </cell>
          <cell r="C48" t="str">
            <v>Monica Stoica</v>
          </cell>
          <cell r="D48" t="str">
            <v xml:space="preserve"> </v>
          </cell>
          <cell r="E48" t="str">
            <v xml:space="preserve">Not in system </v>
          </cell>
          <cell r="F48">
            <v>0</v>
          </cell>
          <cell r="G48" t="str">
            <v>Western</v>
          </cell>
          <cell r="H48" t="str">
            <v>NV</v>
          </cell>
          <cell r="I48">
            <v>34</v>
          </cell>
          <cell r="J48" t="str">
            <v>Utilities, Inc. of Nevada</v>
          </cell>
          <cell r="K48">
            <v>120</v>
          </cell>
          <cell r="L48" t="str">
            <v>Utilities, Inc of Nevada</v>
          </cell>
          <cell r="M48">
            <v>0</v>
          </cell>
          <cell r="N48">
            <v>0</v>
          </cell>
          <cell r="O48" t="str">
            <v>Y</v>
          </cell>
          <cell r="P48" t="str">
            <v>Y</v>
          </cell>
          <cell r="Q48" t="str">
            <v>CAP TIME</v>
          </cell>
          <cell r="R48" t="str">
            <v>C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 xml:space="preserve"> </v>
          </cell>
          <cell r="Y48" t="str">
            <v xml:space="preserve"> </v>
          </cell>
          <cell r="Z48">
            <v>26143.630978011599</v>
          </cell>
          <cell r="AA48">
            <v>1411</v>
          </cell>
          <cell r="AB48">
            <v>539.75</v>
          </cell>
          <cell r="AC48">
            <v>12095.940489005799</v>
          </cell>
          <cell r="AD48">
            <v>12096.940489005799</v>
          </cell>
          <cell r="AE48">
            <v>26143.630978011599</v>
          </cell>
          <cell r="AF48">
            <v>0</v>
          </cell>
          <cell r="AG48">
            <v>0</v>
          </cell>
          <cell r="AH48">
            <v>26143.761956023205</v>
          </cell>
          <cell r="AI48">
            <v>-0.13097801160620293</v>
          </cell>
          <cell r="AJ48" t="str">
            <v>Q2</v>
          </cell>
        </row>
        <row r="49">
          <cell r="A49">
            <v>8077</v>
          </cell>
          <cell r="B49">
            <v>39276</v>
          </cell>
          <cell r="C49">
            <v>0</v>
          </cell>
          <cell r="D49" t="str">
            <v xml:space="preserve"> </v>
          </cell>
          <cell r="E49" t="str">
            <v>Placed In Service</v>
          </cell>
          <cell r="F49" t="str">
            <v>Other</v>
          </cell>
          <cell r="G49" t="str">
            <v>Western</v>
          </cell>
          <cell r="H49" t="str">
            <v>AZ</v>
          </cell>
          <cell r="I49">
            <v>135</v>
          </cell>
          <cell r="J49" t="str">
            <v>Bermuda Water Company</v>
          </cell>
          <cell r="K49">
            <v>935</v>
          </cell>
          <cell r="L49" t="str">
            <v>Bermuda Water Co.</v>
          </cell>
          <cell r="M49">
            <v>0</v>
          </cell>
          <cell r="N49">
            <v>0</v>
          </cell>
          <cell r="O49" t="str">
            <v>Y</v>
          </cell>
          <cell r="P49" t="str">
            <v>Y</v>
          </cell>
          <cell r="Q49" t="str">
            <v>Spare Parts Inventory</v>
          </cell>
          <cell r="R49" t="str">
            <v>C</v>
          </cell>
          <cell r="S49" t="str">
            <v>Medium</v>
          </cell>
          <cell r="T49" t="str">
            <v>Medium</v>
          </cell>
          <cell r="U49">
            <v>0</v>
          </cell>
          <cell r="V49">
            <v>39173</v>
          </cell>
          <cell r="W49">
            <v>39447</v>
          </cell>
          <cell r="X49">
            <v>39253</v>
          </cell>
          <cell r="Y49" t="str">
            <v>135-0935-115-07-10</v>
          </cell>
          <cell r="Z49">
            <v>25799</v>
          </cell>
          <cell r="AA49">
            <v>0</v>
          </cell>
          <cell r="AB49">
            <v>25799</v>
          </cell>
          <cell r="AC49">
            <v>0</v>
          </cell>
          <cell r="AD49">
            <v>0</v>
          </cell>
          <cell r="AE49">
            <v>25799</v>
          </cell>
          <cell r="AF49">
            <v>0</v>
          </cell>
          <cell r="AG49">
            <v>0</v>
          </cell>
          <cell r="AH49">
            <v>25000</v>
          </cell>
          <cell r="AI49">
            <v>799</v>
          </cell>
          <cell r="AJ49" t="str">
            <v>Q2</v>
          </cell>
        </row>
        <row r="50">
          <cell r="A50">
            <v>9062</v>
          </cell>
          <cell r="B50">
            <v>39276</v>
          </cell>
          <cell r="C50" t="str">
            <v>Wendy Wentz</v>
          </cell>
          <cell r="D50" t="str">
            <v xml:space="preserve"> </v>
          </cell>
          <cell r="E50" t="str">
            <v>Open</v>
          </cell>
          <cell r="F50" t="str">
            <v>Cost Reduction</v>
          </cell>
          <cell r="G50" t="str">
            <v>Western</v>
          </cell>
          <cell r="H50" t="str">
            <v>NV</v>
          </cell>
          <cell r="I50">
            <v>35</v>
          </cell>
          <cell r="J50" t="str">
            <v>Spring Creek Utilities Company</v>
          </cell>
          <cell r="K50">
            <v>110</v>
          </cell>
          <cell r="L50" t="str">
            <v>Spring Creek Utilities Company</v>
          </cell>
          <cell r="M50">
            <v>9080</v>
          </cell>
          <cell r="N50">
            <v>0</v>
          </cell>
          <cell r="O50" t="str">
            <v>Y</v>
          </cell>
          <cell r="P50" t="str">
            <v>Y</v>
          </cell>
          <cell r="Q50" t="str">
            <v>Engineering for Sludge Beds</v>
          </cell>
          <cell r="R50" t="str">
            <v>C</v>
          </cell>
          <cell r="S50" t="str">
            <v>Medium</v>
          </cell>
          <cell r="T50" t="str">
            <v>Medium</v>
          </cell>
          <cell r="U50">
            <v>0</v>
          </cell>
          <cell r="V50">
            <v>39264</v>
          </cell>
          <cell r="W50">
            <v>39355</v>
          </cell>
          <cell r="X50" t="str">
            <v xml:space="preserve"> </v>
          </cell>
          <cell r="Y50" t="str">
            <v>035-0110-116-07-02</v>
          </cell>
          <cell r="Z50">
            <v>25000</v>
          </cell>
          <cell r="AA50">
            <v>0</v>
          </cell>
          <cell r="AB50">
            <v>0</v>
          </cell>
          <cell r="AC50">
            <v>25000</v>
          </cell>
          <cell r="AD50">
            <v>0</v>
          </cell>
          <cell r="AE50">
            <v>25000</v>
          </cell>
          <cell r="AF50">
            <v>0</v>
          </cell>
          <cell r="AG50">
            <v>0</v>
          </cell>
          <cell r="AH50">
            <v>25000</v>
          </cell>
          <cell r="AI50">
            <v>0</v>
          </cell>
          <cell r="AJ50" t="str">
            <v>Q2</v>
          </cell>
        </row>
        <row r="51">
          <cell r="A51">
            <v>9197</v>
          </cell>
          <cell r="B51">
            <v>39276</v>
          </cell>
          <cell r="C51">
            <v>0</v>
          </cell>
          <cell r="D51" t="str">
            <v xml:space="preserve"> </v>
          </cell>
          <cell r="E51" t="str">
            <v>Placed In Service</v>
          </cell>
          <cell r="F51" t="str">
            <v>EH&amp;S</v>
          </cell>
          <cell r="G51" t="str">
            <v>Western</v>
          </cell>
          <cell r="H51" t="str">
            <v>NV</v>
          </cell>
          <cell r="I51">
            <v>140</v>
          </cell>
          <cell r="J51" t="str">
            <v>Utilities, Inc. of Central Nevada</v>
          </cell>
          <cell r="K51">
            <v>140</v>
          </cell>
          <cell r="L51" t="str">
            <v>Utilities, Inc of Central Nevada</v>
          </cell>
          <cell r="M51">
            <v>9233</v>
          </cell>
          <cell r="N51">
            <v>0</v>
          </cell>
          <cell r="O51" t="str">
            <v>Y</v>
          </cell>
          <cell r="P51" t="str">
            <v>Y</v>
          </cell>
          <cell r="Q51" t="str">
            <v>Study for Dead Ends Hook-up and Looping  (System wide)</v>
          </cell>
          <cell r="R51" t="str">
            <v>C</v>
          </cell>
          <cell r="S51" t="str">
            <v>Medium</v>
          </cell>
          <cell r="T51" t="str">
            <v>Medium</v>
          </cell>
          <cell r="U51">
            <v>0</v>
          </cell>
          <cell r="V51">
            <v>39173</v>
          </cell>
          <cell r="W51">
            <v>39263</v>
          </cell>
          <cell r="X51">
            <v>39204</v>
          </cell>
          <cell r="Y51" t="str">
            <v>140-0140-115-07-01</v>
          </cell>
          <cell r="Z51">
            <v>24700</v>
          </cell>
          <cell r="AA51">
            <v>0</v>
          </cell>
          <cell r="AB51">
            <v>24700</v>
          </cell>
          <cell r="AC51">
            <v>0</v>
          </cell>
          <cell r="AD51">
            <v>0</v>
          </cell>
          <cell r="AE51">
            <v>24700</v>
          </cell>
          <cell r="AF51">
            <v>0</v>
          </cell>
          <cell r="AG51">
            <v>0</v>
          </cell>
          <cell r="AH51">
            <v>25000</v>
          </cell>
          <cell r="AI51">
            <v>-300</v>
          </cell>
          <cell r="AJ51" t="str">
            <v>Q2</v>
          </cell>
        </row>
        <row r="52">
          <cell r="A52">
            <v>3969</v>
          </cell>
          <cell r="B52">
            <v>39276</v>
          </cell>
          <cell r="C52">
            <v>0</v>
          </cell>
          <cell r="D52" t="str">
            <v xml:space="preserve"> </v>
          </cell>
          <cell r="E52" t="str">
            <v>Placed In Service</v>
          </cell>
          <cell r="F52" t="str">
            <v>Growth - Existing Customer</v>
          </cell>
          <cell r="G52" t="str">
            <v>Western</v>
          </cell>
          <cell r="H52" t="str">
            <v>AZ</v>
          </cell>
          <cell r="I52">
            <v>135</v>
          </cell>
          <cell r="J52" t="str">
            <v>Bermuda Water Company</v>
          </cell>
          <cell r="K52">
            <v>935</v>
          </cell>
          <cell r="L52" t="str">
            <v>Bermuda Water Co.</v>
          </cell>
          <cell r="M52">
            <v>0</v>
          </cell>
          <cell r="N52">
            <v>0</v>
          </cell>
          <cell r="O52" t="str">
            <v>Y</v>
          </cell>
          <cell r="P52" t="str">
            <v>Y</v>
          </cell>
          <cell r="Q52" t="str">
            <v>Sun Valley Airport Loop/ Engineering/ Construction Inspection</v>
          </cell>
          <cell r="R52" t="str">
            <v>C</v>
          </cell>
          <cell r="S52" t="str">
            <v>Medium</v>
          </cell>
          <cell r="T52" t="str">
            <v>Medium</v>
          </cell>
          <cell r="U52">
            <v>0</v>
          </cell>
          <cell r="V52">
            <v>39173</v>
          </cell>
          <cell r="W52">
            <v>39263</v>
          </cell>
          <cell r="X52">
            <v>39204</v>
          </cell>
          <cell r="Y52" t="str">
            <v>135-0935-115-07-03</v>
          </cell>
          <cell r="Z52">
            <v>13100</v>
          </cell>
          <cell r="AA52">
            <v>0</v>
          </cell>
          <cell r="AB52">
            <v>13100</v>
          </cell>
          <cell r="AC52">
            <v>0</v>
          </cell>
          <cell r="AD52">
            <v>0</v>
          </cell>
          <cell r="AE52">
            <v>13100</v>
          </cell>
          <cell r="AF52">
            <v>0</v>
          </cell>
          <cell r="AG52">
            <v>0</v>
          </cell>
          <cell r="AH52">
            <v>20000</v>
          </cell>
          <cell r="AI52">
            <v>-6900</v>
          </cell>
          <cell r="AJ52" t="str">
            <v>Q2</v>
          </cell>
        </row>
        <row r="53">
          <cell r="A53">
            <v>9030</v>
          </cell>
          <cell r="B53">
            <v>39197</v>
          </cell>
          <cell r="C53" t="str">
            <v>Wendy Wentz</v>
          </cell>
          <cell r="D53">
            <v>39198</v>
          </cell>
          <cell r="E53" t="str">
            <v>Capital Planning</v>
          </cell>
          <cell r="F53" t="str">
            <v>Maintenance</v>
          </cell>
          <cell r="G53" t="str">
            <v>Western</v>
          </cell>
          <cell r="H53" t="str">
            <v>NV</v>
          </cell>
          <cell r="I53">
            <v>133</v>
          </cell>
          <cell r="J53" t="str">
            <v>Sky Ranch Water Service</v>
          </cell>
          <cell r="K53">
            <v>123</v>
          </cell>
          <cell r="L53" t="str">
            <v>Sky Ranch Water Service</v>
          </cell>
          <cell r="M53">
            <v>9030</v>
          </cell>
          <cell r="N53">
            <v>0</v>
          </cell>
          <cell r="O53" t="str">
            <v>Y</v>
          </cell>
          <cell r="P53" t="str">
            <v>Y</v>
          </cell>
          <cell r="Q53" t="str">
            <v>Tank Repairs (Tank A-1)</v>
          </cell>
          <cell r="R53" t="str">
            <v>C</v>
          </cell>
          <cell r="S53" t="str">
            <v>Medium</v>
          </cell>
          <cell r="T53" t="str">
            <v>Medium</v>
          </cell>
          <cell r="U53">
            <v>0</v>
          </cell>
          <cell r="V53">
            <v>39264</v>
          </cell>
          <cell r="W53">
            <v>39447</v>
          </cell>
          <cell r="X53" t="str">
            <v xml:space="preserve"> </v>
          </cell>
          <cell r="Y53" t="str">
            <v xml:space="preserve"> </v>
          </cell>
          <cell r="Z53">
            <v>20000</v>
          </cell>
          <cell r="AA53">
            <v>0</v>
          </cell>
          <cell r="AB53">
            <v>0</v>
          </cell>
          <cell r="AC53">
            <v>10000</v>
          </cell>
          <cell r="AD53">
            <v>10000</v>
          </cell>
          <cell r="AE53">
            <v>20000</v>
          </cell>
          <cell r="AF53">
            <v>0</v>
          </cell>
          <cell r="AG53">
            <v>0</v>
          </cell>
          <cell r="AH53">
            <v>20000</v>
          </cell>
          <cell r="AI53">
            <v>0</v>
          </cell>
          <cell r="AJ53" t="str">
            <v>Q2</v>
          </cell>
        </row>
        <row r="54">
          <cell r="A54">
            <v>9086</v>
          </cell>
          <cell r="B54">
            <v>39182</v>
          </cell>
          <cell r="C54" t="str">
            <v>Wendy Wentz</v>
          </cell>
          <cell r="D54">
            <v>39183</v>
          </cell>
          <cell r="E54" t="str">
            <v>Capital Planning</v>
          </cell>
          <cell r="F54" t="str">
            <v>Maintenance</v>
          </cell>
          <cell r="G54" t="str">
            <v>Western</v>
          </cell>
          <cell r="H54" t="str">
            <v>NV</v>
          </cell>
          <cell r="I54">
            <v>35</v>
          </cell>
          <cell r="J54" t="str">
            <v>Spring Creek Utilities Company</v>
          </cell>
          <cell r="K54">
            <v>110</v>
          </cell>
          <cell r="L54" t="str">
            <v>Spring Creek Utilities Company</v>
          </cell>
          <cell r="M54">
            <v>9082</v>
          </cell>
          <cell r="N54">
            <v>0</v>
          </cell>
          <cell r="O54" t="str">
            <v>Y</v>
          </cell>
          <cell r="P54" t="str">
            <v>Y</v>
          </cell>
          <cell r="Q54" t="str">
            <v>Tank Repair 103-A</v>
          </cell>
          <cell r="R54" t="str">
            <v>C</v>
          </cell>
          <cell r="S54" t="str">
            <v>Medium</v>
          </cell>
          <cell r="T54" t="str">
            <v>Medium</v>
          </cell>
          <cell r="U54">
            <v>0</v>
          </cell>
          <cell r="V54">
            <v>39356</v>
          </cell>
          <cell r="W54">
            <v>39447</v>
          </cell>
          <cell r="X54" t="str">
            <v xml:space="preserve"> </v>
          </cell>
          <cell r="Y54" t="str">
            <v xml:space="preserve"> </v>
          </cell>
          <cell r="Z54">
            <v>20000</v>
          </cell>
          <cell r="AA54">
            <v>0</v>
          </cell>
          <cell r="AB54">
            <v>0</v>
          </cell>
          <cell r="AC54">
            <v>0</v>
          </cell>
          <cell r="AD54">
            <v>20000</v>
          </cell>
          <cell r="AE54">
            <v>20000</v>
          </cell>
          <cell r="AF54">
            <v>0</v>
          </cell>
          <cell r="AG54">
            <v>0</v>
          </cell>
          <cell r="AH54">
            <v>20000</v>
          </cell>
          <cell r="AI54">
            <v>0</v>
          </cell>
          <cell r="AJ54" t="str">
            <v>Q2</v>
          </cell>
        </row>
        <row r="55">
          <cell r="A55" t="str">
            <v>133 - GL</v>
          </cell>
          <cell r="B55">
            <v>39277</v>
          </cell>
          <cell r="C55" t="str">
            <v>Jason Bell</v>
          </cell>
          <cell r="D55">
            <v>39205</v>
          </cell>
          <cell r="E55" t="str">
            <v xml:space="preserve">Not in system </v>
          </cell>
          <cell r="F55">
            <v>0</v>
          </cell>
          <cell r="G55" t="str">
            <v>Western</v>
          </cell>
          <cell r="H55" t="str">
            <v>NV</v>
          </cell>
          <cell r="I55">
            <v>133</v>
          </cell>
          <cell r="J55" t="str">
            <v>Sky Ranch Water Service</v>
          </cell>
          <cell r="K55">
            <v>123</v>
          </cell>
          <cell r="L55" t="str">
            <v>Sky Ranch Water Service</v>
          </cell>
          <cell r="M55">
            <v>0</v>
          </cell>
          <cell r="N55">
            <v>0</v>
          </cell>
          <cell r="O55" t="str">
            <v>Y</v>
          </cell>
          <cell r="P55" t="str">
            <v>Y</v>
          </cell>
          <cell r="Q55" t="str">
            <v>G/L ADDITIONS</v>
          </cell>
          <cell r="R55" t="str">
            <v>C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 xml:space="preserve"> </v>
          </cell>
          <cell r="Y55" t="str">
            <v xml:space="preserve"> </v>
          </cell>
          <cell r="Z55">
            <v>15568.1</v>
          </cell>
          <cell r="AA55">
            <v>120</v>
          </cell>
          <cell r="AB55">
            <v>4859.1000000000004</v>
          </cell>
          <cell r="AC55">
            <v>5294</v>
          </cell>
          <cell r="AD55">
            <v>5295</v>
          </cell>
          <cell r="AE55">
            <v>15568.1</v>
          </cell>
          <cell r="AF55">
            <v>0</v>
          </cell>
          <cell r="AG55">
            <v>0</v>
          </cell>
          <cell r="AH55">
            <v>15568</v>
          </cell>
          <cell r="AI55">
            <v>0.1000000000003638</v>
          </cell>
          <cell r="AJ55" t="str">
            <v>Q2</v>
          </cell>
        </row>
        <row r="56">
          <cell r="A56">
            <v>9060</v>
          </cell>
          <cell r="B56">
            <v>39197</v>
          </cell>
          <cell r="C56" t="str">
            <v>Wendy Wentz</v>
          </cell>
          <cell r="D56">
            <v>39198</v>
          </cell>
          <cell r="E56" t="str">
            <v>Capital Planning</v>
          </cell>
          <cell r="F56" t="str">
            <v>EH&amp;S</v>
          </cell>
          <cell r="G56" t="str">
            <v>Western</v>
          </cell>
          <cell r="H56" t="str">
            <v>NV</v>
          </cell>
          <cell r="I56">
            <v>35</v>
          </cell>
          <cell r="J56" t="str">
            <v>Spring Creek Utilities Company</v>
          </cell>
          <cell r="K56">
            <v>110</v>
          </cell>
          <cell r="L56" t="str">
            <v>Spring Creek Utilities Company</v>
          </cell>
          <cell r="M56">
            <v>9076</v>
          </cell>
          <cell r="N56">
            <v>0</v>
          </cell>
          <cell r="O56" t="str">
            <v>Y</v>
          </cell>
          <cell r="P56" t="str">
            <v>Y</v>
          </cell>
          <cell r="Q56" t="str">
            <v>Engineering for CIP 400-1</v>
          </cell>
          <cell r="R56" t="str">
            <v>C</v>
          </cell>
          <cell r="S56" t="str">
            <v>High</v>
          </cell>
          <cell r="T56" t="str">
            <v>High</v>
          </cell>
          <cell r="U56">
            <v>0</v>
          </cell>
          <cell r="V56">
            <v>39264</v>
          </cell>
          <cell r="W56">
            <v>39355</v>
          </cell>
          <cell r="X56" t="str">
            <v xml:space="preserve"> </v>
          </cell>
          <cell r="Y56" t="str">
            <v xml:space="preserve"> 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10000</v>
          </cell>
          <cell r="AI56">
            <v>-10000</v>
          </cell>
          <cell r="AJ56" t="str">
            <v>Q2</v>
          </cell>
        </row>
        <row r="57">
          <cell r="A57" t="str">
            <v>140 - IT</v>
          </cell>
          <cell r="B57">
            <v>39277</v>
          </cell>
          <cell r="C57" t="str">
            <v>Monica Stoica</v>
          </cell>
          <cell r="D57" t="str">
            <v xml:space="preserve"> </v>
          </cell>
          <cell r="E57" t="str">
            <v xml:space="preserve">Not in system </v>
          </cell>
          <cell r="F57">
            <v>0</v>
          </cell>
          <cell r="G57" t="str">
            <v>Western</v>
          </cell>
          <cell r="H57" t="str">
            <v>NV</v>
          </cell>
          <cell r="I57">
            <v>140</v>
          </cell>
          <cell r="J57" t="str">
            <v>Utilities, Inc. of Central Nevada</v>
          </cell>
          <cell r="K57">
            <v>140</v>
          </cell>
          <cell r="L57" t="str">
            <v>Utilities, Inc of Central Nevada</v>
          </cell>
          <cell r="M57">
            <v>0</v>
          </cell>
          <cell r="N57">
            <v>0</v>
          </cell>
          <cell r="O57" t="str">
            <v>Y</v>
          </cell>
          <cell r="P57" t="str">
            <v>Y</v>
          </cell>
          <cell r="Q57" t="str">
            <v>COMPUTERS</v>
          </cell>
          <cell r="R57" t="str">
            <v>C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 xml:space="preserve"> </v>
          </cell>
          <cell r="Y57" t="str">
            <v xml:space="preserve"> </v>
          </cell>
          <cell r="Z57">
            <v>10000.450000000001</v>
          </cell>
          <cell r="AA57">
            <v>3167.98</v>
          </cell>
          <cell r="AB57">
            <v>5760.47</v>
          </cell>
          <cell r="AC57">
            <v>1072</v>
          </cell>
          <cell r="AD57">
            <v>0</v>
          </cell>
          <cell r="AE57">
            <v>10000.450000000001</v>
          </cell>
          <cell r="AF57">
            <v>0</v>
          </cell>
          <cell r="AG57">
            <v>0</v>
          </cell>
          <cell r="AH57">
            <v>10000</v>
          </cell>
          <cell r="AI57">
            <v>0.4500000000007276</v>
          </cell>
          <cell r="AJ57" t="str">
            <v>Q2</v>
          </cell>
        </row>
        <row r="58">
          <cell r="A58" t="str">
            <v>34 - IT</v>
          </cell>
          <cell r="B58">
            <v>39277</v>
          </cell>
          <cell r="C58" t="str">
            <v>Monica Stoica</v>
          </cell>
          <cell r="D58" t="str">
            <v xml:space="preserve"> </v>
          </cell>
          <cell r="E58" t="str">
            <v xml:space="preserve">Not in system </v>
          </cell>
          <cell r="F58">
            <v>0</v>
          </cell>
          <cell r="G58" t="str">
            <v>Western</v>
          </cell>
          <cell r="H58" t="str">
            <v>NV</v>
          </cell>
          <cell r="I58">
            <v>34</v>
          </cell>
          <cell r="J58" t="str">
            <v>Utilities, Inc. of Nevada</v>
          </cell>
          <cell r="K58">
            <v>120</v>
          </cell>
          <cell r="L58" t="str">
            <v>Utilities, Inc of Nevada</v>
          </cell>
          <cell r="M58">
            <v>0</v>
          </cell>
          <cell r="N58">
            <v>0</v>
          </cell>
          <cell r="O58" t="str">
            <v>Y</v>
          </cell>
          <cell r="P58" t="str">
            <v>Y</v>
          </cell>
          <cell r="Q58" t="str">
            <v>COMPUTERS</v>
          </cell>
          <cell r="R58" t="str">
            <v>C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 t="str">
            <v xml:space="preserve"> </v>
          </cell>
          <cell r="Y58" t="str">
            <v xml:space="preserve"> </v>
          </cell>
          <cell r="Z58">
            <v>10000</v>
          </cell>
          <cell r="AA58">
            <v>0</v>
          </cell>
          <cell r="AB58">
            <v>0</v>
          </cell>
          <cell r="AC58">
            <v>10000</v>
          </cell>
          <cell r="AD58">
            <v>0</v>
          </cell>
          <cell r="AE58">
            <v>10000</v>
          </cell>
          <cell r="AF58">
            <v>0</v>
          </cell>
          <cell r="AG58">
            <v>0</v>
          </cell>
          <cell r="AH58">
            <v>10000</v>
          </cell>
          <cell r="AI58">
            <v>0</v>
          </cell>
          <cell r="AJ58" t="str">
            <v>Q2</v>
          </cell>
        </row>
        <row r="59">
          <cell r="A59" t="str">
            <v>135 - IT</v>
          </cell>
          <cell r="B59">
            <v>39277</v>
          </cell>
          <cell r="C59" t="str">
            <v>Monica Stoica</v>
          </cell>
          <cell r="D59" t="str">
            <v xml:space="preserve"> </v>
          </cell>
          <cell r="E59" t="str">
            <v xml:space="preserve">Not in system </v>
          </cell>
          <cell r="F59">
            <v>0</v>
          </cell>
          <cell r="G59" t="str">
            <v>Western</v>
          </cell>
          <cell r="H59" t="str">
            <v>AZ</v>
          </cell>
          <cell r="I59">
            <v>135</v>
          </cell>
          <cell r="J59" t="str">
            <v>Bermuda Water Company</v>
          </cell>
          <cell r="K59">
            <v>935</v>
          </cell>
          <cell r="L59" t="str">
            <v>Bermuda Water Co.</v>
          </cell>
          <cell r="M59">
            <v>0</v>
          </cell>
          <cell r="N59">
            <v>0</v>
          </cell>
          <cell r="O59" t="str">
            <v>Y</v>
          </cell>
          <cell r="P59" t="str">
            <v>Y</v>
          </cell>
          <cell r="Q59" t="str">
            <v>COMPUTERS</v>
          </cell>
          <cell r="R59" t="str">
            <v>C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 t="str">
            <v xml:space="preserve"> </v>
          </cell>
          <cell r="Y59" t="str">
            <v xml:space="preserve"> </v>
          </cell>
          <cell r="Z59">
            <v>7499.95</v>
          </cell>
          <cell r="AA59">
            <v>0</v>
          </cell>
          <cell r="AB59">
            <v>247.95</v>
          </cell>
          <cell r="AC59">
            <v>7252</v>
          </cell>
          <cell r="AD59">
            <v>0</v>
          </cell>
          <cell r="AE59">
            <v>7499.95</v>
          </cell>
          <cell r="AF59">
            <v>0</v>
          </cell>
          <cell r="AG59">
            <v>0</v>
          </cell>
          <cell r="AH59">
            <v>7500</v>
          </cell>
          <cell r="AI59">
            <v>-5.0000000000181899E-2</v>
          </cell>
          <cell r="AJ59" t="str">
            <v>Q2</v>
          </cell>
        </row>
        <row r="60">
          <cell r="A60" t="str">
            <v>133 - IT</v>
          </cell>
          <cell r="B60">
            <v>39277</v>
          </cell>
          <cell r="C60" t="str">
            <v>Monica Stoica</v>
          </cell>
          <cell r="D60" t="str">
            <v xml:space="preserve"> </v>
          </cell>
          <cell r="E60" t="str">
            <v xml:space="preserve">Not in system </v>
          </cell>
          <cell r="F60">
            <v>0</v>
          </cell>
          <cell r="G60" t="str">
            <v>Western</v>
          </cell>
          <cell r="H60" t="str">
            <v>NV</v>
          </cell>
          <cell r="I60">
            <v>133</v>
          </cell>
          <cell r="J60" t="str">
            <v>Sky Ranch Water Service</v>
          </cell>
          <cell r="K60">
            <v>123</v>
          </cell>
          <cell r="L60" t="str">
            <v>Sky Ranch Water Service</v>
          </cell>
          <cell r="M60">
            <v>0</v>
          </cell>
          <cell r="N60">
            <v>0</v>
          </cell>
          <cell r="O60" t="str">
            <v>Y</v>
          </cell>
          <cell r="P60" t="str">
            <v>Y</v>
          </cell>
          <cell r="Q60" t="str">
            <v>COMPUTERS</v>
          </cell>
          <cell r="R60" t="str">
            <v>C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 xml:space="preserve"> </v>
          </cell>
          <cell r="Y60" t="str">
            <v xml:space="preserve"> </v>
          </cell>
          <cell r="Z60">
            <v>2500</v>
          </cell>
          <cell r="AA60">
            <v>0</v>
          </cell>
          <cell r="AB60">
            <v>0</v>
          </cell>
          <cell r="AC60">
            <v>2500</v>
          </cell>
          <cell r="AD60">
            <v>0</v>
          </cell>
          <cell r="AE60">
            <v>2500</v>
          </cell>
          <cell r="AF60">
            <v>0</v>
          </cell>
          <cell r="AG60">
            <v>0</v>
          </cell>
          <cell r="AH60">
            <v>2500</v>
          </cell>
          <cell r="AI60">
            <v>0</v>
          </cell>
          <cell r="AJ60" t="str">
            <v>Q2</v>
          </cell>
        </row>
        <row r="61">
          <cell r="A61" t="str">
            <v>133 - CT</v>
          </cell>
          <cell r="B61">
            <v>39277</v>
          </cell>
          <cell r="C61" t="str">
            <v>Monica Stoica</v>
          </cell>
          <cell r="D61" t="str">
            <v xml:space="preserve"> </v>
          </cell>
          <cell r="E61" t="str">
            <v xml:space="preserve">Not in system </v>
          </cell>
          <cell r="F61">
            <v>0</v>
          </cell>
          <cell r="G61" t="str">
            <v>Western</v>
          </cell>
          <cell r="H61" t="str">
            <v>NV</v>
          </cell>
          <cell r="I61">
            <v>133</v>
          </cell>
          <cell r="J61" t="str">
            <v>Sky Ranch Water Service</v>
          </cell>
          <cell r="K61">
            <v>123</v>
          </cell>
          <cell r="L61" t="str">
            <v>Sky Ranch Water Service</v>
          </cell>
          <cell r="M61">
            <v>0</v>
          </cell>
          <cell r="N61">
            <v>0</v>
          </cell>
          <cell r="O61" t="str">
            <v>Y</v>
          </cell>
          <cell r="P61" t="str">
            <v>Y</v>
          </cell>
          <cell r="Q61" t="str">
            <v>CAP TIME</v>
          </cell>
          <cell r="R61" t="str">
            <v>C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 xml:space="preserve"> </v>
          </cell>
          <cell r="Y61" t="str">
            <v xml:space="preserve"> </v>
          </cell>
          <cell r="Z61">
            <v>190.5</v>
          </cell>
          <cell r="AA61">
            <v>194</v>
          </cell>
          <cell r="AB61">
            <v>-3.5</v>
          </cell>
          <cell r="AC61">
            <v>0</v>
          </cell>
          <cell r="AD61">
            <v>0</v>
          </cell>
          <cell r="AE61">
            <v>190.5</v>
          </cell>
          <cell r="AF61">
            <v>0</v>
          </cell>
          <cell r="AG61">
            <v>0</v>
          </cell>
          <cell r="AH61">
            <v>0</v>
          </cell>
          <cell r="AI61">
            <v>190.5</v>
          </cell>
          <cell r="AJ61" t="str">
            <v>Q2</v>
          </cell>
        </row>
        <row r="62">
          <cell r="A62" t="str">
            <v>34 - TR</v>
          </cell>
          <cell r="B62">
            <v>39277</v>
          </cell>
          <cell r="C62" t="str">
            <v>Monica Stoica</v>
          </cell>
          <cell r="D62" t="str">
            <v xml:space="preserve"> </v>
          </cell>
          <cell r="E62" t="str">
            <v xml:space="preserve">Not in system </v>
          </cell>
          <cell r="F62">
            <v>0</v>
          </cell>
          <cell r="G62" t="str">
            <v>Western</v>
          </cell>
          <cell r="H62" t="str">
            <v>NV</v>
          </cell>
          <cell r="I62">
            <v>34</v>
          </cell>
          <cell r="J62" t="str">
            <v>Utilities, Inc. of Nevada</v>
          </cell>
          <cell r="K62">
            <v>120</v>
          </cell>
          <cell r="L62" t="str">
            <v>Utilities, Inc of Nevada</v>
          </cell>
          <cell r="M62" t="str">
            <v xml:space="preserve"> </v>
          </cell>
          <cell r="N62">
            <v>0</v>
          </cell>
          <cell r="O62" t="str">
            <v>Y</v>
          </cell>
          <cell r="P62" t="str">
            <v>Y</v>
          </cell>
          <cell r="Q62" t="str">
            <v>TRANSPORTATION</v>
          </cell>
          <cell r="R62" t="str">
            <v>C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 xml:space="preserve"> </v>
          </cell>
          <cell r="Y62" t="str">
            <v xml:space="preserve"> 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str">
            <v>Q2</v>
          </cell>
        </row>
        <row r="63">
          <cell r="A63" t="str">
            <v>133 - TR</v>
          </cell>
          <cell r="B63">
            <v>39277</v>
          </cell>
          <cell r="C63" t="str">
            <v>Monica Stoica</v>
          </cell>
          <cell r="D63" t="str">
            <v xml:space="preserve"> </v>
          </cell>
          <cell r="E63" t="str">
            <v xml:space="preserve">Not in system </v>
          </cell>
          <cell r="F63">
            <v>0</v>
          </cell>
          <cell r="G63" t="str">
            <v>Western</v>
          </cell>
          <cell r="H63" t="str">
            <v>NV</v>
          </cell>
          <cell r="I63">
            <v>133</v>
          </cell>
          <cell r="J63" t="str">
            <v>Sky Ranch Water Service</v>
          </cell>
          <cell r="K63">
            <v>123</v>
          </cell>
          <cell r="L63" t="str">
            <v>Sky Ranch Water Service</v>
          </cell>
          <cell r="M63">
            <v>0</v>
          </cell>
          <cell r="N63">
            <v>0</v>
          </cell>
          <cell r="O63" t="str">
            <v>Y</v>
          </cell>
          <cell r="P63" t="str">
            <v>Y</v>
          </cell>
          <cell r="Q63" t="str">
            <v>TRANSPORTATION</v>
          </cell>
          <cell r="R63" t="str">
            <v>C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 xml:space="preserve"> </v>
          </cell>
          <cell r="Y63" t="str">
            <v xml:space="preserve"> 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Q2</v>
          </cell>
        </row>
        <row r="64">
          <cell r="A64" t="str">
            <v>135 - TR</v>
          </cell>
          <cell r="B64">
            <v>39277</v>
          </cell>
          <cell r="C64" t="str">
            <v>Monica Stoica</v>
          </cell>
          <cell r="D64" t="str">
            <v xml:space="preserve"> </v>
          </cell>
          <cell r="E64" t="str">
            <v xml:space="preserve">Not in system </v>
          </cell>
          <cell r="F64">
            <v>0</v>
          </cell>
          <cell r="G64" t="str">
            <v>Western</v>
          </cell>
          <cell r="H64" t="str">
            <v>AZ</v>
          </cell>
          <cell r="I64">
            <v>135</v>
          </cell>
          <cell r="J64" t="str">
            <v>Bermuda Water Company</v>
          </cell>
          <cell r="K64">
            <v>935</v>
          </cell>
          <cell r="L64" t="str">
            <v>Bermuda Water Co.</v>
          </cell>
          <cell r="M64">
            <v>0</v>
          </cell>
          <cell r="N64">
            <v>0</v>
          </cell>
          <cell r="O64" t="str">
            <v>Y</v>
          </cell>
          <cell r="P64" t="str">
            <v>Y</v>
          </cell>
          <cell r="Q64" t="str">
            <v>TRANSPORTATION</v>
          </cell>
          <cell r="R64" t="str">
            <v>C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 t="str">
            <v xml:space="preserve"> </v>
          </cell>
          <cell r="Y64" t="str">
            <v xml:space="preserve"> 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Q2</v>
          </cell>
        </row>
        <row r="65">
          <cell r="A65" t="str">
            <v>140 - TR</v>
          </cell>
          <cell r="B65">
            <v>39277</v>
          </cell>
          <cell r="C65" t="str">
            <v>Wendy Wentz</v>
          </cell>
          <cell r="D65" t="str">
            <v xml:space="preserve"> </v>
          </cell>
          <cell r="E65" t="str">
            <v xml:space="preserve">Not in system </v>
          </cell>
          <cell r="F65">
            <v>0</v>
          </cell>
          <cell r="G65" t="str">
            <v>Western</v>
          </cell>
          <cell r="H65" t="str">
            <v>NV</v>
          </cell>
          <cell r="I65">
            <v>140</v>
          </cell>
          <cell r="J65" t="str">
            <v>Utilities, Inc. of Central Nevada</v>
          </cell>
          <cell r="K65">
            <v>140</v>
          </cell>
          <cell r="L65" t="str">
            <v>Utilities, Inc of Central Nevada</v>
          </cell>
          <cell r="M65">
            <v>0</v>
          </cell>
          <cell r="N65">
            <v>0</v>
          </cell>
          <cell r="O65" t="str">
            <v>Y</v>
          </cell>
          <cell r="P65" t="str">
            <v>Y</v>
          </cell>
          <cell r="Q65" t="str">
            <v>TRANSPORTATION</v>
          </cell>
          <cell r="R65" t="str">
            <v>C</v>
          </cell>
          <cell r="S65">
            <v>0</v>
          </cell>
          <cell r="T65">
            <v>0</v>
          </cell>
          <cell r="U65" t="str">
            <v>Midwest (24 - TR) will purchase the new vehicle instead of the Western (140 - TR) region</v>
          </cell>
          <cell r="V65">
            <v>0</v>
          </cell>
          <cell r="W65">
            <v>0</v>
          </cell>
          <cell r="X65" t="str">
            <v xml:space="preserve"> </v>
          </cell>
          <cell r="Y65" t="str">
            <v xml:space="preserve"> 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35000</v>
          </cell>
          <cell r="AI65">
            <v>-35000</v>
          </cell>
          <cell r="AJ65" t="str">
            <v>Q2</v>
          </cell>
        </row>
        <row r="66">
          <cell r="A66">
            <v>53</v>
          </cell>
          <cell r="B66">
            <v>38718</v>
          </cell>
          <cell r="C66">
            <v>0</v>
          </cell>
          <cell r="D66" t="str">
            <v xml:space="preserve"> </v>
          </cell>
          <cell r="E66" t="str">
            <v>Closed</v>
          </cell>
          <cell r="F66">
            <v>0</v>
          </cell>
          <cell r="G66" t="str">
            <v>Western</v>
          </cell>
          <cell r="H66" t="str">
            <v>NV</v>
          </cell>
          <cell r="I66">
            <v>35</v>
          </cell>
          <cell r="J66" t="str">
            <v>Spring Creek Utilities Company</v>
          </cell>
          <cell r="K66">
            <v>110</v>
          </cell>
          <cell r="L66" t="str">
            <v>Spring Creek Utilities Company</v>
          </cell>
          <cell r="M66">
            <v>0</v>
          </cell>
          <cell r="N66">
            <v>0</v>
          </cell>
          <cell r="O66" t="str">
            <v>Y</v>
          </cell>
          <cell r="P66">
            <v>0</v>
          </cell>
          <cell r="Q66" t="str">
            <v>Upgrade telemetry</v>
          </cell>
          <cell r="R66" t="str">
            <v>C</v>
          </cell>
          <cell r="S66">
            <v>0</v>
          </cell>
          <cell r="T66">
            <v>0</v>
          </cell>
          <cell r="U66" t="e">
            <v>#REF!</v>
          </cell>
          <cell r="V66">
            <v>0</v>
          </cell>
          <cell r="W66">
            <v>0</v>
          </cell>
          <cell r="X66">
            <v>38656</v>
          </cell>
          <cell r="Y66" t="str">
            <v>035-0110-115-04-03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str">
            <v>Q2</v>
          </cell>
        </row>
        <row r="67">
          <cell r="A67">
            <v>54</v>
          </cell>
          <cell r="B67">
            <v>38718</v>
          </cell>
          <cell r="C67">
            <v>0</v>
          </cell>
          <cell r="D67" t="str">
            <v xml:space="preserve"> </v>
          </cell>
          <cell r="E67" t="str">
            <v>Open</v>
          </cell>
          <cell r="F67">
            <v>0</v>
          </cell>
          <cell r="G67" t="str">
            <v>Western</v>
          </cell>
          <cell r="H67" t="str">
            <v>NV</v>
          </cell>
          <cell r="I67">
            <v>35</v>
          </cell>
          <cell r="J67" t="str">
            <v>Spring Creek Utilities Company</v>
          </cell>
          <cell r="K67">
            <v>110</v>
          </cell>
          <cell r="L67" t="str">
            <v>Spring Creek Utilities Company</v>
          </cell>
          <cell r="M67">
            <v>0</v>
          </cell>
          <cell r="N67">
            <v>0</v>
          </cell>
          <cell r="O67" t="str">
            <v>Y</v>
          </cell>
          <cell r="P67">
            <v>0</v>
          </cell>
          <cell r="Q67" t="str">
            <v>Tank painting &amp; repair</v>
          </cell>
          <cell r="R67" t="str">
            <v>C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 xml:space="preserve"> </v>
          </cell>
          <cell r="Y67" t="str">
            <v xml:space="preserve"> 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Q2</v>
          </cell>
        </row>
        <row r="68">
          <cell r="A68">
            <v>55</v>
          </cell>
          <cell r="B68">
            <v>38718</v>
          </cell>
          <cell r="C68">
            <v>0</v>
          </cell>
          <cell r="D68" t="str">
            <v xml:space="preserve"> </v>
          </cell>
          <cell r="E68" t="str">
            <v>Closed</v>
          </cell>
          <cell r="F68">
            <v>0</v>
          </cell>
          <cell r="G68" t="str">
            <v>Western</v>
          </cell>
          <cell r="H68" t="str">
            <v>NV</v>
          </cell>
          <cell r="I68">
            <v>35</v>
          </cell>
          <cell r="J68" t="str">
            <v>Spring Creek Utilities Company</v>
          </cell>
          <cell r="K68">
            <v>110</v>
          </cell>
          <cell r="L68" t="str">
            <v>Spring Creek Utilities Company</v>
          </cell>
          <cell r="M68">
            <v>0</v>
          </cell>
          <cell r="N68">
            <v>0</v>
          </cell>
          <cell r="O68" t="str">
            <v>Y</v>
          </cell>
          <cell r="P68">
            <v>0</v>
          </cell>
          <cell r="Q68" t="str">
            <v>Purchase backup generator for hydropneumatic tank</v>
          </cell>
          <cell r="R68" t="str">
            <v>C</v>
          </cell>
          <cell r="S68">
            <v>0</v>
          </cell>
          <cell r="T68">
            <v>0</v>
          </cell>
          <cell r="U68" t="e">
            <v>#REF!</v>
          </cell>
          <cell r="V68">
            <v>0</v>
          </cell>
          <cell r="W68">
            <v>0</v>
          </cell>
          <cell r="X68">
            <v>38518</v>
          </cell>
          <cell r="Y68" t="str">
            <v>035-0110-115-04-04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str">
            <v>Q2</v>
          </cell>
        </row>
        <row r="69">
          <cell r="A69">
            <v>56</v>
          </cell>
          <cell r="B69">
            <v>38718</v>
          </cell>
          <cell r="C69">
            <v>0</v>
          </cell>
          <cell r="D69" t="str">
            <v xml:space="preserve"> </v>
          </cell>
          <cell r="E69" t="str">
            <v>*Completed</v>
          </cell>
          <cell r="F69">
            <v>0</v>
          </cell>
          <cell r="G69" t="str">
            <v>Western</v>
          </cell>
          <cell r="H69" t="str">
            <v>NV</v>
          </cell>
          <cell r="I69">
            <v>140</v>
          </cell>
          <cell r="J69" t="str">
            <v>Utilities, Inc. of Central Nevada</v>
          </cell>
          <cell r="K69">
            <v>140</v>
          </cell>
          <cell r="L69" t="str">
            <v>Utilities, Inc of Nevada</v>
          </cell>
          <cell r="M69">
            <v>0</v>
          </cell>
          <cell r="N69">
            <v>0</v>
          </cell>
          <cell r="O69" t="str">
            <v>Y</v>
          </cell>
          <cell r="P69">
            <v>0</v>
          </cell>
          <cell r="Q69" t="str">
            <v>Rehabilitation of Sweger well (well #8)</v>
          </cell>
          <cell r="R69" t="str">
            <v>C</v>
          </cell>
          <cell r="S69">
            <v>0</v>
          </cell>
          <cell r="T69">
            <v>0</v>
          </cell>
          <cell r="U69" t="e">
            <v>#REF!</v>
          </cell>
          <cell r="V69">
            <v>0</v>
          </cell>
          <cell r="W69">
            <v>0</v>
          </cell>
          <cell r="X69">
            <v>38803</v>
          </cell>
          <cell r="Y69" t="str">
            <v>034-0120-115-04-03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Q2</v>
          </cell>
        </row>
        <row r="70">
          <cell r="A70">
            <v>60</v>
          </cell>
          <cell r="B70">
            <v>38718</v>
          </cell>
          <cell r="C70">
            <v>0</v>
          </cell>
          <cell r="D70" t="str">
            <v xml:space="preserve"> </v>
          </cell>
          <cell r="E70" t="str">
            <v>*Completed</v>
          </cell>
          <cell r="F70">
            <v>0</v>
          </cell>
          <cell r="G70" t="str">
            <v>Western</v>
          </cell>
          <cell r="H70" t="str">
            <v>NV</v>
          </cell>
          <cell r="I70">
            <v>34</v>
          </cell>
          <cell r="J70" t="str">
            <v>Utilities, Inc. of Nevada</v>
          </cell>
          <cell r="K70">
            <v>120</v>
          </cell>
          <cell r="L70" t="str">
            <v>Utilities, Inc of Nevada</v>
          </cell>
          <cell r="M70">
            <v>0</v>
          </cell>
          <cell r="N70">
            <v>0</v>
          </cell>
          <cell r="O70" t="str">
            <v>Y</v>
          </cell>
          <cell r="P70">
            <v>0</v>
          </cell>
          <cell r="Q70" t="str">
            <v>Construct storage building for supplies, meters, etc.</v>
          </cell>
          <cell r="R70" t="str">
            <v>C</v>
          </cell>
          <cell r="S70">
            <v>0</v>
          </cell>
          <cell r="T70">
            <v>0</v>
          </cell>
          <cell r="U70" t="e">
            <v>#REF!</v>
          </cell>
          <cell r="V70">
            <v>0</v>
          </cell>
          <cell r="W70">
            <v>0</v>
          </cell>
          <cell r="X70">
            <v>38770</v>
          </cell>
          <cell r="Y70" t="str">
            <v>034-0120-115-04-01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Q2</v>
          </cell>
        </row>
        <row r="71">
          <cell r="A71">
            <v>64</v>
          </cell>
          <cell r="B71">
            <v>38718</v>
          </cell>
          <cell r="C71">
            <v>0</v>
          </cell>
          <cell r="D71" t="str">
            <v xml:space="preserve"> </v>
          </cell>
          <cell r="E71" t="str">
            <v>*Completed</v>
          </cell>
          <cell r="F71">
            <v>0</v>
          </cell>
          <cell r="G71" t="str">
            <v>Western</v>
          </cell>
          <cell r="H71" t="str">
            <v>NV</v>
          </cell>
          <cell r="I71">
            <v>133</v>
          </cell>
          <cell r="J71" t="str">
            <v>Sky Ranch Water Service</v>
          </cell>
          <cell r="K71">
            <v>123</v>
          </cell>
          <cell r="L71" t="str">
            <v>Sky Ranch Water Service</v>
          </cell>
          <cell r="M71">
            <v>0</v>
          </cell>
          <cell r="N71">
            <v>0</v>
          </cell>
          <cell r="O71" t="str">
            <v>Y</v>
          </cell>
          <cell r="P71">
            <v>0</v>
          </cell>
          <cell r="Q71" t="str">
            <v>Install generator at well #1 &amp; booster station</v>
          </cell>
          <cell r="R71" t="str">
            <v>C</v>
          </cell>
          <cell r="S71">
            <v>0</v>
          </cell>
          <cell r="T71">
            <v>0</v>
          </cell>
          <cell r="U71" t="e">
            <v>#REF!</v>
          </cell>
          <cell r="V71">
            <v>0</v>
          </cell>
          <cell r="W71">
            <v>0</v>
          </cell>
          <cell r="X71">
            <v>38938</v>
          </cell>
          <cell r="Y71" t="str">
            <v>133-0123-115-04-02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str">
            <v>Q2</v>
          </cell>
        </row>
        <row r="72">
          <cell r="A72">
            <v>73</v>
          </cell>
          <cell r="B72">
            <v>39277</v>
          </cell>
          <cell r="C72">
            <v>0</v>
          </cell>
          <cell r="D72" t="str">
            <v xml:space="preserve"> </v>
          </cell>
          <cell r="E72" t="str">
            <v>*Completed</v>
          </cell>
          <cell r="F72">
            <v>0</v>
          </cell>
          <cell r="G72" t="str">
            <v>Western</v>
          </cell>
          <cell r="H72" t="str">
            <v>NV</v>
          </cell>
          <cell r="I72">
            <v>140</v>
          </cell>
          <cell r="J72" t="str">
            <v>Utilities, Inc. of Central Nevada</v>
          </cell>
          <cell r="K72">
            <v>140</v>
          </cell>
          <cell r="L72" t="str">
            <v>Utilities, Inc of Central Nevada</v>
          </cell>
          <cell r="M72">
            <v>0</v>
          </cell>
          <cell r="N72">
            <v>0</v>
          </cell>
          <cell r="O72" t="str">
            <v>Y</v>
          </cell>
          <cell r="P72">
            <v>0</v>
          </cell>
          <cell r="Q72" t="str">
            <v xml:space="preserve"> .5MG water storage tank and system interconnect</v>
          </cell>
          <cell r="R72" t="str">
            <v>C</v>
          </cell>
          <cell r="S72">
            <v>0</v>
          </cell>
          <cell r="T72">
            <v>0</v>
          </cell>
          <cell r="U72" t="e">
            <v>#REF!</v>
          </cell>
          <cell r="V72">
            <v>0</v>
          </cell>
          <cell r="W72">
            <v>0</v>
          </cell>
          <cell r="X72">
            <v>39082</v>
          </cell>
          <cell r="Y72" t="str">
            <v>140-0140-115-04-02</v>
          </cell>
          <cell r="Z72">
            <v>4410</v>
          </cell>
          <cell r="AA72">
            <v>0</v>
          </cell>
          <cell r="AB72">
            <v>4410</v>
          </cell>
          <cell r="AC72">
            <v>0</v>
          </cell>
          <cell r="AD72">
            <v>0</v>
          </cell>
          <cell r="AE72">
            <v>4410</v>
          </cell>
          <cell r="AF72">
            <v>0</v>
          </cell>
          <cell r="AG72">
            <v>0</v>
          </cell>
          <cell r="AH72">
            <v>0</v>
          </cell>
          <cell r="AI72">
            <v>4410</v>
          </cell>
          <cell r="AJ72" t="str">
            <v>Q2</v>
          </cell>
        </row>
        <row r="73">
          <cell r="A73">
            <v>75</v>
          </cell>
          <cell r="B73">
            <v>38718</v>
          </cell>
          <cell r="C73">
            <v>0</v>
          </cell>
          <cell r="D73" t="str">
            <v xml:space="preserve"> </v>
          </cell>
          <cell r="E73" t="str">
            <v>*Completed</v>
          </cell>
          <cell r="F73">
            <v>0</v>
          </cell>
          <cell r="G73" t="str">
            <v>Western</v>
          </cell>
          <cell r="H73" t="str">
            <v>NV</v>
          </cell>
          <cell r="I73">
            <v>140</v>
          </cell>
          <cell r="J73" t="str">
            <v>Utilities, Inc. of Central Nevada</v>
          </cell>
          <cell r="K73">
            <v>140</v>
          </cell>
          <cell r="L73" t="str">
            <v>Utilities, Inc of Central Nevada</v>
          </cell>
          <cell r="M73">
            <v>0</v>
          </cell>
          <cell r="N73">
            <v>0</v>
          </cell>
          <cell r="O73" t="str">
            <v>Y</v>
          </cell>
          <cell r="P73">
            <v>0</v>
          </cell>
          <cell r="Q73" t="str">
            <v xml:space="preserve">Expand WWTP #3 </v>
          </cell>
          <cell r="R73" t="str">
            <v>C</v>
          </cell>
          <cell r="S73">
            <v>0</v>
          </cell>
          <cell r="T73">
            <v>0</v>
          </cell>
          <cell r="U73" t="e">
            <v>#REF!</v>
          </cell>
          <cell r="V73">
            <v>0</v>
          </cell>
          <cell r="W73">
            <v>0</v>
          </cell>
          <cell r="X73">
            <v>38909</v>
          </cell>
          <cell r="Y73" t="str">
            <v>140-0140-116-04-02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Q2</v>
          </cell>
        </row>
        <row r="74">
          <cell r="A74">
            <v>336</v>
          </cell>
          <cell r="B74">
            <v>38718</v>
          </cell>
          <cell r="C74">
            <v>0</v>
          </cell>
          <cell r="D74" t="str">
            <v xml:space="preserve"> </v>
          </cell>
          <cell r="E74" t="str">
            <v>*Completed</v>
          </cell>
          <cell r="F74">
            <v>0</v>
          </cell>
          <cell r="G74" t="str">
            <v>Western</v>
          </cell>
          <cell r="H74" t="str">
            <v>AZ</v>
          </cell>
          <cell r="I74">
            <v>135</v>
          </cell>
          <cell r="J74" t="str">
            <v>Bermuda Water Company</v>
          </cell>
          <cell r="K74">
            <v>935</v>
          </cell>
          <cell r="L74" t="str">
            <v>Bermuda Water Company</v>
          </cell>
          <cell r="M74">
            <v>0</v>
          </cell>
          <cell r="N74">
            <v>0</v>
          </cell>
          <cell r="O74" t="str">
            <v>Y</v>
          </cell>
          <cell r="P74">
            <v>0</v>
          </cell>
          <cell r="Q74" t="str">
            <v>Maintenance on tanks</v>
          </cell>
          <cell r="R74" t="str">
            <v>C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39082</v>
          </cell>
          <cell r="Y74" t="str">
            <v>135-0935-115-04-01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Q2</v>
          </cell>
        </row>
        <row r="75">
          <cell r="A75">
            <v>337</v>
          </cell>
          <cell r="B75">
            <v>38718</v>
          </cell>
          <cell r="C75">
            <v>0</v>
          </cell>
          <cell r="D75" t="str">
            <v xml:space="preserve"> </v>
          </cell>
          <cell r="E75" t="str">
            <v>Closed</v>
          </cell>
          <cell r="F75">
            <v>0</v>
          </cell>
          <cell r="G75" t="str">
            <v>Western</v>
          </cell>
          <cell r="H75" t="str">
            <v>AZ</v>
          </cell>
          <cell r="I75">
            <v>135</v>
          </cell>
          <cell r="J75" t="str">
            <v>Bermuda Water Company</v>
          </cell>
          <cell r="K75">
            <v>935</v>
          </cell>
          <cell r="L75" t="str">
            <v>Bermuda Water Company</v>
          </cell>
          <cell r="M75">
            <v>0</v>
          </cell>
          <cell r="N75">
            <v>0</v>
          </cell>
          <cell r="O75" t="str">
            <v>Y</v>
          </cell>
          <cell r="P75">
            <v>0</v>
          </cell>
          <cell r="Q75" t="str">
            <v>Upgrade Master Plan</v>
          </cell>
          <cell r="R75" t="str">
            <v>C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38706</v>
          </cell>
          <cell r="Y75" t="str">
            <v>135-0935-115-04-02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Q2</v>
          </cell>
        </row>
        <row r="76">
          <cell r="A76">
            <v>343</v>
          </cell>
          <cell r="B76">
            <v>38718</v>
          </cell>
          <cell r="C76">
            <v>0</v>
          </cell>
          <cell r="D76" t="str">
            <v xml:space="preserve"> </v>
          </cell>
          <cell r="E76" t="str">
            <v>Closed</v>
          </cell>
          <cell r="F76">
            <v>0</v>
          </cell>
          <cell r="G76" t="str">
            <v>Western</v>
          </cell>
          <cell r="H76" t="str">
            <v>AZ</v>
          </cell>
          <cell r="I76">
            <v>135</v>
          </cell>
          <cell r="J76" t="str">
            <v>Bermuda Water Company</v>
          </cell>
          <cell r="K76">
            <v>935</v>
          </cell>
          <cell r="L76" t="str">
            <v>Bermuda Water Company</v>
          </cell>
          <cell r="M76">
            <v>0</v>
          </cell>
          <cell r="N76">
            <v>0</v>
          </cell>
          <cell r="O76" t="str">
            <v>Y</v>
          </cell>
          <cell r="P76">
            <v>0</v>
          </cell>
          <cell r="Q76" t="str">
            <v>Abandon El Camino Well</v>
          </cell>
          <cell r="R76" t="str">
            <v>C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38406</v>
          </cell>
          <cell r="Y76" t="str">
            <v>135-0935-115-04-04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Q2</v>
          </cell>
        </row>
        <row r="77">
          <cell r="A77">
            <v>846</v>
          </cell>
          <cell r="B77">
            <v>38718</v>
          </cell>
          <cell r="C77">
            <v>0</v>
          </cell>
          <cell r="D77" t="str">
            <v xml:space="preserve"> </v>
          </cell>
          <cell r="E77" t="str">
            <v>Closed</v>
          </cell>
          <cell r="F77">
            <v>0</v>
          </cell>
          <cell r="G77" t="str">
            <v>Western</v>
          </cell>
          <cell r="H77" t="str">
            <v>NV</v>
          </cell>
          <cell r="I77">
            <v>35</v>
          </cell>
          <cell r="J77" t="str">
            <v>Spring Creek Utilities Company</v>
          </cell>
          <cell r="K77">
            <v>110</v>
          </cell>
          <cell r="L77" t="str">
            <v>Spring Creek Utilities Company</v>
          </cell>
          <cell r="M77">
            <v>0</v>
          </cell>
          <cell r="N77">
            <v>0</v>
          </cell>
          <cell r="O77" t="str">
            <v>Y</v>
          </cell>
          <cell r="P77">
            <v>0</v>
          </cell>
          <cell r="Q77" t="str">
            <v>Wellhead Protection Program (Grant)</v>
          </cell>
          <cell r="R77" t="str">
            <v>C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38386</v>
          </cell>
          <cell r="Y77" t="str">
            <v>035-0110-115-02-12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Q2</v>
          </cell>
        </row>
        <row r="78">
          <cell r="A78">
            <v>1138</v>
          </cell>
          <cell r="B78">
            <v>38718</v>
          </cell>
          <cell r="C78">
            <v>0</v>
          </cell>
          <cell r="D78" t="str">
            <v xml:space="preserve"> </v>
          </cell>
          <cell r="E78" t="str">
            <v>*Completed</v>
          </cell>
          <cell r="F78">
            <v>0</v>
          </cell>
          <cell r="G78" t="str">
            <v>Western</v>
          </cell>
          <cell r="H78" t="str">
            <v>NV</v>
          </cell>
          <cell r="I78">
            <v>140</v>
          </cell>
          <cell r="J78" t="str">
            <v>Utilities, Inc. of Central Nevada</v>
          </cell>
          <cell r="K78">
            <v>140</v>
          </cell>
          <cell r="L78" t="str">
            <v>Utilities, Inc of Central Nevada</v>
          </cell>
          <cell r="M78">
            <v>0</v>
          </cell>
          <cell r="N78">
            <v>0</v>
          </cell>
          <cell r="O78" t="str">
            <v>Y</v>
          </cell>
          <cell r="P78">
            <v>0</v>
          </cell>
          <cell r="Q78" t="str">
            <v>WWTP F Calvada North Expansion_x000B_</v>
          </cell>
          <cell r="R78" t="str">
            <v>C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39004</v>
          </cell>
          <cell r="Y78" t="str">
            <v>140-0140-116-05-02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str">
            <v>Q2</v>
          </cell>
        </row>
        <row r="79">
          <cell r="A79">
            <v>1652</v>
          </cell>
          <cell r="B79">
            <v>38718</v>
          </cell>
          <cell r="C79">
            <v>0</v>
          </cell>
          <cell r="D79" t="str">
            <v xml:space="preserve"> </v>
          </cell>
          <cell r="E79" t="str">
            <v>Closed</v>
          </cell>
          <cell r="F79">
            <v>0</v>
          </cell>
          <cell r="G79" t="str">
            <v>Western</v>
          </cell>
          <cell r="H79" t="str">
            <v>AZ</v>
          </cell>
          <cell r="I79">
            <v>135</v>
          </cell>
          <cell r="J79" t="str">
            <v>Bermuda Water Company</v>
          </cell>
          <cell r="K79">
            <v>935</v>
          </cell>
          <cell r="L79" t="str">
            <v>Bermuda Water Company</v>
          </cell>
          <cell r="M79">
            <v>0</v>
          </cell>
          <cell r="N79">
            <v>0</v>
          </cell>
          <cell r="O79" t="str">
            <v>Y</v>
          </cell>
          <cell r="P79">
            <v>0</v>
          </cell>
          <cell r="Q79" t="str">
            <v>Install soft start at Las Estancias Well</v>
          </cell>
          <cell r="R79" t="str">
            <v>C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38510</v>
          </cell>
          <cell r="Y79" t="str">
            <v>135-0935-115-04-06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Q2</v>
          </cell>
        </row>
        <row r="80">
          <cell r="A80">
            <v>1655</v>
          </cell>
          <cell r="B80">
            <v>38718</v>
          </cell>
          <cell r="C80">
            <v>0</v>
          </cell>
          <cell r="D80" t="str">
            <v xml:space="preserve"> </v>
          </cell>
          <cell r="E80" t="str">
            <v>*Completed</v>
          </cell>
          <cell r="F80">
            <v>0</v>
          </cell>
          <cell r="G80" t="str">
            <v>Western</v>
          </cell>
          <cell r="H80" t="str">
            <v>NV</v>
          </cell>
          <cell r="I80">
            <v>140</v>
          </cell>
          <cell r="J80" t="str">
            <v>Utilities, Inc. of Central Nevada</v>
          </cell>
          <cell r="K80">
            <v>140</v>
          </cell>
          <cell r="L80" t="str">
            <v>Utilities, Inc of Central Nevada</v>
          </cell>
          <cell r="M80">
            <v>0</v>
          </cell>
          <cell r="N80">
            <v>0</v>
          </cell>
          <cell r="O80" t="str">
            <v>Y</v>
          </cell>
          <cell r="P80">
            <v>0</v>
          </cell>
          <cell r="Q80" t="str">
            <v>UICN Master Plan</v>
          </cell>
          <cell r="R80" t="str">
            <v>C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38758</v>
          </cell>
          <cell r="Y80" t="str">
            <v>140-0140-115-03-07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Q2</v>
          </cell>
        </row>
        <row r="81">
          <cell r="A81">
            <v>1730</v>
          </cell>
          <cell r="B81">
            <v>38718</v>
          </cell>
          <cell r="C81">
            <v>0</v>
          </cell>
          <cell r="D81" t="str">
            <v xml:space="preserve"> </v>
          </cell>
          <cell r="E81" t="str">
            <v>Closed</v>
          </cell>
          <cell r="F81">
            <v>0</v>
          </cell>
          <cell r="G81" t="str">
            <v>Western</v>
          </cell>
          <cell r="H81" t="str">
            <v>NV</v>
          </cell>
          <cell r="I81">
            <v>140</v>
          </cell>
          <cell r="J81" t="str">
            <v>Utilities, Inc. of Central Nevada</v>
          </cell>
          <cell r="K81">
            <v>140</v>
          </cell>
          <cell r="L81" t="str">
            <v>Utilities, Inc of Central Nevada</v>
          </cell>
          <cell r="M81">
            <v>0</v>
          </cell>
          <cell r="N81">
            <v>0</v>
          </cell>
          <cell r="O81" t="str">
            <v>Y</v>
          </cell>
          <cell r="P81">
            <v>0</v>
          </cell>
          <cell r="Q81" t="str">
            <v>Portable Generator</v>
          </cell>
          <cell r="R81" t="str">
            <v>C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38362</v>
          </cell>
          <cell r="Y81" t="str">
            <v>140-0140-115-04-03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Q2</v>
          </cell>
        </row>
        <row r="82">
          <cell r="A82">
            <v>1733</v>
          </cell>
          <cell r="B82">
            <v>38718</v>
          </cell>
          <cell r="C82">
            <v>0</v>
          </cell>
          <cell r="D82" t="str">
            <v xml:space="preserve"> </v>
          </cell>
          <cell r="E82" t="str">
            <v>*Completed</v>
          </cell>
          <cell r="F82">
            <v>0</v>
          </cell>
          <cell r="G82" t="str">
            <v>Western</v>
          </cell>
          <cell r="H82" t="str">
            <v>NV</v>
          </cell>
          <cell r="I82">
            <v>140</v>
          </cell>
          <cell r="J82" t="str">
            <v>Utilities, Inc. of Central Nevada</v>
          </cell>
          <cell r="K82">
            <v>140</v>
          </cell>
          <cell r="L82" t="str">
            <v>Utilities, Inc of Central Nevada</v>
          </cell>
          <cell r="M82">
            <v>0</v>
          </cell>
          <cell r="N82">
            <v>0</v>
          </cell>
          <cell r="O82" t="str">
            <v>Y</v>
          </cell>
          <cell r="P82">
            <v>0</v>
          </cell>
          <cell r="Q82" t="str">
            <v xml:space="preserve">Modify Pressure Zones to eliminate high/low pressures  </v>
          </cell>
          <cell r="R82" t="str">
            <v>C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39053</v>
          </cell>
          <cell r="Y82" t="str">
            <v>140-0140-115-04-04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Q2</v>
          </cell>
        </row>
        <row r="83">
          <cell r="A83">
            <v>2249</v>
          </cell>
          <cell r="B83">
            <v>38718</v>
          </cell>
          <cell r="C83">
            <v>0</v>
          </cell>
          <cell r="D83" t="str">
            <v xml:space="preserve"> </v>
          </cell>
          <cell r="E83" t="str">
            <v>*Completed</v>
          </cell>
          <cell r="F83">
            <v>0</v>
          </cell>
          <cell r="G83" t="str">
            <v>Western</v>
          </cell>
          <cell r="H83" t="str">
            <v>NV</v>
          </cell>
          <cell r="I83">
            <v>140</v>
          </cell>
          <cell r="J83" t="str">
            <v>Utilities, Inc. of Central Nevada</v>
          </cell>
          <cell r="K83">
            <v>140</v>
          </cell>
          <cell r="L83" t="str">
            <v>Utilities, Inc of Central Nevada</v>
          </cell>
          <cell r="M83">
            <v>0</v>
          </cell>
          <cell r="N83">
            <v>0</v>
          </cell>
          <cell r="O83" t="str">
            <v>Y</v>
          </cell>
          <cell r="P83">
            <v>0</v>
          </cell>
          <cell r="Q83" t="str">
            <v>Water Rights Report</v>
          </cell>
          <cell r="R83" t="str">
            <v>C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38929</v>
          </cell>
          <cell r="Y83" t="str">
            <v>140-0140-115-04-11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Q2</v>
          </cell>
        </row>
        <row r="84">
          <cell r="A84">
            <v>2431</v>
          </cell>
          <cell r="B84">
            <v>38718</v>
          </cell>
          <cell r="C84">
            <v>0</v>
          </cell>
          <cell r="D84" t="str">
            <v xml:space="preserve"> </v>
          </cell>
          <cell r="E84" t="str">
            <v>Closed</v>
          </cell>
          <cell r="F84">
            <v>0</v>
          </cell>
          <cell r="G84" t="str">
            <v>Western</v>
          </cell>
          <cell r="H84" t="str">
            <v>NV</v>
          </cell>
          <cell r="I84">
            <v>34</v>
          </cell>
          <cell r="J84" t="str">
            <v>Utilities, Inc. of Nevada</v>
          </cell>
          <cell r="K84">
            <v>120</v>
          </cell>
          <cell r="L84" t="str">
            <v>Utilities, Inc of Nevada</v>
          </cell>
          <cell r="M84">
            <v>0</v>
          </cell>
          <cell r="N84">
            <v>0</v>
          </cell>
          <cell r="O84" t="str">
            <v>Y</v>
          </cell>
          <cell r="P84">
            <v>0</v>
          </cell>
          <cell r="Q84" t="str">
            <v>Hydrogeological Exploration for New Well Site</v>
          </cell>
          <cell r="R84" t="str">
            <v>C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38520</v>
          </cell>
          <cell r="Y84" t="str">
            <v>034-0120-115-04-04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 t="str">
            <v>Q2</v>
          </cell>
        </row>
        <row r="85">
          <cell r="A85">
            <v>2440</v>
          </cell>
          <cell r="B85">
            <v>38718</v>
          </cell>
          <cell r="C85">
            <v>0</v>
          </cell>
          <cell r="D85" t="str">
            <v xml:space="preserve"> </v>
          </cell>
          <cell r="E85" t="str">
            <v>Closed</v>
          </cell>
          <cell r="F85">
            <v>0</v>
          </cell>
          <cell r="G85" t="str">
            <v>Western</v>
          </cell>
          <cell r="H85" t="str">
            <v>NV</v>
          </cell>
          <cell r="I85">
            <v>140</v>
          </cell>
          <cell r="J85" t="str">
            <v>Utilities, Inc. of Central Nevada</v>
          </cell>
          <cell r="K85">
            <v>140</v>
          </cell>
          <cell r="L85" t="str">
            <v>Utilities, Inc of Central Nevada</v>
          </cell>
          <cell r="M85">
            <v>0</v>
          </cell>
          <cell r="N85">
            <v>0</v>
          </cell>
          <cell r="O85" t="str">
            <v>Y</v>
          </cell>
          <cell r="P85">
            <v>0</v>
          </cell>
          <cell r="Q85" t="str">
            <v>AutoCAD Mapping</v>
          </cell>
          <cell r="R85" t="str">
            <v>C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38453</v>
          </cell>
          <cell r="Y85" t="str">
            <v>140-0140-115-04-10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Q2</v>
          </cell>
        </row>
        <row r="86">
          <cell r="A86">
            <v>2535</v>
          </cell>
          <cell r="B86">
            <v>38718</v>
          </cell>
          <cell r="C86">
            <v>0</v>
          </cell>
          <cell r="D86" t="str">
            <v xml:space="preserve"> </v>
          </cell>
          <cell r="E86" t="str">
            <v>*Completed</v>
          </cell>
          <cell r="F86">
            <v>0</v>
          </cell>
          <cell r="G86" t="str">
            <v>Western</v>
          </cell>
          <cell r="H86" t="str">
            <v>AZ</v>
          </cell>
          <cell r="I86">
            <v>135</v>
          </cell>
          <cell r="J86" t="str">
            <v>Bermuda Water Company</v>
          </cell>
          <cell r="K86">
            <v>935</v>
          </cell>
          <cell r="L86" t="str">
            <v>Bermuda Water Company</v>
          </cell>
          <cell r="M86">
            <v>0</v>
          </cell>
          <cell r="N86">
            <v>0</v>
          </cell>
          <cell r="O86" t="str">
            <v>Y</v>
          </cell>
          <cell r="P86">
            <v>0</v>
          </cell>
          <cell r="Q86" t="str">
            <v>Engineering Design Contract for Projects as required in NOV-case #31593.</v>
          </cell>
          <cell r="R86" t="str">
            <v>C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39082</v>
          </cell>
          <cell r="Y86" t="str">
            <v>135-0935-115-05-01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Q2</v>
          </cell>
        </row>
        <row r="87">
          <cell r="A87">
            <v>2545</v>
          </cell>
          <cell r="B87">
            <v>38718</v>
          </cell>
          <cell r="C87">
            <v>0</v>
          </cell>
          <cell r="D87" t="str">
            <v xml:space="preserve"> </v>
          </cell>
          <cell r="E87" t="str">
            <v>Closed</v>
          </cell>
          <cell r="F87">
            <v>0</v>
          </cell>
          <cell r="G87" t="str">
            <v>Western</v>
          </cell>
          <cell r="H87" t="str">
            <v>NV</v>
          </cell>
          <cell r="I87">
            <v>35</v>
          </cell>
          <cell r="J87" t="str">
            <v>Spring Creek Utilities Company</v>
          </cell>
          <cell r="K87">
            <v>110</v>
          </cell>
          <cell r="L87" t="str">
            <v>Spring Creek Utilities Company</v>
          </cell>
          <cell r="M87">
            <v>0</v>
          </cell>
          <cell r="N87">
            <v>0</v>
          </cell>
          <cell r="O87" t="str">
            <v>Y</v>
          </cell>
          <cell r="P87">
            <v>0</v>
          </cell>
          <cell r="Q87" t="str">
            <v>Engineering Contract to Evaluate Alternatives to Resolve the Arsenic Issue</v>
          </cell>
          <cell r="R87" t="str">
            <v>C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38520</v>
          </cell>
          <cell r="Y87" t="str">
            <v>035-0110-115-05-01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Q2</v>
          </cell>
        </row>
        <row r="88">
          <cell r="A88">
            <v>2546</v>
          </cell>
          <cell r="B88">
            <v>38718</v>
          </cell>
          <cell r="C88">
            <v>0</v>
          </cell>
          <cell r="D88" t="str">
            <v xml:space="preserve"> </v>
          </cell>
          <cell r="E88" t="str">
            <v>*Completed</v>
          </cell>
          <cell r="F88">
            <v>0</v>
          </cell>
          <cell r="G88" t="str">
            <v>Western</v>
          </cell>
          <cell r="H88" t="str">
            <v>NV</v>
          </cell>
          <cell r="I88">
            <v>133</v>
          </cell>
          <cell r="J88" t="str">
            <v>Sky Ranch Water Service</v>
          </cell>
          <cell r="K88">
            <v>123</v>
          </cell>
          <cell r="L88" t="str">
            <v>Sky Ranch Water Service</v>
          </cell>
          <cell r="M88">
            <v>0</v>
          </cell>
          <cell r="N88">
            <v>0</v>
          </cell>
          <cell r="O88" t="str">
            <v>Y</v>
          </cell>
          <cell r="P88">
            <v>0</v>
          </cell>
          <cell r="Q88" t="str">
            <v>Engineering for Arsenic Removal</v>
          </cell>
          <cell r="R88" t="str">
            <v>C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38791</v>
          </cell>
          <cell r="Y88" t="str">
            <v>133-0123-115-05-01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Q2</v>
          </cell>
        </row>
        <row r="89">
          <cell r="A89">
            <v>2565</v>
          </cell>
          <cell r="B89">
            <v>38718</v>
          </cell>
          <cell r="C89">
            <v>0</v>
          </cell>
          <cell r="D89" t="str">
            <v xml:space="preserve"> </v>
          </cell>
          <cell r="E89" t="str">
            <v>Closed</v>
          </cell>
          <cell r="F89">
            <v>0</v>
          </cell>
          <cell r="G89" t="str">
            <v>Western</v>
          </cell>
          <cell r="H89" t="str">
            <v>NV</v>
          </cell>
          <cell r="I89">
            <v>34</v>
          </cell>
          <cell r="J89" t="str">
            <v>Utilities, Inc. of Nevada</v>
          </cell>
          <cell r="K89">
            <v>120</v>
          </cell>
          <cell r="L89" t="str">
            <v>Utilities, Inc of Nevada</v>
          </cell>
          <cell r="M89">
            <v>0</v>
          </cell>
          <cell r="N89">
            <v>0</v>
          </cell>
          <cell r="O89" t="str">
            <v>Y</v>
          </cell>
          <cell r="P89">
            <v>0</v>
          </cell>
          <cell r="Q89" t="str">
            <v>PRV Replacement</v>
          </cell>
          <cell r="R89" t="str">
            <v>C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38588</v>
          </cell>
          <cell r="Y89" t="str">
            <v>034-0120-115-05-01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Q2</v>
          </cell>
        </row>
        <row r="90">
          <cell r="A90">
            <v>2575</v>
          </cell>
          <cell r="B90">
            <v>38718</v>
          </cell>
          <cell r="C90">
            <v>0</v>
          </cell>
          <cell r="D90" t="str">
            <v xml:space="preserve"> </v>
          </cell>
          <cell r="E90" t="str">
            <v>*Completed</v>
          </cell>
          <cell r="F90">
            <v>0</v>
          </cell>
          <cell r="G90" t="str">
            <v>Western</v>
          </cell>
          <cell r="H90" t="str">
            <v>NV</v>
          </cell>
          <cell r="I90">
            <v>35</v>
          </cell>
          <cell r="J90" t="str">
            <v>Spring Creek Utilities Company</v>
          </cell>
          <cell r="K90">
            <v>110</v>
          </cell>
          <cell r="L90" t="str">
            <v>Spring Creek Utilities Company</v>
          </cell>
          <cell r="M90">
            <v>0</v>
          </cell>
          <cell r="N90">
            <v>0</v>
          </cell>
          <cell r="O90" t="str">
            <v>Y</v>
          </cell>
          <cell r="P90">
            <v>0</v>
          </cell>
          <cell r="Q90" t="str">
            <v>New Production Well - SCU Housing</v>
          </cell>
          <cell r="R90" t="str">
            <v>C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38770</v>
          </cell>
          <cell r="Y90" t="str">
            <v>035-0110-115-05-02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Q2</v>
          </cell>
        </row>
        <row r="91">
          <cell r="A91">
            <v>2703</v>
          </cell>
          <cell r="B91">
            <v>38718</v>
          </cell>
          <cell r="C91">
            <v>0</v>
          </cell>
          <cell r="D91" t="str">
            <v xml:space="preserve"> </v>
          </cell>
          <cell r="E91" t="str">
            <v>*Completed</v>
          </cell>
          <cell r="F91">
            <v>0</v>
          </cell>
          <cell r="G91" t="str">
            <v>Western</v>
          </cell>
          <cell r="H91" t="str">
            <v>AZ</v>
          </cell>
          <cell r="I91">
            <v>135</v>
          </cell>
          <cell r="J91" t="str">
            <v>Bermuda Water Company</v>
          </cell>
          <cell r="K91">
            <v>935</v>
          </cell>
          <cell r="L91" t="str">
            <v>Bermuda Water Company</v>
          </cell>
          <cell r="M91">
            <v>0</v>
          </cell>
          <cell r="N91">
            <v>0</v>
          </cell>
          <cell r="O91" t="str">
            <v>Y</v>
          </cell>
          <cell r="P91">
            <v>0</v>
          </cell>
          <cell r="Q91" t="str">
            <v>Engineering Design for SCADA</v>
          </cell>
          <cell r="R91" t="str">
            <v>C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39082</v>
          </cell>
          <cell r="Y91" t="str">
            <v>135-0935-115-06-01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Q2</v>
          </cell>
        </row>
        <row r="92">
          <cell r="A92">
            <v>2704</v>
          </cell>
          <cell r="B92">
            <v>38718</v>
          </cell>
          <cell r="C92">
            <v>0</v>
          </cell>
          <cell r="D92" t="str">
            <v xml:space="preserve"> </v>
          </cell>
          <cell r="E92" t="str">
            <v>*Completed</v>
          </cell>
          <cell r="F92">
            <v>0</v>
          </cell>
          <cell r="G92" t="str">
            <v>Western</v>
          </cell>
          <cell r="H92" t="str">
            <v>AZ</v>
          </cell>
          <cell r="I92">
            <v>135</v>
          </cell>
          <cell r="J92" t="str">
            <v>Bermuda Water Company</v>
          </cell>
          <cell r="K92">
            <v>935</v>
          </cell>
          <cell r="L92" t="str">
            <v>Bermuda Water Company</v>
          </cell>
          <cell r="M92">
            <v>0</v>
          </cell>
          <cell r="N92">
            <v>0</v>
          </cell>
          <cell r="O92" t="str">
            <v>Y</v>
          </cell>
          <cell r="P92">
            <v>0</v>
          </cell>
          <cell r="Q92" t="str">
            <v>Repair Arroyo Vista Tank Vandalism</v>
          </cell>
          <cell r="R92" t="str">
            <v>C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39082</v>
          </cell>
          <cell r="Y92" t="str">
            <v>135-0935-115-06-06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Q2</v>
          </cell>
        </row>
        <row r="93">
          <cell r="A93">
            <v>2754</v>
          </cell>
          <cell r="B93">
            <v>38718</v>
          </cell>
          <cell r="C93">
            <v>0</v>
          </cell>
          <cell r="D93" t="str">
            <v xml:space="preserve"> </v>
          </cell>
          <cell r="E93" t="str">
            <v>Closed</v>
          </cell>
          <cell r="F93">
            <v>0</v>
          </cell>
          <cell r="G93" t="str">
            <v>Western</v>
          </cell>
          <cell r="H93" t="str">
            <v>NV</v>
          </cell>
          <cell r="I93">
            <v>35</v>
          </cell>
          <cell r="J93" t="str">
            <v>Spring Creek Utilities Company</v>
          </cell>
          <cell r="K93">
            <v>110</v>
          </cell>
          <cell r="L93" t="str">
            <v>Spring Creek Utilities Company</v>
          </cell>
          <cell r="M93">
            <v>0</v>
          </cell>
          <cell r="N93">
            <v>0</v>
          </cell>
          <cell r="O93" t="str">
            <v>Y</v>
          </cell>
          <cell r="P93">
            <v>0</v>
          </cell>
          <cell r="Q93" t="str">
            <v>Water Main Replacement - Dillon Drive</v>
          </cell>
          <cell r="R93" t="str">
            <v>C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38568</v>
          </cell>
          <cell r="Y93" t="str">
            <v>035-0110-115-05-03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 t="str">
            <v>Q2</v>
          </cell>
        </row>
        <row r="94">
          <cell r="A94">
            <v>2776</v>
          </cell>
          <cell r="B94">
            <v>38718</v>
          </cell>
          <cell r="C94">
            <v>0</v>
          </cell>
          <cell r="D94" t="str">
            <v xml:space="preserve"> </v>
          </cell>
          <cell r="E94" t="str">
            <v>*Completed</v>
          </cell>
          <cell r="F94">
            <v>0</v>
          </cell>
          <cell r="G94" t="str">
            <v>Western</v>
          </cell>
          <cell r="H94" t="str">
            <v>NV</v>
          </cell>
          <cell r="I94">
            <v>34</v>
          </cell>
          <cell r="J94" t="str">
            <v>Utilities, Inc. of Nevada</v>
          </cell>
          <cell r="K94">
            <v>120</v>
          </cell>
          <cell r="L94" t="str">
            <v>Utilities, Inc of Nevada</v>
          </cell>
          <cell r="M94">
            <v>0</v>
          </cell>
          <cell r="N94">
            <v>0</v>
          </cell>
          <cell r="O94" t="str">
            <v>Y</v>
          </cell>
          <cell r="P94">
            <v>0</v>
          </cell>
          <cell r="Q94" t="str">
            <v>Update SCADA System</v>
          </cell>
          <cell r="R94" t="str">
            <v>C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39004</v>
          </cell>
          <cell r="Y94" t="str">
            <v>034-0120-115-05-02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Q2</v>
          </cell>
        </row>
        <row r="95">
          <cell r="A95">
            <v>3024</v>
          </cell>
          <cell r="B95">
            <v>38718</v>
          </cell>
          <cell r="C95">
            <v>0</v>
          </cell>
          <cell r="D95" t="str">
            <v xml:space="preserve"> </v>
          </cell>
          <cell r="E95" t="str">
            <v>*Completed</v>
          </cell>
          <cell r="F95">
            <v>0</v>
          </cell>
          <cell r="G95" t="str">
            <v>Western</v>
          </cell>
          <cell r="H95" t="str">
            <v>NV</v>
          </cell>
          <cell r="I95">
            <v>140</v>
          </cell>
          <cell r="J95" t="str">
            <v>Utilities, Inc. of Central Nevada</v>
          </cell>
          <cell r="K95">
            <v>140</v>
          </cell>
          <cell r="L95" t="str">
            <v>Utilities, Inc of Central Nevada</v>
          </cell>
          <cell r="M95">
            <v>0</v>
          </cell>
          <cell r="N95">
            <v>0</v>
          </cell>
          <cell r="O95" t="str">
            <v>Y</v>
          </cell>
          <cell r="P95">
            <v>0</v>
          </cell>
          <cell r="Q95" t="str">
            <v>Lift Station 3 Pressure Main Upgrade (Cottage Grove)</v>
          </cell>
          <cell r="R95" t="str">
            <v>C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38929</v>
          </cell>
          <cell r="Y95" t="str">
            <v>140-0140-116-05-01</v>
          </cell>
          <cell r="Z95">
            <v>22507.1</v>
          </cell>
          <cell r="AA95">
            <v>22507.1</v>
          </cell>
          <cell r="AB95">
            <v>0</v>
          </cell>
          <cell r="AC95">
            <v>0</v>
          </cell>
          <cell r="AD95">
            <v>0</v>
          </cell>
          <cell r="AE95">
            <v>22507.1</v>
          </cell>
          <cell r="AF95">
            <v>0</v>
          </cell>
          <cell r="AG95">
            <v>0</v>
          </cell>
          <cell r="AH95">
            <v>0</v>
          </cell>
          <cell r="AI95">
            <v>22507.1</v>
          </cell>
          <cell r="AJ95" t="str">
            <v>Q2</v>
          </cell>
        </row>
        <row r="96">
          <cell r="A96">
            <v>3360</v>
          </cell>
          <cell r="B96">
            <v>38718</v>
          </cell>
          <cell r="C96">
            <v>0</v>
          </cell>
          <cell r="D96" t="str">
            <v xml:space="preserve"> </v>
          </cell>
          <cell r="E96" t="str">
            <v>*Completed</v>
          </cell>
          <cell r="F96">
            <v>0</v>
          </cell>
          <cell r="G96" t="str">
            <v>Western</v>
          </cell>
          <cell r="H96" t="str">
            <v>NV</v>
          </cell>
          <cell r="I96">
            <v>35</v>
          </cell>
          <cell r="J96" t="str">
            <v>Spring Creek Utilities Company</v>
          </cell>
          <cell r="K96">
            <v>110</v>
          </cell>
          <cell r="L96" t="str">
            <v>Spring Creek Utilities Company</v>
          </cell>
          <cell r="M96">
            <v>0</v>
          </cell>
          <cell r="N96">
            <v>0</v>
          </cell>
          <cell r="O96" t="str">
            <v>Y</v>
          </cell>
          <cell r="P96">
            <v>0</v>
          </cell>
          <cell r="Q96" t="str">
            <v xml:space="preserve"> Reduce Arsenic Levels in Distributed Water </v>
          </cell>
          <cell r="R96" t="str">
            <v>C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38785</v>
          </cell>
          <cell r="Y96" t="str">
            <v>035-0110-115-05-04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str">
            <v>Q2</v>
          </cell>
        </row>
        <row r="97">
          <cell r="A97">
            <v>3361</v>
          </cell>
          <cell r="B97">
            <v>38718</v>
          </cell>
          <cell r="C97">
            <v>0</v>
          </cell>
          <cell r="D97" t="str">
            <v xml:space="preserve"> </v>
          </cell>
          <cell r="E97" t="str">
            <v>*Completed</v>
          </cell>
          <cell r="F97">
            <v>0</v>
          </cell>
          <cell r="G97" t="str">
            <v>Western</v>
          </cell>
          <cell r="H97" t="str">
            <v>NV</v>
          </cell>
          <cell r="I97">
            <v>133</v>
          </cell>
          <cell r="J97" t="str">
            <v>Sky Ranch Water Service</v>
          </cell>
          <cell r="K97">
            <v>123</v>
          </cell>
          <cell r="L97" t="str">
            <v>Sky Ranch Water Service</v>
          </cell>
          <cell r="M97">
            <v>0</v>
          </cell>
          <cell r="N97">
            <v>0</v>
          </cell>
          <cell r="O97" t="str">
            <v>Y</v>
          </cell>
          <cell r="P97">
            <v>0</v>
          </cell>
          <cell r="Q97" t="str">
            <v>Reduce Arsenic Levels in Distributed Water</v>
          </cell>
          <cell r="R97" t="str">
            <v>C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38785</v>
          </cell>
          <cell r="Y97" t="str">
            <v>133-0123-115-05-02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Q2</v>
          </cell>
        </row>
        <row r="98">
          <cell r="A98">
            <v>3439</v>
          </cell>
          <cell r="B98">
            <v>38718</v>
          </cell>
          <cell r="C98">
            <v>0</v>
          </cell>
          <cell r="D98" t="str">
            <v xml:space="preserve"> </v>
          </cell>
          <cell r="E98" t="str">
            <v>Closed</v>
          </cell>
          <cell r="F98">
            <v>0</v>
          </cell>
          <cell r="G98" t="str">
            <v>Western</v>
          </cell>
          <cell r="H98" t="str">
            <v>NV</v>
          </cell>
          <cell r="I98">
            <v>140</v>
          </cell>
          <cell r="J98" t="str">
            <v>Utilities, Inc. of Central Nevada</v>
          </cell>
          <cell r="K98">
            <v>140</v>
          </cell>
          <cell r="L98" t="str">
            <v>Utilities, Inc of Central Nevada</v>
          </cell>
          <cell r="M98">
            <v>0</v>
          </cell>
          <cell r="N98">
            <v>0</v>
          </cell>
          <cell r="O98" t="str">
            <v>Y</v>
          </cell>
          <cell r="P98">
            <v>0</v>
          </cell>
          <cell r="Q98" t="str">
            <v>Hacienda Main Installation</v>
          </cell>
          <cell r="R98" t="str">
            <v>C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38621</v>
          </cell>
          <cell r="Y98" t="str">
            <v>140-0140-115-05-01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Q2</v>
          </cell>
        </row>
        <row r="99">
          <cell r="A99">
            <v>3583</v>
          </cell>
          <cell r="B99">
            <v>38718</v>
          </cell>
          <cell r="C99">
            <v>0</v>
          </cell>
          <cell r="D99" t="str">
            <v xml:space="preserve"> </v>
          </cell>
          <cell r="E99" t="str">
            <v>Placed In Service</v>
          </cell>
          <cell r="F99">
            <v>0</v>
          </cell>
          <cell r="G99" t="str">
            <v>Western</v>
          </cell>
          <cell r="H99" t="str">
            <v>NV</v>
          </cell>
          <cell r="I99">
            <v>35</v>
          </cell>
          <cell r="J99" t="str">
            <v>Spring Creek Utilities Company</v>
          </cell>
          <cell r="K99">
            <v>110</v>
          </cell>
          <cell r="L99" t="str">
            <v>Spring Creek Utilities Company</v>
          </cell>
          <cell r="M99">
            <v>0</v>
          </cell>
          <cell r="N99">
            <v>0</v>
          </cell>
          <cell r="O99" t="str">
            <v>Y</v>
          </cell>
          <cell r="P99">
            <v>0</v>
          </cell>
          <cell r="Q99" t="str">
            <v>New Production Well-Tract 100</v>
          </cell>
          <cell r="R99" t="str">
            <v>C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39082</v>
          </cell>
          <cell r="Y99" t="str">
            <v>035-0110-115-06-02</v>
          </cell>
          <cell r="Z99">
            <v>177833.77</v>
          </cell>
          <cell r="AA99">
            <v>173628.72</v>
          </cell>
          <cell r="AB99">
            <v>4205.05</v>
          </cell>
          <cell r="AC99">
            <v>0</v>
          </cell>
          <cell r="AD99">
            <v>0</v>
          </cell>
          <cell r="AE99">
            <v>177833.77</v>
          </cell>
          <cell r="AF99">
            <v>0</v>
          </cell>
          <cell r="AG99">
            <v>0</v>
          </cell>
          <cell r="AH99">
            <v>0</v>
          </cell>
          <cell r="AI99">
            <v>177833.77</v>
          </cell>
          <cell r="AJ99" t="str">
            <v>Q2</v>
          </cell>
        </row>
        <row r="100">
          <cell r="A100">
            <v>3641</v>
          </cell>
          <cell r="B100">
            <v>38718</v>
          </cell>
          <cell r="C100">
            <v>0</v>
          </cell>
          <cell r="D100" t="str">
            <v xml:space="preserve"> </v>
          </cell>
          <cell r="E100" t="str">
            <v>*Completed</v>
          </cell>
          <cell r="F100">
            <v>0</v>
          </cell>
          <cell r="G100" t="str">
            <v>Western</v>
          </cell>
          <cell r="H100" t="str">
            <v>AZ</v>
          </cell>
          <cell r="I100">
            <v>135</v>
          </cell>
          <cell r="J100" t="str">
            <v>Bermuda Water Company</v>
          </cell>
          <cell r="K100">
            <v>935</v>
          </cell>
          <cell r="L100" t="str">
            <v>Bermuda Water Company</v>
          </cell>
          <cell r="M100">
            <v>0</v>
          </cell>
          <cell r="N100">
            <v>0</v>
          </cell>
          <cell r="O100" t="str">
            <v>Y</v>
          </cell>
          <cell r="P100">
            <v>0</v>
          </cell>
          <cell r="Q100" t="str">
            <v xml:space="preserve">Second transmission main installation for El Camino Subdivision  </v>
          </cell>
          <cell r="R100" t="str">
            <v>C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38741</v>
          </cell>
          <cell r="Y100" t="str">
            <v>135-0935-115-05-02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 t="str">
            <v>Q2</v>
          </cell>
        </row>
        <row r="101">
          <cell r="A101">
            <v>3702</v>
          </cell>
          <cell r="B101">
            <v>38718</v>
          </cell>
          <cell r="C101">
            <v>0</v>
          </cell>
          <cell r="D101" t="str">
            <v xml:space="preserve"> </v>
          </cell>
          <cell r="E101" t="str">
            <v>*Completed</v>
          </cell>
          <cell r="F101">
            <v>0</v>
          </cell>
          <cell r="G101" t="str">
            <v>Western</v>
          </cell>
          <cell r="H101" t="str">
            <v>NV</v>
          </cell>
          <cell r="I101">
            <v>140</v>
          </cell>
          <cell r="J101" t="str">
            <v>Utilities, Inc. of Central Nevada</v>
          </cell>
          <cell r="K101">
            <v>140</v>
          </cell>
          <cell r="L101" t="str">
            <v>Utilities, Inc of Central Nevada</v>
          </cell>
          <cell r="M101">
            <v>0</v>
          </cell>
          <cell r="N101">
            <v>0</v>
          </cell>
          <cell r="O101" t="str">
            <v>Y</v>
          </cell>
          <cell r="P101">
            <v>0</v>
          </cell>
          <cell r="Q101" t="str">
            <v xml:space="preserve">I&amp;I Engineering Study  </v>
          </cell>
          <cell r="R101" t="str">
            <v>C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38949</v>
          </cell>
          <cell r="Y101" t="str">
            <v>140-0140-116-05-03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Q2</v>
          </cell>
        </row>
        <row r="102">
          <cell r="A102">
            <v>3743</v>
          </cell>
          <cell r="B102">
            <v>38718</v>
          </cell>
          <cell r="C102">
            <v>0</v>
          </cell>
          <cell r="D102" t="str">
            <v xml:space="preserve"> </v>
          </cell>
          <cell r="E102" t="str">
            <v>*Completed</v>
          </cell>
          <cell r="F102">
            <v>0</v>
          </cell>
          <cell r="G102" t="str">
            <v>Western</v>
          </cell>
          <cell r="H102" t="str">
            <v>NV</v>
          </cell>
          <cell r="I102">
            <v>35</v>
          </cell>
          <cell r="J102" t="str">
            <v>Spring Creek Utilities Company</v>
          </cell>
          <cell r="K102">
            <v>110</v>
          </cell>
          <cell r="L102" t="str">
            <v>Spring Creek Utilities Company</v>
          </cell>
          <cell r="M102">
            <v>0</v>
          </cell>
          <cell r="N102">
            <v>0</v>
          </cell>
          <cell r="O102" t="str">
            <v>Y</v>
          </cell>
          <cell r="P102">
            <v>0</v>
          </cell>
          <cell r="Q102" t="str">
            <v>Engineering for Replacement of Septic System #2</v>
          </cell>
          <cell r="R102" t="str">
            <v>C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38921</v>
          </cell>
          <cell r="Y102" t="str">
            <v>035-0110-116-05-01</v>
          </cell>
          <cell r="Z102">
            <v>5335</v>
          </cell>
          <cell r="AA102">
            <v>5335</v>
          </cell>
          <cell r="AB102">
            <v>0</v>
          </cell>
          <cell r="AC102">
            <v>0</v>
          </cell>
          <cell r="AD102">
            <v>0</v>
          </cell>
          <cell r="AE102">
            <v>5335</v>
          </cell>
          <cell r="AF102">
            <v>0</v>
          </cell>
          <cell r="AG102">
            <v>0</v>
          </cell>
          <cell r="AH102">
            <v>0</v>
          </cell>
          <cell r="AI102">
            <v>5335</v>
          </cell>
          <cell r="AJ102" t="str">
            <v>Q2</v>
          </cell>
        </row>
        <row r="103">
          <cell r="A103">
            <v>3769</v>
          </cell>
          <cell r="B103">
            <v>38718</v>
          </cell>
          <cell r="C103">
            <v>0</v>
          </cell>
          <cell r="D103" t="str">
            <v xml:space="preserve"> </v>
          </cell>
          <cell r="E103" t="str">
            <v>*Completed</v>
          </cell>
          <cell r="F103">
            <v>0</v>
          </cell>
          <cell r="G103" t="str">
            <v>Western</v>
          </cell>
          <cell r="H103" t="str">
            <v>AZ</v>
          </cell>
          <cell r="I103">
            <v>135</v>
          </cell>
          <cell r="J103" t="str">
            <v>Bermuda Water Company</v>
          </cell>
          <cell r="K103">
            <v>935</v>
          </cell>
          <cell r="L103" t="str">
            <v>Bermuda Water Company</v>
          </cell>
          <cell r="M103">
            <v>0</v>
          </cell>
          <cell r="N103">
            <v>0</v>
          </cell>
          <cell r="O103" t="str">
            <v>Y</v>
          </cell>
          <cell r="P103">
            <v>0</v>
          </cell>
          <cell r="Q103" t="str">
            <v>Replace drop pipe at Tierra Verde Well</v>
          </cell>
          <cell r="R103" t="str">
            <v>C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38706</v>
          </cell>
          <cell r="Y103" t="str">
            <v xml:space="preserve"> 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Q2</v>
          </cell>
        </row>
        <row r="104">
          <cell r="A104">
            <v>3800</v>
          </cell>
          <cell r="B104">
            <v>38718</v>
          </cell>
          <cell r="C104">
            <v>0</v>
          </cell>
          <cell r="D104" t="str">
            <v xml:space="preserve"> </v>
          </cell>
          <cell r="E104" t="str">
            <v>*Completed</v>
          </cell>
          <cell r="F104">
            <v>0</v>
          </cell>
          <cell r="G104" t="str">
            <v>Western</v>
          </cell>
          <cell r="H104" t="str">
            <v>NV</v>
          </cell>
          <cell r="I104">
            <v>140</v>
          </cell>
          <cell r="J104" t="str">
            <v>Utilities, Inc. of Central Nevada</v>
          </cell>
          <cell r="K104">
            <v>140</v>
          </cell>
          <cell r="L104" t="str">
            <v>Utilities, Inc of Central Nevada</v>
          </cell>
          <cell r="M104">
            <v>0</v>
          </cell>
          <cell r="N104">
            <v>0</v>
          </cell>
          <cell r="O104" t="str">
            <v>Y</v>
          </cell>
          <cell r="P104">
            <v>0</v>
          </cell>
          <cell r="Q104" t="str">
            <v>Smoke Test Critical Areas of Plant 3/F Collection Systems</v>
          </cell>
          <cell r="R104" t="str">
            <v>C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38785</v>
          </cell>
          <cell r="Y104" t="str">
            <v>140-0140-116-06-01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Q2</v>
          </cell>
        </row>
        <row r="105">
          <cell r="A105">
            <v>3924</v>
          </cell>
          <cell r="B105">
            <v>38718</v>
          </cell>
          <cell r="C105">
            <v>0</v>
          </cell>
          <cell r="D105" t="str">
            <v xml:space="preserve"> </v>
          </cell>
          <cell r="E105" t="str">
            <v>*Completed</v>
          </cell>
          <cell r="F105">
            <v>0</v>
          </cell>
          <cell r="G105" t="str">
            <v>Western</v>
          </cell>
          <cell r="H105" t="str">
            <v>AZ</v>
          </cell>
          <cell r="I105">
            <v>135</v>
          </cell>
          <cell r="J105" t="str">
            <v>Bermuda Water Company</v>
          </cell>
          <cell r="K105">
            <v>935</v>
          </cell>
          <cell r="L105" t="str">
            <v>Bermuda Water Company</v>
          </cell>
          <cell r="M105">
            <v>0</v>
          </cell>
          <cell r="N105">
            <v>0</v>
          </cell>
          <cell r="O105" t="str">
            <v>Y</v>
          </cell>
          <cell r="P105">
            <v>0</v>
          </cell>
          <cell r="Q105" t="str">
            <v xml:space="preserve"> Repair and Clean Joy Lane East Well</v>
          </cell>
          <cell r="R105" t="str">
            <v>C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38852</v>
          </cell>
          <cell r="Y105" t="str">
            <v xml:space="preserve"> 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Q2</v>
          </cell>
        </row>
        <row r="106">
          <cell r="A106">
            <v>3950</v>
          </cell>
          <cell r="B106">
            <v>38718</v>
          </cell>
          <cell r="C106">
            <v>0</v>
          </cell>
          <cell r="D106" t="str">
            <v xml:space="preserve"> </v>
          </cell>
          <cell r="E106" t="str">
            <v>*Completed</v>
          </cell>
          <cell r="F106">
            <v>0</v>
          </cell>
          <cell r="G106" t="str">
            <v>Western</v>
          </cell>
          <cell r="H106" t="str">
            <v>NV</v>
          </cell>
          <cell r="I106">
            <v>34</v>
          </cell>
          <cell r="J106" t="str">
            <v>Utilities, Inc. of Nevada</v>
          </cell>
          <cell r="K106">
            <v>120</v>
          </cell>
          <cell r="L106" t="str">
            <v>Utilities, Inc of Nevada</v>
          </cell>
          <cell r="M106">
            <v>0</v>
          </cell>
          <cell r="N106">
            <v>0</v>
          </cell>
          <cell r="O106" t="str">
            <v>Y</v>
          </cell>
          <cell r="P106">
            <v>0</v>
          </cell>
          <cell r="Q106" t="str">
            <v>UIN Wells #6 &amp; #7 - Flush Line Installation</v>
          </cell>
          <cell r="R106" t="str">
            <v>C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38911</v>
          </cell>
          <cell r="Y106" t="str">
            <v xml:space="preserve"> 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Q2</v>
          </cell>
        </row>
        <row r="107">
          <cell r="A107">
            <v>3954</v>
          </cell>
          <cell r="B107">
            <v>38718</v>
          </cell>
          <cell r="C107">
            <v>0</v>
          </cell>
          <cell r="D107" t="str">
            <v xml:space="preserve"> </v>
          </cell>
          <cell r="E107" t="str">
            <v>*Completed</v>
          </cell>
          <cell r="F107">
            <v>0</v>
          </cell>
          <cell r="G107" t="str">
            <v>Western</v>
          </cell>
          <cell r="H107" t="str">
            <v>NV</v>
          </cell>
          <cell r="I107">
            <v>34</v>
          </cell>
          <cell r="J107" t="str">
            <v>Utilities, Inc. of Nevada</v>
          </cell>
          <cell r="K107">
            <v>120</v>
          </cell>
          <cell r="L107" t="str">
            <v>Utilities, Inc of Nevada</v>
          </cell>
          <cell r="M107">
            <v>0</v>
          </cell>
          <cell r="N107">
            <v>0</v>
          </cell>
          <cell r="O107" t="str">
            <v>Y</v>
          </cell>
          <cell r="P107">
            <v>0</v>
          </cell>
          <cell r="Q107" t="str">
            <v>UIN Well #8 - UST Removal</v>
          </cell>
          <cell r="R107" t="str">
            <v>C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38911</v>
          </cell>
          <cell r="Y107" t="str">
            <v xml:space="preserve"> 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Q2</v>
          </cell>
        </row>
        <row r="108">
          <cell r="A108">
            <v>3955</v>
          </cell>
          <cell r="B108">
            <v>38718</v>
          </cell>
          <cell r="C108">
            <v>0</v>
          </cell>
          <cell r="D108" t="str">
            <v xml:space="preserve"> </v>
          </cell>
          <cell r="E108" t="str">
            <v>*Completed</v>
          </cell>
          <cell r="F108">
            <v>0</v>
          </cell>
          <cell r="G108" t="str">
            <v>Western</v>
          </cell>
          <cell r="H108" t="str">
            <v>AZ</v>
          </cell>
          <cell r="I108">
            <v>135</v>
          </cell>
          <cell r="J108" t="str">
            <v>Bermuda Water Company</v>
          </cell>
          <cell r="K108">
            <v>935</v>
          </cell>
          <cell r="L108" t="str">
            <v>Bermuda Water Company</v>
          </cell>
          <cell r="M108">
            <v>0</v>
          </cell>
          <cell r="N108">
            <v>0</v>
          </cell>
          <cell r="O108" t="str">
            <v>Y</v>
          </cell>
          <cell r="P108">
            <v>0</v>
          </cell>
          <cell r="Q108" t="str">
            <v>Security Fencing - 3 locations_x000B_</v>
          </cell>
          <cell r="R108" t="str">
            <v>C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38929</v>
          </cell>
          <cell r="Y108" t="str">
            <v xml:space="preserve"> 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 t="str">
            <v>Q2</v>
          </cell>
        </row>
        <row r="109">
          <cell r="A109">
            <v>3963</v>
          </cell>
          <cell r="B109">
            <v>38718</v>
          </cell>
          <cell r="C109">
            <v>0</v>
          </cell>
          <cell r="D109" t="str">
            <v xml:space="preserve"> </v>
          </cell>
          <cell r="E109" t="str">
            <v>*Completed</v>
          </cell>
          <cell r="F109">
            <v>0</v>
          </cell>
          <cell r="G109" t="str">
            <v>Western</v>
          </cell>
          <cell r="H109" t="str">
            <v>AZ</v>
          </cell>
          <cell r="I109">
            <v>135</v>
          </cell>
          <cell r="J109" t="str">
            <v>Bermuda Water Company</v>
          </cell>
          <cell r="K109">
            <v>935</v>
          </cell>
          <cell r="L109" t="str">
            <v>Bermuda Water Company</v>
          </cell>
          <cell r="M109">
            <v>0</v>
          </cell>
          <cell r="N109">
            <v>0</v>
          </cell>
          <cell r="O109" t="str">
            <v>Y</v>
          </cell>
          <cell r="P109">
            <v>0</v>
          </cell>
          <cell r="Q109" t="str">
            <v>Clean and reline casing at Well #2</v>
          </cell>
          <cell r="R109" t="str">
            <v>C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39082</v>
          </cell>
          <cell r="Y109" t="str">
            <v>135-0935-115-06-02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Q2</v>
          </cell>
        </row>
        <row r="110">
          <cell r="A110">
            <v>3970</v>
          </cell>
          <cell r="B110">
            <v>38718</v>
          </cell>
          <cell r="C110">
            <v>0</v>
          </cell>
          <cell r="D110" t="str">
            <v xml:space="preserve"> </v>
          </cell>
          <cell r="E110" t="str">
            <v>*Completed</v>
          </cell>
          <cell r="F110">
            <v>0</v>
          </cell>
          <cell r="G110" t="str">
            <v>Western</v>
          </cell>
          <cell r="H110" t="str">
            <v>NV</v>
          </cell>
          <cell r="I110">
            <v>140</v>
          </cell>
          <cell r="J110" t="str">
            <v>Utilities, Inc. of Central Nevada</v>
          </cell>
          <cell r="K110">
            <v>140</v>
          </cell>
          <cell r="L110" t="str">
            <v>Utilities, Inc of Central Nevada</v>
          </cell>
          <cell r="M110">
            <v>0</v>
          </cell>
          <cell r="N110">
            <v>0</v>
          </cell>
          <cell r="O110" t="str">
            <v>Y</v>
          </cell>
          <cell r="P110">
            <v>0</v>
          </cell>
          <cell r="Q110" t="str">
            <v>Well #13 Renovation &amp; Generator</v>
          </cell>
          <cell r="R110" t="str">
            <v>C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39082</v>
          </cell>
          <cell r="Y110" t="str">
            <v>140-0140-115-06-04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str">
            <v>Q2</v>
          </cell>
        </row>
        <row r="111">
          <cell r="A111">
            <v>3972</v>
          </cell>
          <cell r="B111">
            <v>38718</v>
          </cell>
          <cell r="C111">
            <v>0</v>
          </cell>
          <cell r="D111" t="str">
            <v xml:space="preserve"> </v>
          </cell>
          <cell r="E111" t="str">
            <v>*Completed</v>
          </cell>
          <cell r="F111">
            <v>0</v>
          </cell>
          <cell r="G111" t="str">
            <v>Western</v>
          </cell>
          <cell r="H111" t="str">
            <v>NV</v>
          </cell>
          <cell r="I111">
            <v>140</v>
          </cell>
          <cell r="J111" t="str">
            <v>Utilities, Inc. of Central Nevada</v>
          </cell>
          <cell r="K111">
            <v>140</v>
          </cell>
          <cell r="L111" t="str">
            <v>Utilities, Inc of Central Nevada</v>
          </cell>
          <cell r="M111">
            <v>0</v>
          </cell>
          <cell r="N111">
            <v>0</v>
          </cell>
          <cell r="O111" t="str">
            <v>Y</v>
          </cell>
          <cell r="P111">
            <v>0</v>
          </cell>
          <cell r="Q111" t="str">
            <v>Engineering Evaluation of Collection System 3 and New Facility Location_x000B_</v>
          </cell>
          <cell r="R111" t="str">
            <v>C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39082</v>
          </cell>
          <cell r="Y111" t="str">
            <v>140-0140-116-06-02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Q2</v>
          </cell>
        </row>
        <row r="112">
          <cell r="A112">
            <v>3992</v>
          </cell>
          <cell r="B112">
            <v>38718</v>
          </cell>
          <cell r="C112">
            <v>0</v>
          </cell>
          <cell r="D112" t="str">
            <v xml:space="preserve"> </v>
          </cell>
          <cell r="E112" t="str">
            <v>*Completed</v>
          </cell>
          <cell r="F112">
            <v>0</v>
          </cell>
          <cell r="G112" t="str">
            <v>Western</v>
          </cell>
          <cell r="H112" t="str">
            <v>AZ</v>
          </cell>
          <cell r="I112">
            <v>135</v>
          </cell>
          <cell r="J112" t="str">
            <v>Bermuda Water Company</v>
          </cell>
          <cell r="K112">
            <v>935</v>
          </cell>
          <cell r="L112" t="str">
            <v>Bermuda Water Company</v>
          </cell>
          <cell r="M112">
            <v>0</v>
          </cell>
          <cell r="N112">
            <v>0</v>
          </cell>
          <cell r="O112" t="str">
            <v>Y</v>
          </cell>
          <cell r="P112">
            <v>0</v>
          </cell>
          <cell r="Q112" t="str">
            <v>Engineering Design for New Storage Tank</v>
          </cell>
          <cell r="R112" t="str">
            <v>C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39082</v>
          </cell>
          <cell r="Y112" t="str">
            <v>135-0935-115-06-03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Q2</v>
          </cell>
        </row>
        <row r="113">
          <cell r="A113">
            <v>3993</v>
          </cell>
          <cell r="B113">
            <v>38718</v>
          </cell>
          <cell r="C113">
            <v>0</v>
          </cell>
          <cell r="D113" t="str">
            <v xml:space="preserve"> </v>
          </cell>
          <cell r="E113" t="str">
            <v>*Completed</v>
          </cell>
          <cell r="F113">
            <v>0</v>
          </cell>
          <cell r="G113" t="str">
            <v>Western</v>
          </cell>
          <cell r="H113" t="str">
            <v>AZ</v>
          </cell>
          <cell r="I113">
            <v>135</v>
          </cell>
          <cell r="J113" t="str">
            <v>Bermuda Water Company</v>
          </cell>
          <cell r="K113">
            <v>935</v>
          </cell>
          <cell r="L113" t="str">
            <v>Bermuda Water Company</v>
          </cell>
          <cell r="M113">
            <v>0</v>
          </cell>
          <cell r="N113">
            <v>0</v>
          </cell>
          <cell r="O113" t="str">
            <v>Y</v>
          </cell>
          <cell r="P113">
            <v>0</v>
          </cell>
          <cell r="Q113" t="str">
            <v>Engineering Design for New Well</v>
          </cell>
          <cell r="R113" t="str">
            <v>C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39082</v>
          </cell>
          <cell r="Y113" t="str">
            <v>135-0935-115-06-04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Q2</v>
          </cell>
        </row>
        <row r="114">
          <cell r="A114">
            <v>3995</v>
          </cell>
          <cell r="B114">
            <v>38718</v>
          </cell>
          <cell r="C114">
            <v>0</v>
          </cell>
          <cell r="D114" t="str">
            <v xml:space="preserve"> </v>
          </cell>
          <cell r="E114" t="str">
            <v>*Completed</v>
          </cell>
          <cell r="F114">
            <v>0</v>
          </cell>
          <cell r="G114" t="str">
            <v>Western</v>
          </cell>
          <cell r="H114" t="str">
            <v>AZ</v>
          </cell>
          <cell r="I114">
            <v>135</v>
          </cell>
          <cell r="J114" t="str">
            <v>Bermuda Water Company</v>
          </cell>
          <cell r="K114">
            <v>935</v>
          </cell>
          <cell r="L114" t="str">
            <v>Bermuda Water Company</v>
          </cell>
          <cell r="M114">
            <v>0</v>
          </cell>
          <cell r="N114">
            <v>0</v>
          </cell>
          <cell r="O114" t="str">
            <v>Y</v>
          </cell>
          <cell r="P114">
            <v>0</v>
          </cell>
          <cell r="Q114" t="str">
            <v>Engineering Evaluation of Alternatives for Arsenic Issue @ El Camino Well</v>
          </cell>
          <cell r="R114" t="str">
            <v>C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39082</v>
          </cell>
          <cell r="Y114" t="str">
            <v>135-0935-115-06-05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Q2</v>
          </cell>
        </row>
        <row r="115">
          <cell r="A115">
            <v>3996</v>
          </cell>
          <cell r="B115">
            <v>38718</v>
          </cell>
          <cell r="C115">
            <v>0</v>
          </cell>
          <cell r="D115" t="str">
            <v xml:space="preserve"> </v>
          </cell>
          <cell r="E115" t="str">
            <v>*Completed</v>
          </cell>
          <cell r="F115">
            <v>0</v>
          </cell>
          <cell r="G115" t="str">
            <v>Western</v>
          </cell>
          <cell r="H115" t="str">
            <v>NV</v>
          </cell>
          <cell r="I115">
            <v>140</v>
          </cell>
          <cell r="J115" t="str">
            <v>Utilities, Inc. of Central Nevada</v>
          </cell>
          <cell r="K115">
            <v>140</v>
          </cell>
          <cell r="L115" t="str">
            <v>Utilities, Inc of Central Nevada</v>
          </cell>
          <cell r="M115">
            <v>0</v>
          </cell>
          <cell r="N115">
            <v>0</v>
          </cell>
          <cell r="O115" t="str">
            <v>Y</v>
          </cell>
          <cell r="P115">
            <v>0</v>
          </cell>
          <cell r="Q115" t="str">
            <v>Equipment, Accessories and Desks for Regional Office</v>
          </cell>
          <cell r="R115" t="str">
            <v>C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39082</v>
          </cell>
          <cell r="Y115" t="str">
            <v>140-0140-117-06-01</v>
          </cell>
          <cell r="Z115">
            <v>879.43</v>
          </cell>
          <cell r="AA115">
            <v>879.43</v>
          </cell>
          <cell r="AB115">
            <v>0</v>
          </cell>
          <cell r="AC115">
            <v>0</v>
          </cell>
          <cell r="AD115">
            <v>0</v>
          </cell>
          <cell r="AE115">
            <v>879.43</v>
          </cell>
          <cell r="AF115">
            <v>0</v>
          </cell>
          <cell r="AG115">
            <v>0</v>
          </cell>
          <cell r="AH115">
            <v>0</v>
          </cell>
          <cell r="AI115">
            <v>879.43</v>
          </cell>
          <cell r="AJ115" t="str">
            <v>Q2</v>
          </cell>
        </row>
        <row r="116">
          <cell r="A116">
            <v>3997</v>
          </cell>
          <cell r="B116">
            <v>38718</v>
          </cell>
          <cell r="C116">
            <v>0</v>
          </cell>
          <cell r="D116" t="str">
            <v xml:space="preserve"> </v>
          </cell>
          <cell r="E116" t="str">
            <v>*Completed</v>
          </cell>
          <cell r="F116">
            <v>0</v>
          </cell>
          <cell r="G116" t="str">
            <v>Western</v>
          </cell>
          <cell r="H116" t="str">
            <v>NV</v>
          </cell>
          <cell r="I116">
            <v>35</v>
          </cell>
          <cell r="J116" t="str">
            <v>Spring Creek Utilities Company</v>
          </cell>
          <cell r="K116">
            <v>110</v>
          </cell>
          <cell r="L116" t="str">
            <v>Spring Creek Utilities Company</v>
          </cell>
          <cell r="M116">
            <v>0</v>
          </cell>
          <cell r="N116">
            <v>0</v>
          </cell>
          <cell r="O116" t="str">
            <v>Y</v>
          </cell>
          <cell r="P116">
            <v>0</v>
          </cell>
          <cell r="Q116" t="str">
            <v>Installation of Window Cover Bars</v>
          </cell>
          <cell r="R116" t="str">
            <v>C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38911</v>
          </cell>
          <cell r="Y116" t="str">
            <v>035-0110-115-06-01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str">
            <v>Q2</v>
          </cell>
        </row>
        <row r="117">
          <cell r="A117">
            <v>4052</v>
          </cell>
          <cell r="B117">
            <v>38718</v>
          </cell>
          <cell r="C117">
            <v>0</v>
          </cell>
          <cell r="D117" t="str">
            <v xml:space="preserve"> </v>
          </cell>
          <cell r="E117" t="str">
            <v>*Completed</v>
          </cell>
          <cell r="F117">
            <v>0</v>
          </cell>
          <cell r="G117" t="str">
            <v>Western</v>
          </cell>
          <cell r="H117" t="str">
            <v>NV</v>
          </cell>
          <cell r="I117">
            <v>140</v>
          </cell>
          <cell r="J117" t="str">
            <v>Utilities, Inc. of Central Nevada</v>
          </cell>
          <cell r="K117">
            <v>140</v>
          </cell>
          <cell r="L117" t="str">
            <v>Utilities, Inc of Central Nevada</v>
          </cell>
          <cell r="M117">
            <v>0</v>
          </cell>
          <cell r="N117">
            <v>0</v>
          </cell>
          <cell r="O117" t="str">
            <v>Y</v>
          </cell>
          <cell r="P117">
            <v>0</v>
          </cell>
          <cell r="Q117" t="str">
            <v>I&amp;I Collection System Tasks per Brown &amp; Caldwell Engineering Study</v>
          </cell>
          <cell r="R117" t="str">
            <v>C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39082</v>
          </cell>
          <cell r="Y117" t="str">
            <v>140-0140-116-06-04</v>
          </cell>
          <cell r="Z117">
            <v>14700</v>
          </cell>
          <cell r="AA117">
            <v>14700</v>
          </cell>
          <cell r="AB117">
            <v>0</v>
          </cell>
          <cell r="AC117">
            <v>0</v>
          </cell>
          <cell r="AD117">
            <v>0</v>
          </cell>
          <cell r="AE117">
            <v>14700</v>
          </cell>
          <cell r="AF117">
            <v>0</v>
          </cell>
          <cell r="AG117">
            <v>0</v>
          </cell>
          <cell r="AH117">
            <v>0</v>
          </cell>
          <cell r="AI117">
            <v>14700</v>
          </cell>
          <cell r="AJ117" t="str">
            <v>Q2</v>
          </cell>
        </row>
        <row r="118">
          <cell r="A118">
            <v>4073</v>
          </cell>
          <cell r="B118">
            <v>38718</v>
          </cell>
          <cell r="C118">
            <v>0</v>
          </cell>
          <cell r="D118" t="str">
            <v xml:space="preserve"> </v>
          </cell>
          <cell r="E118" t="str">
            <v>*Completed</v>
          </cell>
          <cell r="F118">
            <v>0</v>
          </cell>
          <cell r="G118" t="str">
            <v>Western</v>
          </cell>
          <cell r="H118" t="str">
            <v>NV</v>
          </cell>
          <cell r="I118">
            <v>140</v>
          </cell>
          <cell r="J118" t="str">
            <v>Utilities, Inc. of Central Nevada</v>
          </cell>
          <cell r="K118">
            <v>140</v>
          </cell>
          <cell r="L118" t="str">
            <v>Utilities, Inc of Central Nevada</v>
          </cell>
          <cell r="M118">
            <v>0</v>
          </cell>
          <cell r="N118">
            <v>0</v>
          </cell>
          <cell r="O118" t="str">
            <v>Y</v>
          </cell>
          <cell r="P118">
            <v>0</v>
          </cell>
          <cell r="Q118" t="str">
            <v xml:space="preserve">Engineering evaluation and design of 10 lift stations for 2007 construction </v>
          </cell>
          <cell r="R118" t="str">
            <v>C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39082</v>
          </cell>
          <cell r="Y118" t="str">
            <v>140-0140-116-06-03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str">
            <v>Q2</v>
          </cell>
        </row>
        <row r="119">
          <cell r="A119">
            <v>4074</v>
          </cell>
          <cell r="B119">
            <v>38718</v>
          </cell>
          <cell r="C119">
            <v>0</v>
          </cell>
          <cell r="D119" t="str">
            <v xml:space="preserve"> </v>
          </cell>
          <cell r="E119" t="str">
            <v>*Completed</v>
          </cell>
          <cell r="F119">
            <v>0</v>
          </cell>
          <cell r="G119" t="str">
            <v>Western</v>
          </cell>
          <cell r="H119" t="str">
            <v>NV</v>
          </cell>
          <cell r="I119">
            <v>140</v>
          </cell>
          <cell r="J119" t="str">
            <v>Utilities, Inc. of Central Nevada</v>
          </cell>
          <cell r="K119">
            <v>140</v>
          </cell>
          <cell r="L119" t="str">
            <v>Utilities, Inc of Central Nevada</v>
          </cell>
          <cell r="M119">
            <v>0</v>
          </cell>
          <cell r="N119">
            <v>0</v>
          </cell>
          <cell r="O119" t="str">
            <v>Y</v>
          </cell>
          <cell r="P119">
            <v>0</v>
          </cell>
          <cell r="Q119" t="str">
            <v xml:space="preserve">Continued Flow Testing of Select Collection System Manholes  </v>
          </cell>
          <cell r="R119" t="str">
            <v>C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39082</v>
          </cell>
          <cell r="Y119" t="str">
            <v xml:space="preserve"> 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Q2</v>
          </cell>
        </row>
        <row r="120">
          <cell r="A120">
            <v>4078</v>
          </cell>
          <cell r="B120">
            <v>38718</v>
          </cell>
          <cell r="C120">
            <v>0</v>
          </cell>
          <cell r="D120" t="str">
            <v xml:space="preserve"> </v>
          </cell>
          <cell r="E120" t="str">
            <v>*Completed</v>
          </cell>
          <cell r="F120">
            <v>0</v>
          </cell>
          <cell r="G120" t="str">
            <v>Western</v>
          </cell>
          <cell r="H120" t="str">
            <v>NV</v>
          </cell>
          <cell r="I120">
            <v>140</v>
          </cell>
          <cell r="J120" t="str">
            <v>Utilities, Inc. of Central Nevada</v>
          </cell>
          <cell r="K120">
            <v>140</v>
          </cell>
          <cell r="L120" t="str">
            <v>Utilities, Inc of Central Nevada</v>
          </cell>
          <cell r="M120">
            <v>0</v>
          </cell>
          <cell r="N120">
            <v>0</v>
          </cell>
          <cell r="O120" t="str">
            <v>Y</v>
          </cell>
          <cell r="P120">
            <v>0</v>
          </cell>
          <cell r="Q120" t="str">
            <v>Engineering for system mapping of utility valve/hydrant locations</v>
          </cell>
          <cell r="R120" t="str">
            <v>C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39078</v>
          </cell>
          <cell r="Y120" t="str">
            <v>140-0140-115-06-03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str">
            <v>Q2</v>
          </cell>
        </row>
        <row r="121">
          <cell r="A121">
            <v>4139</v>
          </cell>
          <cell r="B121">
            <v>38718</v>
          </cell>
          <cell r="C121">
            <v>0</v>
          </cell>
          <cell r="D121" t="str">
            <v xml:space="preserve"> </v>
          </cell>
          <cell r="E121" t="str">
            <v>*Completed</v>
          </cell>
          <cell r="F121">
            <v>0</v>
          </cell>
          <cell r="G121" t="str">
            <v>Western</v>
          </cell>
          <cell r="H121" t="str">
            <v>NV</v>
          </cell>
          <cell r="I121">
            <v>35</v>
          </cell>
          <cell r="J121" t="str">
            <v>Spring Creek Utilities Company</v>
          </cell>
          <cell r="K121">
            <v>110</v>
          </cell>
          <cell r="L121" t="str">
            <v>Spring Creek Utilities Company</v>
          </cell>
          <cell r="M121">
            <v>0</v>
          </cell>
          <cell r="N121">
            <v>0</v>
          </cell>
          <cell r="O121" t="str">
            <v>Y</v>
          </cell>
          <cell r="P121">
            <v>0</v>
          </cell>
          <cell r="Q121" t="str">
            <v>Engineering for Twin Tanks Booster Station Upgrade with  2007 Construction</v>
          </cell>
          <cell r="R121" t="str">
            <v>C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39086</v>
          </cell>
          <cell r="Y121" t="str">
            <v>035-0110-115-06-04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Q2</v>
          </cell>
        </row>
        <row r="122">
          <cell r="A122">
            <v>4258</v>
          </cell>
          <cell r="B122">
            <v>38718</v>
          </cell>
          <cell r="C122">
            <v>0</v>
          </cell>
          <cell r="D122" t="str">
            <v xml:space="preserve"> </v>
          </cell>
          <cell r="E122" t="str">
            <v>Placed In Service</v>
          </cell>
          <cell r="F122">
            <v>0</v>
          </cell>
          <cell r="G122" t="str">
            <v>Western</v>
          </cell>
          <cell r="H122" t="str">
            <v>NV</v>
          </cell>
          <cell r="I122">
            <v>35</v>
          </cell>
          <cell r="J122" t="str">
            <v>Spring Creek Utilities Company</v>
          </cell>
          <cell r="K122">
            <v>110</v>
          </cell>
          <cell r="L122" t="str">
            <v>Spring Creek Utilities Company</v>
          </cell>
          <cell r="M122">
            <v>0</v>
          </cell>
          <cell r="N122">
            <v>0</v>
          </cell>
          <cell r="O122" t="str">
            <v>Y</v>
          </cell>
          <cell r="P122">
            <v>0</v>
          </cell>
          <cell r="Q122" t="str">
            <v>Exploratory Test Well - Tract 100</v>
          </cell>
          <cell r="R122" t="str">
            <v>C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38911</v>
          </cell>
          <cell r="Y122" t="str">
            <v xml:space="preserve"> 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 t="str">
            <v>Q2</v>
          </cell>
        </row>
        <row r="123">
          <cell r="A123">
            <v>4292</v>
          </cell>
          <cell r="B123">
            <v>38718</v>
          </cell>
          <cell r="C123">
            <v>0</v>
          </cell>
          <cell r="D123" t="str">
            <v xml:space="preserve"> </v>
          </cell>
          <cell r="E123" t="str">
            <v>*Completed</v>
          </cell>
          <cell r="F123">
            <v>0</v>
          </cell>
          <cell r="G123" t="str">
            <v>Western</v>
          </cell>
          <cell r="H123" t="str">
            <v>AZ</v>
          </cell>
          <cell r="I123">
            <v>135</v>
          </cell>
          <cell r="J123" t="str">
            <v>Bermuda Water Company</v>
          </cell>
          <cell r="K123">
            <v>935</v>
          </cell>
          <cell r="L123" t="str">
            <v>Bermuda Water Company</v>
          </cell>
          <cell r="M123">
            <v>0</v>
          </cell>
          <cell r="N123">
            <v>0</v>
          </cell>
          <cell r="O123" t="str">
            <v>Y</v>
          </cell>
          <cell r="P123">
            <v>0</v>
          </cell>
          <cell r="Q123" t="str">
            <v>Emergency Repair - Well #1</v>
          </cell>
          <cell r="R123" t="str">
            <v>C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38943</v>
          </cell>
          <cell r="Y123" t="str">
            <v xml:space="preserve"> 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Q2</v>
          </cell>
        </row>
        <row r="124">
          <cell r="A124">
            <v>4360</v>
          </cell>
          <cell r="B124">
            <v>38718</v>
          </cell>
          <cell r="C124">
            <v>0</v>
          </cell>
          <cell r="D124" t="str">
            <v xml:space="preserve"> </v>
          </cell>
          <cell r="E124" t="str">
            <v>*Completed</v>
          </cell>
          <cell r="F124">
            <v>0</v>
          </cell>
          <cell r="G124" t="str">
            <v>Western</v>
          </cell>
          <cell r="H124" t="str">
            <v>AZ</v>
          </cell>
          <cell r="I124">
            <v>135</v>
          </cell>
          <cell r="J124" t="str">
            <v>Bermuda Water Company</v>
          </cell>
          <cell r="K124">
            <v>935</v>
          </cell>
          <cell r="L124">
            <v>0</v>
          </cell>
          <cell r="M124">
            <v>0</v>
          </cell>
          <cell r="N124">
            <v>0</v>
          </cell>
          <cell r="O124" t="str">
            <v>Y</v>
          </cell>
          <cell r="P124">
            <v>0</v>
          </cell>
          <cell r="Q124" t="str">
            <v>Emergency Repair to Well # 5</v>
          </cell>
          <cell r="R124" t="str">
            <v>C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38943</v>
          </cell>
          <cell r="Y124" t="str">
            <v xml:space="preserve"> 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str">
            <v>Q2</v>
          </cell>
        </row>
        <row r="125">
          <cell r="A125">
            <v>4361</v>
          </cell>
          <cell r="B125">
            <v>38718</v>
          </cell>
          <cell r="C125">
            <v>0</v>
          </cell>
          <cell r="D125" t="str">
            <v xml:space="preserve"> </v>
          </cell>
          <cell r="E125" t="str">
            <v>*Completed</v>
          </cell>
          <cell r="F125">
            <v>0</v>
          </cell>
          <cell r="G125" t="str">
            <v>Western</v>
          </cell>
          <cell r="H125" t="str">
            <v>NV</v>
          </cell>
          <cell r="I125">
            <v>35</v>
          </cell>
          <cell r="J125" t="str">
            <v>Spring Creek Utilities Company</v>
          </cell>
          <cell r="K125">
            <v>110</v>
          </cell>
          <cell r="L125" t="str">
            <v>Spring Creek Utilities Company</v>
          </cell>
          <cell r="M125">
            <v>0</v>
          </cell>
          <cell r="N125">
            <v>0</v>
          </cell>
          <cell r="O125" t="str">
            <v>Y</v>
          </cell>
          <cell r="P125">
            <v>0</v>
          </cell>
          <cell r="Q125" t="str">
            <v>Emergency Repair Well # 1</v>
          </cell>
          <cell r="R125" t="str">
            <v>C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38943</v>
          </cell>
          <cell r="Y125" t="str">
            <v xml:space="preserve"> 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Q2</v>
          </cell>
        </row>
        <row r="126">
          <cell r="A126">
            <v>4371</v>
          </cell>
          <cell r="B126">
            <v>38718</v>
          </cell>
          <cell r="C126">
            <v>0</v>
          </cell>
          <cell r="D126" t="str">
            <v xml:space="preserve"> </v>
          </cell>
          <cell r="E126" t="str">
            <v>*Completed</v>
          </cell>
          <cell r="F126">
            <v>0</v>
          </cell>
          <cell r="G126" t="str">
            <v>Western</v>
          </cell>
          <cell r="H126" t="str">
            <v>NV</v>
          </cell>
          <cell r="I126">
            <v>34</v>
          </cell>
          <cell r="J126" t="str">
            <v>Utilities, Inc. of Nevada</v>
          </cell>
          <cell r="K126">
            <v>120</v>
          </cell>
          <cell r="L126" t="str">
            <v>Utilities, Inc of Nevada</v>
          </cell>
          <cell r="M126">
            <v>0</v>
          </cell>
          <cell r="N126">
            <v>0</v>
          </cell>
          <cell r="O126" t="str">
            <v>Y</v>
          </cell>
          <cell r="P126">
            <v>0</v>
          </cell>
          <cell r="Q126" t="str">
            <v>Garnet Drive Street Repairs</v>
          </cell>
          <cell r="R126" t="str">
            <v>C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38961</v>
          </cell>
          <cell r="Y126" t="str">
            <v xml:space="preserve"> 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Q2</v>
          </cell>
        </row>
        <row r="127">
          <cell r="A127">
            <v>4383</v>
          </cell>
          <cell r="B127">
            <v>38718</v>
          </cell>
          <cell r="C127">
            <v>0</v>
          </cell>
          <cell r="D127" t="str">
            <v xml:space="preserve"> </v>
          </cell>
          <cell r="E127" t="str">
            <v>*Completed</v>
          </cell>
          <cell r="F127">
            <v>0</v>
          </cell>
          <cell r="G127" t="str">
            <v>Western</v>
          </cell>
          <cell r="H127" t="str">
            <v>NV</v>
          </cell>
          <cell r="I127">
            <v>140</v>
          </cell>
          <cell r="J127" t="str">
            <v>Utilities, Inc. of Central Nevada</v>
          </cell>
          <cell r="K127">
            <v>140</v>
          </cell>
          <cell r="L127" t="str">
            <v>Utilities, Inc of Central Nevada</v>
          </cell>
          <cell r="M127">
            <v>0</v>
          </cell>
          <cell r="N127">
            <v>0</v>
          </cell>
          <cell r="O127" t="str">
            <v>Y</v>
          </cell>
          <cell r="P127">
            <v>0</v>
          </cell>
          <cell r="Q127" t="str">
            <v>Well #9 Emergency Rehabilitation</v>
          </cell>
          <cell r="R127" t="str">
            <v>C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38944</v>
          </cell>
          <cell r="Y127" t="str">
            <v>140-0140-115-06-01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 t="str">
            <v>Q2</v>
          </cell>
        </row>
        <row r="128">
          <cell r="A128">
            <v>4385</v>
          </cell>
          <cell r="B128">
            <v>38718</v>
          </cell>
          <cell r="C128">
            <v>0</v>
          </cell>
          <cell r="D128" t="str">
            <v xml:space="preserve"> </v>
          </cell>
          <cell r="E128" t="str">
            <v>*Completed</v>
          </cell>
          <cell r="F128">
            <v>0</v>
          </cell>
          <cell r="G128" t="str">
            <v>Western</v>
          </cell>
          <cell r="H128" t="str">
            <v>NV</v>
          </cell>
          <cell r="I128">
            <v>140</v>
          </cell>
          <cell r="J128" t="str">
            <v>Utilities, Inc. of Central Nevada</v>
          </cell>
          <cell r="K128">
            <v>140</v>
          </cell>
          <cell r="L128" t="str">
            <v>Utilities, Inc of Central Nevada</v>
          </cell>
          <cell r="M128">
            <v>0</v>
          </cell>
          <cell r="N128">
            <v>0</v>
          </cell>
          <cell r="O128" t="str">
            <v>Y</v>
          </cell>
          <cell r="P128">
            <v>0</v>
          </cell>
          <cell r="Q128" t="str">
            <v>Water Main Pipeline Extension Upland Ave.</v>
          </cell>
          <cell r="R128" t="str">
            <v>C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39078</v>
          </cell>
          <cell r="Y128" t="str">
            <v>140-0140-115-06-05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Q2</v>
          </cell>
        </row>
        <row r="129">
          <cell r="A129">
            <v>4401</v>
          </cell>
          <cell r="B129">
            <v>38718</v>
          </cell>
          <cell r="C129">
            <v>0</v>
          </cell>
          <cell r="D129" t="str">
            <v xml:space="preserve"> </v>
          </cell>
          <cell r="E129" t="str">
            <v>*Completed</v>
          </cell>
          <cell r="F129">
            <v>0</v>
          </cell>
          <cell r="G129" t="str">
            <v>Western</v>
          </cell>
          <cell r="H129" t="str">
            <v>NV</v>
          </cell>
          <cell r="I129">
            <v>140</v>
          </cell>
          <cell r="J129" t="str">
            <v>Utilities, Inc. of Central Nevada</v>
          </cell>
          <cell r="K129">
            <v>140</v>
          </cell>
          <cell r="L129" t="str">
            <v>Utilities, Inc of Central Nevada</v>
          </cell>
          <cell r="M129">
            <v>0</v>
          </cell>
          <cell r="N129">
            <v>0</v>
          </cell>
          <cell r="O129" t="str">
            <v>Y</v>
          </cell>
          <cell r="P129">
            <v>0</v>
          </cell>
          <cell r="Q129" t="str">
            <v>Well 9 Rehabilitation and Pump/Motor Replacement</v>
          </cell>
          <cell r="R129" t="str">
            <v>C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38961</v>
          </cell>
          <cell r="Y129" t="str">
            <v>140-0140-115-06-02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Q2</v>
          </cell>
        </row>
        <row r="130">
          <cell r="A130">
            <v>4416</v>
          </cell>
          <cell r="B130">
            <v>38718</v>
          </cell>
          <cell r="C130">
            <v>0</v>
          </cell>
          <cell r="D130" t="str">
            <v xml:space="preserve"> </v>
          </cell>
          <cell r="E130" t="str">
            <v>*Completed</v>
          </cell>
          <cell r="F130">
            <v>0</v>
          </cell>
          <cell r="G130" t="str">
            <v>Western</v>
          </cell>
          <cell r="H130" t="str">
            <v>NV</v>
          </cell>
          <cell r="I130">
            <v>140</v>
          </cell>
          <cell r="J130" t="str">
            <v>Utilities, Inc. of Central Nevada</v>
          </cell>
          <cell r="K130">
            <v>140</v>
          </cell>
          <cell r="L130" t="str">
            <v>Utilities, Inc of Central Nevada</v>
          </cell>
          <cell r="M130">
            <v>0</v>
          </cell>
          <cell r="N130">
            <v>0</v>
          </cell>
          <cell r="O130" t="str">
            <v>Y</v>
          </cell>
          <cell r="P130">
            <v>0</v>
          </cell>
          <cell r="Q130" t="str">
            <v xml:space="preserve">Valve Turning Machine </v>
          </cell>
          <cell r="R130" t="str">
            <v>C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39069</v>
          </cell>
          <cell r="Y130" t="str">
            <v>140-0140-115-06-06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Q2</v>
          </cell>
        </row>
        <row r="131">
          <cell r="A131">
            <v>4461</v>
          </cell>
          <cell r="B131">
            <v>38718</v>
          </cell>
          <cell r="C131">
            <v>0</v>
          </cell>
          <cell r="D131" t="str">
            <v xml:space="preserve"> </v>
          </cell>
          <cell r="E131" t="str">
            <v>*Completed</v>
          </cell>
          <cell r="F131">
            <v>0</v>
          </cell>
          <cell r="G131" t="str">
            <v>Western</v>
          </cell>
          <cell r="H131" t="str">
            <v>NV</v>
          </cell>
          <cell r="I131">
            <v>140</v>
          </cell>
          <cell r="J131" t="str">
            <v>Utilities, Inc. of Central Nevada</v>
          </cell>
          <cell r="K131">
            <v>140</v>
          </cell>
          <cell r="L131" t="str">
            <v>Utilities, Inc. of Central NV</v>
          </cell>
          <cell r="M131">
            <v>0</v>
          </cell>
          <cell r="N131">
            <v>0</v>
          </cell>
          <cell r="O131" t="str">
            <v>Y</v>
          </cell>
          <cell r="P131">
            <v>0</v>
          </cell>
          <cell r="Q131" t="str">
            <v>Online Monitoring Equipment</v>
          </cell>
          <cell r="R131" t="str">
            <v>C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39085</v>
          </cell>
          <cell r="Y131" t="str">
            <v>140-0140-115-06-08</v>
          </cell>
          <cell r="Z131">
            <v>2043.32</v>
          </cell>
          <cell r="AA131">
            <v>2043.32</v>
          </cell>
          <cell r="AB131">
            <v>0</v>
          </cell>
          <cell r="AC131">
            <v>0</v>
          </cell>
          <cell r="AD131">
            <v>0</v>
          </cell>
          <cell r="AE131">
            <v>2043.32</v>
          </cell>
          <cell r="AF131">
            <v>0</v>
          </cell>
          <cell r="AG131">
            <v>0</v>
          </cell>
          <cell r="AH131">
            <v>0</v>
          </cell>
          <cell r="AI131">
            <v>2043.32</v>
          </cell>
          <cell r="AJ131" t="str">
            <v>Q2</v>
          </cell>
        </row>
        <row r="132">
          <cell r="A132">
            <v>4462</v>
          </cell>
          <cell r="B132">
            <v>38718</v>
          </cell>
          <cell r="C132">
            <v>0</v>
          </cell>
          <cell r="D132" t="str">
            <v xml:space="preserve"> </v>
          </cell>
          <cell r="E132" t="str">
            <v>*Completed</v>
          </cell>
          <cell r="F132">
            <v>0</v>
          </cell>
          <cell r="G132" t="str">
            <v>Western</v>
          </cell>
          <cell r="H132" t="str">
            <v>NV</v>
          </cell>
          <cell r="I132">
            <v>140</v>
          </cell>
          <cell r="J132" t="str">
            <v>Utilities, Inc. of Central Nevada</v>
          </cell>
          <cell r="K132">
            <v>140</v>
          </cell>
          <cell r="L132" t="str">
            <v>Utilities, Inc. of Central NV</v>
          </cell>
          <cell r="M132">
            <v>0</v>
          </cell>
          <cell r="N132">
            <v>0</v>
          </cell>
          <cell r="O132" t="str">
            <v>Y</v>
          </cell>
          <cell r="P132">
            <v>0</v>
          </cell>
          <cell r="Q132" t="str">
            <v>Omaha Pipeline Construction</v>
          </cell>
          <cell r="R132" t="str">
            <v>C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39082</v>
          </cell>
          <cell r="Y132" t="str">
            <v>140-0140-115-06-07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Q2</v>
          </cell>
        </row>
        <row r="133">
          <cell r="A133">
            <v>4476</v>
          </cell>
          <cell r="B133">
            <v>38718</v>
          </cell>
          <cell r="C133">
            <v>0</v>
          </cell>
          <cell r="D133" t="str">
            <v xml:space="preserve"> </v>
          </cell>
          <cell r="E133" t="str">
            <v>*Completed</v>
          </cell>
          <cell r="F133">
            <v>0</v>
          </cell>
          <cell r="G133" t="str">
            <v>Western</v>
          </cell>
          <cell r="H133" t="str">
            <v>NV</v>
          </cell>
          <cell r="I133">
            <v>34</v>
          </cell>
          <cell r="J133" t="str">
            <v>Utilities, Inc. of Nevada</v>
          </cell>
          <cell r="K133">
            <v>120</v>
          </cell>
          <cell r="L133" t="str">
            <v>Utilities, Inc of Nevada</v>
          </cell>
          <cell r="M133">
            <v>0</v>
          </cell>
          <cell r="N133">
            <v>0</v>
          </cell>
          <cell r="O133" t="str">
            <v>Y</v>
          </cell>
          <cell r="P133">
            <v>0</v>
          </cell>
          <cell r="Q133" t="str">
            <v>Watermain Repair - Bordertown Casino</v>
          </cell>
          <cell r="R133" t="str">
            <v>C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39069</v>
          </cell>
          <cell r="Y133" t="str">
            <v>034-0120-115-06-01</v>
          </cell>
          <cell r="Z133">
            <v>15653.53</v>
          </cell>
          <cell r="AA133">
            <v>0</v>
          </cell>
          <cell r="AB133">
            <v>15653.53</v>
          </cell>
          <cell r="AC133">
            <v>0</v>
          </cell>
          <cell r="AD133">
            <v>0</v>
          </cell>
          <cell r="AE133">
            <v>15653.53</v>
          </cell>
          <cell r="AF133">
            <v>0</v>
          </cell>
          <cell r="AG133">
            <v>0</v>
          </cell>
          <cell r="AH133">
            <v>0</v>
          </cell>
          <cell r="AI133">
            <v>15653.53</v>
          </cell>
          <cell r="AJ133" t="str">
            <v>Q2</v>
          </cell>
        </row>
        <row r="134">
          <cell r="A134">
            <v>8057</v>
          </cell>
          <cell r="B134">
            <v>38718</v>
          </cell>
          <cell r="C134">
            <v>0</v>
          </cell>
          <cell r="D134" t="str">
            <v xml:space="preserve"> </v>
          </cell>
          <cell r="E134" t="str">
            <v>*Completed</v>
          </cell>
          <cell r="F134">
            <v>0</v>
          </cell>
          <cell r="G134" t="str">
            <v>Western</v>
          </cell>
          <cell r="H134" t="str">
            <v>AZ</v>
          </cell>
          <cell r="I134">
            <v>135</v>
          </cell>
          <cell r="J134" t="str">
            <v>Bermuda Water Company</v>
          </cell>
          <cell r="K134">
            <v>935</v>
          </cell>
          <cell r="L134" t="str">
            <v>Bermuda Water Co.</v>
          </cell>
          <cell r="M134">
            <v>0</v>
          </cell>
          <cell r="N134">
            <v>0</v>
          </cell>
          <cell r="O134" t="str">
            <v>Y</v>
          </cell>
          <cell r="P134">
            <v>0</v>
          </cell>
          <cell r="Q134" t="str">
            <v>Electronic Water Quality Monitoring &amp; Sight Security</v>
          </cell>
          <cell r="R134" t="str">
            <v>C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39086</v>
          </cell>
          <cell r="Y134" t="str">
            <v>135-0935-115-07-01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str">
            <v>Q2</v>
          </cell>
        </row>
        <row r="135">
          <cell r="A135">
            <v>8084</v>
          </cell>
          <cell r="B135">
            <v>38718</v>
          </cell>
          <cell r="C135">
            <v>0</v>
          </cell>
          <cell r="D135" t="str">
            <v xml:space="preserve"> </v>
          </cell>
          <cell r="E135" t="str">
            <v>Placed In Service</v>
          </cell>
          <cell r="F135">
            <v>0</v>
          </cell>
          <cell r="G135" t="str">
            <v>Western</v>
          </cell>
          <cell r="H135" t="str">
            <v>AZ</v>
          </cell>
          <cell r="I135">
            <v>135</v>
          </cell>
          <cell r="J135" t="str">
            <v>Bermuda Water Company</v>
          </cell>
          <cell r="K135">
            <v>935</v>
          </cell>
          <cell r="L135" t="str">
            <v>Bermuda Water Co.</v>
          </cell>
          <cell r="M135">
            <v>0</v>
          </cell>
          <cell r="N135">
            <v>0</v>
          </cell>
          <cell r="O135" t="str">
            <v>Y</v>
          </cell>
          <cell r="P135">
            <v>0</v>
          </cell>
          <cell r="Q135" t="str">
            <v>Valve Turning Machine</v>
          </cell>
          <cell r="R135" t="str">
            <v>C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39252</v>
          </cell>
          <cell r="Y135" t="str">
            <v>135-0935-115-07-02</v>
          </cell>
          <cell r="Z135">
            <v>53000</v>
          </cell>
          <cell r="AA135">
            <v>53000</v>
          </cell>
          <cell r="AB135">
            <v>0</v>
          </cell>
          <cell r="AC135">
            <v>0</v>
          </cell>
          <cell r="AD135">
            <v>0</v>
          </cell>
          <cell r="AE135">
            <v>53000</v>
          </cell>
          <cell r="AF135">
            <v>0</v>
          </cell>
          <cell r="AG135">
            <v>0</v>
          </cell>
          <cell r="AH135">
            <v>0</v>
          </cell>
          <cell r="AI135">
            <v>53000</v>
          </cell>
          <cell r="AJ135" t="str">
            <v>Q2</v>
          </cell>
        </row>
        <row r="136">
          <cell r="A136">
            <v>9026</v>
          </cell>
          <cell r="B136">
            <v>38718</v>
          </cell>
          <cell r="C136">
            <v>0</v>
          </cell>
          <cell r="D136" t="str">
            <v xml:space="preserve"> </v>
          </cell>
          <cell r="E136" t="str">
            <v>*Completed</v>
          </cell>
          <cell r="F136">
            <v>0</v>
          </cell>
          <cell r="G136" t="str">
            <v>Western</v>
          </cell>
          <cell r="H136" t="str">
            <v>NV</v>
          </cell>
          <cell r="I136">
            <v>133</v>
          </cell>
          <cell r="J136" t="str">
            <v>Sky Ranch Water Service</v>
          </cell>
          <cell r="K136">
            <v>123</v>
          </cell>
          <cell r="L136" t="str">
            <v>Sky Ranch Water Service</v>
          </cell>
          <cell r="M136">
            <v>0</v>
          </cell>
          <cell r="N136">
            <v>0</v>
          </cell>
          <cell r="O136" t="str">
            <v>Y</v>
          </cell>
          <cell r="P136">
            <v>0</v>
          </cell>
          <cell r="Q136" t="str">
            <v>Electronic Water Quality Monitoring &amp; Sight Security</v>
          </cell>
          <cell r="R136" t="str">
            <v>C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39084</v>
          </cell>
          <cell r="Y136" t="str">
            <v>133-0123-115-06-01</v>
          </cell>
          <cell r="Z136">
            <v>23.93</v>
          </cell>
          <cell r="AA136">
            <v>23.93</v>
          </cell>
          <cell r="AB136">
            <v>0</v>
          </cell>
          <cell r="AC136">
            <v>0</v>
          </cell>
          <cell r="AD136">
            <v>0</v>
          </cell>
          <cell r="AE136">
            <v>23.93</v>
          </cell>
          <cell r="AF136">
            <v>0</v>
          </cell>
          <cell r="AG136">
            <v>0</v>
          </cell>
          <cell r="AH136">
            <v>0</v>
          </cell>
          <cell r="AI136">
            <v>23.93</v>
          </cell>
          <cell r="AJ136" t="str">
            <v>Q2</v>
          </cell>
        </row>
        <row r="137">
          <cell r="A137">
            <v>9079</v>
          </cell>
          <cell r="B137">
            <v>38718</v>
          </cell>
          <cell r="C137">
            <v>0</v>
          </cell>
          <cell r="D137" t="str">
            <v xml:space="preserve"> </v>
          </cell>
          <cell r="E137" t="str">
            <v>*Completed</v>
          </cell>
          <cell r="F137">
            <v>0</v>
          </cell>
          <cell r="G137" t="str">
            <v>Western</v>
          </cell>
          <cell r="H137" t="str">
            <v>NV</v>
          </cell>
          <cell r="I137">
            <v>35</v>
          </cell>
          <cell r="J137" t="str">
            <v>Spring Creek Utilities Company</v>
          </cell>
          <cell r="K137">
            <v>110</v>
          </cell>
          <cell r="L137" t="str">
            <v>Spring Creek Utilities Company</v>
          </cell>
          <cell r="M137">
            <v>0</v>
          </cell>
          <cell r="N137">
            <v>0</v>
          </cell>
          <cell r="O137" t="str">
            <v>Y</v>
          </cell>
          <cell r="P137">
            <v>0</v>
          </cell>
          <cell r="Q137" t="str">
            <v>Online Monitoring Equipment and Security - Wells</v>
          </cell>
          <cell r="R137" t="str">
            <v>C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39085</v>
          </cell>
          <cell r="Y137" t="str">
            <v>035-0110-115-06-03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Q2</v>
          </cell>
        </row>
        <row r="138">
          <cell r="A138">
            <v>9202</v>
          </cell>
          <cell r="B138">
            <v>38718</v>
          </cell>
          <cell r="C138">
            <v>0</v>
          </cell>
          <cell r="D138" t="str">
            <v xml:space="preserve"> </v>
          </cell>
          <cell r="E138" t="str">
            <v>*Completed</v>
          </cell>
          <cell r="F138">
            <v>0</v>
          </cell>
          <cell r="G138" t="str">
            <v>Western</v>
          </cell>
          <cell r="H138" t="str">
            <v>NV</v>
          </cell>
          <cell r="I138">
            <v>140</v>
          </cell>
          <cell r="J138" t="str">
            <v>Utilities, Inc. of Central Nevada</v>
          </cell>
          <cell r="K138">
            <v>140</v>
          </cell>
          <cell r="L138" t="str">
            <v>Utilities, Inc of Central Nevada</v>
          </cell>
          <cell r="M138">
            <v>0</v>
          </cell>
          <cell r="N138">
            <v>0</v>
          </cell>
          <cell r="O138" t="str">
            <v>Y</v>
          </cell>
          <cell r="P138">
            <v>0</v>
          </cell>
          <cell r="Q138" t="str">
            <v>TV Van Sewer Collections</v>
          </cell>
          <cell r="R138" t="str">
            <v>C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39085</v>
          </cell>
          <cell r="Y138" t="str">
            <v>140-0140-116-06-06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Q2</v>
          </cell>
        </row>
        <row r="139">
          <cell r="A139">
            <v>9235</v>
          </cell>
          <cell r="B139">
            <v>38718</v>
          </cell>
          <cell r="C139">
            <v>0</v>
          </cell>
          <cell r="D139" t="str">
            <v xml:space="preserve"> </v>
          </cell>
          <cell r="E139" t="str">
            <v>*Completed</v>
          </cell>
          <cell r="F139">
            <v>0</v>
          </cell>
          <cell r="G139" t="str">
            <v>Western</v>
          </cell>
          <cell r="H139" t="str">
            <v>NV</v>
          </cell>
          <cell r="I139">
            <v>140</v>
          </cell>
          <cell r="J139" t="str">
            <v>Utilities, Inc. of Central Nevada</v>
          </cell>
          <cell r="K139">
            <v>140</v>
          </cell>
          <cell r="L139" t="str">
            <v>Utilities, Inc of Central Nevada</v>
          </cell>
          <cell r="M139">
            <v>0</v>
          </cell>
          <cell r="N139">
            <v>0</v>
          </cell>
          <cell r="O139" t="str">
            <v>Y</v>
          </cell>
          <cell r="P139">
            <v>0</v>
          </cell>
          <cell r="Q139" t="str">
            <v xml:space="preserve">Jetter/Vacuum Truck </v>
          </cell>
          <cell r="R139" t="str">
            <v>C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39082</v>
          </cell>
          <cell r="Y139" t="str">
            <v>140-0140-116-06-05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str">
            <v>Q2</v>
          </cell>
        </row>
        <row r="140">
          <cell r="A140">
            <v>9260</v>
          </cell>
          <cell r="B140">
            <v>38718</v>
          </cell>
          <cell r="C140">
            <v>0</v>
          </cell>
          <cell r="D140" t="str">
            <v xml:space="preserve"> </v>
          </cell>
          <cell r="E140" t="str">
            <v>*Completed</v>
          </cell>
          <cell r="F140">
            <v>0</v>
          </cell>
          <cell r="G140" t="str">
            <v>Western</v>
          </cell>
          <cell r="H140" t="str">
            <v>NV</v>
          </cell>
          <cell r="I140">
            <v>34</v>
          </cell>
          <cell r="J140" t="str">
            <v>Utilities, Inc. of Nevada</v>
          </cell>
          <cell r="K140">
            <v>120</v>
          </cell>
          <cell r="L140" t="str">
            <v>Utilities, Inc of Nevada</v>
          </cell>
          <cell r="M140">
            <v>0</v>
          </cell>
          <cell r="N140">
            <v>0</v>
          </cell>
          <cell r="O140" t="str">
            <v>Y</v>
          </cell>
          <cell r="P140">
            <v>0</v>
          </cell>
          <cell r="Q140" t="str">
            <v>Electronic Water Quality Monitoring &amp; Sight Security Wells</v>
          </cell>
          <cell r="R140" t="str">
            <v>C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39091</v>
          </cell>
          <cell r="Y140" t="str">
            <v>034-0120-115-06-02</v>
          </cell>
          <cell r="Z140">
            <v>43678.69</v>
          </cell>
          <cell r="AA140">
            <v>43678.69</v>
          </cell>
          <cell r="AB140">
            <v>0</v>
          </cell>
          <cell r="AC140">
            <v>0</v>
          </cell>
          <cell r="AD140">
            <v>0</v>
          </cell>
          <cell r="AE140">
            <v>43678.69</v>
          </cell>
          <cell r="AF140">
            <v>0</v>
          </cell>
          <cell r="AG140">
            <v>0</v>
          </cell>
          <cell r="AH140">
            <v>0</v>
          </cell>
          <cell r="AI140">
            <v>43678.69</v>
          </cell>
          <cell r="AJ140" t="str">
            <v>Q2</v>
          </cell>
        </row>
        <row r="141">
          <cell r="A141">
            <v>9210</v>
          </cell>
          <cell r="B141">
            <v>39187</v>
          </cell>
          <cell r="C141" t="str">
            <v>Wendy Wentz</v>
          </cell>
          <cell r="D141">
            <v>39204</v>
          </cell>
          <cell r="E141" t="str">
            <v>Closed</v>
          </cell>
          <cell r="F141">
            <v>0</v>
          </cell>
          <cell r="G141" t="str">
            <v>Western</v>
          </cell>
          <cell r="H141" t="str">
            <v>NV</v>
          </cell>
          <cell r="I141">
            <v>140</v>
          </cell>
          <cell r="J141" t="str">
            <v>Utilities, Inc. of Central Nevada</v>
          </cell>
          <cell r="K141">
            <v>140</v>
          </cell>
          <cell r="L141" t="str">
            <v>Utilities, Inc. of Central Nevada</v>
          </cell>
          <cell r="M141">
            <v>0</v>
          </cell>
          <cell r="N141">
            <v>0</v>
          </cell>
          <cell r="O141" t="str">
            <v>Y</v>
          </cell>
          <cell r="P141">
            <v>0</v>
          </cell>
          <cell r="Q141" t="str">
            <v>5 valve insertions (Calvada Blvd)-8"-16"-30K each</v>
          </cell>
          <cell r="R141" t="str">
            <v>C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 t="str">
            <v xml:space="preserve"> </v>
          </cell>
          <cell r="Y141" t="str">
            <v xml:space="preserve"> </v>
          </cell>
          <cell r="Z141">
            <v>0</v>
          </cell>
          <cell r="AA141">
            <v>83680</v>
          </cell>
          <cell r="AB141">
            <v>-83680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 t="str">
            <v>Q2</v>
          </cell>
        </row>
        <row r="142">
          <cell r="A142">
            <v>4530</v>
          </cell>
          <cell r="B142">
            <v>39187</v>
          </cell>
          <cell r="C142" t="str">
            <v>Monica Stoica</v>
          </cell>
          <cell r="D142" t="str">
            <v xml:space="preserve"> </v>
          </cell>
          <cell r="E142" t="str">
            <v>Placed In Service</v>
          </cell>
          <cell r="F142">
            <v>0</v>
          </cell>
          <cell r="G142" t="str">
            <v>Western</v>
          </cell>
          <cell r="H142" t="str">
            <v>NV</v>
          </cell>
          <cell r="I142">
            <v>140</v>
          </cell>
          <cell r="J142" t="str">
            <v>Utilities, Inc. of Central Nevada</v>
          </cell>
          <cell r="K142">
            <v>140</v>
          </cell>
          <cell r="L142" t="str">
            <v>Utilities, Inc. of Central Nevada</v>
          </cell>
          <cell r="M142">
            <v>0</v>
          </cell>
          <cell r="N142">
            <v>0</v>
          </cell>
          <cell r="O142" t="str">
            <v>Y</v>
          </cell>
          <cell r="P142">
            <v>0</v>
          </cell>
          <cell r="Q142" t="str">
            <v>Emergency 2 Water Service Repair</v>
          </cell>
          <cell r="R142" t="str">
            <v>C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39204</v>
          </cell>
          <cell r="Y142" t="str">
            <v>140-0140-115-07-02</v>
          </cell>
          <cell r="Z142">
            <v>25790</v>
          </cell>
          <cell r="AA142">
            <v>25790</v>
          </cell>
          <cell r="AB142">
            <v>0</v>
          </cell>
          <cell r="AC142">
            <v>0</v>
          </cell>
          <cell r="AD142">
            <v>0</v>
          </cell>
          <cell r="AE142">
            <v>25790</v>
          </cell>
          <cell r="AF142">
            <v>0</v>
          </cell>
          <cell r="AG142">
            <v>0</v>
          </cell>
          <cell r="AH142">
            <v>0</v>
          </cell>
          <cell r="AI142">
            <v>25790</v>
          </cell>
          <cell r="AJ142" t="str">
            <v>Q2</v>
          </cell>
        </row>
        <row r="143">
          <cell r="A143">
            <v>4544</v>
          </cell>
          <cell r="B143">
            <v>39187</v>
          </cell>
          <cell r="C143" t="str">
            <v>Monica Stoica</v>
          </cell>
          <cell r="D143" t="str">
            <v xml:space="preserve"> </v>
          </cell>
          <cell r="E143" t="str">
            <v>Placed In Service</v>
          </cell>
          <cell r="F143">
            <v>0</v>
          </cell>
          <cell r="G143" t="str">
            <v>Western</v>
          </cell>
          <cell r="H143" t="str">
            <v>AZ</v>
          </cell>
          <cell r="I143">
            <v>135</v>
          </cell>
          <cell r="J143" t="str">
            <v>Bermuda Water Company</v>
          </cell>
          <cell r="K143">
            <v>935</v>
          </cell>
          <cell r="L143" t="str">
            <v>Bermuda Water Company</v>
          </cell>
          <cell r="M143">
            <v>0</v>
          </cell>
          <cell r="N143">
            <v>0</v>
          </cell>
          <cell r="O143" t="str">
            <v>Y</v>
          </cell>
          <cell r="P143">
            <v>0</v>
          </cell>
          <cell r="Q143" t="str">
            <v>Emergency Well #8</v>
          </cell>
          <cell r="R143" t="str">
            <v>C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39204</v>
          </cell>
          <cell r="Y143" t="str">
            <v>135-0935-115-07-06</v>
          </cell>
          <cell r="Z143">
            <v>17695.16</v>
          </cell>
          <cell r="AA143">
            <v>7861.69</v>
          </cell>
          <cell r="AB143">
            <v>9833.4699999999993</v>
          </cell>
          <cell r="AC143">
            <v>0</v>
          </cell>
          <cell r="AD143">
            <v>0</v>
          </cell>
          <cell r="AE143">
            <v>17695.16</v>
          </cell>
          <cell r="AF143">
            <v>0</v>
          </cell>
          <cell r="AG143">
            <v>0</v>
          </cell>
          <cell r="AH143">
            <v>0</v>
          </cell>
          <cell r="AI143">
            <v>17695.16</v>
          </cell>
          <cell r="AJ143" t="str">
            <v>Q2</v>
          </cell>
        </row>
        <row r="144">
          <cell r="A144">
            <v>4550</v>
          </cell>
          <cell r="B144">
            <v>39211</v>
          </cell>
          <cell r="C144" t="str">
            <v>Monica Stoica</v>
          </cell>
          <cell r="D144" t="str">
            <v xml:space="preserve"> </v>
          </cell>
          <cell r="E144" t="str">
            <v>Placed In Service</v>
          </cell>
          <cell r="F144">
            <v>0</v>
          </cell>
          <cell r="G144" t="str">
            <v>Western</v>
          </cell>
          <cell r="H144" t="str">
            <v>AZ</v>
          </cell>
          <cell r="I144">
            <v>135</v>
          </cell>
          <cell r="J144" t="str">
            <v>Bermuda Water Company</v>
          </cell>
          <cell r="K144">
            <v>935</v>
          </cell>
          <cell r="L144" t="str">
            <v>Bermuda Water Company</v>
          </cell>
          <cell r="M144">
            <v>0</v>
          </cell>
          <cell r="N144">
            <v>0</v>
          </cell>
          <cell r="O144" t="str">
            <v>Y</v>
          </cell>
          <cell r="P144">
            <v>0</v>
          </cell>
          <cell r="Q144" t="str">
            <v>Emergency Repair Well #4</v>
          </cell>
          <cell r="R144" t="str">
            <v>C</v>
          </cell>
          <cell r="S144">
            <v>0</v>
          </cell>
          <cell r="T144">
            <v>0</v>
          </cell>
          <cell r="U144">
            <v>0</v>
          </cell>
          <cell r="V144">
            <v>39098</v>
          </cell>
          <cell r="W144">
            <v>39172</v>
          </cell>
          <cell r="X144">
            <v>39206</v>
          </cell>
          <cell r="Y144" t="str">
            <v>135-0935-115-07-09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Q2</v>
          </cell>
        </row>
        <row r="145">
          <cell r="A145" t="str">
            <v>35 - TR</v>
          </cell>
          <cell r="B145">
            <v>39211</v>
          </cell>
          <cell r="C145" t="str">
            <v>Monica Stoica</v>
          </cell>
          <cell r="D145" t="str">
            <v xml:space="preserve"> </v>
          </cell>
          <cell r="E145" t="str">
            <v xml:space="preserve">Not in system </v>
          </cell>
          <cell r="F145">
            <v>0</v>
          </cell>
          <cell r="G145" t="str">
            <v>Western</v>
          </cell>
          <cell r="H145" t="str">
            <v>NV</v>
          </cell>
          <cell r="I145">
            <v>35</v>
          </cell>
          <cell r="J145" t="str">
            <v>Spring Creek Utilities Company</v>
          </cell>
          <cell r="K145">
            <v>110</v>
          </cell>
          <cell r="L145" t="str">
            <v>Spring Creek Utilities Company</v>
          </cell>
          <cell r="M145">
            <v>0</v>
          </cell>
          <cell r="N145">
            <v>0</v>
          </cell>
          <cell r="O145" t="str">
            <v>Y</v>
          </cell>
          <cell r="P145">
            <v>0</v>
          </cell>
          <cell r="Q145" t="str">
            <v>TRANSPORTATION</v>
          </cell>
          <cell r="R145" t="str">
            <v>C</v>
          </cell>
          <cell r="S145">
            <v>0</v>
          </cell>
          <cell r="T145">
            <v>0</v>
          </cell>
          <cell r="U145">
            <v>0</v>
          </cell>
          <cell r="V145">
            <v>39173</v>
          </cell>
          <cell r="W145">
            <v>39263</v>
          </cell>
          <cell r="X145" t="str">
            <v xml:space="preserve"> </v>
          </cell>
          <cell r="Y145" t="str">
            <v xml:space="preserve"> </v>
          </cell>
          <cell r="Z145">
            <v>31195.13</v>
          </cell>
          <cell r="AA145">
            <v>0</v>
          </cell>
          <cell r="AB145">
            <v>31195.13</v>
          </cell>
          <cell r="AC145">
            <v>0</v>
          </cell>
          <cell r="AD145">
            <v>0</v>
          </cell>
          <cell r="AE145">
            <v>31195.13</v>
          </cell>
          <cell r="AF145">
            <v>0</v>
          </cell>
          <cell r="AG145">
            <v>0</v>
          </cell>
          <cell r="AH145">
            <v>0</v>
          </cell>
          <cell r="AI145">
            <v>31195.13</v>
          </cell>
          <cell r="AJ145" t="str">
            <v>Q2</v>
          </cell>
        </row>
        <row r="146">
          <cell r="A146" t="str">
            <v>35 - IT</v>
          </cell>
          <cell r="B146">
            <v>39211</v>
          </cell>
          <cell r="C146" t="str">
            <v>Monica Stoica</v>
          </cell>
          <cell r="D146" t="str">
            <v xml:space="preserve"> </v>
          </cell>
          <cell r="E146" t="str">
            <v xml:space="preserve">Not in system </v>
          </cell>
          <cell r="F146">
            <v>0</v>
          </cell>
          <cell r="G146" t="str">
            <v>Western</v>
          </cell>
          <cell r="H146" t="str">
            <v>NV</v>
          </cell>
          <cell r="I146">
            <v>35</v>
          </cell>
          <cell r="J146" t="str">
            <v>Spring Creek Utilities Company</v>
          </cell>
          <cell r="K146">
            <v>110</v>
          </cell>
          <cell r="L146" t="str">
            <v>Spring Creek Utilities Company</v>
          </cell>
          <cell r="M146">
            <v>0</v>
          </cell>
          <cell r="N146">
            <v>0</v>
          </cell>
          <cell r="O146" t="str">
            <v>Y</v>
          </cell>
          <cell r="P146">
            <v>0</v>
          </cell>
          <cell r="Q146" t="str">
            <v>COMPUTERS</v>
          </cell>
          <cell r="R146" t="str">
            <v>C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 t="str">
            <v xml:space="preserve"> </v>
          </cell>
          <cell r="Y146" t="str">
            <v xml:space="preserve"> </v>
          </cell>
          <cell r="Z146">
            <v>0</v>
          </cell>
          <cell r="AA146">
            <v>0</v>
          </cell>
          <cell r="AB146">
            <v>718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str">
            <v>Q2</v>
          </cell>
        </row>
        <row r="147">
          <cell r="A147">
            <v>4641</v>
          </cell>
          <cell r="B147">
            <v>39238</v>
          </cell>
          <cell r="C147" t="str">
            <v>Wendy Wentz</v>
          </cell>
          <cell r="D147" t="str">
            <v xml:space="preserve"> </v>
          </cell>
          <cell r="E147" t="str">
            <v>Open</v>
          </cell>
          <cell r="F147" t="str">
            <v>Maintenance</v>
          </cell>
          <cell r="G147" t="str">
            <v>Western</v>
          </cell>
          <cell r="H147" t="str">
            <v>NV</v>
          </cell>
          <cell r="I147">
            <v>34</v>
          </cell>
          <cell r="J147" t="str">
            <v>Utilities, Inc. of Nevada</v>
          </cell>
          <cell r="K147">
            <v>120</v>
          </cell>
          <cell r="L147" t="str">
            <v>Utlities, Inc. of Nevada</v>
          </cell>
          <cell r="M147">
            <v>0</v>
          </cell>
          <cell r="N147">
            <v>0</v>
          </cell>
          <cell r="O147" t="str">
            <v>Y</v>
          </cell>
          <cell r="P147">
            <v>0</v>
          </cell>
          <cell r="Q147" t="str">
            <v>UIN Sewger Well - Emergency Repair</v>
          </cell>
          <cell r="R147" t="str">
            <v>C</v>
          </cell>
          <cell r="S147" t="str">
            <v>High</v>
          </cell>
          <cell r="T147" t="str">
            <v>High</v>
          </cell>
          <cell r="U147">
            <v>0</v>
          </cell>
          <cell r="V147">
            <v>39235</v>
          </cell>
          <cell r="W147">
            <v>39263</v>
          </cell>
          <cell r="X147" t="str">
            <v xml:space="preserve"> </v>
          </cell>
          <cell r="Y147" t="str">
            <v>034-0120-115-07-01</v>
          </cell>
          <cell r="Z147">
            <v>717.64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717.64</v>
          </cell>
          <cell r="AF147">
            <v>0</v>
          </cell>
          <cell r="AG147">
            <v>0</v>
          </cell>
          <cell r="AH147">
            <v>0</v>
          </cell>
          <cell r="AI147">
            <v>717.64</v>
          </cell>
          <cell r="AJ147" t="str">
            <v>Q2</v>
          </cell>
        </row>
        <row r="148">
          <cell r="A148">
            <v>4569</v>
          </cell>
          <cell r="B148">
            <v>39237</v>
          </cell>
          <cell r="C148" t="str">
            <v>Wendy Wentz</v>
          </cell>
          <cell r="D148">
            <v>39178</v>
          </cell>
          <cell r="E148" t="str">
            <v>Placed In Service</v>
          </cell>
          <cell r="F148" t="str">
            <v>Maintenance</v>
          </cell>
          <cell r="G148" t="str">
            <v>Western</v>
          </cell>
          <cell r="H148" t="str">
            <v>AZ</v>
          </cell>
          <cell r="I148">
            <v>135</v>
          </cell>
          <cell r="J148" t="str">
            <v>Bermuda Water Company</v>
          </cell>
          <cell r="K148">
            <v>935</v>
          </cell>
          <cell r="L148" t="str">
            <v>Bermuda Water Company</v>
          </cell>
          <cell r="M148">
            <v>0</v>
          </cell>
          <cell r="N148">
            <v>0</v>
          </cell>
          <cell r="O148" t="str">
            <v>Y</v>
          </cell>
          <cell r="P148">
            <v>0</v>
          </cell>
          <cell r="Q148" t="str">
            <v>Emergency Repair Well #4</v>
          </cell>
          <cell r="R148" t="str">
            <v>C</v>
          </cell>
          <cell r="S148" t="str">
            <v>High</v>
          </cell>
          <cell r="T148" t="str">
            <v>High</v>
          </cell>
          <cell r="U148">
            <v>0</v>
          </cell>
          <cell r="V148">
            <v>39142</v>
          </cell>
          <cell r="W148">
            <v>39187</v>
          </cell>
          <cell r="X148">
            <v>39204</v>
          </cell>
          <cell r="Y148" t="str">
            <v>135-0935-115-07-11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Q2</v>
          </cell>
        </row>
        <row r="149">
          <cell r="A149">
            <v>4633</v>
          </cell>
          <cell r="B149">
            <v>39237</v>
          </cell>
          <cell r="C149" t="str">
            <v>Wendy Wentz</v>
          </cell>
          <cell r="D149">
            <v>39227</v>
          </cell>
          <cell r="E149" t="str">
            <v>Placed In Service</v>
          </cell>
          <cell r="F149" t="str">
            <v>Maintenance</v>
          </cell>
          <cell r="G149" t="str">
            <v>Western</v>
          </cell>
          <cell r="H149" t="str">
            <v>AZ</v>
          </cell>
          <cell r="I149">
            <v>135</v>
          </cell>
          <cell r="J149" t="str">
            <v>Bermuda Water Company</v>
          </cell>
          <cell r="K149">
            <v>935</v>
          </cell>
          <cell r="L149" t="str">
            <v>Bermuda Water Company</v>
          </cell>
          <cell r="M149">
            <v>0</v>
          </cell>
          <cell r="N149">
            <v>0</v>
          </cell>
          <cell r="O149" t="str">
            <v>Y</v>
          </cell>
          <cell r="P149">
            <v>0</v>
          </cell>
          <cell r="Q149" t="str">
            <v>Emergency Repair Well #1</v>
          </cell>
          <cell r="R149" t="str">
            <v>C</v>
          </cell>
          <cell r="S149" t="str">
            <v>High</v>
          </cell>
          <cell r="T149" t="str">
            <v>High</v>
          </cell>
          <cell r="U149">
            <v>0</v>
          </cell>
          <cell r="V149">
            <v>39199</v>
          </cell>
          <cell r="W149">
            <v>39232</v>
          </cell>
          <cell r="X149">
            <v>39252</v>
          </cell>
          <cell r="Y149" t="str">
            <v>135-0935-115-07-12</v>
          </cell>
          <cell r="Z149">
            <v>16902.36</v>
          </cell>
          <cell r="AA149">
            <v>0</v>
          </cell>
          <cell r="AB149">
            <v>16902.36</v>
          </cell>
          <cell r="AC149">
            <v>0</v>
          </cell>
          <cell r="AD149">
            <v>0</v>
          </cell>
          <cell r="AE149">
            <v>16902.36</v>
          </cell>
          <cell r="AF149">
            <v>0</v>
          </cell>
          <cell r="AG149">
            <v>0</v>
          </cell>
          <cell r="AH149">
            <v>0</v>
          </cell>
          <cell r="AI149">
            <v>16902.36</v>
          </cell>
          <cell r="AJ149" t="str">
            <v>Q2</v>
          </cell>
        </row>
        <row r="150">
          <cell r="A150">
            <v>4634</v>
          </cell>
          <cell r="B150">
            <v>39237</v>
          </cell>
          <cell r="C150" t="str">
            <v>Wendy Wentz</v>
          </cell>
          <cell r="D150">
            <v>39227</v>
          </cell>
          <cell r="E150" t="str">
            <v>Placed In Service</v>
          </cell>
          <cell r="F150">
            <v>0</v>
          </cell>
          <cell r="G150" t="str">
            <v>Western</v>
          </cell>
          <cell r="H150" t="str">
            <v>NV</v>
          </cell>
          <cell r="I150">
            <v>140</v>
          </cell>
          <cell r="J150" t="str">
            <v>Utilities, Inc. of Central Nevada</v>
          </cell>
          <cell r="K150">
            <v>140</v>
          </cell>
          <cell r="L150" t="str">
            <v>Utilities, Inc. of Central Nevada</v>
          </cell>
          <cell r="M150">
            <v>0</v>
          </cell>
          <cell r="N150">
            <v>0</v>
          </cell>
          <cell r="O150" t="str">
            <v>Y</v>
          </cell>
          <cell r="P150">
            <v>0</v>
          </cell>
          <cell r="Q150" t="str">
            <v>Mountain Falls Tank Painting - UI Logo</v>
          </cell>
          <cell r="R150" t="str">
            <v>C</v>
          </cell>
          <cell r="S150" t="str">
            <v>Low</v>
          </cell>
          <cell r="T150" t="str">
            <v>Low</v>
          </cell>
          <cell r="U150">
            <v>0</v>
          </cell>
          <cell r="V150">
            <v>39234</v>
          </cell>
          <cell r="W150">
            <v>39263</v>
          </cell>
          <cell r="X150">
            <v>39238</v>
          </cell>
          <cell r="Y150" t="str">
            <v>140-0140-115-07-04</v>
          </cell>
          <cell r="Z150">
            <v>30438</v>
          </cell>
          <cell r="AA150">
            <v>0</v>
          </cell>
          <cell r="AB150">
            <v>30438</v>
          </cell>
          <cell r="AC150">
            <v>0</v>
          </cell>
          <cell r="AD150">
            <v>0</v>
          </cell>
          <cell r="AE150">
            <v>30438</v>
          </cell>
          <cell r="AF150">
            <v>0</v>
          </cell>
          <cell r="AG150">
            <v>0</v>
          </cell>
          <cell r="AH150">
            <v>0</v>
          </cell>
          <cell r="AI150">
            <v>30438</v>
          </cell>
          <cell r="AJ150" t="str">
            <v>Q2</v>
          </cell>
        </row>
        <row r="151">
          <cell r="A151">
            <v>3736</v>
          </cell>
          <cell r="B151">
            <v>39244</v>
          </cell>
          <cell r="C151" t="str">
            <v>Diane Zawadzki</v>
          </cell>
          <cell r="D151">
            <v>39143</v>
          </cell>
          <cell r="E151" t="str">
            <v>Open</v>
          </cell>
          <cell r="F151">
            <v>0</v>
          </cell>
          <cell r="G151" t="str">
            <v>Western</v>
          </cell>
          <cell r="H151" t="str">
            <v>NV</v>
          </cell>
          <cell r="I151">
            <v>140</v>
          </cell>
          <cell r="J151" t="str">
            <v>Utilities, Inc. of Central Nevada</v>
          </cell>
          <cell r="K151">
            <v>140</v>
          </cell>
          <cell r="L151" t="str">
            <v>Utilities, Inc. of Central Nevada</v>
          </cell>
          <cell r="M151">
            <v>0</v>
          </cell>
          <cell r="N151">
            <v>0</v>
          </cell>
          <cell r="O151" t="str">
            <v>Y</v>
          </cell>
          <cell r="P151">
            <v>0</v>
          </cell>
          <cell r="Q151" t="str">
            <v>Emergency Repair Well #1</v>
          </cell>
          <cell r="R151" t="str">
            <v>C</v>
          </cell>
          <cell r="S151">
            <v>0</v>
          </cell>
          <cell r="T151">
            <v>0</v>
          </cell>
          <cell r="U151">
            <v>0</v>
          </cell>
          <cell r="V151">
            <v>39234</v>
          </cell>
          <cell r="W151">
            <v>39263</v>
          </cell>
          <cell r="X151" t="str">
            <v xml:space="preserve"> </v>
          </cell>
          <cell r="Y151" t="str">
            <v>071-1355-116-06-01</v>
          </cell>
          <cell r="Z151">
            <v>4200</v>
          </cell>
          <cell r="AA151">
            <v>0</v>
          </cell>
          <cell r="AB151">
            <v>4200</v>
          </cell>
          <cell r="AC151">
            <v>0</v>
          </cell>
          <cell r="AD151">
            <v>0</v>
          </cell>
          <cell r="AE151">
            <v>4200</v>
          </cell>
          <cell r="AF151">
            <v>0</v>
          </cell>
          <cell r="AG151">
            <v>0</v>
          </cell>
          <cell r="AH151">
            <v>0</v>
          </cell>
          <cell r="AI151">
            <v>4200</v>
          </cell>
          <cell r="AJ151" t="str">
            <v>Q2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Dashboard"/>
      <sheetName val="Reporting&gt;&gt;"/>
      <sheetName val="Reference"/>
      <sheetName val="IL"/>
      <sheetName val="IN"/>
      <sheetName val="KY"/>
      <sheetName val="JKSC RU Capex Def Options 0423"/>
      <sheetName val="Capital Projects MWR"/>
      <sheetName val="Approved MWR Project Budget"/>
      <sheetName val="Sheet10"/>
      <sheetName val="Load&gt;&gt;"/>
      <sheetName val="MWR Model Load"/>
      <sheetName val="IL Cap Plan"/>
      <sheetName val="IN Cap Plan"/>
      <sheetName val="KY Cap Plan"/>
      <sheetName val="MWR Cap Plan"/>
      <sheetName val="Current Year&gt;&gt;"/>
      <sheetName val="Sheet1"/>
      <sheetName val="Sheet3"/>
      <sheetName val="2020 Capex"/>
      <sheetName val="MWR AvB&gt;&gt;"/>
      <sheetName val="MWR AvB"/>
      <sheetName val="MWR Full Year"/>
      <sheetName val="IN&gt;&gt;"/>
      <sheetName val="IN AvB"/>
      <sheetName val="IN Variance"/>
      <sheetName val="IN Full Year"/>
      <sheetName val="KY&gt;&gt;"/>
      <sheetName val="KY AvB"/>
      <sheetName val="KY Variance"/>
      <sheetName val="KY Full Year"/>
      <sheetName val="IL &gt;&gt;"/>
      <sheetName val="IL AvB"/>
      <sheetName val="IL Full Year "/>
      <sheetName val="LS&gt;&gt;"/>
      <sheetName val="LS AvB"/>
      <sheetName val="LS Variance"/>
      <sheetName val="LS Full Year"/>
      <sheetName val="MM&gt;&gt;"/>
      <sheetName val="MM AvB"/>
      <sheetName val="MM Variance"/>
      <sheetName val="MM Full Year"/>
      <sheetName val="RV&gt;&gt;"/>
      <sheetName val="RV AvB"/>
      <sheetName val="RV Variance"/>
      <sheetName val="RV Full Year"/>
      <sheetName val="Cost Center&gt;&gt;"/>
      <sheetName val="Cost Center Variance"/>
      <sheetName val="Cost Center AvB"/>
      <sheetName val="Cost Center Full Year"/>
      <sheetName val="MWR Actuals&gt;&gt;"/>
      <sheetName val="MWR D&amp;A Load"/>
      <sheetName val="2015021 UIP SludSurv 2016.02.29"/>
      <sheetName val="FCST&gt;&gt;"/>
      <sheetName val="Capital Projects List"/>
      <sheetName val="Reporting"/>
      <sheetName val="2020 Capital Reporting"/>
      <sheetName val="Midwest Reporting"/>
      <sheetName val="Sheet2"/>
      <sheetName val="for Bob Hunter"/>
      <sheetName val="Def Maint MWR"/>
      <sheetName val="FCST"/>
      <sheetName val="Capital GL Spend MWR"/>
      <sheetName val="Cap Time MWR"/>
      <sheetName val="Transportation MWR"/>
      <sheetName val="Corp "/>
      <sheetName val="CIAC MWR"/>
      <sheetName val="Gantt FCST"/>
      <sheetName val="2019 Gantt FCST"/>
      <sheetName val="Historicals&gt;&gt;"/>
      <sheetName val="Pat's MWR Historicals"/>
      <sheetName val="MW CP Reference List"/>
      <sheetName val="2019 Capex"/>
      <sheetName val="2018 Capex"/>
      <sheetName val="2017 Capex"/>
      <sheetName val="2016 Capex"/>
      <sheetName val="2015 Capex"/>
      <sheetName val="2014 Capex"/>
      <sheetName val="2013 Capex"/>
      <sheetName val="2012 Capex"/>
      <sheetName val="2011 Capex"/>
      <sheetName val="2013 Proj TB"/>
      <sheetName val="Misc&gt;&gt;"/>
      <sheetName val="Naruc"/>
      <sheetName val="JDE CIAC"/>
      <sheetName val="JDE CO"/>
      <sheetName val="ERC Counts"/>
      <sheetName val="ERC Allocation"/>
      <sheetName val="Cap Time Rates"/>
      <sheetName val="IDC Rates"/>
      <sheetName val="Variables"/>
      <sheetName val="Def JE Exclude"/>
      <sheetName val="Deleted CP"/>
      <sheetName val="state all with 0418"/>
      <sheetName val="2018 Cap &amp; DM Budget"/>
      <sheetName val="Lookup"/>
      <sheetName val="Model Load Prior"/>
      <sheetName val="P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"/>
      <sheetName val="CF_QTR"/>
      <sheetName val="CF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  <sheetName val="Data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SC by Month CIAC"/>
      <sheetName val="ALL ESC by Month (3)"/>
      <sheetName val="ALL ESC by Quarter (2)"/>
      <sheetName val="ALL ESC by Month"/>
      <sheetName val="ALL ESC Table"/>
      <sheetName val="OVDEU"/>
      <sheetName val="SFU"/>
      <sheetName val="Biomass"/>
      <sheetName val="UBC"/>
      <sheetName val="DSG"/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  <sheetName val="P"/>
      <sheetName val="Run Rate (2)"/>
      <sheetName val="Returns"/>
      <sheetName val="Sheet1"/>
      <sheetName val="USCV3"/>
      <sheetName val="LOOKUP TABLE"/>
      <sheetName val="Cancellable(2)"/>
      <sheetName val="DCF"/>
      <sheetName val="LBOSHELL"/>
      <sheetName val="DCF Output"/>
      <sheetName val="Output"/>
      <sheetName val="All Cash Dil"/>
      <sheetName val="10 yr hist TEV-LTM EBITDA data"/>
      <sheetName val="Comp LTM EBITDA data"/>
      <sheetName val="NAFC SPTN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"/>
  <sheetViews>
    <sheetView showGridLines="0" tabSelected="1" view="pageBreakPreview" topLeftCell="B1" zoomScale="85" zoomScaleNormal="85" zoomScaleSheetLayoutView="85" workbookViewId="0">
      <selection activeCell="E15" sqref="E15"/>
    </sheetView>
  </sheetViews>
  <sheetFormatPr defaultColWidth="9.140625" defaultRowHeight="13.5" x14ac:dyDescent="0.25"/>
  <cols>
    <col min="1" max="1" width="18.7109375" style="5" hidden="1" customWidth="1"/>
    <col min="2" max="2" width="36.5703125" style="6" customWidth="1"/>
    <col min="3" max="33" width="11.7109375" style="6" customWidth="1"/>
    <col min="34" max="16384" width="9.140625" style="6"/>
  </cols>
  <sheetData>
    <row r="1" spans="1:33" ht="15" x14ac:dyDescent="0.3">
      <c r="B1" s="3" t="s">
        <v>63</v>
      </c>
    </row>
    <row r="2" spans="1:33" ht="15" x14ac:dyDescent="0.3">
      <c r="B2" s="3" t="s">
        <v>330</v>
      </c>
    </row>
    <row r="3" spans="1:33" ht="15" x14ac:dyDescent="0.3">
      <c r="B3" s="3" t="s">
        <v>341</v>
      </c>
    </row>
    <row r="4" spans="1:33" ht="15" x14ac:dyDescent="0.3">
      <c r="B4" s="3"/>
    </row>
    <row r="5" spans="1:33" ht="15" x14ac:dyDescent="0.3">
      <c r="B5" s="7"/>
      <c r="C5" s="7"/>
      <c r="D5" s="7"/>
      <c r="E5" s="7"/>
      <c r="F5" s="7"/>
      <c r="G5" s="7"/>
      <c r="H5" s="7"/>
      <c r="I5" s="4"/>
      <c r="J5" s="4"/>
      <c r="K5" s="4"/>
      <c r="L5" s="4"/>
      <c r="M5" s="7"/>
      <c r="N5" s="4"/>
      <c r="O5" s="4"/>
      <c r="P5" s="4"/>
      <c r="Q5" s="4"/>
      <c r="R5" s="7"/>
      <c r="S5" s="4"/>
      <c r="T5" s="4"/>
      <c r="U5" s="4"/>
      <c r="V5" s="4"/>
      <c r="W5" s="7"/>
      <c r="X5" s="4"/>
      <c r="Y5" s="4"/>
      <c r="Z5" s="4"/>
      <c r="AA5" s="4"/>
      <c r="AB5" s="7"/>
      <c r="AC5" s="4"/>
      <c r="AD5" s="4"/>
      <c r="AE5" s="4"/>
      <c r="AF5" s="4"/>
      <c r="AG5" s="7"/>
    </row>
    <row r="6" spans="1:33" ht="15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0" x14ac:dyDescent="0.3">
      <c r="B7" s="52" t="s">
        <v>331</v>
      </c>
      <c r="C7" s="9" t="s">
        <v>332</v>
      </c>
      <c r="D7" s="9" t="s">
        <v>333</v>
      </c>
      <c r="E7" s="9" t="s">
        <v>334</v>
      </c>
      <c r="F7" s="9" t="s">
        <v>335</v>
      </c>
      <c r="G7" s="9" t="s">
        <v>336</v>
      </c>
      <c r="H7" s="9" t="s">
        <v>337</v>
      </c>
      <c r="I7" s="9" t="s">
        <v>296</v>
      </c>
      <c r="J7" s="9" t="s">
        <v>338</v>
      </c>
      <c r="K7" s="9" t="s">
        <v>339</v>
      </c>
      <c r="L7" s="9" t="s">
        <v>340</v>
      </c>
      <c r="M7" s="9" t="s">
        <v>337</v>
      </c>
      <c r="N7" s="9" t="s">
        <v>342</v>
      </c>
      <c r="O7" s="9" t="s">
        <v>343</v>
      </c>
      <c r="P7" s="9" t="s">
        <v>344</v>
      </c>
      <c r="Q7" s="9" t="s">
        <v>345</v>
      </c>
      <c r="R7" s="9" t="s">
        <v>346</v>
      </c>
      <c r="S7" s="9" t="s">
        <v>347</v>
      </c>
      <c r="T7" s="9" t="s">
        <v>348</v>
      </c>
      <c r="U7" s="9" t="s">
        <v>349</v>
      </c>
      <c r="V7" s="9" t="s">
        <v>350</v>
      </c>
      <c r="W7" s="9" t="s">
        <v>351</v>
      </c>
      <c r="X7" s="9" t="s">
        <v>352</v>
      </c>
      <c r="Y7" s="9" t="s">
        <v>353</v>
      </c>
      <c r="Z7" s="9" t="s">
        <v>354</v>
      </c>
      <c r="AA7" s="9" t="s">
        <v>355</v>
      </c>
      <c r="AB7" s="9" t="s">
        <v>356</v>
      </c>
      <c r="AC7" s="9" t="s">
        <v>357</v>
      </c>
      <c r="AD7" s="9" t="s">
        <v>358</v>
      </c>
      <c r="AE7" s="9" t="s">
        <v>359</v>
      </c>
      <c r="AF7" s="9" t="s">
        <v>360</v>
      </c>
      <c r="AG7" s="9" t="s">
        <v>361</v>
      </c>
    </row>
    <row r="8" spans="1:33" ht="15" x14ac:dyDescent="0.3">
      <c r="B8" s="10" t="s">
        <v>59</v>
      </c>
      <c r="C8" s="50">
        <f ca="1">+SUMIFS('2019 Capex'!J:J,'2019 Capex'!B:B,"Plant",'2019 Capex'!C:C,"Capital Spending")</f>
        <v>91000.279999999984</v>
      </c>
      <c r="D8" s="50">
        <f ca="1">+'GL FCST 2020.05.31'!A8</f>
        <v>53063.040000000001</v>
      </c>
      <c r="E8" s="50">
        <f ca="1">+'GL FCST 2020.05.31'!B8</f>
        <v>45210.211666752715</v>
      </c>
      <c r="F8" s="50">
        <f ca="1">+'GL FCST 2020.05.31'!C8</f>
        <v>30569.795000258149</v>
      </c>
      <c r="G8" s="50">
        <f ca="1">+'GL FCST 2020.05.31'!D8</f>
        <v>30569.795000258149</v>
      </c>
      <c r="H8" s="50">
        <f ca="1">+SUM(D8:G8)</f>
        <v>159412.84166726901</v>
      </c>
      <c r="I8" s="50">
        <f ca="1">+'GL FCST 2020.05.31'!E8</f>
        <v>32350.182493765333</v>
      </c>
      <c r="J8" s="50">
        <f ca="1">+'GL FCST 2020.05.31'!F8</f>
        <v>32350.182493765333</v>
      </c>
      <c r="K8" s="50">
        <f ca="1">+'GL FCST 2020.05.31'!G8</f>
        <v>32350.182493765333</v>
      </c>
      <c r="L8" s="50">
        <f ca="1">+'GL FCST 2020.05.31'!H8</f>
        <v>32350.182493765333</v>
      </c>
      <c r="M8" s="50">
        <f ca="1">+SUM(I8:L8)</f>
        <v>129400.72997506133</v>
      </c>
      <c r="N8" s="50">
        <f ca="1">+'GL FCST 2020.05.31'!I8</f>
        <v>34234.259908222593</v>
      </c>
      <c r="O8" s="50">
        <f ca="1">+'GL FCST 2020.05.31'!J8</f>
        <v>34234.259908222593</v>
      </c>
      <c r="P8" s="50">
        <f ca="1">+'GL FCST 2020.05.31'!K8</f>
        <v>34234.259908222593</v>
      </c>
      <c r="Q8" s="50">
        <f ca="1">+'GL FCST 2020.05.31'!L8</f>
        <v>34234.259908222593</v>
      </c>
      <c r="R8" s="50">
        <f ca="1">+SUM(N8:Q8)</f>
        <v>136937.03963289037</v>
      </c>
      <c r="S8" s="50">
        <f ca="1">+'GL FCST 2020.05.31'!M8</f>
        <v>36228.066153555912</v>
      </c>
      <c r="T8" s="50">
        <f ca="1">+'GL FCST 2020.05.31'!N8</f>
        <v>36228.066153555912</v>
      </c>
      <c r="U8" s="50">
        <f ca="1">+'GL FCST 2020.05.31'!O8</f>
        <v>36228.066153555912</v>
      </c>
      <c r="V8" s="50">
        <f ca="1">+'GL FCST 2020.05.31'!P8</f>
        <v>36228.066153555912</v>
      </c>
      <c r="W8" s="50">
        <f ca="1">+SUM(S8:V8)</f>
        <v>144912.26461422365</v>
      </c>
      <c r="X8" s="50">
        <f ca="1">+'GL FCST 2020.05.31'!Q8</f>
        <v>38337.991846325429</v>
      </c>
      <c r="Y8" s="50">
        <f ca="1">+'GL FCST 2020.05.31'!R8</f>
        <v>38337.991846325429</v>
      </c>
      <c r="Z8" s="50">
        <f ca="1">+'GL FCST 2020.05.31'!S8</f>
        <v>38337.991846325429</v>
      </c>
      <c r="AA8" s="50">
        <f ca="1">+'GL FCST 2020.05.31'!T8</f>
        <v>38337.991846325429</v>
      </c>
      <c r="AB8" s="50">
        <f ca="1">+SUM(X8:AA8)</f>
        <v>153351.96738530172</v>
      </c>
      <c r="AC8" s="50">
        <f ca="1">+'GL FCST 2020.05.31'!U8</f>
        <v>40570.799793150123</v>
      </c>
      <c r="AD8" s="50">
        <f ca="1">+'GL FCST 2020.05.31'!V8</f>
        <v>40570.799793150123</v>
      </c>
      <c r="AE8" s="50">
        <f ca="1">+'GL FCST 2020.05.31'!W8</f>
        <v>40570.799793150123</v>
      </c>
      <c r="AF8" s="50">
        <f ca="1">+'GL FCST 2020.05.31'!X8</f>
        <v>40570.799793150123</v>
      </c>
      <c r="AG8" s="50">
        <f ca="1">+SUM(AC8:AF8)</f>
        <v>162283.19917260049</v>
      </c>
    </row>
    <row r="9" spans="1:33" ht="15" x14ac:dyDescent="0.3">
      <c r="B9" s="10" t="s">
        <v>58</v>
      </c>
      <c r="C9" s="50">
        <f ca="1">+SUMIFS('2019 Capex'!J:J,'2019 Capex'!B:B,"Plant",'2019 Capex'!C:C,"Captime")</f>
        <v>54895.319999999985</v>
      </c>
      <c r="D9" s="50">
        <f ca="1">+'GL CT 2020.05.31'!A8</f>
        <v>16525.339999999997</v>
      </c>
      <c r="E9" s="50">
        <f ca="1">+'GL CT 2020.05.31'!B8</f>
        <v>15206.244042374243</v>
      </c>
      <c r="F9" s="50">
        <f ca="1">+'GL CT 2020.05.31'!C8</f>
        <v>16162.692127122722</v>
      </c>
      <c r="G9" s="50">
        <f ca="1">+'GL CT 2020.05.31'!D8</f>
        <v>16162.692127122722</v>
      </c>
      <c r="H9" s="50">
        <f t="shared" ref="H9:H13" ca="1" si="0">+SUM(D9:G9)</f>
        <v>64056.968296619685</v>
      </c>
      <c r="I9" s="50">
        <f ca="1">+'GL CT 2020.05.31'!E8</f>
        <v>10808.19455356142</v>
      </c>
      <c r="J9" s="50">
        <f ca="1">+'GL CT 2020.05.31'!F8</f>
        <v>10808.19455356142</v>
      </c>
      <c r="K9" s="50">
        <f ca="1">+'GL CT 2020.05.31'!G8</f>
        <v>10808.19455356142</v>
      </c>
      <c r="L9" s="50">
        <f ca="1">+'GL CT 2020.05.31'!H8</f>
        <v>10808.19455356142</v>
      </c>
      <c r="M9" s="50">
        <f t="shared" ref="M9:M13" ca="1" si="1">+SUM(I9:L9)</f>
        <v>43232.778214245678</v>
      </c>
      <c r="N9" s="50">
        <f ca="1">+'GL CT 2020.05.31'!I8</f>
        <v>11248.402428894551</v>
      </c>
      <c r="O9" s="50">
        <f ca="1">+'GL CT 2020.05.31'!J8</f>
        <v>11248.402428894551</v>
      </c>
      <c r="P9" s="50">
        <f ca="1">+'GL CT 2020.05.31'!K8</f>
        <v>11248.402428894551</v>
      </c>
      <c r="Q9" s="50">
        <f ca="1">+'GL CT 2020.05.31'!L8</f>
        <v>11248.402428894551</v>
      </c>
      <c r="R9" s="50">
        <f t="shared" ref="R9:R13" ca="1" si="2">+SUM(N9:Q9)</f>
        <v>44993.609715578204</v>
      </c>
      <c r="S9" s="50">
        <f ca="1">+'GL CT 2020.05.31'!M8</f>
        <v>11711.20987970758</v>
      </c>
      <c r="T9" s="50">
        <f ca="1">+'GL CT 2020.05.31'!N8</f>
        <v>11711.20987970758</v>
      </c>
      <c r="U9" s="50">
        <f ca="1">+'GL CT 2020.05.31'!O8</f>
        <v>11711.20987970758</v>
      </c>
      <c r="V9" s="50">
        <f ca="1">+'GL CT 2020.05.31'!P8</f>
        <v>11711.20987970758</v>
      </c>
      <c r="W9" s="50">
        <f t="shared" ref="W9:W13" ca="1" si="3">+SUM(S9:V9)</f>
        <v>46844.839518830318</v>
      </c>
      <c r="X9" s="50">
        <f ca="1">+'GL CT 2020.05.31'!Q8</f>
        <v>12197.777132430998</v>
      </c>
      <c r="Y9" s="50">
        <f ca="1">+'GL CT 2020.05.31'!R8</f>
        <v>12197.777132430998</v>
      </c>
      <c r="Z9" s="50">
        <f ca="1">+'GL CT 2020.05.31'!S8</f>
        <v>12197.777132430998</v>
      </c>
      <c r="AA9" s="50">
        <f ca="1">+'GL CT 2020.05.31'!T8</f>
        <v>12197.777132430998</v>
      </c>
      <c r="AB9" s="50">
        <f t="shared" ref="AB9:AB13" ca="1" si="4">+SUM(X9:AA9)</f>
        <v>48791.108529723992</v>
      </c>
      <c r="AC9" s="50">
        <f ca="1">+'GL CT 2020.05.31'!U8</f>
        <v>12197.777132430998</v>
      </c>
      <c r="AD9" s="50">
        <f ca="1">+'GL CT 2020.05.31'!V8</f>
        <v>12197.777132430998</v>
      </c>
      <c r="AE9" s="50">
        <f ca="1">+'GL CT 2020.05.31'!W8</f>
        <v>12197.777132430998</v>
      </c>
      <c r="AF9" s="50">
        <f ca="1">+'GL CT 2020.05.31'!X8</f>
        <v>12197.777132430998</v>
      </c>
      <c r="AG9" s="50">
        <f t="shared" ref="AG9:AG13" ca="1" si="5">+SUM(AC9:AF9)</f>
        <v>48791.108529723992</v>
      </c>
    </row>
    <row r="10" spans="1:33" ht="15" x14ac:dyDescent="0.3">
      <c r="B10" s="10" t="s">
        <v>297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5" t="s">
        <v>61</v>
      </c>
      <c r="B11" s="12" t="s">
        <v>495</v>
      </c>
      <c r="C11" s="50">
        <v>4329.17</v>
      </c>
      <c r="D11" s="50">
        <v>35802.870000000003</v>
      </c>
      <c r="E11" s="50">
        <v>25415.9</v>
      </c>
      <c r="F11" s="50">
        <v>0</v>
      </c>
      <c r="G11" s="50">
        <v>0</v>
      </c>
      <c r="H11" s="50">
        <f t="shared" ca="1" si="0"/>
        <v>61218.770000000004</v>
      </c>
      <c r="I11" s="50">
        <v>0</v>
      </c>
      <c r="J11" s="50">
        <v>0</v>
      </c>
      <c r="K11" s="50">
        <v>0</v>
      </c>
      <c r="L11" s="50">
        <v>0</v>
      </c>
      <c r="M11" s="50">
        <f t="shared" ca="1" si="1"/>
        <v>0</v>
      </c>
      <c r="N11" s="50">
        <v>0</v>
      </c>
      <c r="O11" s="50">
        <v>0</v>
      </c>
      <c r="P11" s="50">
        <v>0</v>
      </c>
      <c r="Q11" s="50">
        <v>0</v>
      </c>
      <c r="R11" s="50">
        <f t="shared" ca="1" si="2"/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ca="1" si="3"/>
        <v>0</v>
      </c>
      <c r="X11" s="50">
        <v>0</v>
      </c>
      <c r="Y11" s="50">
        <v>0</v>
      </c>
      <c r="Z11" s="50">
        <v>0</v>
      </c>
      <c r="AA11" s="50">
        <v>0</v>
      </c>
      <c r="AB11" s="50">
        <f t="shared" ca="1" si="4"/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f t="shared" ca="1" si="5"/>
        <v>0</v>
      </c>
    </row>
    <row r="12" spans="1:33" ht="15" x14ac:dyDescent="0.3">
      <c r="B12" s="10" t="s">
        <v>51</v>
      </c>
      <c r="C12" s="50">
        <v>477</v>
      </c>
      <c r="D12" s="50">
        <v>0</v>
      </c>
      <c r="E12" s="50">
        <v>0</v>
      </c>
      <c r="F12" s="50">
        <v>0</v>
      </c>
      <c r="G12" s="50">
        <v>0</v>
      </c>
      <c r="H12" s="50">
        <f ca="1">+SUM(D12:G12)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ca="1" si="1"/>
        <v>0</v>
      </c>
      <c r="N12" s="50">
        <v>0</v>
      </c>
      <c r="O12" s="50">
        <v>0</v>
      </c>
      <c r="P12" s="50">
        <v>0</v>
      </c>
      <c r="Q12" s="50">
        <v>35000</v>
      </c>
      <c r="R12" s="50">
        <f t="shared" ca="1" si="2"/>
        <v>35000</v>
      </c>
      <c r="S12" s="50">
        <v>0</v>
      </c>
      <c r="T12" s="50">
        <v>0</v>
      </c>
      <c r="U12" s="50">
        <v>0</v>
      </c>
      <c r="V12" s="50">
        <v>0</v>
      </c>
      <c r="W12" s="50">
        <f t="shared" ca="1" si="3"/>
        <v>0</v>
      </c>
      <c r="X12" s="50">
        <v>0</v>
      </c>
      <c r="Y12" s="50">
        <v>0</v>
      </c>
      <c r="Z12" s="50">
        <v>0</v>
      </c>
      <c r="AA12" s="50">
        <v>0</v>
      </c>
      <c r="AB12" s="50">
        <f t="shared" ca="1" si="4"/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f t="shared" ca="1" si="5"/>
        <v>0</v>
      </c>
    </row>
    <row r="13" spans="1:33" ht="15.75" thickBot="1" x14ac:dyDescent="0.35">
      <c r="B13" s="13" t="s">
        <v>57</v>
      </c>
      <c r="C13" s="51">
        <f t="shared" ref="C13:I13" ca="1" si="6">SUM(C8:C12)</f>
        <v>150701.76999999999</v>
      </c>
      <c r="D13" s="51">
        <f t="shared" ca="1" si="6"/>
        <v>105391.25</v>
      </c>
      <c r="E13" s="51">
        <f t="shared" ca="1" si="6"/>
        <v>85832.355709126961</v>
      </c>
      <c r="F13" s="51">
        <f t="shared" ca="1" si="6"/>
        <v>46732.487127380868</v>
      </c>
      <c r="G13" s="51">
        <f t="shared" ca="1" si="6"/>
        <v>46732.487127380868</v>
      </c>
      <c r="H13" s="51">
        <f t="shared" ca="1" si="0"/>
        <v>284688.57996388868</v>
      </c>
      <c r="I13" s="51">
        <f t="shared" ca="1" si="6"/>
        <v>43158.37704732675</v>
      </c>
      <c r="J13" s="51">
        <f t="shared" ref="J13" ca="1" si="7">SUM(J8:J12)</f>
        <v>43158.37704732675</v>
      </c>
      <c r="K13" s="51">
        <f t="shared" ref="K13" ca="1" si="8">SUM(K8:K12)</f>
        <v>43158.37704732675</v>
      </c>
      <c r="L13" s="51">
        <f t="shared" ref="L13" ca="1" si="9">SUM(L8:L12)</f>
        <v>43158.37704732675</v>
      </c>
      <c r="M13" s="51">
        <f t="shared" ca="1" si="1"/>
        <v>172633.508189307</v>
      </c>
      <c r="N13" s="51">
        <f t="shared" ref="N13" ca="1" si="10">SUM(N8:N12)</f>
        <v>45482.662337117144</v>
      </c>
      <c r="O13" s="51">
        <f t="shared" ref="O13" ca="1" si="11">SUM(O8:O12)</f>
        <v>45482.662337117144</v>
      </c>
      <c r="P13" s="51">
        <f t="shared" ref="P13" ca="1" si="12">SUM(P8:P12)</f>
        <v>45482.662337117144</v>
      </c>
      <c r="Q13" s="51">
        <f t="shared" ref="Q13" ca="1" si="13">SUM(Q8:Q12)</f>
        <v>80482.662337117144</v>
      </c>
      <c r="R13" s="51">
        <f t="shared" ca="1" si="2"/>
        <v>216930.64934846858</v>
      </c>
      <c r="S13" s="51">
        <f t="shared" ref="S13" ca="1" si="14">SUM(S8:S12)</f>
        <v>47939.276033263493</v>
      </c>
      <c r="T13" s="51">
        <f t="shared" ref="T13" ca="1" si="15">SUM(T8:T12)</f>
        <v>47939.276033263493</v>
      </c>
      <c r="U13" s="51">
        <f t="shared" ref="U13" ca="1" si="16">SUM(U8:U12)</f>
        <v>47939.276033263493</v>
      </c>
      <c r="V13" s="51">
        <f t="shared" ref="V13" ca="1" si="17">SUM(V8:V12)</f>
        <v>47939.276033263493</v>
      </c>
      <c r="W13" s="51">
        <f t="shared" ca="1" si="3"/>
        <v>191757.10413305397</v>
      </c>
      <c r="X13" s="51">
        <f t="shared" ref="X13" ca="1" si="18">SUM(X8:X12)</f>
        <v>50535.76897875643</v>
      </c>
      <c r="Y13" s="51">
        <f t="shared" ref="Y13" ca="1" si="19">SUM(Y8:Y12)</f>
        <v>50535.76897875643</v>
      </c>
      <c r="Z13" s="51">
        <f t="shared" ref="Z13" ca="1" si="20">SUM(Z8:Z12)</f>
        <v>50535.76897875643</v>
      </c>
      <c r="AA13" s="51">
        <f t="shared" ref="AA13" ca="1" si="21">SUM(AA8:AA12)</f>
        <v>50535.76897875643</v>
      </c>
      <c r="AB13" s="51">
        <f t="shared" ca="1" si="4"/>
        <v>202143.07591502572</v>
      </c>
      <c r="AC13" s="51">
        <f t="shared" ref="AC13" ca="1" si="22">SUM(AC8:AC12)</f>
        <v>52768.576925581117</v>
      </c>
      <c r="AD13" s="51">
        <f t="shared" ref="AD13" ca="1" si="23">SUM(AD8:AD12)</f>
        <v>52768.576925581117</v>
      </c>
      <c r="AE13" s="51">
        <f t="shared" ref="AE13" ca="1" si="24">SUM(AE8:AE12)</f>
        <v>52768.576925581117</v>
      </c>
      <c r="AF13" s="51">
        <f t="shared" ref="AF13" ca="1" si="25">SUM(AF8:AF12)</f>
        <v>52768.576925581117</v>
      </c>
      <c r="AG13" s="51">
        <f t="shared" ca="1" si="5"/>
        <v>211074.30770232447</v>
      </c>
    </row>
    <row r="14" spans="1:33" ht="14.25" thickTop="1" x14ac:dyDescent="0.25"/>
  </sheetData>
  <phoneticPr fontId="14" type="noConversion"/>
  <pageMargins left="0.7" right="0.7" top="0.75" bottom="0.75" header="0.3" footer="0.3"/>
  <pageSetup scale="30" orientation="landscape" r:id="rId1"/>
  <ignoredErrors>
    <ignoredError sqref="H11:H12" formulaRange="1"/>
    <ignoredError sqref="H13 R13:W13 M13:Q13 X13:AB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8CDC-481A-4FAC-9CE9-5C58F910FF85}">
  <sheetPr>
    <tabColor theme="3"/>
  </sheetPr>
  <dimension ref="A1"/>
  <sheetViews>
    <sheetView workbookViewId="0">
      <selection activeCell="F31" sqref="F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C8E33-A622-4FAA-8F0D-C9672D952060}">
  <sheetPr>
    <pageSetUpPr fitToPage="1"/>
  </sheetPr>
  <dimension ref="A1:U747"/>
  <sheetViews>
    <sheetView zoomScale="85" zoomScaleNormal="85" workbookViewId="0">
      <pane ySplit="1" topLeftCell="A2" activePane="bottomLeft" state="frozen"/>
      <selection pane="bottomLeft" activeCell="H27" sqref="H27"/>
    </sheetView>
  </sheetViews>
  <sheetFormatPr defaultRowHeight="15" x14ac:dyDescent="0.25"/>
  <cols>
    <col min="1" max="1" width="13.140625" bestFit="1" customWidth="1"/>
    <col min="2" max="2" width="20.140625" bestFit="1" customWidth="1"/>
    <col min="3" max="3" width="20.5703125" bestFit="1" customWidth="1"/>
    <col min="4" max="4" width="8.5703125" bestFit="1" customWidth="1"/>
    <col min="5" max="5" width="11.140625" bestFit="1" customWidth="1"/>
    <col min="6" max="6" width="12" bestFit="1" customWidth="1"/>
    <col min="7" max="7" width="8.85546875" bestFit="1" customWidth="1"/>
    <col min="8" max="8" width="20.5703125" bestFit="1" customWidth="1"/>
    <col min="9" max="9" width="14.85546875" bestFit="1" customWidth="1"/>
    <col min="10" max="10" width="15.42578125" style="58" customWidth="1"/>
    <col min="11" max="11" width="18" style="1" bestFit="1" customWidth="1"/>
    <col min="12" max="12" width="26" bestFit="1" customWidth="1"/>
    <col min="13" max="13" width="42.42578125" bestFit="1" customWidth="1"/>
    <col min="14" max="14" width="41" bestFit="1" customWidth="1"/>
    <col min="15" max="15" width="11.42578125" bestFit="1" customWidth="1"/>
    <col min="16" max="16" width="13" bestFit="1" customWidth="1"/>
    <col min="17" max="17" width="23" bestFit="1" customWidth="1"/>
    <col min="18" max="18" width="20.5703125" bestFit="1" customWidth="1"/>
    <col min="19" max="19" width="14.42578125" bestFit="1" customWidth="1"/>
    <col min="20" max="20" width="31" bestFit="1" customWidth="1"/>
    <col min="21" max="21" width="21.5703125" bestFit="1" customWidth="1"/>
  </cols>
  <sheetData>
    <row r="1" spans="1:21" s="53" customFormat="1" x14ac:dyDescent="0.25">
      <c r="A1" s="53" t="s">
        <v>362</v>
      </c>
      <c r="B1" s="53" t="s">
        <v>363</v>
      </c>
      <c r="C1" s="53" t="s">
        <v>3</v>
      </c>
      <c r="D1" s="53" t="s">
        <v>299</v>
      </c>
      <c r="E1" s="53" t="s">
        <v>8</v>
      </c>
      <c r="F1" s="53" t="s">
        <v>9</v>
      </c>
      <c r="G1" s="53" t="s">
        <v>0</v>
      </c>
      <c r="H1" s="53" t="s">
        <v>364</v>
      </c>
      <c r="I1" s="53" t="s">
        <v>365</v>
      </c>
      <c r="J1" s="54" t="s">
        <v>1</v>
      </c>
      <c r="K1" s="55" t="s">
        <v>2</v>
      </c>
      <c r="L1" s="53" t="s">
        <v>366</v>
      </c>
      <c r="M1" s="53" t="s">
        <v>4</v>
      </c>
      <c r="N1" s="56" t="s">
        <v>5</v>
      </c>
      <c r="O1" s="53" t="s">
        <v>6</v>
      </c>
      <c r="P1" s="53" t="s">
        <v>7</v>
      </c>
      <c r="Q1" s="53" t="s">
        <v>10</v>
      </c>
      <c r="R1" s="53" t="s">
        <v>11</v>
      </c>
      <c r="S1" s="53" t="s">
        <v>12</v>
      </c>
      <c r="T1" s="57" t="s">
        <v>367</v>
      </c>
      <c r="U1" s="53" t="s">
        <v>368</v>
      </c>
    </row>
    <row r="2" spans="1:21" x14ac:dyDescent="0.25">
      <c r="B2" t="s">
        <v>13</v>
      </c>
      <c r="C2" t="s">
        <v>18</v>
      </c>
      <c r="D2" t="s">
        <v>17</v>
      </c>
      <c r="E2" t="s">
        <v>17</v>
      </c>
      <c r="F2">
        <f t="shared" ref="F2" ca="1" si="0">MONTH(K2)</f>
        <v>1</v>
      </c>
      <c r="G2">
        <v>345</v>
      </c>
      <c r="H2">
        <v>345</v>
      </c>
      <c r="I2">
        <v>1105</v>
      </c>
      <c r="J2" s="58">
        <v>876.67</v>
      </c>
      <c r="K2" s="1">
        <v>43489</v>
      </c>
      <c r="L2">
        <v>314910</v>
      </c>
      <c r="M2" t="s">
        <v>370</v>
      </c>
      <c r="N2" t="s">
        <v>371</v>
      </c>
      <c r="O2" t="s">
        <v>20</v>
      </c>
      <c r="P2" t="s">
        <v>16</v>
      </c>
      <c r="Q2">
        <v>301448</v>
      </c>
      <c r="R2" t="s">
        <v>22</v>
      </c>
      <c r="S2">
        <v>91260</v>
      </c>
      <c r="T2" t="s">
        <v>306</v>
      </c>
    </row>
    <row r="3" spans="1:21" x14ac:dyDescent="0.25">
      <c r="B3" t="s">
        <v>13</v>
      </c>
      <c r="C3" t="s">
        <v>14</v>
      </c>
      <c r="D3" t="s">
        <v>17</v>
      </c>
      <c r="E3" t="s">
        <v>17</v>
      </c>
      <c r="F3">
        <f t="shared" ref="F3:F17" ca="1" si="1">MONTH(K3)</f>
        <v>1</v>
      </c>
      <c r="G3">
        <v>345</v>
      </c>
      <c r="H3">
        <v>345</v>
      </c>
      <c r="I3">
        <v>1130</v>
      </c>
      <c r="J3" s="58">
        <v>103.25</v>
      </c>
      <c r="K3" s="1">
        <v>43466</v>
      </c>
      <c r="L3">
        <v>2042</v>
      </c>
      <c r="M3" t="s">
        <v>25</v>
      </c>
      <c r="N3" t="s">
        <v>32</v>
      </c>
      <c r="O3" t="s">
        <v>26</v>
      </c>
      <c r="P3" t="s">
        <v>16</v>
      </c>
      <c r="S3">
        <v>96128</v>
      </c>
      <c r="T3" t="s">
        <v>307</v>
      </c>
    </row>
    <row r="4" spans="1:21" x14ac:dyDescent="0.25">
      <c r="B4" t="s">
        <v>13</v>
      </c>
      <c r="C4" t="s">
        <v>14</v>
      </c>
      <c r="D4" t="s">
        <v>17</v>
      </c>
      <c r="E4" t="s">
        <v>17</v>
      </c>
      <c r="F4">
        <f t="shared" ca="1" si="1"/>
        <v>1</v>
      </c>
      <c r="G4">
        <v>345</v>
      </c>
      <c r="H4">
        <v>345</v>
      </c>
      <c r="I4">
        <v>1130</v>
      </c>
      <c r="J4" s="58">
        <v>82.6</v>
      </c>
      <c r="K4" s="1">
        <v>43466</v>
      </c>
      <c r="L4">
        <v>2042</v>
      </c>
      <c r="M4" t="s">
        <v>25</v>
      </c>
      <c r="N4" t="s">
        <v>372</v>
      </c>
      <c r="O4" t="s">
        <v>26</v>
      </c>
      <c r="P4" t="s">
        <v>16</v>
      </c>
      <c r="S4">
        <v>96128</v>
      </c>
      <c r="T4" t="s">
        <v>307</v>
      </c>
    </row>
    <row r="5" spans="1:21" x14ac:dyDescent="0.25">
      <c r="B5" t="s">
        <v>13</v>
      </c>
      <c r="C5" t="s">
        <v>14</v>
      </c>
      <c r="D5" t="s">
        <v>17</v>
      </c>
      <c r="E5" t="s">
        <v>17</v>
      </c>
      <c r="F5">
        <f t="shared" ca="1" si="1"/>
        <v>1</v>
      </c>
      <c r="G5">
        <v>345</v>
      </c>
      <c r="H5">
        <v>345</v>
      </c>
      <c r="I5">
        <v>1130</v>
      </c>
      <c r="J5" s="58">
        <v>123.9</v>
      </c>
      <c r="K5" s="1">
        <v>43466</v>
      </c>
      <c r="L5">
        <v>2042</v>
      </c>
      <c r="M5" t="s">
        <v>28</v>
      </c>
      <c r="N5" t="s">
        <v>30</v>
      </c>
      <c r="O5" t="s">
        <v>26</v>
      </c>
      <c r="P5" t="s">
        <v>16</v>
      </c>
      <c r="S5">
        <v>96128</v>
      </c>
      <c r="T5" t="s">
        <v>307</v>
      </c>
    </row>
    <row r="6" spans="1:21" x14ac:dyDescent="0.25">
      <c r="B6" t="s">
        <v>13</v>
      </c>
      <c r="C6" t="s">
        <v>14</v>
      </c>
      <c r="D6" t="s">
        <v>17</v>
      </c>
      <c r="E6" t="s">
        <v>17</v>
      </c>
      <c r="F6">
        <f t="shared" ca="1" si="1"/>
        <v>1</v>
      </c>
      <c r="G6">
        <v>345</v>
      </c>
      <c r="H6">
        <v>345</v>
      </c>
      <c r="I6">
        <v>1130</v>
      </c>
      <c r="J6" s="58">
        <v>82.6</v>
      </c>
      <c r="K6" s="1">
        <v>43466</v>
      </c>
      <c r="L6">
        <v>2042</v>
      </c>
      <c r="M6" t="s">
        <v>27</v>
      </c>
      <c r="N6" t="s">
        <v>373</v>
      </c>
      <c r="O6" t="s">
        <v>26</v>
      </c>
      <c r="P6" t="s">
        <v>16</v>
      </c>
      <c r="S6">
        <v>96128</v>
      </c>
      <c r="T6" t="s">
        <v>307</v>
      </c>
    </row>
    <row r="7" spans="1:21" x14ac:dyDescent="0.25">
      <c r="B7" t="s">
        <v>13</v>
      </c>
      <c r="C7" t="s">
        <v>14</v>
      </c>
      <c r="D7" t="s">
        <v>17</v>
      </c>
      <c r="E7" t="s">
        <v>17</v>
      </c>
      <c r="F7">
        <f t="shared" ca="1" si="1"/>
        <v>1</v>
      </c>
      <c r="G7">
        <v>345</v>
      </c>
      <c r="H7">
        <v>345</v>
      </c>
      <c r="I7">
        <v>1130</v>
      </c>
      <c r="J7" s="58">
        <v>82.6</v>
      </c>
      <c r="K7" s="1">
        <v>43466</v>
      </c>
      <c r="L7">
        <v>2042</v>
      </c>
      <c r="M7" t="s">
        <v>27</v>
      </c>
      <c r="N7" t="s">
        <v>373</v>
      </c>
      <c r="O7" t="s">
        <v>26</v>
      </c>
      <c r="P7" t="s">
        <v>16</v>
      </c>
      <c r="S7">
        <v>96128</v>
      </c>
      <c r="T7" t="s">
        <v>307</v>
      </c>
    </row>
    <row r="8" spans="1:21" x14ac:dyDescent="0.25">
      <c r="B8" t="s">
        <v>13</v>
      </c>
      <c r="C8" t="s">
        <v>14</v>
      </c>
      <c r="D8" t="s">
        <v>17</v>
      </c>
      <c r="E8" t="s">
        <v>17</v>
      </c>
      <c r="F8">
        <f t="shared" ca="1" si="1"/>
        <v>1</v>
      </c>
      <c r="G8">
        <v>345</v>
      </c>
      <c r="H8">
        <v>345</v>
      </c>
      <c r="I8">
        <v>1130</v>
      </c>
      <c r="J8" s="58">
        <v>103.25</v>
      </c>
      <c r="K8" s="1">
        <v>43466</v>
      </c>
      <c r="L8">
        <v>2042</v>
      </c>
      <c r="M8" t="s">
        <v>27</v>
      </c>
      <c r="N8" t="s">
        <v>373</v>
      </c>
      <c r="O8" t="s">
        <v>26</v>
      </c>
      <c r="P8" t="s">
        <v>16</v>
      </c>
      <c r="S8">
        <v>96128</v>
      </c>
      <c r="T8" t="s">
        <v>307</v>
      </c>
    </row>
    <row r="9" spans="1:21" x14ac:dyDescent="0.25">
      <c r="B9" t="s">
        <v>13</v>
      </c>
      <c r="C9" t="s">
        <v>14</v>
      </c>
      <c r="D9" t="s">
        <v>17</v>
      </c>
      <c r="E9" t="s">
        <v>17</v>
      </c>
      <c r="F9">
        <f t="shared" ca="1" si="1"/>
        <v>1</v>
      </c>
      <c r="G9">
        <v>345</v>
      </c>
      <c r="H9">
        <v>345</v>
      </c>
      <c r="I9">
        <v>1115</v>
      </c>
      <c r="J9" s="58">
        <v>165.2</v>
      </c>
      <c r="K9" s="1">
        <v>43466</v>
      </c>
      <c r="L9">
        <v>2042</v>
      </c>
      <c r="M9" t="s">
        <v>25</v>
      </c>
      <c r="N9" t="s">
        <v>374</v>
      </c>
      <c r="O9" t="s">
        <v>26</v>
      </c>
      <c r="P9" t="s">
        <v>16</v>
      </c>
      <c r="S9">
        <v>92930</v>
      </c>
      <c r="T9" t="s">
        <v>306</v>
      </c>
    </row>
    <row r="10" spans="1:21" x14ac:dyDescent="0.25">
      <c r="B10" t="s">
        <v>13</v>
      </c>
      <c r="C10" t="s">
        <v>14</v>
      </c>
      <c r="D10" t="s">
        <v>17</v>
      </c>
      <c r="E10" t="s">
        <v>17</v>
      </c>
      <c r="F10">
        <f t="shared" ca="1" si="1"/>
        <v>1</v>
      </c>
      <c r="G10">
        <v>345</v>
      </c>
      <c r="H10">
        <v>345</v>
      </c>
      <c r="I10">
        <v>1115</v>
      </c>
      <c r="J10" s="58">
        <v>165.2</v>
      </c>
      <c r="K10" s="1">
        <v>43466</v>
      </c>
      <c r="L10">
        <v>2042</v>
      </c>
      <c r="M10" t="s">
        <v>25</v>
      </c>
      <c r="N10" t="s">
        <v>374</v>
      </c>
      <c r="O10" t="s">
        <v>26</v>
      </c>
      <c r="P10" t="s">
        <v>16</v>
      </c>
      <c r="S10">
        <v>92930</v>
      </c>
      <c r="T10" t="s">
        <v>306</v>
      </c>
    </row>
    <row r="11" spans="1:21" x14ac:dyDescent="0.25">
      <c r="B11" t="s">
        <v>13</v>
      </c>
      <c r="C11" t="s">
        <v>14</v>
      </c>
      <c r="D11" t="s">
        <v>17</v>
      </c>
      <c r="E11" t="s">
        <v>17</v>
      </c>
      <c r="F11">
        <f t="shared" ca="1" si="1"/>
        <v>1</v>
      </c>
      <c r="G11">
        <v>345</v>
      </c>
      <c r="H11">
        <v>345</v>
      </c>
      <c r="I11">
        <v>1115</v>
      </c>
      <c r="J11" s="58">
        <v>165.2</v>
      </c>
      <c r="K11" s="1">
        <v>43466</v>
      </c>
      <c r="L11">
        <v>2042</v>
      </c>
      <c r="M11" t="s">
        <v>27</v>
      </c>
      <c r="N11" t="s">
        <v>375</v>
      </c>
      <c r="O11" t="s">
        <v>26</v>
      </c>
      <c r="P11" t="s">
        <v>16</v>
      </c>
      <c r="S11">
        <v>92930</v>
      </c>
      <c r="T11" t="s">
        <v>306</v>
      </c>
    </row>
    <row r="12" spans="1:21" x14ac:dyDescent="0.25">
      <c r="B12" t="s">
        <v>13</v>
      </c>
      <c r="C12" t="s">
        <v>14</v>
      </c>
      <c r="D12" t="s">
        <v>17</v>
      </c>
      <c r="E12" t="s">
        <v>17</v>
      </c>
      <c r="F12">
        <f t="shared" ca="1" si="1"/>
        <v>1</v>
      </c>
      <c r="G12">
        <v>345</v>
      </c>
      <c r="H12">
        <v>345</v>
      </c>
      <c r="I12">
        <v>1115</v>
      </c>
      <c r="J12" s="58">
        <v>165.2</v>
      </c>
      <c r="K12" s="1">
        <v>43466</v>
      </c>
      <c r="L12">
        <v>2042</v>
      </c>
      <c r="M12" t="s">
        <v>27</v>
      </c>
      <c r="N12" t="s">
        <v>375</v>
      </c>
      <c r="O12" t="s">
        <v>26</v>
      </c>
      <c r="P12" t="s">
        <v>16</v>
      </c>
      <c r="S12">
        <v>92930</v>
      </c>
      <c r="T12" t="s">
        <v>306</v>
      </c>
    </row>
    <row r="13" spans="1:21" x14ac:dyDescent="0.25">
      <c r="B13" t="s">
        <v>13</v>
      </c>
      <c r="C13" t="s">
        <v>14</v>
      </c>
      <c r="D13" t="s">
        <v>17</v>
      </c>
      <c r="E13" t="s">
        <v>17</v>
      </c>
      <c r="F13">
        <f t="shared" ca="1" si="1"/>
        <v>1</v>
      </c>
      <c r="G13">
        <v>345</v>
      </c>
      <c r="H13">
        <v>345</v>
      </c>
      <c r="I13">
        <v>1105</v>
      </c>
      <c r="J13" s="58">
        <v>165.2</v>
      </c>
      <c r="K13" s="1">
        <v>43466</v>
      </c>
      <c r="L13">
        <v>2042</v>
      </c>
      <c r="M13" t="s">
        <v>31</v>
      </c>
      <c r="N13" t="s">
        <v>30</v>
      </c>
      <c r="O13" t="s">
        <v>26</v>
      </c>
      <c r="P13" t="s">
        <v>16</v>
      </c>
      <c r="S13">
        <v>91260</v>
      </c>
      <c r="T13" t="s">
        <v>306</v>
      </c>
    </row>
    <row r="14" spans="1:21" x14ac:dyDescent="0.25">
      <c r="B14" t="s">
        <v>13</v>
      </c>
      <c r="C14" t="s">
        <v>14</v>
      </c>
      <c r="D14" t="s">
        <v>17</v>
      </c>
      <c r="E14" t="s">
        <v>17</v>
      </c>
      <c r="F14">
        <f t="shared" ca="1" si="1"/>
        <v>1</v>
      </c>
      <c r="G14">
        <v>345</v>
      </c>
      <c r="H14">
        <v>345</v>
      </c>
      <c r="I14">
        <v>1105</v>
      </c>
      <c r="J14" s="58">
        <v>41.3</v>
      </c>
      <c r="K14" s="1">
        <v>43466</v>
      </c>
      <c r="L14">
        <v>2042</v>
      </c>
      <c r="M14" t="s">
        <v>31</v>
      </c>
      <c r="N14" t="s">
        <v>30</v>
      </c>
      <c r="O14" t="s">
        <v>26</v>
      </c>
      <c r="P14" t="s">
        <v>16</v>
      </c>
      <c r="S14">
        <v>91260</v>
      </c>
      <c r="T14" t="s">
        <v>306</v>
      </c>
    </row>
    <row r="15" spans="1:21" x14ac:dyDescent="0.25">
      <c r="B15" t="s">
        <v>13</v>
      </c>
      <c r="C15" t="s">
        <v>14</v>
      </c>
      <c r="D15" t="s">
        <v>17</v>
      </c>
      <c r="E15" t="s">
        <v>17</v>
      </c>
      <c r="F15">
        <f t="shared" ca="1" si="1"/>
        <v>1</v>
      </c>
      <c r="G15">
        <v>345</v>
      </c>
      <c r="H15">
        <v>345</v>
      </c>
      <c r="I15">
        <v>1105</v>
      </c>
      <c r="J15" s="58">
        <v>41.3</v>
      </c>
      <c r="K15" s="1">
        <v>43466</v>
      </c>
      <c r="L15">
        <v>2042</v>
      </c>
      <c r="M15" t="s">
        <v>31</v>
      </c>
      <c r="N15" t="s">
        <v>30</v>
      </c>
      <c r="O15" t="s">
        <v>26</v>
      </c>
      <c r="P15" t="s">
        <v>16</v>
      </c>
      <c r="S15">
        <v>91260</v>
      </c>
      <c r="T15" t="s">
        <v>306</v>
      </c>
    </row>
    <row r="16" spans="1:21" x14ac:dyDescent="0.25">
      <c r="B16" t="s">
        <v>13</v>
      </c>
      <c r="C16" t="s">
        <v>14</v>
      </c>
      <c r="D16" t="s">
        <v>17</v>
      </c>
      <c r="E16" t="s">
        <v>17</v>
      </c>
      <c r="F16">
        <f t="shared" ca="1" si="1"/>
        <v>1</v>
      </c>
      <c r="G16">
        <v>345</v>
      </c>
      <c r="H16">
        <v>345</v>
      </c>
      <c r="I16">
        <v>1105</v>
      </c>
      <c r="J16" s="58">
        <v>82.6</v>
      </c>
      <c r="K16" s="1">
        <v>43466</v>
      </c>
      <c r="L16">
        <v>2042</v>
      </c>
      <c r="M16" t="s">
        <v>31</v>
      </c>
      <c r="N16" t="s">
        <v>30</v>
      </c>
      <c r="O16" t="s">
        <v>26</v>
      </c>
      <c r="P16" t="s">
        <v>16</v>
      </c>
      <c r="S16">
        <v>91260</v>
      </c>
      <c r="T16" t="s">
        <v>306</v>
      </c>
    </row>
    <row r="17" spans="2:20" x14ac:dyDescent="0.25">
      <c r="B17" t="s">
        <v>13</v>
      </c>
      <c r="C17" t="s">
        <v>14</v>
      </c>
      <c r="D17" t="s">
        <v>17</v>
      </c>
      <c r="E17" t="s">
        <v>17</v>
      </c>
      <c r="F17">
        <f t="shared" ca="1" si="1"/>
        <v>1</v>
      </c>
      <c r="G17">
        <v>345</v>
      </c>
      <c r="H17">
        <v>345</v>
      </c>
      <c r="I17">
        <v>1130</v>
      </c>
      <c r="J17" s="58">
        <v>82.6</v>
      </c>
      <c r="K17" s="1">
        <v>43466</v>
      </c>
      <c r="L17">
        <v>2042</v>
      </c>
      <c r="M17" t="s">
        <v>25</v>
      </c>
      <c r="N17" t="s">
        <v>372</v>
      </c>
      <c r="O17" t="s">
        <v>26</v>
      </c>
      <c r="P17" t="s">
        <v>16</v>
      </c>
      <c r="S17">
        <v>96128</v>
      </c>
      <c r="T17" t="s">
        <v>307</v>
      </c>
    </row>
    <row r="18" spans="2:20" x14ac:dyDescent="0.25">
      <c r="B18" t="s">
        <v>13</v>
      </c>
      <c r="C18" t="s">
        <v>14</v>
      </c>
      <c r="D18" t="s">
        <v>17</v>
      </c>
      <c r="E18" t="s">
        <v>17</v>
      </c>
      <c r="F18">
        <f t="shared" ref="F18:F19" ca="1" si="2">MONTH(K18)</f>
        <v>1</v>
      </c>
      <c r="G18">
        <v>345</v>
      </c>
      <c r="H18">
        <v>345</v>
      </c>
      <c r="I18">
        <v>1105</v>
      </c>
      <c r="J18" s="58">
        <v>82.6</v>
      </c>
      <c r="K18" s="1">
        <v>43480</v>
      </c>
      <c r="L18">
        <v>2045</v>
      </c>
      <c r="M18" t="s">
        <v>29</v>
      </c>
      <c r="N18" t="s">
        <v>376</v>
      </c>
      <c r="O18" t="s">
        <v>26</v>
      </c>
      <c r="P18" t="s">
        <v>16</v>
      </c>
      <c r="S18">
        <v>91260</v>
      </c>
      <c r="T18" t="s">
        <v>306</v>
      </c>
    </row>
    <row r="19" spans="2:20" x14ac:dyDescent="0.25">
      <c r="B19" t="s">
        <v>13</v>
      </c>
      <c r="C19" t="s">
        <v>14</v>
      </c>
      <c r="D19" t="s">
        <v>17</v>
      </c>
      <c r="E19" t="s">
        <v>17</v>
      </c>
      <c r="F19">
        <f t="shared" ca="1" si="2"/>
        <v>1</v>
      </c>
      <c r="G19">
        <v>345</v>
      </c>
      <c r="H19">
        <v>345</v>
      </c>
      <c r="I19">
        <v>1135</v>
      </c>
      <c r="J19" s="58">
        <v>41.3</v>
      </c>
      <c r="K19" s="1">
        <v>43480</v>
      </c>
      <c r="L19">
        <v>2045</v>
      </c>
      <c r="M19" t="s">
        <v>29</v>
      </c>
      <c r="N19" t="s">
        <v>377</v>
      </c>
      <c r="O19" t="s">
        <v>26</v>
      </c>
      <c r="P19" t="s">
        <v>16</v>
      </c>
      <c r="S19">
        <v>97906</v>
      </c>
      <c r="T19" t="s">
        <v>307</v>
      </c>
    </row>
    <row r="20" spans="2:20" x14ac:dyDescent="0.25">
      <c r="B20" t="s">
        <v>13</v>
      </c>
      <c r="C20" t="s">
        <v>14</v>
      </c>
      <c r="D20" t="s">
        <v>17</v>
      </c>
      <c r="E20" t="s">
        <v>17</v>
      </c>
      <c r="F20">
        <f t="shared" ref="F20:F32" ca="1" si="3">MONTH(K20)</f>
        <v>1</v>
      </c>
      <c r="G20">
        <v>345</v>
      </c>
      <c r="H20">
        <v>345</v>
      </c>
      <c r="I20">
        <v>1140</v>
      </c>
      <c r="J20" s="58">
        <v>247.8</v>
      </c>
      <c r="K20" s="1">
        <v>43480</v>
      </c>
      <c r="L20">
        <v>2048</v>
      </c>
      <c r="M20" t="s">
        <v>25</v>
      </c>
      <c r="N20" t="s">
        <v>378</v>
      </c>
      <c r="O20" t="s">
        <v>26</v>
      </c>
      <c r="P20" t="s">
        <v>16</v>
      </c>
      <c r="S20">
        <v>93264</v>
      </c>
      <c r="T20" t="s">
        <v>307</v>
      </c>
    </row>
    <row r="21" spans="2:20" x14ac:dyDescent="0.25">
      <c r="B21" t="s">
        <v>13</v>
      </c>
      <c r="C21" t="s">
        <v>14</v>
      </c>
      <c r="D21" t="s">
        <v>17</v>
      </c>
      <c r="E21" t="s">
        <v>17</v>
      </c>
      <c r="F21">
        <f t="shared" ca="1" si="3"/>
        <v>1</v>
      </c>
      <c r="G21">
        <v>345</v>
      </c>
      <c r="H21">
        <v>345</v>
      </c>
      <c r="I21">
        <v>1140</v>
      </c>
      <c r="J21" s="58">
        <v>20.65</v>
      </c>
      <c r="K21" s="1">
        <v>43480</v>
      </c>
      <c r="L21">
        <v>2048</v>
      </c>
      <c r="M21" t="s">
        <v>379</v>
      </c>
      <c r="N21" t="s">
        <v>30</v>
      </c>
      <c r="O21" t="s">
        <v>26</v>
      </c>
      <c r="P21" t="s">
        <v>16</v>
      </c>
      <c r="S21">
        <v>93264</v>
      </c>
      <c r="T21" t="s">
        <v>307</v>
      </c>
    </row>
    <row r="22" spans="2:20" x14ac:dyDescent="0.25">
      <c r="B22" t="s">
        <v>13</v>
      </c>
      <c r="C22" t="s">
        <v>14</v>
      </c>
      <c r="D22" t="s">
        <v>17</v>
      </c>
      <c r="E22" t="s">
        <v>17</v>
      </c>
      <c r="F22">
        <f t="shared" ca="1" si="3"/>
        <v>1</v>
      </c>
      <c r="G22">
        <v>345</v>
      </c>
      <c r="H22">
        <v>345</v>
      </c>
      <c r="I22">
        <v>1140</v>
      </c>
      <c r="J22" s="58">
        <v>82.6</v>
      </c>
      <c r="K22" s="1">
        <v>43480</v>
      </c>
      <c r="L22">
        <v>2048</v>
      </c>
      <c r="M22" t="s">
        <v>27</v>
      </c>
      <c r="N22" t="s">
        <v>380</v>
      </c>
      <c r="O22" t="s">
        <v>26</v>
      </c>
      <c r="P22" t="s">
        <v>16</v>
      </c>
      <c r="S22">
        <v>93264</v>
      </c>
      <c r="T22" t="s">
        <v>307</v>
      </c>
    </row>
    <row r="23" spans="2:20" x14ac:dyDescent="0.25">
      <c r="B23" t="s">
        <v>13</v>
      </c>
      <c r="C23" t="s">
        <v>14</v>
      </c>
      <c r="D23" t="s">
        <v>17</v>
      </c>
      <c r="E23" t="s">
        <v>17</v>
      </c>
      <c r="F23">
        <f t="shared" ca="1" si="3"/>
        <v>1</v>
      </c>
      <c r="G23">
        <v>345</v>
      </c>
      <c r="H23">
        <v>345</v>
      </c>
      <c r="I23">
        <v>1140</v>
      </c>
      <c r="J23" s="58">
        <v>82.6</v>
      </c>
      <c r="K23" s="1">
        <v>43480</v>
      </c>
      <c r="L23">
        <v>2048</v>
      </c>
      <c r="M23" t="s">
        <v>27</v>
      </c>
      <c r="N23" t="s">
        <v>380</v>
      </c>
      <c r="O23" t="s">
        <v>26</v>
      </c>
      <c r="P23" t="s">
        <v>16</v>
      </c>
      <c r="S23">
        <v>93264</v>
      </c>
      <c r="T23" t="s">
        <v>307</v>
      </c>
    </row>
    <row r="24" spans="2:20" x14ac:dyDescent="0.25">
      <c r="B24" t="s">
        <v>13</v>
      </c>
      <c r="C24" t="s">
        <v>14</v>
      </c>
      <c r="D24" t="s">
        <v>17</v>
      </c>
      <c r="E24" t="s">
        <v>17</v>
      </c>
      <c r="F24">
        <f t="shared" ca="1" si="3"/>
        <v>1</v>
      </c>
      <c r="G24">
        <v>345</v>
      </c>
      <c r="H24">
        <v>345</v>
      </c>
      <c r="I24">
        <v>1140</v>
      </c>
      <c r="J24" s="58">
        <v>247.8</v>
      </c>
      <c r="K24" s="1">
        <v>43480</v>
      </c>
      <c r="L24">
        <v>2048</v>
      </c>
      <c r="M24" t="s">
        <v>27</v>
      </c>
      <c r="N24" t="s">
        <v>380</v>
      </c>
      <c r="O24" t="s">
        <v>26</v>
      </c>
      <c r="P24" t="s">
        <v>16</v>
      </c>
      <c r="S24">
        <v>93264</v>
      </c>
      <c r="T24" t="s">
        <v>307</v>
      </c>
    </row>
    <row r="25" spans="2:20" x14ac:dyDescent="0.25">
      <c r="B25" t="s">
        <v>13</v>
      </c>
      <c r="C25" t="s">
        <v>14</v>
      </c>
      <c r="D25" t="s">
        <v>17</v>
      </c>
      <c r="E25" t="s">
        <v>17</v>
      </c>
      <c r="F25">
        <f t="shared" ca="1" si="3"/>
        <v>1</v>
      </c>
      <c r="G25">
        <v>345</v>
      </c>
      <c r="H25">
        <v>345</v>
      </c>
      <c r="I25">
        <v>1135</v>
      </c>
      <c r="J25" s="58">
        <v>41.3</v>
      </c>
      <c r="K25" s="1">
        <v>43480</v>
      </c>
      <c r="L25">
        <v>2048</v>
      </c>
      <c r="M25" t="s">
        <v>25</v>
      </c>
      <c r="N25" t="s">
        <v>381</v>
      </c>
      <c r="O25" t="s">
        <v>26</v>
      </c>
      <c r="P25" t="s">
        <v>16</v>
      </c>
      <c r="S25">
        <v>97906</v>
      </c>
      <c r="T25" t="s">
        <v>307</v>
      </c>
    </row>
    <row r="26" spans="2:20" x14ac:dyDescent="0.25">
      <c r="B26" t="s">
        <v>13</v>
      </c>
      <c r="C26" t="s">
        <v>14</v>
      </c>
      <c r="D26" t="s">
        <v>17</v>
      </c>
      <c r="E26" t="s">
        <v>17</v>
      </c>
      <c r="F26">
        <f t="shared" ca="1" si="3"/>
        <v>1</v>
      </c>
      <c r="G26">
        <v>345</v>
      </c>
      <c r="H26">
        <v>345</v>
      </c>
      <c r="I26">
        <v>1135</v>
      </c>
      <c r="J26" s="58">
        <v>82.6</v>
      </c>
      <c r="K26" s="1">
        <v>43480</v>
      </c>
      <c r="L26">
        <v>2048</v>
      </c>
      <c r="M26" t="s">
        <v>25</v>
      </c>
      <c r="N26" t="s">
        <v>381</v>
      </c>
      <c r="O26" t="s">
        <v>26</v>
      </c>
      <c r="P26" t="s">
        <v>16</v>
      </c>
      <c r="S26">
        <v>97906</v>
      </c>
      <c r="T26" t="s">
        <v>307</v>
      </c>
    </row>
    <row r="27" spans="2:20" x14ac:dyDescent="0.25">
      <c r="B27" t="s">
        <v>13</v>
      </c>
      <c r="C27" t="s">
        <v>14</v>
      </c>
      <c r="D27" t="s">
        <v>17</v>
      </c>
      <c r="E27" t="s">
        <v>17</v>
      </c>
      <c r="F27">
        <f t="shared" ca="1" si="3"/>
        <v>1</v>
      </c>
      <c r="G27">
        <v>345</v>
      </c>
      <c r="H27">
        <v>345</v>
      </c>
      <c r="I27">
        <v>1135</v>
      </c>
      <c r="J27" s="58">
        <v>61.95</v>
      </c>
      <c r="K27" s="1">
        <v>43480</v>
      </c>
      <c r="L27">
        <v>2048</v>
      </c>
      <c r="M27" t="s">
        <v>27</v>
      </c>
      <c r="N27" t="s">
        <v>382</v>
      </c>
      <c r="O27" t="s">
        <v>26</v>
      </c>
      <c r="P27" t="s">
        <v>16</v>
      </c>
      <c r="S27">
        <v>97906</v>
      </c>
      <c r="T27" t="s">
        <v>307</v>
      </c>
    </row>
    <row r="28" spans="2:20" x14ac:dyDescent="0.25">
      <c r="B28" t="s">
        <v>13</v>
      </c>
      <c r="C28" t="s">
        <v>14</v>
      </c>
      <c r="D28" t="s">
        <v>17</v>
      </c>
      <c r="E28" t="s">
        <v>17</v>
      </c>
      <c r="F28">
        <f t="shared" ca="1" si="3"/>
        <v>1</v>
      </c>
      <c r="G28">
        <v>345</v>
      </c>
      <c r="H28">
        <v>345</v>
      </c>
      <c r="I28">
        <v>1130</v>
      </c>
      <c r="J28" s="58">
        <v>144.55000000000001</v>
      </c>
      <c r="K28" s="1">
        <v>43480</v>
      </c>
      <c r="L28">
        <v>2048</v>
      </c>
      <c r="M28" t="s">
        <v>25</v>
      </c>
      <c r="N28" t="s">
        <v>383</v>
      </c>
      <c r="O28" t="s">
        <v>26</v>
      </c>
      <c r="P28" t="s">
        <v>16</v>
      </c>
      <c r="S28">
        <v>96128</v>
      </c>
      <c r="T28" t="s">
        <v>307</v>
      </c>
    </row>
    <row r="29" spans="2:20" x14ac:dyDescent="0.25">
      <c r="B29" t="s">
        <v>13</v>
      </c>
      <c r="C29" t="s">
        <v>14</v>
      </c>
      <c r="D29" t="s">
        <v>17</v>
      </c>
      <c r="E29" t="s">
        <v>17</v>
      </c>
      <c r="F29">
        <f t="shared" ca="1" si="3"/>
        <v>1</v>
      </c>
      <c r="G29">
        <v>345</v>
      </c>
      <c r="H29">
        <v>345</v>
      </c>
      <c r="I29">
        <v>1130</v>
      </c>
      <c r="J29" s="58">
        <v>103.25</v>
      </c>
      <c r="K29" s="1">
        <v>43480</v>
      </c>
      <c r="L29">
        <v>2048</v>
      </c>
      <c r="M29" t="s">
        <v>27</v>
      </c>
      <c r="N29" t="s">
        <v>384</v>
      </c>
      <c r="O29" t="s">
        <v>26</v>
      </c>
      <c r="P29" t="s">
        <v>16</v>
      </c>
      <c r="S29">
        <v>96128</v>
      </c>
      <c r="T29" t="s">
        <v>307</v>
      </c>
    </row>
    <row r="30" spans="2:20" x14ac:dyDescent="0.25">
      <c r="B30" t="s">
        <v>13</v>
      </c>
      <c r="C30" t="s">
        <v>14</v>
      </c>
      <c r="D30" t="s">
        <v>17</v>
      </c>
      <c r="E30" t="s">
        <v>17</v>
      </c>
      <c r="F30">
        <f t="shared" ca="1" si="3"/>
        <v>1</v>
      </c>
      <c r="G30">
        <v>345</v>
      </c>
      <c r="H30">
        <v>345</v>
      </c>
      <c r="I30">
        <v>1115</v>
      </c>
      <c r="J30" s="58">
        <v>41.3</v>
      </c>
      <c r="K30" s="1">
        <v>43480</v>
      </c>
      <c r="L30">
        <v>2048</v>
      </c>
      <c r="M30" t="s">
        <v>31</v>
      </c>
      <c r="N30" t="s">
        <v>385</v>
      </c>
      <c r="O30" t="s">
        <v>26</v>
      </c>
      <c r="P30" t="s">
        <v>16</v>
      </c>
      <c r="S30">
        <v>92930</v>
      </c>
      <c r="T30" t="s">
        <v>306</v>
      </c>
    </row>
    <row r="31" spans="2:20" x14ac:dyDescent="0.25">
      <c r="B31" t="s">
        <v>13</v>
      </c>
      <c r="C31" t="s">
        <v>14</v>
      </c>
      <c r="D31" t="s">
        <v>17</v>
      </c>
      <c r="E31" t="s">
        <v>17</v>
      </c>
      <c r="F31">
        <f t="shared" ca="1" si="3"/>
        <v>1</v>
      </c>
      <c r="G31">
        <v>345</v>
      </c>
      <c r="H31">
        <v>345</v>
      </c>
      <c r="I31">
        <v>1115</v>
      </c>
      <c r="J31" s="58">
        <v>41.3</v>
      </c>
      <c r="K31" s="1">
        <v>43480</v>
      </c>
      <c r="L31">
        <v>2048</v>
      </c>
      <c r="M31" t="s">
        <v>31</v>
      </c>
      <c r="N31" t="s">
        <v>385</v>
      </c>
      <c r="O31" t="s">
        <v>26</v>
      </c>
      <c r="P31" t="s">
        <v>16</v>
      </c>
      <c r="S31">
        <v>92930</v>
      </c>
      <c r="T31" t="s">
        <v>306</v>
      </c>
    </row>
    <row r="32" spans="2:20" x14ac:dyDescent="0.25">
      <c r="B32" t="s">
        <v>13</v>
      </c>
      <c r="C32" t="s">
        <v>14</v>
      </c>
      <c r="D32" t="s">
        <v>17</v>
      </c>
      <c r="E32" t="s">
        <v>17</v>
      </c>
      <c r="F32">
        <f t="shared" ca="1" si="3"/>
        <v>1</v>
      </c>
      <c r="G32">
        <v>345</v>
      </c>
      <c r="H32">
        <v>345</v>
      </c>
      <c r="I32">
        <v>1105</v>
      </c>
      <c r="J32" s="58">
        <v>41.3</v>
      </c>
      <c r="K32" s="1">
        <v>43480</v>
      </c>
      <c r="L32">
        <v>2048</v>
      </c>
      <c r="M32" t="s">
        <v>31</v>
      </c>
      <c r="N32" t="s">
        <v>386</v>
      </c>
      <c r="O32" t="s">
        <v>26</v>
      </c>
      <c r="P32" t="s">
        <v>16</v>
      </c>
      <c r="S32">
        <v>91260</v>
      </c>
      <c r="T32" t="s">
        <v>306</v>
      </c>
    </row>
    <row r="33" spans="2:20" x14ac:dyDescent="0.25">
      <c r="B33" t="s">
        <v>13</v>
      </c>
      <c r="C33" t="s">
        <v>14</v>
      </c>
      <c r="D33" t="s">
        <v>17</v>
      </c>
      <c r="E33" t="s">
        <v>17</v>
      </c>
      <c r="F33">
        <f t="shared" ref="F33:F44" ca="1" si="4">MONTH(K33)</f>
        <v>1</v>
      </c>
      <c r="G33">
        <v>345</v>
      </c>
      <c r="H33">
        <v>345</v>
      </c>
      <c r="I33">
        <v>1105</v>
      </c>
      <c r="J33" s="58">
        <v>82.6</v>
      </c>
      <c r="K33" s="1">
        <v>43480</v>
      </c>
      <c r="L33">
        <v>2048</v>
      </c>
      <c r="M33" t="s">
        <v>31</v>
      </c>
      <c r="N33" t="s">
        <v>386</v>
      </c>
      <c r="O33" t="s">
        <v>26</v>
      </c>
      <c r="P33" t="s">
        <v>16</v>
      </c>
      <c r="S33">
        <v>91260</v>
      </c>
      <c r="T33" t="s">
        <v>306</v>
      </c>
    </row>
    <row r="34" spans="2:20" x14ac:dyDescent="0.25">
      <c r="B34" t="s">
        <v>13</v>
      </c>
      <c r="C34" t="s">
        <v>14</v>
      </c>
      <c r="D34" t="s">
        <v>17</v>
      </c>
      <c r="E34" t="s">
        <v>17</v>
      </c>
      <c r="F34">
        <f t="shared" ca="1" si="4"/>
        <v>1</v>
      </c>
      <c r="G34">
        <v>345</v>
      </c>
      <c r="H34">
        <v>345</v>
      </c>
      <c r="I34">
        <v>1140</v>
      </c>
      <c r="J34" s="58">
        <v>123.9</v>
      </c>
      <c r="K34" s="1">
        <v>43480</v>
      </c>
      <c r="L34">
        <v>2048</v>
      </c>
      <c r="M34" t="s">
        <v>25</v>
      </c>
      <c r="N34" t="s">
        <v>378</v>
      </c>
      <c r="O34" t="s">
        <v>26</v>
      </c>
      <c r="P34" t="s">
        <v>16</v>
      </c>
      <c r="S34">
        <v>93264</v>
      </c>
      <c r="T34" t="s">
        <v>307</v>
      </c>
    </row>
    <row r="35" spans="2:20" x14ac:dyDescent="0.25">
      <c r="B35" t="s">
        <v>13</v>
      </c>
      <c r="C35" t="s">
        <v>14</v>
      </c>
      <c r="D35" t="s">
        <v>17</v>
      </c>
      <c r="E35" t="s">
        <v>17</v>
      </c>
      <c r="F35">
        <f t="shared" ca="1" si="4"/>
        <v>1</v>
      </c>
      <c r="G35">
        <v>345</v>
      </c>
      <c r="H35">
        <v>345</v>
      </c>
      <c r="I35">
        <v>1140</v>
      </c>
      <c r="J35" s="58">
        <v>41.3</v>
      </c>
      <c r="K35" s="1">
        <v>43480</v>
      </c>
      <c r="L35">
        <v>2048</v>
      </c>
      <c r="M35" t="s">
        <v>25</v>
      </c>
      <c r="N35" t="s">
        <v>378</v>
      </c>
      <c r="O35" t="s">
        <v>26</v>
      </c>
      <c r="P35" t="s">
        <v>16</v>
      </c>
      <c r="S35">
        <v>93264</v>
      </c>
      <c r="T35" t="s">
        <v>307</v>
      </c>
    </row>
    <row r="36" spans="2:20" x14ac:dyDescent="0.25">
      <c r="B36" t="s">
        <v>13</v>
      </c>
      <c r="C36" t="s">
        <v>14</v>
      </c>
      <c r="D36" t="s">
        <v>17</v>
      </c>
      <c r="E36" t="s">
        <v>17</v>
      </c>
      <c r="F36">
        <f t="shared" ca="1" si="4"/>
        <v>1</v>
      </c>
      <c r="G36">
        <v>345</v>
      </c>
      <c r="H36">
        <v>345</v>
      </c>
      <c r="I36">
        <v>1140</v>
      </c>
      <c r="J36" s="58">
        <v>82.6</v>
      </c>
      <c r="K36" s="1">
        <v>43480</v>
      </c>
      <c r="L36">
        <v>2048</v>
      </c>
      <c r="M36" t="s">
        <v>25</v>
      </c>
      <c r="N36" t="s">
        <v>378</v>
      </c>
      <c r="O36" t="s">
        <v>26</v>
      </c>
      <c r="P36" t="s">
        <v>16</v>
      </c>
      <c r="S36">
        <v>93264</v>
      </c>
      <c r="T36" t="s">
        <v>307</v>
      </c>
    </row>
    <row r="37" spans="2:20" x14ac:dyDescent="0.25">
      <c r="B37" t="s">
        <v>13</v>
      </c>
      <c r="C37" t="s">
        <v>14</v>
      </c>
      <c r="D37" t="s">
        <v>17</v>
      </c>
      <c r="E37" t="s">
        <v>17</v>
      </c>
      <c r="F37">
        <f t="shared" ca="1" si="4"/>
        <v>1</v>
      </c>
      <c r="G37">
        <v>345</v>
      </c>
      <c r="H37">
        <v>345</v>
      </c>
      <c r="I37">
        <v>1140</v>
      </c>
      <c r="J37" s="58">
        <v>165.2</v>
      </c>
      <c r="K37" s="1">
        <v>43480</v>
      </c>
      <c r="L37">
        <v>2048</v>
      </c>
      <c r="M37" t="s">
        <v>25</v>
      </c>
      <c r="N37" t="s">
        <v>378</v>
      </c>
      <c r="O37" t="s">
        <v>26</v>
      </c>
      <c r="P37" t="s">
        <v>16</v>
      </c>
      <c r="S37">
        <v>93264</v>
      </c>
      <c r="T37" t="s">
        <v>307</v>
      </c>
    </row>
    <row r="38" spans="2:20" x14ac:dyDescent="0.25">
      <c r="B38" t="s">
        <v>13</v>
      </c>
      <c r="C38" t="s">
        <v>14</v>
      </c>
      <c r="D38" t="s">
        <v>17</v>
      </c>
      <c r="E38" t="s">
        <v>17</v>
      </c>
      <c r="F38">
        <f t="shared" ca="1" si="4"/>
        <v>1</v>
      </c>
      <c r="G38">
        <v>345</v>
      </c>
      <c r="H38">
        <v>345</v>
      </c>
      <c r="I38">
        <v>1140</v>
      </c>
      <c r="J38" s="58">
        <v>20.65</v>
      </c>
      <c r="K38" s="1">
        <v>43480</v>
      </c>
      <c r="L38">
        <v>2048</v>
      </c>
      <c r="M38" t="s">
        <v>379</v>
      </c>
      <c r="N38" t="s">
        <v>30</v>
      </c>
      <c r="O38" t="s">
        <v>26</v>
      </c>
      <c r="P38" t="s">
        <v>16</v>
      </c>
      <c r="S38">
        <v>93264</v>
      </c>
      <c r="T38" t="s">
        <v>307</v>
      </c>
    </row>
    <row r="39" spans="2:20" x14ac:dyDescent="0.25">
      <c r="B39" t="s">
        <v>13</v>
      </c>
      <c r="C39" t="s">
        <v>14</v>
      </c>
      <c r="D39" t="s">
        <v>17</v>
      </c>
      <c r="E39" t="s">
        <v>17</v>
      </c>
      <c r="F39">
        <f t="shared" ca="1" si="4"/>
        <v>1</v>
      </c>
      <c r="G39">
        <v>345</v>
      </c>
      <c r="H39">
        <v>345</v>
      </c>
      <c r="I39">
        <v>1140</v>
      </c>
      <c r="J39" s="58">
        <v>20.65</v>
      </c>
      <c r="K39" s="1">
        <v>43480</v>
      </c>
      <c r="L39">
        <v>2048</v>
      </c>
      <c r="M39" t="s">
        <v>379</v>
      </c>
      <c r="N39" t="s">
        <v>30</v>
      </c>
      <c r="O39" t="s">
        <v>26</v>
      </c>
      <c r="P39" t="s">
        <v>16</v>
      </c>
      <c r="S39">
        <v>93264</v>
      </c>
      <c r="T39" t="s">
        <v>307</v>
      </c>
    </row>
    <row r="40" spans="2:20" x14ac:dyDescent="0.25">
      <c r="B40" t="s">
        <v>13</v>
      </c>
      <c r="C40" t="s">
        <v>14</v>
      </c>
      <c r="D40" t="s">
        <v>17</v>
      </c>
      <c r="E40" t="s">
        <v>17</v>
      </c>
      <c r="F40">
        <f t="shared" ca="1" si="4"/>
        <v>1</v>
      </c>
      <c r="G40">
        <v>345</v>
      </c>
      <c r="H40">
        <v>345</v>
      </c>
      <c r="I40">
        <v>1140</v>
      </c>
      <c r="J40" s="58">
        <v>20.65</v>
      </c>
      <c r="K40" s="1">
        <v>43480</v>
      </c>
      <c r="L40">
        <v>2048</v>
      </c>
      <c r="M40" t="s">
        <v>379</v>
      </c>
      <c r="N40" t="s">
        <v>30</v>
      </c>
      <c r="O40" t="s">
        <v>26</v>
      </c>
      <c r="P40" t="s">
        <v>16</v>
      </c>
      <c r="S40">
        <v>93264</v>
      </c>
      <c r="T40" t="s">
        <v>307</v>
      </c>
    </row>
    <row r="41" spans="2:20" x14ac:dyDescent="0.25">
      <c r="B41" t="s">
        <v>13</v>
      </c>
      <c r="C41" t="s">
        <v>14</v>
      </c>
      <c r="D41" t="s">
        <v>17</v>
      </c>
      <c r="E41" t="s">
        <v>17</v>
      </c>
      <c r="F41">
        <f t="shared" ca="1" si="4"/>
        <v>1</v>
      </c>
      <c r="G41">
        <v>345</v>
      </c>
      <c r="H41">
        <v>345</v>
      </c>
      <c r="I41">
        <v>1140</v>
      </c>
      <c r="J41" s="58">
        <v>20.65</v>
      </c>
      <c r="K41" s="1">
        <v>43480</v>
      </c>
      <c r="L41">
        <v>2048</v>
      </c>
      <c r="M41" t="s">
        <v>379</v>
      </c>
      <c r="N41" t="s">
        <v>30</v>
      </c>
      <c r="O41" t="s">
        <v>26</v>
      </c>
      <c r="P41" t="s">
        <v>16</v>
      </c>
      <c r="S41">
        <v>93264</v>
      </c>
      <c r="T41" t="s">
        <v>307</v>
      </c>
    </row>
    <row r="42" spans="2:20" x14ac:dyDescent="0.25">
      <c r="B42" t="s">
        <v>13</v>
      </c>
      <c r="C42" t="s">
        <v>14</v>
      </c>
      <c r="D42" t="s">
        <v>17</v>
      </c>
      <c r="E42" t="s">
        <v>17</v>
      </c>
      <c r="F42">
        <f t="shared" ca="1" si="4"/>
        <v>1</v>
      </c>
      <c r="G42">
        <v>345</v>
      </c>
      <c r="H42">
        <v>345</v>
      </c>
      <c r="I42">
        <v>1140</v>
      </c>
      <c r="J42" s="58">
        <v>247.8</v>
      </c>
      <c r="K42" s="1">
        <v>43480</v>
      </c>
      <c r="L42">
        <v>2048</v>
      </c>
      <c r="M42" t="s">
        <v>25</v>
      </c>
      <c r="N42" t="s">
        <v>378</v>
      </c>
      <c r="O42" t="s">
        <v>26</v>
      </c>
      <c r="P42" t="s">
        <v>16</v>
      </c>
      <c r="S42">
        <v>93264</v>
      </c>
      <c r="T42" t="s">
        <v>307</v>
      </c>
    </row>
    <row r="43" spans="2:20" x14ac:dyDescent="0.25">
      <c r="B43" t="s">
        <v>13</v>
      </c>
      <c r="C43" t="s">
        <v>14</v>
      </c>
      <c r="D43" t="s">
        <v>17</v>
      </c>
      <c r="E43" t="s">
        <v>17</v>
      </c>
      <c r="F43">
        <f t="shared" ca="1" si="4"/>
        <v>1</v>
      </c>
      <c r="G43">
        <v>345</v>
      </c>
      <c r="H43">
        <v>345</v>
      </c>
      <c r="I43">
        <v>1140</v>
      </c>
      <c r="J43" s="58">
        <v>20.65</v>
      </c>
      <c r="K43" s="1">
        <v>43480</v>
      </c>
      <c r="L43">
        <v>2048</v>
      </c>
      <c r="M43" t="s">
        <v>379</v>
      </c>
      <c r="N43" t="s">
        <v>30</v>
      </c>
      <c r="O43" t="s">
        <v>26</v>
      </c>
      <c r="P43" t="s">
        <v>16</v>
      </c>
      <c r="S43">
        <v>93264</v>
      </c>
      <c r="T43" t="s">
        <v>307</v>
      </c>
    </row>
    <row r="44" spans="2:20" x14ac:dyDescent="0.25">
      <c r="B44" t="s">
        <v>13</v>
      </c>
      <c r="C44" t="s">
        <v>14</v>
      </c>
      <c r="D44" t="s">
        <v>17</v>
      </c>
      <c r="E44" t="s">
        <v>17</v>
      </c>
      <c r="F44">
        <f t="shared" ca="1" si="4"/>
        <v>1</v>
      </c>
      <c r="G44">
        <v>345</v>
      </c>
      <c r="H44">
        <v>345</v>
      </c>
      <c r="I44">
        <v>1140</v>
      </c>
      <c r="J44" s="58">
        <v>82.6</v>
      </c>
      <c r="K44" s="1">
        <v>43480</v>
      </c>
      <c r="L44">
        <v>2048</v>
      </c>
      <c r="M44" t="s">
        <v>27</v>
      </c>
      <c r="N44" t="s">
        <v>380</v>
      </c>
      <c r="O44" t="s">
        <v>26</v>
      </c>
      <c r="P44" t="s">
        <v>16</v>
      </c>
      <c r="S44">
        <v>93264</v>
      </c>
      <c r="T44" t="s">
        <v>307</v>
      </c>
    </row>
    <row r="45" spans="2:20" x14ac:dyDescent="0.25">
      <c r="B45" t="s">
        <v>13</v>
      </c>
      <c r="C45" t="s">
        <v>14</v>
      </c>
      <c r="D45" t="s">
        <v>17</v>
      </c>
      <c r="E45" t="s">
        <v>17</v>
      </c>
      <c r="F45">
        <f t="shared" ref="F45:F47" ca="1" si="5">MONTH(K45)</f>
        <v>2</v>
      </c>
      <c r="G45">
        <v>345</v>
      </c>
      <c r="H45">
        <v>345</v>
      </c>
      <c r="I45">
        <v>1195</v>
      </c>
      <c r="J45" s="58">
        <v>123.9</v>
      </c>
      <c r="K45" s="1">
        <v>43524</v>
      </c>
      <c r="L45">
        <v>364342</v>
      </c>
      <c r="M45" t="s">
        <v>387</v>
      </c>
      <c r="N45" t="s">
        <v>388</v>
      </c>
      <c r="O45" t="s">
        <v>15</v>
      </c>
      <c r="P45" t="s">
        <v>16</v>
      </c>
      <c r="S45">
        <v>97601</v>
      </c>
      <c r="T45" t="s">
        <v>304</v>
      </c>
    </row>
    <row r="46" spans="2:20" x14ac:dyDescent="0.25">
      <c r="B46" t="s">
        <v>13</v>
      </c>
      <c r="C46" t="s">
        <v>18</v>
      </c>
      <c r="D46" t="s">
        <v>17</v>
      </c>
      <c r="E46" t="s">
        <v>17</v>
      </c>
      <c r="F46">
        <f t="shared" ca="1" si="5"/>
        <v>2</v>
      </c>
      <c r="G46">
        <v>345</v>
      </c>
      <c r="H46">
        <v>345</v>
      </c>
      <c r="I46">
        <v>1115</v>
      </c>
      <c r="J46" s="58">
        <v>730.38</v>
      </c>
      <c r="K46" s="1">
        <v>43503</v>
      </c>
      <c r="L46">
        <v>316227</v>
      </c>
      <c r="M46" t="s">
        <v>21</v>
      </c>
      <c r="N46" t="s">
        <v>389</v>
      </c>
      <c r="O46" t="s">
        <v>20</v>
      </c>
      <c r="P46" t="s">
        <v>16</v>
      </c>
      <c r="Q46">
        <v>302166</v>
      </c>
      <c r="R46" t="s">
        <v>22</v>
      </c>
      <c r="S46">
        <v>92930</v>
      </c>
      <c r="T46" t="s">
        <v>306</v>
      </c>
    </row>
    <row r="47" spans="2:20" x14ac:dyDescent="0.25">
      <c r="B47" t="s">
        <v>13</v>
      </c>
      <c r="C47" t="s">
        <v>18</v>
      </c>
      <c r="D47" t="s">
        <v>17</v>
      </c>
      <c r="E47" t="s">
        <v>17</v>
      </c>
      <c r="F47">
        <f t="shared" ca="1" si="5"/>
        <v>2</v>
      </c>
      <c r="G47">
        <v>345</v>
      </c>
      <c r="H47">
        <v>345</v>
      </c>
      <c r="I47">
        <v>1115</v>
      </c>
      <c r="J47" s="58">
        <v>630</v>
      </c>
      <c r="K47" s="1">
        <v>43504</v>
      </c>
      <c r="L47">
        <v>316342</v>
      </c>
      <c r="M47" t="s">
        <v>49</v>
      </c>
      <c r="N47" t="s">
        <v>390</v>
      </c>
      <c r="O47" t="s">
        <v>20</v>
      </c>
      <c r="P47" t="s">
        <v>16</v>
      </c>
      <c r="Q47">
        <v>301994</v>
      </c>
      <c r="R47" t="s">
        <v>22</v>
      </c>
      <c r="S47">
        <v>92930</v>
      </c>
      <c r="T47" t="s">
        <v>306</v>
      </c>
    </row>
    <row r="48" spans="2:20" x14ac:dyDescent="0.25">
      <c r="B48" t="s">
        <v>13</v>
      </c>
      <c r="C48" t="s">
        <v>18</v>
      </c>
      <c r="D48" t="s">
        <v>17</v>
      </c>
      <c r="E48" t="s">
        <v>17</v>
      </c>
      <c r="F48">
        <f t="shared" ref="F48:F50" ca="1" si="6">MONTH(K48)</f>
        <v>2</v>
      </c>
      <c r="G48">
        <v>345</v>
      </c>
      <c r="H48">
        <v>345</v>
      </c>
      <c r="I48">
        <v>1180</v>
      </c>
      <c r="J48" s="58">
        <v>564.84</v>
      </c>
      <c r="K48" s="1">
        <v>43509</v>
      </c>
      <c r="L48">
        <v>316614</v>
      </c>
      <c r="M48" t="s">
        <v>391</v>
      </c>
      <c r="N48" t="s">
        <v>392</v>
      </c>
      <c r="O48" t="s">
        <v>20</v>
      </c>
      <c r="P48" t="s">
        <v>16</v>
      </c>
      <c r="Q48">
        <v>302926</v>
      </c>
      <c r="R48" t="s">
        <v>41</v>
      </c>
      <c r="S48">
        <v>108622</v>
      </c>
      <c r="T48" t="s">
        <v>304</v>
      </c>
    </row>
    <row r="49" spans="2:20" x14ac:dyDescent="0.25">
      <c r="B49" t="s">
        <v>13</v>
      </c>
      <c r="C49" t="s">
        <v>18</v>
      </c>
      <c r="D49" t="s">
        <v>17</v>
      </c>
      <c r="E49" t="s">
        <v>17</v>
      </c>
      <c r="F49">
        <f t="shared" ca="1" si="6"/>
        <v>2</v>
      </c>
      <c r="G49">
        <v>345</v>
      </c>
      <c r="H49">
        <v>345</v>
      </c>
      <c r="I49">
        <v>1135</v>
      </c>
      <c r="J49" s="58">
        <v>879.14</v>
      </c>
      <c r="K49" s="1">
        <v>43517</v>
      </c>
      <c r="L49">
        <v>317541</v>
      </c>
      <c r="M49" t="s">
        <v>110</v>
      </c>
      <c r="N49" t="s">
        <v>113</v>
      </c>
      <c r="O49" t="s">
        <v>20</v>
      </c>
      <c r="P49" t="s">
        <v>16</v>
      </c>
      <c r="Q49">
        <v>302002</v>
      </c>
      <c r="R49" t="s">
        <v>41</v>
      </c>
      <c r="S49">
        <v>97906</v>
      </c>
      <c r="T49" t="s">
        <v>307</v>
      </c>
    </row>
    <row r="50" spans="2:20" x14ac:dyDescent="0.25">
      <c r="B50" t="s">
        <v>13</v>
      </c>
      <c r="C50" t="s">
        <v>18</v>
      </c>
      <c r="D50" t="s">
        <v>17</v>
      </c>
      <c r="E50" t="s">
        <v>17</v>
      </c>
      <c r="F50">
        <f t="shared" ca="1" si="6"/>
        <v>2</v>
      </c>
      <c r="G50">
        <v>345</v>
      </c>
      <c r="H50">
        <v>345</v>
      </c>
      <c r="I50">
        <v>1115</v>
      </c>
      <c r="J50" s="58">
        <v>9.1</v>
      </c>
      <c r="K50" s="1">
        <v>43510</v>
      </c>
      <c r="L50">
        <v>1034349</v>
      </c>
      <c r="M50" t="s">
        <v>21</v>
      </c>
      <c r="N50" t="s">
        <v>389</v>
      </c>
      <c r="O50" t="s">
        <v>24</v>
      </c>
      <c r="P50" t="s">
        <v>16</v>
      </c>
      <c r="Q50">
        <v>302166</v>
      </c>
      <c r="R50" t="s">
        <v>22</v>
      </c>
      <c r="S50">
        <v>92930</v>
      </c>
      <c r="T50" t="s">
        <v>306</v>
      </c>
    </row>
    <row r="51" spans="2:20" x14ac:dyDescent="0.25">
      <c r="B51" t="s">
        <v>13</v>
      </c>
      <c r="C51" t="s">
        <v>14</v>
      </c>
      <c r="D51" t="s">
        <v>17</v>
      </c>
      <c r="E51" t="s">
        <v>17</v>
      </c>
      <c r="F51">
        <f t="shared" ref="F51:F61" ca="1" si="7">MONTH(K51)</f>
        <v>2</v>
      </c>
      <c r="G51">
        <v>345</v>
      </c>
      <c r="H51">
        <v>345</v>
      </c>
      <c r="I51">
        <v>1105</v>
      </c>
      <c r="J51" s="58">
        <v>41.3</v>
      </c>
      <c r="K51" s="1">
        <v>43508</v>
      </c>
      <c r="L51">
        <v>2057</v>
      </c>
      <c r="M51" t="s">
        <v>31</v>
      </c>
      <c r="N51" t="s">
        <v>393</v>
      </c>
      <c r="O51" t="s">
        <v>26</v>
      </c>
      <c r="P51" t="s">
        <v>16</v>
      </c>
      <c r="S51">
        <v>91260</v>
      </c>
      <c r="T51" t="s">
        <v>306</v>
      </c>
    </row>
    <row r="52" spans="2:20" x14ac:dyDescent="0.25">
      <c r="B52" t="s">
        <v>13</v>
      </c>
      <c r="C52" t="s">
        <v>14</v>
      </c>
      <c r="D52" t="s">
        <v>17</v>
      </c>
      <c r="E52" t="s">
        <v>17</v>
      </c>
      <c r="F52">
        <f t="shared" ca="1" si="7"/>
        <v>2</v>
      </c>
      <c r="G52">
        <v>345</v>
      </c>
      <c r="H52">
        <v>345</v>
      </c>
      <c r="I52">
        <v>1115</v>
      </c>
      <c r="J52" s="58">
        <v>41.3</v>
      </c>
      <c r="K52" s="1">
        <v>43508</v>
      </c>
      <c r="L52">
        <v>2057</v>
      </c>
      <c r="M52" t="s">
        <v>31</v>
      </c>
      <c r="N52" t="s">
        <v>394</v>
      </c>
      <c r="O52" t="s">
        <v>26</v>
      </c>
      <c r="P52" t="s">
        <v>16</v>
      </c>
      <c r="S52">
        <v>92930</v>
      </c>
      <c r="T52" t="s">
        <v>306</v>
      </c>
    </row>
    <row r="53" spans="2:20" x14ac:dyDescent="0.25">
      <c r="B53" t="s">
        <v>13</v>
      </c>
      <c r="C53" t="s">
        <v>14</v>
      </c>
      <c r="D53" t="s">
        <v>17</v>
      </c>
      <c r="E53" t="s">
        <v>17</v>
      </c>
      <c r="F53">
        <f t="shared" ca="1" si="7"/>
        <v>2</v>
      </c>
      <c r="G53">
        <v>345</v>
      </c>
      <c r="H53">
        <v>345</v>
      </c>
      <c r="I53">
        <v>1130</v>
      </c>
      <c r="J53" s="58">
        <v>185.85</v>
      </c>
      <c r="K53" s="1">
        <v>43508</v>
      </c>
      <c r="L53">
        <v>2057</v>
      </c>
      <c r="M53" t="s">
        <v>27</v>
      </c>
      <c r="N53" t="s">
        <v>395</v>
      </c>
      <c r="O53" t="s">
        <v>26</v>
      </c>
      <c r="P53" t="s">
        <v>16</v>
      </c>
      <c r="S53">
        <v>96128</v>
      </c>
      <c r="T53" t="s">
        <v>307</v>
      </c>
    </row>
    <row r="54" spans="2:20" x14ac:dyDescent="0.25">
      <c r="B54" t="s">
        <v>13</v>
      </c>
      <c r="C54" t="s">
        <v>14</v>
      </c>
      <c r="D54" t="s">
        <v>17</v>
      </c>
      <c r="E54" t="s">
        <v>17</v>
      </c>
      <c r="F54">
        <f t="shared" ca="1" si="7"/>
        <v>2</v>
      </c>
      <c r="G54">
        <v>345</v>
      </c>
      <c r="H54">
        <v>345</v>
      </c>
      <c r="I54">
        <v>1130</v>
      </c>
      <c r="J54" s="58">
        <v>165.2</v>
      </c>
      <c r="K54" s="1">
        <v>43508</v>
      </c>
      <c r="L54">
        <v>2057</v>
      </c>
      <c r="M54" t="s">
        <v>27</v>
      </c>
      <c r="N54" t="s">
        <v>396</v>
      </c>
      <c r="O54" t="s">
        <v>26</v>
      </c>
      <c r="P54" t="s">
        <v>16</v>
      </c>
      <c r="S54">
        <v>96128</v>
      </c>
      <c r="T54" t="s">
        <v>307</v>
      </c>
    </row>
    <row r="55" spans="2:20" x14ac:dyDescent="0.25">
      <c r="B55" t="s">
        <v>13</v>
      </c>
      <c r="C55" t="s">
        <v>14</v>
      </c>
      <c r="D55" t="s">
        <v>17</v>
      </c>
      <c r="E55" t="s">
        <v>17</v>
      </c>
      <c r="F55">
        <f t="shared" ca="1" si="7"/>
        <v>2</v>
      </c>
      <c r="G55">
        <v>345</v>
      </c>
      <c r="H55">
        <v>345</v>
      </c>
      <c r="I55">
        <v>1130</v>
      </c>
      <c r="J55" s="58">
        <v>185.85</v>
      </c>
      <c r="K55" s="1">
        <v>43508</v>
      </c>
      <c r="L55">
        <v>2057</v>
      </c>
      <c r="M55" t="s">
        <v>25</v>
      </c>
      <c r="N55" t="s">
        <v>397</v>
      </c>
      <c r="O55" t="s">
        <v>26</v>
      </c>
      <c r="P55" t="s">
        <v>16</v>
      </c>
      <c r="S55">
        <v>96128</v>
      </c>
      <c r="T55" t="s">
        <v>307</v>
      </c>
    </row>
    <row r="56" spans="2:20" x14ac:dyDescent="0.25">
      <c r="B56" t="s">
        <v>13</v>
      </c>
      <c r="C56" t="s">
        <v>14</v>
      </c>
      <c r="D56" t="s">
        <v>17</v>
      </c>
      <c r="E56" t="s">
        <v>17</v>
      </c>
      <c r="F56">
        <f t="shared" ca="1" si="7"/>
        <v>2</v>
      </c>
      <c r="G56">
        <v>345</v>
      </c>
      <c r="H56">
        <v>345</v>
      </c>
      <c r="I56">
        <v>1130</v>
      </c>
      <c r="J56" s="58">
        <v>165.2</v>
      </c>
      <c r="K56" s="1">
        <v>43508</v>
      </c>
      <c r="L56">
        <v>2057</v>
      </c>
      <c r="M56" t="s">
        <v>25</v>
      </c>
      <c r="N56" t="s">
        <v>398</v>
      </c>
      <c r="O56" t="s">
        <v>26</v>
      </c>
      <c r="P56" t="s">
        <v>16</v>
      </c>
      <c r="S56">
        <v>96128</v>
      </c>
      <c r="T56" t="s">
        <v>307</v>
      </c>
    </row>
    <row r="57" spans="2:20" x14ac:dyDescent="0.25">
      <c r="B57" t="s">
        <v>13</v>
      </c>
      <c r="C57" t="s">
        <v>14</v>
      </c>
      <c r="D57" t="s">
        <v>17</v>
      </c>
      <c r="E57" t="s">
        <v>17</v>
      </c>
      <c r="F57">
        <f t="shared" ca="1" si="7"/>
        <v>2</v>
      </c>
      <c r="G57">
        <v>345</v>
      </c>
      <c r="H57">
        <v>345</v>
      </c>
      <c r="I57">
        <v>1130</v>
      </c>
      <c r="J57" s="58">
        <v>82.6</v>
      </c>
      <c r="K57" s="1">
        <v>43508</v>
      </c>
      <c r="L57">
        <v>2057</v>
      </c>
      <c r="M57" t="s">
        <v>25</v>
      </c>
      <c r="N57" t="s">
        <v>398</v>
      </c>
      <c r="O57" t="s">
        <v>26</v>
      </c>
      <c r="P57" t="s">
        <v>16</v>
      </c>
      <c r="S57">
        <v>96128</v>
      </c>
      <c r="T57" t="s">
        <v>307</v>
      </c>
    </row>
    <row r="58" spans="2:20" x14ac:dyDescent="0.25">
      <c r="B58" t="s">
        <v>13</v>
      </c>
      <c r="C58" t="s">
        <v>14</v>
      </c>
      <c r="D58" t="s">
        <v>17</v>
      </c>
      <c r="E58" t="s">
        <v>17</v>
      </c>
      <c r="F58">
        <f t="shared" ca="1" si="7"/>
        <v>2</v>
      </c>
      <c r="G58">
        <v>345</v>
      </c>
      <c r="H58">
        <v>345</v>
      </c>
      <c r="I58">
        <v>1130</v>
      </c>
      <c r="J58" s="58">
        <v>82.6</v>
      </c>
      <c r="K58" s="1">
        <v>43508</v>
      </c>
      <c r="L58">
        <v>2057</v>
      </c>
      <c r="M58" t="s">
        <v>25</v>
      </c>
      <c r="N58" t="s">
        <v>398</v>
      </c>
      <c r="O58" t="s">
        <v>26</v>
      </c>
      <c r="P58" t="s">
        <v>16</v>
      </c>
      <c r="S58">
        <v>96128</v>
      </c>
      <c r="T58" t="s">
        <v>307</v>
      </c>
    </row>
    <row r="59" spans="2:20" x14ac:dyDescent="0.25">
      <c r="B59" t="s">
        <v>13</v>
      </c>
      <c r="C59" t="s">
        <v>14</v>
      </c>
      <c r="D59" t="s">
        <v>17</v>
      </c>
      <c r="E59" t="s">
        <v>17</v>
      </c>
      <c r="F59">
        <f t="shared" ca="1" si="7"/>
        <v>2</v>
      </c>
      <c r="G59">
        <v>345</v>
      </c>
      <c r="H59">
        <v>345</v>
      </c>
      <c r="I59">
        <v>1130</v>
      </c>
      <c r="J59" s="58">
        <v>82.6</v>
      </c>
      <c r="K59" s="1">
        <v>43508</v>
      </c>
      <c r="L59">
        <v>2057</v>
      </c>
      <c r="M59" t="s">
        <v>25</v>
      </c>
      <c r="N59" t="s">
        <v>398</v>
      </c>
      <c r="O59" t="s">
        <v>26</v>
      </c>
      <c r="P59" t="s">
        <v>16</v>
      </c>
      <c r="S59">
        <v>96128</v>
      </c>
      <c r="T59" t="s">
        <v>307</v>
      </c>
    </row>
    <row r="60" spans="2:20" x14ac:dyDescent="0.25">
      <c r="B60" t="s">
        <v>13</v>
      </c>
      <c r="C60" t="s">
        <v>14</v>
      </c>
      <c r="D60" t="s">
        <v>17</v>
      </c>
      <c r="E60" t="s">
        <v>17</v>
      </c>
      <c r="F60">
        <f t="shared" ca="1" si="7"/>
        <v>2</v>
      </c>
      <c r="G60">
        <v>345</v>
      </c>
      <c r="H60">
        <v>345</v>
      </c>
      <c r="I60">
        <v>1195</v>
      </c>
      <c r="J60" s="58">
        <v>82.6</v>
      </c>
      <c r="K60" s="1">
        <v>43508</v>
      </c>
      <c r="L60">
        <v>2057</v>
      </c>
      <c r="M60" t="s">
        <v>31</v>
      </c>
      <c r="N60" t="s">
        <v>399</v>
      </c>
      <c r="O60" t="s">
        <v>26</v>
      </c>
      <c r="P60" t="s">
        <v>16</v>
      </c>
      <c r="S60">
        <v>97601</v>
      </c>
      <c r="T60" t="s">
        <v>304</v>
      </c>
    </row>
    <row r="61" spans="2:20" x14ac:dyDescent="0.25">
      <c r="B61" t="s">
        <v>13</v>
      </c>
      <c r="C61" t="s">
        <v>14</v>
      </c>
      <c r="D61" t="s">
        <v>17</v>
      </c>
      <c r="E61" t="s">
        <v>17</v>
      </c>
      <c r="F61">
        <f t="shared" ca="1" si="7"/>
        <v>2</v>
      </c>
      <c r="G61">
        <v>345</v>
      </c>
      <c r="H61">
        <v>345</v>
      </c>
      <c r="I61">
        <v>1195</v>
      </c>
      <c r="J61" s="58">
        <v>41.3</v>
      </c>
      <c r="K61" s="1">
        <v>43508</v>
      </c>
      <c r="L61">
        <v>2057</v>
      </c>
      <c r="M61" t="s">
        <v>31</v>
      </c>
      <c r="N61" t="s">
        <v>399</v>
      </c>
      <c r="O61" t="s">
        <v>26</v>
      </c>
      <c r="P61" t="s">
        <v>16</v>
      </c>
      <c r="S61">
        <v>97601</v>
      </c>
      <c r="T61" t="s">
        <v>304</v>
      </c>
    </row>
    <row r="62" spans="2:20" x14ac:dyDescent="0.25">
      <c r="B62" t="s">
        <v>13</v>
      </c>
      <c r="C62" t="s">
        <v>14</v>
      </c>
      <c r="D62" t="s">
        <v>17</v>
      </c>
      <c r="E62" t="s">
        <v>17</v>
      </c>
      <c r="F62">
        <f t="shared" ref="F62:F69" ca="1" si="8">MONTH(K62)</f>
        <v>2</v>
      </c>
      <c r="G62">
        <v>345</v>
      </c>
      <c r="H62">
        <v>345</v>
      </c>
      <c r="I62">
        <v>1130</v>
      </c>
      <c r="J62" s="58">
        <v>41.3</v>
      </c>
      <c r="K62" s="1">
        <v>43511</v>
      </c>
      <c r="L62">
        <v>2060</v>
      </c>
      <c r="M62" t="s">
        <v>29</v>
      </c>
      <c r="N62" t="s">
        <v>400</v>
      </c>
      <c r="O62" t="s">
        <v>26</v>
      </c>
      <c r="P62" t="s">
        <v>16</v>
      </c>
      <c r="S62">
        <v>96128</v>
      </c>
      <c r="T62" t="s">
        <v>307</v>
      </c>
    </row>
    <row r="63" spans="2:20" x14ac:dyDescent="0.25">
      <c r="B63" t="s">
        <v>13</v>
      </c>
      <c r="C63" t="s">
        <v>14</v>
      </c>
      <c r="D63" t="s">
        <v>17</v>
      </c>
      <c r="E63" t="s">
        <v>17</v>
      </c>
      <c r="F63">
        <f t="shared" ca="1" si="8"/>
        <v>2</v>
      </c>
      <c r="G63">
        <v>345</v>
      </c>
      <c r="H63">
        <v>345</v>
      </c>
      <c r="I63">
        <v>1130</v>
      </c>
      <c r="J63" s="58">
        <v>82.6</v>
      </c>
      <c r="K63" s="1">
        <v>43511</v>
      </c>
      <c r="L63">
        <v>2060</v>
      </c>
      <c r="M63" t="s">
        <v>29</v>
      </c>
      <c r="N63" t="s">
        <v>400</v>
      </c>
      <c r="O63" t="s">
        <v>26</v>
      </c>
      <c r="P63" t="s">
        <v>16</v>
      </c>
      <c r="S63">
        <v>96128</v>
      </c>
      <c r="T63" t="s">
        <v>307</v>
      </c>
    </row>
    <row r="64" spans="2:20" x14ac:dyDescent="0.25">
      <c r="B64" t="s">
        <v>13</v>
      </c>
      <c r="C64" t="s">
        <v>14</v>
      </c>
      <c r="D64" t="s">
        <v>17</v>
      </c>
      <c r="E64" t="s">
        <v>17</v>
      </c>
      <c r="F64">
        <f t="shared" ca="1" si="8"/>
        <v>2</v>
      </c>
      <c r="G64">
        <v>345</v>
      </c>
      <c r="H64">
        <v>345</v>
      </c>
      <c r="I64">
        <v>1195</v>
      </c>
      <c r="J64" s="58">
        <v>82.6</v>
      </c>
      <c r="K64" s="1">
        <v>43511</v>
      </c>
      <c r="L64">
        <v>2060</v>
      </c>
      <c r="M64" t="s">
        <v>29</v>
      </c>
      <c r="N64" t="s">
        <v>401</v>
      </c>
      <c r="O64" t="s">
        <v>26</v>
      </c>
      <c r="P64" t="s">
        <v>16</v>
      </c>
      <c r="S64">
        <v>97601</v>
      </c>
      <c r="T64" t="s">
        <v>304</v>
      </c>
    </row>
    <row r="65" spans="2:20" x14ac:dyDescent="0.25">
      <c r="B65" t="s">
        <v>13</v>
      </c>
      <c r="C65" t="s">
        <v>14</v>
      </c>
      <c r="D65" t="s">
        <v>17</v>
      </c>
      <c r="E65" t="s">
        <v>17</v>
      </c>
      <c r="F65">
        <f t="shared" ca="1" si="8"/>
        <v>2</v>
      </c>
      <c r="G65">
        <v>345</v>
      </c>
      <c r="H65">
        <v>345</v>
      </c>
      <c r="I65">
        <v>1135</v>
      </c>
      <c r="J65" s="58">
        <v>41.3</v>
      </c>
      <c r="K65" s="1">
        <v>43511</v>
      </c>
      <c r="L65">
        <v>2060</v>
      </c>
      <c r="M65" t="s">
        <v>29</v>
      </c>
      <c r="N65" t="s">
        <v>55</v>
      </c>
      <c r="O65" t="s">
        <v>26</v>
      </c>
      <c r="P65" t="s">
        <v>16</v>
      </c>
      <c r="S65">
        <v>97906</v>
      </c>
      <c r="T65" t="s">
        <v>307</v>
      </c>
    </row>
    <row r="66" spans="2:20" x14ac:dyDescent="0.25">
      <c r="B66" t="s">
        <v>13</v>
      </c>
      <c r="C66" t="s">
        <v>14</v>
      </c>
      <c r="D66" t="s">
        <v>17</v>
      </c>
      <c r="E66" t="s">
        <v>17</v>
      </c>
      <c r="F66">
        <f t="shared" ca="1" si="8"/>
        <v>2</v>
      </c>
      <c r="G66">
        <v>345</v>
      </c>
      <c r="H66">
        <v>345</v>
      </c>
      <c r="I66">
        <v>1130</v>
      </c>
      <c r="J66" s="58">
        <v>41.3</v>
      </c>
      <c r="K66" s="1">
        <v>43511</v>
      </c>
      <c r="L66">
        <v>2060</v>
      </c>
      <c r="M66" t="s">
        <v>29</v>
      </c>
      <c r="N66" t="s">
        <v>402</v>
      </c>
      <c r="O66" t="s">
        <v>26</v>
      </c>
      <c r="P66" t="s">
        <v>16</v>
      </c>
      <c r="S66">
        <v>96128</v>
      </c>
      <c r="T66" t="s">
        <v>307</v>
      </c>
    </row>
    <row r="67" spans="2:20" x14ac:dyDescent="0.25">
      <c r="B67" t="s">
        <v>13</v>
      </c>
      <c r="C67" t="s">
        <v>14</v>
      </c>
      <c r="D67" t="s">
        <v>17</v>
      </c>
      <c r="E67" t="s">
        <v>17</v>
      </c>
      <c r="F67">
        <f t="shared" ca="1" si="8"/>
        <v>2</v>
      </c>
      <c r="G67">
        <v>345</v>
      </c>
      <c r="H67">
        <v>345</v>
      </c>
      <c r="I67">
        <v>1130</v>
      </c>
      <c r="J67" s="58">
        <v>41.3</v>
      </c>
      <c r="K67" s="1">
        <v>43511</v>
      </c>
      <c r="L67">
        <v>2060</v>
      </c>
      <c r="M67" t="s">
        <v>29</v>
      </c>
      <c r="N67" t="s">
        <v>403</v>
      </c>
      <c r="O67" t="s">
        <v>26</v>
      </c>
      <c r="P67" t="s">
        <v>16</v>
      </c>
      <c r="S67">
        <v>96128</v>
      </c>
      <c r="T67" t="s">
        <v>307</v>
      </c>
    </row>
    <row r="68" spans="2:20" x14ac:dyDescent="0.25">
      <c r="B68" t="s">
        <v>13</v>
      </c>
      <c r="C68" t="s">
        <v>14</v>
      </c>
      <c r="D68" t="s">
        <v>17</v>
      </c>
      <c r="E68" t="s">
        <v>17</v>
      </c>
      <c r="F68">
        <f t="shared" ca="1" si="8"/>
        <v>2</v>
      </c>
      <c r="G68">
        <v>345</v>
      </c>
      <c r="H68">
        <v>345</v>
      </c>
      <c r="I68">
        <v>1130</v>
      </c>
      <c r="J68" s="58">
        <v>123.9</v>
      </c>
      <c r="K68" s="1">
        <v>43511</v>
      </c>
      <c r="L68">
        <v>2060</v>
      </c>
      <c r="M68" t="s">
        <v>29</v>
      </c>
      <c r="N68" t="s">
        <v>403</v>
      </c>
      <c r="O68" t="s">
        <v>26</v>
      </c>
      <c r="P68" t="s">
        <v>16</v>
      </c>
      <c r="S68">
        <v>96128</v>
      </c>
      <c r="T68" t="s">
        <v>307</v>
      </c>
    </row>
    <row r="69" spans="2:20" x14ac:dyDescent="0.25">
      <c r="B69" t="s">
        <v>13</v>
      </c>
      <c r="C69" t="s">
        <v>14</v>
      </c>
      <c r="D69" t="s">
        <v>17</v>
      </c>
      <c r="E69" t="s">
        <v>17</v>
      </c>
      <c r="F69">
        <f t="shared" ca="1" si="8"/>
        <v>2</v>
      </c>
      <c r="G69">
        <v>345</v>
      </c>
      <c r="H69">
        <v>345</v>
      </c>
      <c r="I69">
        <v>1130</v>
      </c>
      <c r="J69" s="58">
        <v>123.9</v>
      </c>
      <c r="K69" s="1">
        <v>43511</v>
      </c>
      <c r="L69">
        <v>2060</v>
      </c>
      <c r="M69" t="s">
        <v>29</v>
      </c>
      <c r="N69" t="s">
        <v>400</v>
      </c>
      <c r="O69" t="s">
        <v>26</v>
      </c>
      <c r="P69" t="s">
        <v>16</v>
      </c>
      <c r="S69">
        <v>96128</v>
      </c>
      <c r="T69" t="s">
        <v>307</v>
      </c>
    </row>
    <row r="70" spans="2:20" x14ac:dyDescent="0.25">
      <c r="B70" t="s">
        <v>13</v>
      </c>
      <c r="C70" t="s">
        <v>14</v>
      </c>
      <c r="D70" t="s">
        <v>17</v>
      </c>
      <c r="E70" t="s">
        <v>17</v>
      </c>
      <c r="F70">
        <f t="shared" ref="F70:F78" ca="1" si="9">MONTH(K70)</f>
        <v>2</v>
      </c>
      <c r="G70">
        <v>345</v>
      </c>
      <c r="H70">
        <v>345</v>
      </c>
      <c r="I70">
        <v>1130</v>
      </c>
      <c r="J70" s="58">
        <v>206.5</v>
      </c>
      <c r="K70" s="1">
        <v>43524</v>
      </c>
      <c r="L70">
        <v>2063</v>
      </c>
      <c r="M70" t="s">
        <v>29</v>
      </c>
      <c r="N70" t="s">
        <v>404</v>
      </c>
      <c r="O70" t="s">
        <v>26</v>
      </c>
      <c r="P70" t="s">
        <v>16</v>
      </c>
      <c r="S70">
        <v>96128</v>
      </c>
      <c r="T70" t="s">
        <v>307</v>
      </c>
    </row>
    <row r="71" spans="2:20" x14ac:dyDescent="0.25">
      <c r="B71" t="s">
        <v>13</v>
      </c>
      <c r="C71" t="s">
        <v>14</v>
      </c>
      <c r="D71" t="s">
        <v>17</v>
      </c>
      <c r="E71" t="s">
        <v>17</v>
      </c>
      <c r="F71">
        <f t="shared" ca="1" si="9"/>
        <v>2</v>
      </c>
      <c r="G71">
        <v>345</v>
      </c>
      <c r="H71">
        <v>345</v>
      </c>
      <c r="I71">
        <v>1130</v>
      </c>
      <c r="J71" s="58">
        <v>41.3</v>
      </c>
      <c r="K71" s="1">
        <v>43524</v>
      </c>
      <c r="L71">
        <v>2063</v>
      </c>
      <c r="M71" t="s">
        <v>29</v>
      </c>
      <c r="N71" t="s">
        <v>405</v>
      </c>
      <c r="O71" t="s">
        <v>26</v>
      </c>
      <c r="P71" t="s">
        <v>16</v>
      </c>
      <c r="S71">
        <v>96128</v>
      </c>
      <c r="T71" t="s">
        <v>307</v>
      </c>
    </row>
    <row r="72" spans="2:20" x14ac:dyDescent="0.25">
      <c r="B72" t="s">
        <v>13</v>
      </c>
      <c r="C72" t="s">
        <v>14</v>
      </c>
      <c r="D72" t="s">
        <v>17</v>
      </c>
      <c r="E72" t="s">
        <v>17</v>
      </c>
      <c r="F72">
        <f t="shared" ca="1" si="9"/>
        <v>2</v>
      </c>
      <c r="G72">
        <v>345</v>
      </c>
      <c r="H72">
        <v>345</v>
      </c>
      <c r="I72">
        <v>1145</v>
      </c>
      <c r="J72" s="58">
        <v>82.6</v>
      </c>
      <c r="K72" s="1">
        <v>43524</v>
      </c>
      <c r="L72">
        <v>2063</v>
      </c>
      <c r="M72" t="s">
        <v>29</v>
      </c>
      <c r="N72" t="s">
        <v>406</v>
      </c>
      <c r="O72" t="s">
        <v>26</v>
      </c>
      <c r="P72" t="s">
        <v>16</v>
      </c>
      <c r="S72">
        <v>98150</v>
      </c>
      <c r="T72" t="s">
        <v>307</v>
      </c>
    </row>
    <row r="73" spans="2:20" x14ac:dyDescent="0.25">
      <c r="B73" t="s">
        <v>13</v>
      </c>
      <c r="C73" t="s">
        <v>14</v>
      </c>
      <c r="D73" t="s">
        <v>17</v>
      </c>
      <c r="E73" t="s">
        <v>17</v>
      </c>
      <c r="F73">
        <f t="shared" ca="1" si="9"/>
        <v>2</v>
      </c>
      <c r="G73">
        <v>345</v>
      </c>
      <c r="H73">
        <v>345</v>
      </c>
      <c r="I73">
        <v>1135</v>
      </c>
      <c r="J73" s="58">
        <v>165.2</v>
      </c>
      <c r="K73" s="1">
        <v>43524</v>
      </c>
      <c r="L73">
        <v>2063</v>
      </c>
      <c r="M73" t="s">
        <v>29</v>
      </c>
      <c r="N73" t="s">
        <v>55</v>
      </c>
      <c r="O73" t="s">
        <v>26</v>
      </c>
      <c r="P73" t="s">
        <v>16</v>
      </c>
      <c r="S73">
        <v>97906</v>
      </c>
      <c r="T73" t="s">
        <v>307</v>
      </c>
    </row>
    <row r="74" spans="2:20" x14ac:dyDescent="0.25">
      <c r="B74" t="s">
        <v>13</v>
      </c>
      <c r="C74" t="s">
        <v>14</v>
      </c>
      <c r="D74" t="s">
        <v>17</v>
      </c>
      <c r="E74" t="s">
        <v>17</v>
      </c>
      <c r="F74">
        <f t="shared" ca="1" si="9"/>
        <v>2</v>
      </c>
      <c r="G74">
        <v>345</v>
      </c>
      <c r="H74">
        <v>345</v>
      </c>
      <c r="I74">
        <v>1130</v>
      </c>
      <c r="J74" s="58">
        <v>82.6</v>
      </c>
      <c r="K74" s="1">
        <v>43524</v>
      </c>
      <c r="L74">
        <v>2063</v>
      </c>
      <c r="M74" t="s">
        <v>29</v>
      </c>
      <c r="N74" t="s">
        <v>405</v>
      </c>
      <c r="O74" t="s">
        <v>26</v>
      </c>
      <c r="P74" t="s">
        <v>16</v>
      </c>
      <c r="S74">
        <v>96128</v>
      </c>
      <c r="T74" t="s">
        <v>307</v>
      </c>
    </row>
    <row r="75" spans="2:20" x14ac:dyDescent="0.25">
      <c r="B75" t="s">
        <v>13</v>
      </c>
      <c r="C75" t="s">
        <v>14</v>
      </c>
      <c r="D75" t="s">
        <v>17</v>
      </c>
      <c r="E75" t="s">
        <v>17</v>
      </c>
      <c r="F75">
        <f t="shared" ca="1" si="9"/>
        <v>2</v>
      </c>
      <c r="G75">
        <v>345</v>
      </c>
      <c r="H75">
        <v>345</v>
      </c>
      <c r="I75">
        <v>1130</v>
      </c>
      <c r="J75" s="58">
        <v>41.3</v>
      </c>
      <c r="K75" s="1">
        <v>43524</v>
      </c>
      <c r="L75">
        <v>2063</v>
      </c>
      <c r="M75" t="s">
        <v>29</v>
      </c>
      <c r="N75" t="s">
        <v>405</v>
      </c>
      <c r="O75" t="s">
        <v>26</v>
      </c>
      <c r="P75" t="s">
        <v>16</v>
      </c>
      <c r="S75">
        <v>96128</v>
      </c>
      <c r="T75" t="s">
        <v>307</v>
      </c>
    </row>
    <row r="76" spans="2:20" x14ac:dyDescent="0.25">
      <c r="B76" t="s">
        <v>13</v>
      </c>
      <c r="C76" t="s">
        <v>14</v>
      </c>
      <c r="D76" t="s">
        <v>17</v>
      </c>
      <c r="E76" t="s">
        <v>17</v>
      </c>
      <c r="F76">
        <f t="shared" ca="1" si="9"/>
        <v>2</v>
      </c>
      <c r="G76">
        <v>345</v>
      </c>
      <c r="H76">
        <v>345</v>
      </c>
      <c r="I76">
        <v>1130</v>
      </c>
      <c r="J76" s="58">
        <v>82.6</v>
      </c>
      <c r="K76" s="1">
        <v>43524</v>
      </c>
      <c r="L76">
        <v>2063</v>
      </c>
      <c r="M76" t="s">
        <v>29</v>
      </c>
      <c r="N76" t="s">
        <v>405</v>
      </c>
      <c r="O76" t="s">
        <v>26</v>
      </c>
      <c r="P76" t="s">
        <v>16</v>
      </c>
      <c r="S76">
        <v>96128</v>
      </c>
      <c r="T76" t="s">
        <v>307</v>
      </c>
    </row>
    <row r="77" spans="2:20" x14ac:dyDescent="0.25">
      <c r="B77" t="s">
        <v>13</v>
      </c>
      <c r="C77" t="s">
        <v>14</v>
      </c>
      <c r="D77" t="s">
        <v>17</v>
      </c>
      <c r="E77" t="s">
        <v>17</v>
      </c>
      <c r="F77">
        <f t="shared" ca="1" si="9"/>
        <v>2</v>
      </c>
      <c r="G77">
        <v>345</v>
      </c>
      <c r="H77">
        <v>345</v>
      </c>
      <c r="I77">
        <v>1130</v>
      </c>
      <c r="J77" s="58">
        <v>82.6</v>
      </c>
      <c r="K77" s="1">
        <v>43524</v>
      </c>
      <c r="L77">
        <v>2063</v>
      </c>
      <c r="M77" t="s">
        <v>29</v>
      </c>
      <c r="N77" t="s">
        <v>407</v>
      </c>
      <c r="O77" t="s">
        <v>26</v>
      </c>
      <c r="P77" t="s">
        <v>16</v>
      </c>
      <c r="S77">
        <v>96128</v>
      </c>
      <c r="T77" t="s">
        <v>307</v>
      </c>
    </row>
    <row r="78" spans="2:20" x14ac:dyDescent="0.25">
      <c r="B78" t="s">
        <v>13</v>
      </c>
      <c r="C78" t="s">
        <v>14</v>
      </c>
      <c r="D78" t="s">
        <v>17</v>
      </c>
      <c r="E78" t="s">
        <v>17</v>
      </c>
      <c r="F78">
        <f t="shared" ca="1" si="9"/>
        <v>2</v>
      </c>
      <c r="G78">
        <v>345</v>
      </c>
      <c r="H78">
        <v>345</v>
      </c>
      <c r="I78">
        <v>1130</v>
      </c>
      <c r="J78" s="58">
        <v>41.3</v>
      </c>
      <c r="K78" s="1">
        <v>43524</v>
      </c>
      <c r="L78">
        <v>2063</v>
      </c>
      <c r="M78" t="s">
        <v>29</v>
      </c>
      <c r="N78" t="s">
        <v>405</v>
      </c>
      <c r="O78" t="s">
        <v>26</v>
      </c>
      <c r="P78" t="s">
        <v>16</v>
      </c>
      <c r="S78">
        <v>96128</v>
      </c>
      <c r="T78" t="s">
        <v>307</v>
      </c>
    </row>
    <row r="79" spans="2:20" x14ac:dyDescent="0.25">
      <c r="B79" t="s">
        <v>13</v>
      </c>
      <c r="C79" t="s">
        <v>14</v>
      </c>
      <c r="D79" t="s">
        <v>17</v>
      </c>
      <c r="E79" t="s">
        <v>17</v>
      </c>
      <c r="F79">
        <f t="shared" ref="F79:F92" ca="1" si="10">MONTH(K79)</f>
        <v>2</v>
      </c>
      <c r="G79">
        <v>345</v>
      </c>
      <c r="H79">
        <v>345</v>
      </c>
      <c r="I79">
        <v>1130</v>
      </c>
      <c r="J79" s="58">
        <v>123.9</v>
      </c>
      <c r="K79" s="1">
        <v>43522</v>
      </c>
      <c r="L79">
        <v>2066</v>
      </c>
      <c r="M79" t="s">
        <v>25</v>
      </c>
      <c r="N79" t="s">
        <v>408</v>
      </c>
      <c r="O79" t="s">
        <v>26</v>
      </c>
      <c r="P79" t="s">
        <v>16</v>
      </c>
      <c r="S79">
        <v>96128</v>
      </c>
      <c r="T79" t="s">
        <v>307</v>
      </c>
    </row>
    <row r="80" spans="2:20" x14ac:dyDescent="0.25">
      <c r="B80" t="s">
        <v>13</v>
      </c>
      <c r="C80" t="s">
        <v>14</v>
      </c>
      <c r="D80" t="s">
        <v>17</v>
      </c>
      <c r="E80" t="s">
        <v>17</v>
      </c>
      <c r="F80">
        <f t="shared" ca="1" si="10"/>
        <v>2</v>
      </c>
      <c r="G80">
        <v>345</v>
      </c>
      <c r="H80">
        <v>345</v>
      </c>
      <c r="I80">
        <v>1130</v>
      </c>
      <c r="J80" s="58">
        <v>289.10000000000002</v>
      </c>
      <c r="K80" s="1">
        <v>43522</v>
      </c>
      <c r="L80">
        <v>2066</v>
      </c>
      <c r="M80" t="s">
        <v>25</v>
      </c>
      <c r="N80" t="s">
        <v>409</v>
      </c>
      <c r="O80" t="s">
        <v>26</v>
      </c>
      <c r="P80" t="s">
        <v>16</v>
      </c>
      <c r="S80">
        <v>96128</v>
      </c>
      <c r="T80" t="s">
        <v>307</v>
      </c>
    </row>
    <row r="81" spans="2:20" x14ac:dyDescent="0.25">
      <c r="B81" t="s">
        <v>13</v>
      </c>
      <c r="C81" t="s">
        <v>14</v>
      </c>
      <c r="D81" t="s">
        <v>17</v>
      </c>
      <c r="E81" t="s">
        <v>17</v>
      </c>
      <c r="F81">
        <f t="shared" ca="1" si="10"/>
        <v>2</v>
      </c>
      <c r="G81">
        <v>345</v>
      </c>
      <c r="H81">
        <v>345</v>
      </c>
      <c r="I81">
        <v>1130</v>
      </c>
      <c r="J81" s="58">
        <v>371.7</v>
      </c>
      <c r="K81" s="1">
        <v>43522</v>
      </c>
      <c r="L81">
        <v>2066</v>
      </c>
      <c r="M81" t="s">
        <v>25</v>
      </c>
      <c r="N81" t="s">
        <v>409</v>
      </c>
      <c r="O81" t="s">
        <v>26</v>
      </c>
      <c r="P81" t="s">
        <v>16</v>
      </c>
      <c r="S81">
        <v>96128</v>
      </c>
      <c r="T81" t="s">
        <v>307</v>
      </c>
    </row>
    <row r="82" spans="2:20" x14ac:dyDescent="0.25">
      <c r="B82" t="s">
        <v>13</v>
      </c>
      <c r="C82" t="s">
        <v>14</v>
      </c>
      <c r="D82" t="s">
        <v>17</v>
      </c>
      <c r="E82" t="s">
        <v>17</v>
      </c>
      <c r="F82">
        <f t="shared" ca="1" si="10"/>
        <v>2</v>
      </c>
      <c r="G82">
        <v>345</v>
      </c>
      <c r="H82">
        <v>345</v>
      </c>
      <c r="I82">
        <v>1130</v>
      </c>
      <c r="J82" s="58">
        <v>123.9</v>
      </c>
      <c r="K82" s="1">
        <v>43522</v>
      </c>
      <c r="L82">
        <v>2066</v>
      </c>
      <c r="M82" t="s">
        <v>27</v>
      </c>
      <c r="N82" t="s">
        <v>410</v>
      </c>
      <c r="O82" t="s">
        <v>26</v>
      </c>
      <c r="P82" t="s">
        <v>16</v>
      </c>
      <c r="S82">
        <v>96128</v>
      </c>
      <c r="T82" t="s">
        <v>307</v>
      </c>
    </row>
    <row r="83" spans="2:20" x14ac:dyDescent="0.25">
      <c r="B83" t="s">
        <v>13</v>
      </c>
      <c r="C83" t="s">
        <v>14</v>
      </c>
      <c r="D83" t="s">
        <v>17</v>
      </c>
      <c r="E83" t="s">
        <v>17</v>
      </c>
      <c r="F83">
        <f t="shared" ca="1" si="10"/>
        <v>2</v>
      </c>
      <c r="G83">
        <v>345</v>
      </c>
      <c r="H83">
        <v>345</v>
      </c>
      <c r="I83">
        <v>1145</v>
      </c>
      <c r="J83" s="58">
        <v>165.2</v>
      </c>
      <c r="K83" s="1">
        <v>43522</v>
      </c>
      <c r="L83">
        <v>2066</v>
      </c>
      <c r="M83" t="s">
        <v>27</v>
      </c>
      <c r="N83" t="s">
        <v>411</v>
      </c>
      <c r="O83" t="s">
        <v>26</v>
      </c>
      <c r="P83" t="s">
        <v>16</v>
      </c>
      <c r="S83">
        <v>98150</v>
      </c>
      <c r="T83" t="s">
        <v>307</v>
      </c>
    </row>
    <row r="84" spans="2:20" x14ac:dyDescent="0.25">
      <c r="B84" t="s">
        <v>13</v>
      </c>
      <c r="C84" t="s">
        <v>14</v>
      </c>
      <c r="D84" t="s">
        <v>17</v>
      </c>
      <c r="E84" t="s">
        <v>17</v>
      </c>
      <c r="F84">
        <f t="shared" ca="1" si="10"/>
        <v>2</v>
      </c>
      <c r="G84">
        <v>345</v>
      </c>
      <c r="H84">
        <v>345</v>
      </c>
      <c r="I84">
        <v>1130</v>
      </c>
      <c r="J84" s="58">
        <v>371.7</v>
      </c>
      <c r="K84" s="1">
        <v>43522</v>
      </c>
      <c r="L84">
        <v>2066</v>
      </c>
      <c r="M84" t="s">
        <v>27</v>
      </c>
      <c r="N84" t="s">
        <v>412</v>
      </c>
      <c r="O84" t="s">
        <v>26</v>
      </c>
      <c r="P84" t="s">
        <v>16</v>
      </c>
      <c r="S84">
        <v>96128</v>
      </c>
      <c r="T84" t="s">
        <v>307</v>
      </c>
    </row>
    <row r="85" spans="2:20" x14ac:dyDescent="0.25">
      <c r="B85" t="s">
        <v>13</v>
      </c>
      <c r="C85" t="s">
        <v>14</v>
      </c>
      <c r="D85" t="s">
        <v>17</v>
      </c>
      <c r="E85" t="s">
        <v>17</v>
      </c>
      <c r="F85">
        <f t="shared" ca="1" si="10"/>
        <v>2</v>
      </c>
      <c r="G85">
        <v>345</v>
      </c>
      <c r="H85">
        <v>345</v>
      </c>
      <c r="I85">
        <v>1125</v>
      </c>
      <c r="J85" s="58">
        <v>165.2</v>
      </c>
      <c r="K85" s="1">
        <v>43522</v>
      </c>
      <c r="L85">
        <v>2066</v>
      </c>
      <c r="M85" t="s">
        <v>25</v>
      </c>
      <c r="N85" t="s">
        <v>413</v>
      </c>
      <c r="O85" t="s">
        <v>26</v>
      </c>
      <c r="P85" t="s">
        <v>16</v>
      </c>
      <c r="S85">
        <v>91928</v>
      </c>
      <c r="T85" t="s">
        <v>307</v>
      </c>
    </row>
    <row r="86" spans="2:20" x14ac:dyDescent="0.25">
      <c r="B86" t="s">
        <v>13</v>
      </c>
      <c r="C86" t="s">
        <v>14</v>
      </c>
      <c r="D86" t="s">
        <v>17</v>
      </c>
      <c r="E86" t="s">
        <v>17</v>
      </c>
      <c r="F86">
        <f t="shared" ca="1" si="10"/>
        <v>2</v>
      </c>
      <c r="G86">
        <v>345</v>
      </c>
      <c r="H86">
        <v>345</v>
      </c>
      <c r="I86">
        <v>1115</v>
      </c>
      <c r="J86" s="58">
        <v>82.6</v>
      </c>
      <c r="K86" s="1">
        <v>43522</v>
      </c>
      <c r="L86">
        <v>2066</v>
      </c>
      <c r="M86" t="s">
        <v>31</v>
      </c>
      <c r="N86" t="s">
        <v>414</v>
      </c>
      <c r="O86" t="s">
        <v>26</v>
      </c>
      <c r="P86" t="s">
        <v>16</v>
      </c>
      <c r="S86">
        <v>92930</v>
      </c>
      <c r="T86" t="s">
        <v>306</v>
      </c>
    </row>
    <row r="87" spans="2:20" x14ac:dyDescent="0.25">
      <c r="B87" t="s">
        <v>13</v>
      </c>
      <c r="C87" t="s">
        <v>14</v>
      </c>
      <c r="D87" t="s">
        <v>17</v>
      </c>
      <c r="E87" t="s">
        <v>17</v>
      </c>
      <c r="F87">
        <f t="shared" ca="1" si="10"/>
        <v>2</v>
      </c>
      <c r="G87">
        <v>345</v>
      </c>
      <c r="H87">
        <v>345</v>
      </c>
      <c r="I87">
        <v>1115</v>
      </c>
      <c r="J87" s="58">
        <v>41.3</v>
      </c>
      <c r="K87" s="1">
        <v>43522</v>
      </c>
      <c r="L87">
        <v>2066</v>
      </c>
      <c r="M87" t="s">
        <v>31</v>
      </c>
      <c r="N87" t="s">
        <v>414</v>
      </c>
      <c r="O87" t="s">
        <v>26</v>
      </c>
      <c r="P87" t="s">
        <v>16</v>
      </c>
      <c r="S87">
        <v>92930</v>
      </c>
      <c r="T87" t="s">
        <v>306</v>
      </c>
    </row>
    <row r="88" spans="2:20" x14ac:dyDescent="0.25">
      <c r="B88" t="s">
        <v>13</v>
      </c>
      <c r="C88" t="s">
        <v>14</v>
      </c>
      <c r="D88" t="s">
        <v>17</v>
      </c>
      <c r="E88" t="s">
        <v>17</v>
      </c>
      <c r="F88">
        <f t="shared" ca="1" si="10"/>
        <v>2</v>
      </c>
      <c r="G88">
        <v>345</v>
      </c>
      <c r="H88">
        <v>345</v>
      </c>
      <c r="I88">
        <v>1130</v>
      </c>
      <c r="J88" s="58">
        <v>330.4</v>
      </c>
      <c r="K88" s="1">
        <v>43522</v>
      </c>
      <c r="L88">
        <v>2066</v>
      </c>
      <c r="M88" t="s">
        <v>27</v>
      </c>
      <c r="N88" t="s">
        <v>412</v>
      </c>
      <c r="O88" t="s">
        <v>26</v>
      </c>
      <c r="P88" t="s">
        <v>16</v>
      </c>
      <c r="S88">
        <v>96128</v>
      </c>
      <c r="T88" t="s">
        <v>307</v>
      </c>
    </row>
    <row r="89" spans="2:20" x14ac:dyDescent="0.25">
      <c r="B89" t="s">
        <v>13</v>
      </c>
      <c r="C89" t="s">
        <v>14</v>
      </c>
      <c r="D89" t="s">
        <v>17</v>
      </c>
      <c r="E89" t="s">
        <v>17</v>
      </c>
      <c r="F89">
        <f t="shared" ca="1" si="10"/>
        <v>3</v>
      </c>
      <c r="G89">
        <v>345</v>
      </c>
      <c r="H89">
        <v>345</v>
      </c>
      <c r="I89">
        <v>1115</v>
      </c>
      <c r="J89">
        <v>41.3</v>
      </c>
      <c r="K89" s="1">
        <v>43555</v>
      </c>
      <c r="L89">
        <v>364706</v>
      </c>
      <c r="M89" t="s">
        <v>415</v>
      </c>
      <c r="N89" t="s">
        <v>416</v>
      </c>
      <c r="O89" t="s">
        <v>15</v>
      </c>
      <c r="P89" t="s">
        <v>16</v>
      </c>
      <c r="S89">
        <v>92929</v>
      </c>
      <c r="T89" t="s">
        <v>306</v>
      </c>
    </row>
    <row r="90" spans="2:20" x14ac:dyDescent="0.25">
      <c r="B90" t="s">
        <v>13</v>
      </c>
      <c r="C90" t="s">
        <v>14</v>
      </c>
      <c r="D90" t="s">
        <v>17</v>
      </c>
      <c r="E90" t="s">
        <v>17</v>
      </c>
      <c r="F90">
        <f t="shared" ca="1" si="10"/>
        <v>3</v>
      </c>
      <c r="G90">
        <v>345</v>
      </c>
      <c r="H90">
        <v>345</v>
      </c>
      <c r="I90">
        <v>1115</v>
      </c>
      <c r="J90">
        <v>41.3</v>
      </c>
      <c r="K90" s="1">
        <v>43555</v>
      </c>
      <c r="L90">
        <v>364706</v>
      </c>
      <c r="M90" t="s">
        <v>415</v>
      </c>
      <c r="N90" t="s">
        <v>417</v>
      </c>
      <c r="O90" t="s">
        <v>15</v>
      </c>
      <c r="P90" t="s">
        <v>16</v>
      </c>
      <c r="S90">
        <v>92929</v>
      </c>
      <c r="T90" t="s">
        <v>306</v>
      </c>
    </row>
    <row r="91" spans="2:20" x14ac:dyDescent="0.25">
      <c r="B91" t="s">
        <v>13</v>
      </c>
      <c r="C91" t="s">
        <v>14</v>
      </c>
      <c r="D91" t="s">
        <v>17</v>
      </c>
      <c r="E91" t="s">
        <v>17</v>
      </c>
      <c r="F91">
        <f t="shared" ca="1" si="10"/>
        <v>3</v>
      </c>
      <c r="G91">
        <v>345</v>
      </c>
      <c r="H91">
        <v>345</v>
      </c>
      <c r="I91">
        <v>1115</v>
      </c>
      <c r="J91">
        <v>165.2</v>
      </c>
      <c r="K91" s="1">
        <v>43555</v>
      </c>
      <c r="L91">
        <v>364706</v>
      </c>
      <c r="M91" t="s">
        <v>415</v>
      </c>
      <c r="N91" t="s">
        <v>418</v>
      </c>
      <c r="O91" t="s">
        <v>15</v>
      </c>
      <c r="P91" t="s">
        <v>16</v>
      </c>
      <c r="S91">
        <v>92929</v>
      </c>
      <c r="T91" t="s">
        <v>306</v>
      </c>
    </row>
    <row r="92" spans="2:20" x14ac:dyDescent="0.25">
      <c r="B92" t="s">
        <v>13</v>
      </c>
      <c r="C92" t="s">
        <v>14</v>
      </c>
      <c r="D92" t="s">
        <v>17</v>
      </c>
      <c r="E92" t="s">
        <v>17</v>
      </c>
      <c r="F92">
        <f t="shared" ca="1" si="10"/>
        <v>3</v>
      </c>
      <c r="G92">
        <v>345</v>
      </c>
      <c r="H92">
        <v>345</v>
      </c>
      <c r="I92">
        <v>1130</v>
      </c>
      <c r="J92">
        <v>123.9</v>
      </c>
      <c r="K92" s="1">
        <v>43555</v>
      </c>
      <c r="L92">
        <v>364706</v>
      </c>
      <c r="M92" t="s">
        <v>415</v>
      </c>
      <c r="N92" t="s">
        <v>419</v>
      </c>
      <c r="O92" t="s">
        <v>15</v>
      </c>
      <c r="P92" t="s">
        <v>16</v>
      </c>
      <c r="S92">
        <v>96127</v>
      </c>
      <c r="T92" t="s">
        <v>307</v>
      </c>
    </row>
    <row r="93" spans="2:20" x14ac:dyDescent="0.25">
      <c r="B93" t="s">
        <v>13</v>
      </c>
      <c r="C93" t="s">
        <v>18</v>
      </c>
      <c r="D93" t="s">
        <v>17</v>
      </c>
      <c r="E93" t="s">
        <v>17</v>
      </c>
      <c r="F93">
        <f t="shared" ref="F93:F94" ca="1" si="11">MONTH(K93)</f>
        <v>3</v>
      </c>
      <c r="G93">
        <v>345</v>
      </c>
      <c r="H93">
        <v>345</v>
      </c>
      <c r="I93">
        <v>1115</v>
      </c>
      <c r="J93">
        <v>539.53</v>
      </c>
      <c r="K93" s="1">
        <v>43545</v>
      </c>
      <c r="L93">
        <v>320250</v>
      </c>
      <c r="M93" t="s">
        <v>21</v>
      </c>
      <c r="N93" t="s">
        <v>420</v>
      </c>
      <c r="O93" t="s">
        <v>20</v>
      </c>
      <c r="P93" t="s">
        <v>16</v>
      </c>
      <c r="Q93">
        <v>304810</v>
      </c>
      <c r="R93" t="s">
        <v>41</v>
      </c>
      <c r="S93">
        <v>92929</v>
      </c>
      <c r="T93" t="s">
        <v>306</v>
      </c>
    </row>
    <row r="94" spans="2:20" x14ac:dyDescent="0.25">
      <c r="B94" t="s">
        <v>13</v>
      </c>
      <c r="C94" t="s">
        <v>18</v>
      </c>
      <c r="D94" t="s">
        <v>17</v>
      </c>
      <c r="E94" t="s">
        <v>17</v>
      </c>
      <c r="F94">
        <f t="shared" ca="1" si="11"/>
        <v>3</v>
      </c>
      <c r="G94">
        <v>345</v>
      </c>
      <c r="H94">
        <v>345</v>
      </c>
      <c r="I94">
        <v>1055</v>
      </c>
      <c r="J94">
        <v>350</v>
      </c>
      <c r="K94" s="1">
        <v>43551</v>
      </c>
      <c r="L94">
        <v>320618</v>
      </c>
      <c r="M94" t="s">
        <v>421</v>
      </c>
      <c r="N94" t="s">
        <v>422</v>
      </c>
      <c r="O94" t="s">
        <v>20</v>
      </c>
      <c r="P94" t="s">
        <v>16</v>
      </c>
      <c r="Q94">
        <v>306579</v>
      </c>
      <c r="R94" t="s">
        <v>22</v>
      </c>
      <c r="S94">
        <v>92262</v>
      </c>
      <c r="T94" t="s">
        <v>306</v>
      </c>
    </row>
    <row r="95" spans="2:20" x14ac:dyDescent="0.25">
      <c r="B95" t="s">
        <v>13</v>
      </c>
      <c r="C95" t="s">
        <v>18</v>
      </c>
      <c r="D95" t="s">
        <v>17</v>
      </c>
      <c r="E95" t="s">
        <v>17</v>
      </c>
      <c r="F95">
        <f t="shared" ref="F95:F96" ca="1" si="12">MONTH(K95)</f>
        <v>3</v>
      </c>
      <c r="G95">
        <v>345</v>
      </c>
      <c r="H95">
        <v>345</v>
      </c>
      <c r="I95">
        <v>1135</v>
      </c>
      <c r="J95">
        <v>-468.16</v>
      </c>
      <c r="K95" s="1">
        <v>43543</v>
      </c>
      <c r="L95">
        <v>1042410</v>
      </c>
      <c r="M95" t="s">
        <v>110</v>
      </c>
      <c r="N95" t="s">
        <v>423</v>
      </c>
      <c r="O95" t="s">
        <v>47</v>
      </c>
      <c r="P95" t="s">
        <v>16</v>
      </c>
      <c r="S95">
        <v>97906</v>
      </c>
      <c r="T95" t="s">
        <v>307</v>
      </c>
    </row>
    <row r="96" spans="2:20" x14ac:dyDescent="0.25">
      <c r="B96" t="s">
        <v>13</v>
      </c>
      <c r="C96" t="s">
        <v>18</v>
      </c>
      <c r="D96" t="s">
        <v>17</v>
      </c>
      <c r="E96" t="s">
        <v>17</v>
      </c>
      <c r="F96">
        <f t="shared" ca="1" si="12"/>
        <v>3</v>
      </c>
      <c r="G96">
        <v>345</v>
      </c>
      <c r="H96">
        <v>345</v>
      </c>
      <c r="I96">
        <v>1115</v>
      </c>
      <c r="J96">
        <v>6.36</v>
      </c>
      <c r="K96" s="1">
        <v>43550</v>
      </c>
      <c r="L96">
        <v>1044289</v>
      </c>
      <c r="M96" t="s">
        <v>21</v>
      </c>
      <c r="N96" t="s">
        <v>420</v>
      </c>
      <c r="O96" t="s">
        <v>24</v>
      </c>
      <c r="P96" t="s">
        <v>16</v>
      </c>
      <c r="Q96">
        <v>304810</v>
      </c>
      <c r="R96" t="s">
        <v>41</v>
      </c>
      <c r="S96">
        <v>92929</v>
      </c>
      <c r="T96" t="s">
        <v>306</v>
      </c>
    </row>
    <row r="97" spans="2:20" x14ac:dyDescent="0.25">
      <c r="B97" t="s">
        <v>13</v>
      </c>
      <c r="C97" t="s">
        <v>14</v>
      </c>
      <c r="D97" t="s">
        <v>17</v>
      </c>
      <c r="E97" t="s">
        <v>17</v>
      </c>
      <c r="F97">
        <f t="shared" ref="F97:F118" ca="1" si="13">MONTH(K97)</f>
        <v>3</v>
      </c>
      <c r="G97">
        <v>345</v>
      </c>
      <c r="H97">
        <v>345</v>
      </c>
      <c r="I97">
        <v>1130</v>
      </c>
      <c r="J97">
        <v>41.3</v>
      </c>
      <c r="K97" s="1">
        <v>43536</v>
      </c>
      <c r="L97">
        <v>2069</v>
      </c>
      <c r="M97" t="s">
        <v>25</v>
      </c>
      <c r="N97" t="s">
        <v>424</v>
      </c>
      <c r="O97" t="s">
        <v>26</v>
      </c>
      <c r="P97" t="s">
        <v>16</v>
      </c>
      <c r="Q97">
        <v>304922</v>
      </c>
      <c r="S97">
        <v>96128</v>
      </c>
      <c r="T97" t="s">
        <v>307</v>
      </c>
    </row>
    <row r="98" spans="2:20" x14ac:dyDescent="0.25">
      <c r="B98" t="s">
        <v>13</v>
      </c>
      <c r="C98" t="s">
        <v>14</v>
      </c>
      <c r="D98" t="s">
        <v>17</v>
      </c>
      <c r="E98" t="s">
        <v>17</v>
      </c>
      <c r="F98">
        <f t="shared" ca="1" si="13"/>
        <v>3</v>
      </c>
      <c r="G98">
        <v>345</v>
      </c>
      <c r="H98">
        <v>345</v>
      </c>
      <c r="I98">
        <v>1130</v>
      </c>
      <c r="J98">
        <v>82.6</v>
      </c>
      <c r="K98" s="1">
        <v>43536</v>
      </c>
      <c r="L98">
        <v>2069</v>
      </c>
      <c r="M98" t="s">
        <v>27</v>
      </c>
      <c r="N98" t="s">
        <v>425</v>
      </c>
      <c r="O98" t="s">
        <v>26</v>
      </c>
      <c r="P98" t="s">
        <v>16</v>
      </c>
      <c r="Q98">
        <v>304922</v>
      </c>
      <c r="S98">
        <v>96128</v>
      </c>
      <c r="T98" t="s">
        <v>307</v>
      </c>
    </row>
    <row r="99" spans="2:20" x14ac:dyDescent="0.25">
      <c r="B99" t="s">
        <v>13</v>
      </c>
      <c r="C99" t="s">
        <v>14</v>
      </c>
      <c r="D99" t="s">
        <v>17</v>
      </c>
      <c r="E99" t="s">
        <v>17</v>
      </c>
      <c r="F99">
        <f t="shared" ca="1" si="13"/>
        <v>3</v>
      </c>
      <c r="G99">
        <v>345</v>
      </c>
      <c r="H99">
        <v>345</v>
      </c>
      <c r="I99">
        <v>1130</v>
      </c>
      <c r="J99">
        <v>82.6</v>
      </c>
      <c r="K99" s="1">
        <v>43536</v>
      </c>
      <c r="L99">
        <v>2069</v>
      </c>
      <c r="M99" t="s">
        <v>25</v>
      </c>
      <c r="N99" t="s">
        <v>372</v>
      </c>
      <c r="O99" t="s">
        <v>26</v>
      </c>
      <c r="P99" t="s">
        <v>16</v>
      </c>
      <c r="Q99">
        <v>304922</v>
      </c>
      <c r="S99">
        <v>96128</v>
      </c>
      <c r="T99" t="s">
        <v>307</v>
      </c>
    </row>
    <row r="100" spans="2:20" x14ac:dyDescent="0.25">
      <c r="B100" t="s">
        <v>13</v>
      </c>
      <c r="C100" t="s">
        <v>14</v>
      </c>
      <c r="D100" t="s">
        <v>17</v>
      </c>
      <c r="E100" t="s">
        <v>17</v>
      </c>
      <c r="F100">
        <f t="shared" ca="1" si="13"/>
        <v>3</v>
      </c>
      <c r="G100">
        <v>345</v>
      </c>
      <c r="H100">
        <v>345</v>
      </c>
      <c r="I100">
        <v>1130</v>
      </c>
      <c r="J100">
        <v>41.3</v>
      </c>
      <c r="K100" s="1">
        <v>43536</v>
      </c>
      <c r="L100">
        <v>2069</v>
      </c>
      <c r="M100" t="s">
        <v>25</v>
      </c>
      <c r="N100" t="s">
        <v>424</v>
      </c>
      <c r="O100" t="s">
        <v>26</v>
      </c>
      <c r="P100" t="s">
        <v>16</v>
      </c>
      <c r="Q100">
        <v>304922</v>
      </c>
      <c r="S100">
        <v>96128</v>
      </c>
      <c r="T100" t="s">
        <v>307</v>
      </c>
    </row>
    <row r="101" spans="2:20" x14ac:dyDescent="0.25">
      <c r="B101" t="s">
        <v>13</v>
      </c>
      <c r="C101" t="s">
        <v>14</v>
      </c>
      <c r="D101" t="s">
        <v>17</v>
      </c>
      <c r="E101" t="s">
        <v>17</v>
      </c>
      <c r="F101">
        <f t="shared" ca="1" si="13"/>
        <v>3</v>
      </c>
      <c r="G101">
        <v>345</v>
      </c>
      <c r="H101">
        <v>345</v>
      </c>
      <c r="I101">
        <v>1130</v>
      </c>
      <c r="J101">
        <v>165.2</v>
      </c>
      <c r="K101" s="1">
        <v>43536</v>
      </c>
      <c r="L101">
        <v>2069</v>
      </c>
      <c r="M101" t="s">
        <v>25</v>
      </c>
      <c r="N101" t="s">
        <v>424</v>
      </c>
      <c r="O101" t="s">
        <v>26</v>
      </c>
      <c r="P101" t="s">
        <v>16</v>
      </c>
      <c r="Q101">
        <v>304922</v>
      </c>
      <c r="S101">
        <v>96128</v>
      </c>
      <c r="T101" t="s">
        <v>307</v>
      </c>
    </row>
    <row r="102" spans="2:20" x14ac:dyDescent="0.25">
      <c r="B102" t="s">
        <v>13</v>
      </c>
      <c r="C102" t="s">
        <v>14</v>
      </c>
      <c r="D102" t="s">
        <v>17</v>
      </c>
      <c r="E102" t="s">
        <v>17</v>
      </c>
      <c r="F102">
        <f t="shared" ca="1" si="13"/>
        <v>3</v>
      </c>
      <c r="G102">
        <v>345</v>
      </c>
      <c r="H102">
        <v>345</v>
      </c>
      <c r="I102">
        <v>1130</v>
      </c>
      <c r="J102">
        <v>41.3</v>
      </c>
      <c r="K102" s="1">
        <v>43536</v>
      </c>
      <c r="L102">
        <v>2069</v>
      </c>
      <c r="M102" t="s">
        <v>25</v>
      </c>
      <c r="N102" t="s">
        <v>372</v>
      </c>
      <c r="O102" t="s">
        <v>26</v>
      </c>
      <c r="P102" t="s">
        <v>16</v>
      </c>
      <c r="Q102">
        <v>304922</v>
      </c>
      <c r="S102">
        <v>96128</v>
      </c>
      <c r="T102" t="s">
        <v>307</v>
      </c>
    </row>
    <row r="103" spans="2:20" x14ac:dyDescent="0.25">
      <c r="B103" t="s">
        <v>13</v>
      </c>
      <c r="C103" t="s">
        <v>14</v>
      </c>
      <c r="D103" t="s">
        <v>17</v>
      </c>
      <c r="E103" t="s">
        <v>17</v>
      </c>
      <c r="F103">
        <f t="shared" ca="1" si="13"/>
        <v>3</v>
      </c>
      <c r="G103">
        <v>345</v>
      </c>
      <c r="H103">
        <v>345</v>
      </c>
      <c r="I103">
        <v>1190</v>
      </c>
      <c r="J103">
        <v>41.3</v>
      </c>
      <c r="K103" s="1">
        <v>43536</v>
      </c>
      <c r="L103">
        <v>2069</v>
      </c>
      <c r="M103" t="s">
        <v>25</v>
      </c>
      <c r="N103" t="s">
        <v>426</v>
      </c>
      <c r="O103" t="s">
        <v>26</v>
      </c>
      <c r="P103" t="s">
        <v>16</v>
      </c>
      <c r="Q103">
        <v>304922</v>
      </c>
      <c r="S103">
        <v>96449</v>
      </c>
      <c r="T103" t="s">
        <v>304</v>
      </c>
    </row>
    <row r="104" spans="2:20" x14ac:dyDescent="0.25">
      <c r="B104" t="s">
        <v>13</v>
      </c>
      <c r="C104" t="s">
        <v>14</v>
      </c>
      <c r="D104" t="s">
        <v>17</v>
      </c>
      <c r="E104" t="s">
        <v>17</v>
      </c>
      <c r="F104">
        <f t="shared" ca="1" si="13"/>
        <v>3</v>
      </c>
      <c r="G104">
        <v>345</v>
      </c>
      <c r="H104">
        <v>345</v>
      </c>
      <c r="I104">
        <v>1190</v>
      </c>
      <c r="J104">
        <v>41.3</v>
      </c>
      <c r="K104" s="1">
        <v>43536</v>
      </c>
      <c r="L104">
        <v>2069</v>
      </c>
      <c r="M104" t="s">
        <v>25</v>
      </c>
      <c r="N104" t="s">
        <v>426</v>
      </c>
      <c r="O104" t="s">
        <v>26</v>
      </c>
      <c r="P104" t="s">
        <v>16</v>
      </c>
      <c r="Q104">
        <v>304922</v>
      </c>
      <c r="S104">
        <v>96449</v>
      </c>
      <c r="T104" t="s">
        <v>304</v>
      </c>
    </row>
    <row r="105" spans="2:20" x14ac:dyDescent="0.25">
      <c r="B105" t="s">
        <v>13</v>
      </c>
      <c r="C105" t="s">
        <v>14</v>
      </c>
      <c r="D105" t="s">
        <v>17</v>
      </c>
      <c r="E105" t="s">
        <v>17</v>
      </c>
      <c r="F105">
        <f t="shared" ca="1" si="13"/>
        <v>3</v>
      </c>
      <c r="G105">
        <v>345</v>
      </c>
      <c r="H105">
        <v>345</v>
      </c>
      <c r="I105">
        <v>1195</v>
      </c>
      <c r="J105">
        <v>82.6</v>
      </c>
      <c r="K105" s="1">
        <v>43536</v>
      </c>
      <c r="L105">
        <v>2069</v>
      </c>
      <c r="M105" t="s">
        <v>31</v>
      </c>
      <c r="N105" t="s">
        <v>427</v>
      </c>
      <c r="O105" t="s">
        <v>26</v>
      </c>
      <c r="P105" t="s">
        <v>16</v>
      </c>
      <c r="Q105">
        <v>304922</v>
      </c>
      <c r="S105">
        <v>97601</v>
      </c>
      <c r="T105" t="s">
        <v>304</v>
      </c>
    </row>
    <row r="106" spans="2:20" x14ac:dyDescent="0.25">
      <c r="B106" t="s">
        <v>13</v>
      </c>
      <c r="C106" t="s">
        <v>14</v>
      </c>
      <c r="D106" t="s">
        <v>17</v>
      </c>
      <c r="E106" t="s">
        <v>17</v>
      </c>
      <c r="F106">
        <f t="shared" ca="1" si="13"/>
        <v>3</v>
      </c>
      <c r="G106">
        <v>345</v>
      </c>
      <c r="H106">
        <v>345</v>
      </c>
      <c r="I106">
        <v>1195</v>
      </c>
      <c r="J106">
        <v>82.6</v>
      </c>
      <c r="K106" s="1">
        <v>43536</v>
      </c>
      <c r="L106">
        <v>2069</v>
      </c>
      <c r="M106" t="s">
        <v>31</v>
      </c>
      <c r="N106" t="s">
        <v>427</v>
      </c>
      <c r="O106" t="s">
        <v>26</v>
      </c>
      <c r="P106" t="s">
        <v>16</v>
      </c>
      <c r="Q106">
        <v>304922</v>
      </c>
      <c r="S106">
        <v>97601</v>
      </c>
      <c r="T106" t="s">
        <v>304</v>
      </c>
    </row>
    <row r="107" spans="2:20" x14ac:dyDescent="0.25">
      <c r="B107" t="s">
        <v>13</v>
      </c>
      <c r="C107" t="s">
        <v>14</v>
      </c>
      <c r="D107" t="s">
        <v>17</v>
      </c>
      <c r="E107" t="s">
        <v>17</v>
      </c>
      <c r="F107">
        <f t="shared" ca="1" si="13"/>
        <v>3</v>
      </c>
      <c r="G107">
        <v>345</v>
      </c>
      <c r="H107">
        <v>345</v>
      </c>
      <c r="I107">
        <v>1130</v>
      </c>
      <c r="J107">
        <v>165.2</v>
      </c>
      <c r="K107" s="1">
        <v>43536</v>
      </c>
      <c r="L107">
        <v>2069</v>
      </c>
      <c r="M107" t="s">
        <v>27</v>
      </c>
      <c r="N107" t="s">
        <v>428</v>
      </c>
      <c r="O107" t="s">
        <v>26</v>
      </c>
      <c r="P107" t="s">
        <v>16</v>
      </c>
      <c r="Q107">
        <v>304922</v>
      </c>
      <c r="S107">
        <v>96128</v>
      </c>
      <c r="T107" t="s">
        <v>307</v>
      </c>
    </row>
    <row r="108" spans="2:20" x14ac:dyDescent="0.25">
      <c r="B108" t="s">
        <v>13</v>
      </c>
      <c r="C108" t="s">
        <v>14</v>
      </c>
      <c r="D108" t="s">
        <v>17</v>
      </c>
      <c r="E108" t="s">
        <v>17</v>
      </c>
      <c r="F108">
        <f t="shared" ca="1" si="13"/>
        <v>3</v>
      </c>
      <c r="G108">
        <v>345</v>
      </c>
      <c r="H108">
        <v>345</v>
      </c>
      <c r="I108">
        <v>1130</v>
      </c>
      <c r="J108">
        <v>41.3</v>
      </c>
      <c r="K108" s="1">
        <v>43536</v>
      </c>
      <c r="L108">
        <v>2069</v>
      </c>
      <c r="M108" t="s">
        <v>27</v>
      </c>
      <c r="N108" t="s">
        <v>428</v>
      </c>
      <c r="O108" t="s">
        <v>26</v>
      </c>
      <c r="P108" t="s">
        <v>16</v>
      </c>
      <c r="Q108">
        <v>304922</v>
      </c>
      <c r="S108">
        <v>96128</v>
      </c>
      <c r="T108" t="s">
        <v>307</v>
      </c>
    </row>
    <row r="109" spans="2:20" x14ac:dyDescent="0.25">
      <c r="B109" t="s">
        <v>13</v>
      </c>
      <c r="C109" t="s">
        <v>14</v>
      </c>
      <c r="D109" t="s">
        <v>17</v>
      </c>
      <c r="E109" t="s">
        <v>17</v>
      </c>
      <c r="F109">
        <f t="shared" ca="1" si="13"/>
        <v>3</v>
      </c>
      <c r="G109">
        <v>345</v>
      </c>
      <c r="H109">
        <v>345</v>
      </c>
      <c r="I109">
        <v>1125</v>
      </c>
      <c r="J109">
        <v>41.3</v>
      </c>
      <c r="K109" s="1">
        <v>43536</v>
      </c>
      <c r="L109">
        <v>2069</v>
      </c>
      <c r="M109" t="s">
        <v>25</v>
      </c>
      <c r="N109" t="s">
        <v>429</v>
      </c>
      <c r="O109" t="s">
        <v>26</v>
      </c>
      <c r="P109" t="s">
        <v>16</v>
      </c>
      <c r="Q109">
        <v>304922</v>
      </c>
      <c r="S109">
        <v>91928</v>
      </c>
      <c r="T109" t="s">
        <v>307</v>
      </c>
    </row>
    <row r="110" spans="2:20" x14ac:dyDescent="0.25">
      <c r="B110" t="s">
        <v>13</v>
      </c>
      <c r="C110" t="s">
        <v>14</v>
      </c>
      <c r="D110" t="s">
        <v>17</v>
      </c>
      <c r="E110" t="s">
        <v>17</v>
      </c>
      <c r="F110">
        <f t="shared" ca="1" si="13"/>
        <v>3</v>
      </c>
      <c r="G110">
        <v>345</v>
      </c>
      <c r="H110">
        <v>345</v>
      </c>
      <c r="I110">
        <v>1125</v>
      </c>
      <c r="J110">
        <v>165.2</v>
      </c>
      <c r="K110" s="1">
        <v>43536</v>
      </c>
      <c r="L110">
        <v>2069</v>
      </c>
      <c r="M110" t="s">
        <v>25</v>
      </c>
      <c r="N110" t="s">
        <v>429</v>
      </c>
      <c r="O110" t="s">
        <v>26</v>
      </c>
      <c r="P110" t="s">
        <v>16</v>
      </c>
      <c r="Q110">
        <v>304922</v>
      </c>
      <c r="S110">
        <v>91928</v>
      </c>
      <c r="T110" t="s">
        <v>307</v>
      </c>
    </row>
    <row r="111" spans="2:20" x14ac:dyDescent="0.25">
      <c r="B111" t="s">
        <v>13</v>
      </c>
      <c r="C111" t="s">
        <v>14</v>
      </c>
      <c r="D111" t="s">
        <v>17</v>
      </c>
      <c r="E111" t="s">
        <v>17</v>
      </c>
      <c r="F111">
        <f t="shared" ca="1" si="13"/>
        <v>3</v>
      </c>
      <c r="G111">
        <v>345</v>
      </c>
      <c r="H111">
        <v>345</v>
      </c>
      <c r="I111">
        <v>1125</v>
      </c>
      <c r="J111">
        <v>123.9</v>
      </c>
      <c r="K111" s="1">
        <v>43536</v>
      </c>
      <c r="L111">
        <v>2069</v>
      </c>
      <c r="M111" t="s">
        <v>27</v>
      </c>
      <c r="N111" t="s">
        <v>430</v>
      </c>
      <c r="O111" t="s">
        <v>26</v>
      </c>
      <c r="P111" t="s">
        <v>16</v>
      </c>
      <c r="Q111">
        <v>304922</v>
      </c>
      <c r="S111">
        <v>91928</v>
      </c>
      <c r="T111" t="s">
        <v>307</v>
      </c>
    </row>
    <row r="112" spans="2:20" x14ac:dyDescent="0.25">
      <c r="B112" t="s">
        <v>13</v>
      </c>
      <c r="C112" t="s">
        <v>14</v>
      </c>
      <c r="D112" t="s">
        <v>17</v>
      </c>
      <c r="E112" t="s">
        <v>17</v>
      </c>
      <c r="F112">
        <f t="shared" ca="1" si="13"/>
        <v>3</v>
      </c>
      <c r="G112">
        <v>345</v>
      </c>
      <c r="H112">
        <v>345</v>
      </c>
      <c r="I112">
        <v>1125</v>
      </c>
      <c r="J112">
        <v>61.95</v>
      </c>
      <c r="K112" s="1">
        <v>43536</v>
      </c>
      <c r="L112">
        <v>2069</v>
      </c>
      <c r="M112" t="s">
        <v>27</v>
      </c>
      <c r="N112" t="s">
        <v>431</v>
      </c>
      <c r="O112" t="s">
        <v>26</v>
      </c>
      <c r="P112" t="s">
        <v>16</v>
      </c>
      <c r="Q112">
        <v>304922</v>
      </c>
      <c r="S112">
        <v>91928</v>
      </c>
      <c r="T112" t="s">
        <v>307</v>
      </c>
    </row>
    <row r="113" spans="2:20" x14ac:dyDescent="0.25">
      <c r="B113" t="s">
        <v>13</v>
      </c>
      <c r="C113" t="s">
        <v>14</v>
      </c>
      <c r="D113" t="s">
        <v>17</v>
      </c>
      <c r="E113" t="s">
        <v>17</v>
      </c>
      <c r="F113">
        <f t="shared" ca="1" si="13"/>
        <v>3</v>
      </c>
      <c r="G113">
        <v>345</v>
      </c>
      <c r="H113">
        <v>345</v>
      </c>
      <c r="I113">
        <v>1125</v>
      </c>
      <c r="J113">
        <v>165.2</v>
      </c>
      <c r="K113" s="1">
        <v>43536</v>
      </c>
      <c r="L113">
        <v>2069</v>
      </c>
      <c r="M113" t="s">
        <v>27</v>
      </c>
      <c r="N113" t="s">
        <v>431</v>
      </c>
      <c r="O113" t="s">
        <v>26</v>
      </c>
      <c r="P113" t="s">
        <v>16</v>
      </c>
      <c r="Q113">
        <v>304922</v>
      </c>
      <c r="S113">
        <v>91928</v>
      </c>
      <c r="T113" t="s">
        <v>307</v>
      </c>
    </row>
    <row r="114" spans="2:20" x14ac:dyDescent="0.25">
      <c r="B114" t="s">
        <v>13</v>
      </c>
      <c r="C114" t="s">
        <v>14</v>
      </c>
      <c r="D114" t="s">
        <v>17</v>
      </c>
      <c r="E114" t="s">
        <v>17</v>
      </c>
      <c r="F114">
        <f t="shared" ca="1" si="13"/>
        <v>3</v>
      </c>
      <c r="G114">
        <v>345</v>
      </c>
      <c r="H114">
        <v>345</v>
      </c>
      <c r="I114">
        <v>1055</v>
      </c>
      <c r="J114">
        <v>41.3</v>
      </c>
      <c r="K114" s="1">
        <v>43536</v>
      </c>
      <c r="L114">
        <v>2069</v>
      </c>
      <c r="M114" t="s">
        <v>25</v>
      </c>
      <c r="N114" t="s">
        <v>432</v>
      </c>
      <c r="O114" t="s">
        <v>26</v>
      </c>
      <c r="P114" t="s">
        <v>16</v>
      </c>
      <c r="Q114">
        <v>304922</v>
      </c>
      <c r="S114">
        <v>92262</v>
      </c>
      <c r="T114" t="s">
        <v>306</v>
      </c>
    </row>
    <row r="115" spans="2:20" x14ac:dyDescent="0.25">
      <c r="B115" t="s">
        <v>13</v>
      </c>
      <c r="C115" t="s">
        <v>14</v>
      </c>
      <c r="D115" t="s">
        <v>17</v>
      </c>
      <c r="E115" t="s">
        <v>17</v>
      </c>
      <c r="F115">
        <f t="shared" ca="1" si="13"/>
        <v>3</v>
      </c>
      <c r="G115">
        <v>345</v>
      </c>
      <c r="H115">
        <v>345</v>
      </c>
      <c r="I115">
        <v>1130</v>
      </c>
      <c r="J115">
        <v>123.9</v>
      </c>
      <c r="K115" s="1">
        <v>43536</v>
      </c>
      <c r="L115">
        <v>2069</v>
      </c>
      <c r="M115" t="s">
        <v>35</v>
      </c>
      <c r="N115" t="s">
        <v>433</v>
      </c>
      <c r="O115" t="s">
        <v>26</v>
      </c>
      <c r="P115" t="s">
        <v>16</v>
      </c>
      <c r="Q115">
        <v>304922</v>
      </c>
      <c r="S115">
        <v>96127</v>
      </c>
      <c r="T115" t="s">
        <v>307</v>
      </c>
    </row>
    <row r="116" spans="2:20" x14ac:dyDescent="0.25">
      <c r="B116" t="s">
        <v>13</v>
      </c>
      <c r="C116" t="s">
        <v>14</v>
      </c>
      <c r="D116" t="s">
        <v>17</v>
      </c>
      <c r="E116" t="s">
        <v>17</v>
      </c>
      <c r="F116">
        <f t="shared" ca="1" si="13"/>
        <v>3</v>
      </c>
      <c r="G116">
        <v>345</v>
      </c>
      <c r="H116">
        <v>345</v>
      </c>
      <c r="I116">
        <v>1115</v>
      </c>
      <c r="J116">
        <v>41.3</v>
      </c>
      <c r="K116" s="1">
        <v>43536</v>
      </c>
      <c r="L116">
        <v>2069</v>
      </c>
      <c r="M116" t="s">
        <v>35</v>
      </c>
      <c r="N116" t="s">
        <v>434</v>
      </c>
      <c r="O116" t="s">
        <v>26</v>
      </c>
      <c r="P116" t="s">
        <v>16</v>
      </c>
      <c r="Q116">
        <v>304922</v>
      </c>
      <c r="S116">
        <v>92929</v>
      </c>
      <c r="T116" t="s">
        <v>306</v>
      </c>
    </row>
    <row r="117" spans="2:20" x14ac:dyDescent="0.25">
      <c r="B117" t="s">
        <v>13</v>
      </c>
      <c r="C117" t="s">
        <v>14</v>
      </c>
      <c r="D117" t="s">
        <v>17</v>
      </c>
      <c r="E117" t="s">
        <v>17</v>
      </c>
      <c r="F117">
        <f t="shared" ca="1" si="13"/>
        <v>3</v>
      </c>
      <c r="G117">
        <v>345</v>
      </c>
      <c r="H117">
        <v>345</v>
      </c>
      <c r="I117">
        <v>1115</v>
      </c>
      <c r="J117">
        <v>41.3</v>
      </c>
      <c r="K117" s="1">
        <v>43536</v>
      </c>
      <c r="L117">
        <v>2069</v>
      </c>
      <c r="M117" t="s">
        <v>35</v>
      </c>
      <c r="N117" t="s">
        <v>434</v>
      </c>
      <c r="O117" t="s">
        <v>26</v>
      </c>
      <c r="P117" t="s">
        <v>16</v>
      </c>
      <c r="Q117">
        <v>304922</v>
      </c>
      <c r="S117">
        <v>92929</v>
      </c>
      <c r="T117" t="s">
        <v>306</v>
      </c>
    </row>
    <row r="118" spans="2:20" x14ac:dyDescent="0.25">
      <c r="B118" t="s">
        <v>13</v>
      </c>
      <c r="C118" t="s">
        <v>14</v>
      </c>
      <c r="D118" t="s">
        <v>17</v>
      </c>
      <c r="E118" t="s">
        <v>17</v>
      </c>
      <c r="F118">
        <f t="shared" ca="1" si="13"/>
        <v>3</v>
      </c>
      <c r="G118">
        <v>345</v>
      </c>
      <c r="H118">
        <v>345</v>
      </c>
      <c r="I118">
        <v>1130</v>
      </c>
      <c r="J118">
        <v>206.5</v>
      </c>
      <c r="K118" s="1">
        <v>43536</v>
      </c>
      <c r="L118">
        <v>2069</v>
      </c>
      <c r="M118" t="s">
        <v>25</v>
      </c>
      <c r="N118" t="s">
        <v>424</v>
      </c>
      <c r="O118" t="s">
        <v>26</v>
      </c>
      <c r="P118" t="s">
        <v>16</v>
      </c>
      <c r="Q118">
        <v>304922</v>
      </c>
      <c r="S118">
        <v>96128</v>
      </c>
      <c r="T118" t="s">
        <v>307</v>
      </c>
    </row>
    <row r="119" spans="2:20" x14ac:dyDescent="0.25">
      <c r="B119" t="s">
        <v>13</v>
      </c>
      <c r="C119" t="s">
        <v>14</v>
      </c>
      <c r="D119" t="s">
        <v>17</v>
      </c>
      <c r="E119" t="s">
        <v>17</v>
      </c>
      <c r="F119">
        <f t="shared" ref="F119:F133" ca="1" si="14">MONTH(K119)</f>
        <v>3</v>
      </c>
      <c r="G119">
        <v>345</v>
      </c>
      <c r="H119">
        <v>345</v>
      </c>
      <c r="I119">
        <v>1190</v>
      </c>
      <c r="J119">
        <v>41.3</v>
      </c>
      <c r="K119" s="1">
        <v>43539</v>
      </c>
      <c r="L119">
        <v>2072</v>
      </c>
      <c r="M119" t="s">
        <v>29</v>
      </c>
      <c r="N119" t="s">
        <v>435</v>
      </c>
      <c r="O119" t="s">
        <v>26</v>
      </c>
      <c r="P119" t="s">
        <v>16</v>
      </c>
      <c r="Q119">
        <v>304922</v>
      </c>
      <c r="S119">
        <v>96449</v>
      </c>
      <c r="T119" t="s">
        <v>304</v>
      </c>
    </row>
    <row r="120" spans="2:20" x14ac:dyDescent="0.25">
      <c r="B120" t="s">
        <v>13</v>
      </c>
      <c r="C120" t="s">
        <v>14</v>
      </c>
      <c r="D120" t="s">
        <v>17</v>
      </c>
      <c r="E120" t="s">
        <v>17</v>
      </c>
      <c r="F120">
        <f t="shared" ca="1" si="14"/>
        <v>3</v>
      </c>
      <c r="G120">
        <v>345</v>
      </c>
      <c r="H120">
        <v>345</v>
      </c>
      <c r="I120">
        <v>1190</v>
      </c>
      <c r="J120">
        <v>41.3</v>
      </c>
      <c r="K120" s="1">
        <v>43539</v>
      </c>
      <c r="L120">
        <v>2072</v>
      </c>
      <c r="M120" t="s">
        <v>29</v>
      </c>
      <c r="N120" t="s">
        <v>435</v>
      </c>
      <c r="O120" t="s">
        <v>26</v>
      </c>
      <c r="P120" t="s">
        <v>16</v>
      </c>
      <c r="Q120">
        <v>304922</v>
      </c>
      <c r="S120">
        <v>96449</v>
      </c>
      <c r="T120" t="s">
        <v>304</v>
      </c>
    </row>
    <row r="121" spans="2:20" x14ac:dyDescent="0.25">
      <c r="B121" t="s">
        <v>13</v>
      </c>
      <c r="C121" t="s">
        <v>14</v>
      </c>
      <c r="D121" t="s">
        <v>17</v>
      </c>
      <c r="E121" t="s">
        <v>17</v>
      </c>
      <c r="F121">
        <f t="shared" ca="1" si="14"/>
        <v>3</v>
      </c>
      <c r="G121">
        <v>345</v>
      </c>
      <c r="H121">
        <v>345</v>
      </c>
      <c r="I121">
        <v>1130</v>
      </c>
      <c r="J121">
        <v>41.3</v>
      </c>
      <c r="K121" s="1">
        <v>43539</v>
      </c>
      <c r="L121">
        <v>2072</v>
      </c>
      <c r="M121" t="s">
        <v>29</v>
      </c>
      <c r="N121" t="s">
        <v>436</v>
      </c>
      <c r="O121" t="s">
        <v>26</v>
      </c>
      <c r="P121" t="s">
        <v>16</v>
      </c>
      <c r="Q121">
        <v>304922</v>
      </c>
      <c r="S121">
        <v>96128</v>
      </c>
      <c r="T121" t="s">
        <v>307</v>
      </c>
    </row>
    <row r="122" spans="2:20" x14ac:dyDescent="0.25">
      <c r="B122" t="s">
        <v>13</v>
      </c>
      <c r="C122" t="s">
        <v>14</v>
      </c>
      <c r="D122" t="s">
        <v>17</v>
      </c>
      <c r="E122" t="s">
        <v>17</v>
      </c>
      <c r="F122">
        <f t="shared" ca="1" si="14"/>
        <v>3</v>
      </c>
      <c r="G122">
        <v>345</v>
      </c>
      <c r="H122">
        <v>345</v>
      </c>
      <c r="I122">
        <v>1130</v>
      </c>
      <c r="J122">
        <v>82.6</v>
      </c>
      <c r="K122" s="1">
        <v>43539</v>
      </c>
      <c r="L122">
        <v>2072</v>
      </c>
      <c r="M122" t="s">
        <v>29</v>
      </c>
      <c r="N122" t="s">
        <v>433</v>
      </c>
      <c r="O122" t="s">
        <v>26</v>
      </c>
      <c r="P122" t="s">
        <v>16</v>
      </c>
      <c r="Q122">
        <v>304922</v>
      </c>
      <c r="S122">
        <v>96128</v>
      </c>
      <c r="T122" t="s">
        <v>307</v>
      </c>
    </row>
    <row r="123" spans="2:20" x14ac:dyDescent="0.25">
      <c r="B123" t="s">
        <v>13</v>
      </c>
      <c r="C123" t="s">
        <v>14</v>
      </c>
      <c r="D123" t="s">
        <v>17</v>
      </c>
      <c r="E123" t="s">
        <v>17</v>
      </c>
      <c r="F123">
        <f t="shared" ca="1" si="14"/>
        <v>3</v>
      </c>
      <c r="G123">
        <v>345</v>
      </c>
      <c r="H123">
        <v>345</v>
      </c>
      <c r="I123">
        <v>1130</v>
      </c>
      <c r="J123">
        <v>41.3</v>
      </c>
      <c r="K123" s="1">
        <v>43539</v>
      </c>
      <c r="L123">
        <v>2072</v>
      </c>
      <c r="M123" t="s">
        <v>29</v>
      </c>
      <c r="N123" t="s">
        <v>436</v>
      </c>
      <c r="O123" t="s">
        <v>26</v>
      </c>
      <c r="P123" t="s">
        <v>16</v>
      </c>
      <c r="Q123">
        <v>304922</v>
      </c>
      <c r="S123">
        <v>96128</v>
      </c>
      <c r="T123" t="s">
        <v>307</v>
      </c>
    </row>
    <row r="124" spans="2:20" x14ac:dyDescent="0.25">
      <c r="B124" t="s">
        <v>13</v>
      </c>
      <c r="C124" t="s">
        <v>14</v>
      </c>
      <c r="D124" t="s">
        <v>17</v>
      </c>
      <c r="E124" t="s">
        <v>17</v>
      </c>
      <c r="F124">
        <f t="shared" ca="1" si="14"/>
        <v>3</v>
      </c>
      <c r="G124">
        <v>345</v>
      </c>
      <c r="H124">
        <v>345</v>
      </c>
      <c r="I124">
        <v>1130</v>
      </c>
      <c r="J124">
        <v>123.9</v>
      </c>
      <c r="K124" s="1">
        <v>43539</v>
      </c>
      <c r="L124">
        <v>2072</v>
      </c>
      <c r="M124" t="s">
        <v>29</v>
      </c>
      <c r="N124" t="s">
        <v>403</v>
      </c>
      <c r="O124" t="s">
        <v>26</v>
      </c>
      <c r="P124" t="s">
        <v>16</v>
      </c>
      <c r="Q124">
        <v>304922</v>
      </c>
      <c r="S124">
        <v>96128</v>
      </c>
      <c r="T124" t="s">
        <v>307</v>
      </c>
    </row>
    <row r="125" spans="2:20" x14ac:dyDescent="0.25">
      <c r="B125" t="s">
        <v>13</v>
      </c>
      <c r="C125" t="s">
        <v>14</v>
      </c>
      <c r="D125" t="s">
        <v>17</v>
      </c>
      <c r="E125" t="s">
        <v>17</v>
      </c>
      <c r="F125">
        <f t="shared" ca="1" si="14"/>
        <v>3</v>
      </c>
      <c r="G125">
        <v>345</v>
      </c>
      <c r="H125">
        <v>345</v>
      </c>
      <c r="I125">
        <v>1130</v>
      </c>
      <c r="J125">
        <v>41.3</v>
      </c>
      <c r="K125" s="1">
        <v>43539</v>
      </c>
      <c r="L125">
        <v>2072</v>
      </c>
      <c r="M125" t="s">
        <v>29</v>
      </c>
      <c r="N125" t="s">
        <v>403</v>
      </c>
      <c r="O125" t="s">
        <v>26</v>
      </c>
      <c r="P125" t="s">
        <v>16</v>
      </c>
      <c r="Q125">
        <v>304922</v>
      </c>
      <c r="S125">
        <v>96128</v>
      </c>
      <c r="T125" t="s">
        <v>307</v>
      </c>
    </row>
    <row r="126" spans="2:20" x14ac:dyDescent="0.25">
      <c r="B126" t="s">
        <v>13</v>
      </c>
      <c r="C126" t="s">
        <v>14</v>
      </c>
      <c r="D126" t="s">
        <v>17</v>
      </c>
      <c r="E126" t="s">
        <v>17</v>
      </c>
      <c r="F126">
        <f t="shared" ca="1" si="14"/>
        <v>3</v>
      </c>
      <c r="G126">
        <v>345</v>
      </c>
      <c r="H126">
        <v>345</v>
      </c>
      <c r="I126">
        <v>1130</v>
      </c>
      <c r="J126">
        <v>41.3</v>
      </c>
      <c r="K126" s="1">
        <v>43539</v>
      </c>
      <c r="L126">
        <v>2072</v>
      </c>
      <c r="M126" t="s">
        <v>29</v>
      </c>
      <c r="N126" t="s">
        <v>437</v>
      </c>
      <c r="O126" t="s">
        <v>26</v>
      </c>
      <c r="P126" t="s">
        <v>16</v>
      </c>
      <c r="Q126">
        <v>304922</v>
      </c>
      <c r="S126">
        <v>96128</v>
      </c>
      <c r="T126" t="s">
        <v>307</v>
      </c>
    </row>
    <row r="127" spans="2:20" x14ac:dyDescent="0.25">
      <c r="B127" t="s">
        <v>13</v>
      </c>
      <c r="C127" t="s">
        <v>14</v>
      </c>
      <c r="D127" t="s">
        <v>17</v>
      </c>
      <c r="E127" t="s">
        <v>17</v>
      </c>
      <c r="F127">
        <f t="shared" ca="1" si="14"/>
        <v>3</v>
      </c>
      <c r="G127">
        <v>345</v>
      </c>
      <c r="H127">
        <v>345</v>
      </c>
      <c r="I127">
        <v>1130</v>
      </c>
      <c r="J127">
        <v>41.3</v>
      </c>
      <c r="K127" s="1">
        <v>43539</v>
      </c>
      <c r="L127">
        <v>2072</v>
      </c>
      <c r="M127" t="s">
        <v>29</v>
      </c>
      <c r="N127" t="s">
        <v>433</v>
      </c>
      <c r="O127" t="s">
        <v>26</v>
      </c>
      <c r="P127" t="s">
        <v>16</v>
      </c>
      <c r="Q127">
        <v>304922</v>
      </c>
      <c r="S127">
        <v>96127</v>
      </c>
      <c r="T127" t="s">
        <v>307</v>
      </c>
    </row>
    <row r="128" spans="2:20" x14ac:dyDescent="0.25">
      <c r="B128" t="s">
        <v>13</v>
      </c>
      <c r="C128" t="s">
        <v>14</v>
      </c>
      <c r="D128" t="s">
        <v>17</v>
      </c>
      <c r="E128" t="s">
        <v>17</v>
      </c>
      <c r="F128">
        <f t="shared" ca="1" si="14"/>
        <v>3</v>
      </c>
      <c r="G128">
        <v>345</v>
      </c>
      <c r="H128">
        <v>345</v>
      </c>
      <c r="I128">
        <v>1115</v>
      </c>
      <c r="J128">
        <v>41.3</v>
      </c>
      <c r="K128" s="1">
        <v>43539</v>
      </c>
      <c r="L128">
        <v>2072</v>
      </c>
      <c r="M128" t="s">
        <v>29</v>
      </c>
      <c r="N128" t="s">
        <v>438</v>
      </c>
      <c r="O128" t="s">
        <v>26</v>
      </c>
      <c r="P128" t="s">
        <v>16</v>
      </c>
      <c r="Q128">
        <v>304922</v>
      </c>
      <c r="S128">
        <v>92929</v>
      </c>
      <c r="T128" t="s">
        <v>306</v>
      </c>
    </row>
    <row r="129" spans="2:20" x14ac:dyDescent="0.25">
      <c r="B129" t="s">
        <v>13</v>
      </c>
      <c r="C129" t="s">
        <v>14</v>
      </c>
      <c r="D129" t="s">
        <v>17</v>
      </c>
      <c r="E129" t="s">
        <v>17</v>
      </c>
      <c r="F129">
        <f t="shared" ca="1" si="14"/>
        <v>3</v>
      </c>
      <c r="G129">
        <v>345</v>
      </c>
      <c r="H129">
        <v>345</v>
      </c>
      <c r="I129">
        <v>1115</v>
      </c>
      <c r="J129">
        <v>41.3</v>
      </c>
      <c r="K129" s="1">
        <v>43539</v>
      </c>
      <c r="L129">
        <v>2072</v>
      </c>
      <c r="M129" t="s">
        <v>29</v>
      </c>
      <c r="N129" t="s">
        <v>434</v>
      </c>
      <c r="O129" t="s">
        <v>26</v>
      </c>
      <c r="P129" t="s">
        <v>16</v>
      </c>
      <c r="Q129">
        <v>304922</v>
      </c>
      <c r="S129">
        <v>92929</v>
      </c>
      <c r="T129" t="s">
        <v>306</v>
      </c>
    </row>
    <row r="130" spans="2:20" x14ac:dyDescent="0.25">
      <c r="B130" t="s">
        <v>13</v>
      </c>
      <c r="C130" t="s">
        <v>14</v>
      </c>
      <c r="D130" t="s">
        <v>17</v>
      </c>
      <c r="E130" t="s">
        <v>17</v>
      </c>
      <c r="F130">
        <f t="shared" ca="1" si="14"/>
        <v>3</v>
      </c>
      <c r="G130">
        <v>345</v>
      </c>
      <c r="H130">
        <v>345</v>
      </c>
      <c r="I130">
        <v>1115</v>
      </c>
      <c r="J130">
        <v>41.3</v>
      </c>
      <c r="K130" s="1">
        <v>43539</v>
      </c>
      <c r="L130">
        <v>2072</v>
      </c>
      <c r="M130" t="s">
        <v>29</v>
      </c>
      <c r="N130" t="s">
        <v>438</v>
      </c>
      <c r="O130" t="s">
        <v>26</v>
      </c>
      <c r="P130" t="s">
        <v>16</v>
      </c>
      <c r="Q130">
        <v>304922</v>
      </c>
      <c r="S130">
        <v>92929</v>
      </c>
      <c r="T130" t="s">
        <v>306</v>
      </c>
    </row>
    <row r="131" spans="2:20" x14ac:dyDescent="0.25">
      <c r="B131" t="s">
        <v>13</v>
      </c>
      <c r="C131" t="s">
        <v>14</v>
      </c>
      <c r="D131" t="s">
        <v>17</v>
      </c>
      <c r="E131" t="s">
        <v>17</v>
      </c>
      <c r="F131">
        <f t="shared" ca="1" si="14"/>
        <v>3</v>
      </c>
      <c r="G131">
        <v>345</v>
      </c>
      <c r="H131">
        <v>345</v>
      </c>
      <c r="I131">
        <v>1115</v>
      </c>
      <c r="J131">
        <v>41.3</v>
      </c>
      <c r="K131" s="1">
        <v>43539</v>
      </c>
      <c r="L131">
        <v>2072</v>
      </c>
      <c r="M131" t="s">
        <v>29</v>
      </c>
      <c r="N131" t="s">
        <v>438</v>
      </c>
      <c r="O131" t="s">
        <v>26</v>
      </c>
      <c r="P131" t="s">
        <v>16</v>
      </c>
      <c r="Q131">
        <v>304922</v>
      </c>
      <c r="S131">
        <v>92929</v>
      </c>
      <c r="T131" t="s">
        <v>306</v>
      </c>
    </row>
    <row r="132" spans="2:20" x14ac:dyDescent="0.25">
      <c r="B132" t="s">
        <v>13</v>
      </c>
      <c r="C132" t="s">
        <v>14</v>
      </c>
      <c r="D132" t="s">
        <v>17</v>
      </c>
      <c r="E132" t="s">
        <v>17</v>
      </c>
      <c r="F132">
        <f t="shared" ca="1" si="14"/>
        <v>3</v>
      </c>
      <c r="G132">
        <v>345</v>
      </c>
      <c r="H132">
        <v>345</v>
      </c>
      <c r="I132">
        <v>1105</v>
      </c>
      <c r="J132">
        <v>82.6</v>
      </c>
      <c r="K132" s="1">
        <v>43539</v>
      </c>
      <c r="L132">
        <v>2072</v>
      </c>
      <c r="M132" t="s">
        <v>29</v>
      </c>
      <c r="N132" t="s">
        <v>286</v>
      </c>
      <c r="O132" t="s">
        <v>26</v>
      </c>
      <c r="P132" t="s">
        <v>16</v>
      </c>
      <c r="Q132">
        <v>304922</v>
      </c>
      <c r="S132">
        <v>91260</v>
      </c>
      <c r="T132" t="s">
        <v>306</v>
      </c>
    </row>
    <row r="133" spans="2:20" x14ac:dyDescent="0.25">
      <c r="B133" t="s">
        <v>13</v>
      </c>
      <c r="C133" t="s">
        <v>14</v>
      </c>
      <c r="D133" t="s">
        <v>17</v>
      </c>
      <c r="E133" t="s">
        <v>17</v>
      </c>
      <c r="F133">
        <f t="shared" ca="1" si="14"/>
        <v>3</v>
      </c>
      <c r="G133">
        <v>345</v>
      </c>
      <c r="H133">
        <v>345</v>
      </c>
      <c r="I133">
        <v>1130</v>
      </c>
      <c r="J133">
        <v>41.3</v>
      </c>
      <c r="K133" s="1">
        <v>43539</v>
      </c>
      <c r="L133">
        <v>2072</v>
      </c>
      <c r="M133" t="s">
        <v>29</v>
      </c>
      <c r="N133" t="s">
        <v>436</v>
      </c>
      <c r="O133" t="s">
        <v>26</v>
      </c>
      <c r="P133" t="s">
        <v>16</v>
      </c>
      <c r="Q133">
        <v>304922</v>
      </c>
      <c r="S133">
        <v>96128</v>
      </c>
      <c r="T133" t="s">
        <v>307</v>
      </c>
    </row>
    <row r="134" spans="2:20" x14ac:dyDescent="0.25">
      <c r="B134" t="s">
        <v>13</v>
      </c>
      <c r="C134" t="s">
        <v>14</v>
      </c>
      <c r="D134" t="s">
        <v>17</v>
      </c>
      <c r="E134" t="s">
        <v>17</v>
      </c>
      <c r="F134">
        <f t="shared" ref="F134:F143" ca="1" si="15">MONTH(K134)</f>
        <v>3</v>
      </c>
      <c r="G134">
        <v>345</v>
      </c>
      <c r="H134">
        <v>345</v>
      </c>
      <c r="I134">
        <v>1130</v>
      </c>
      <c r="J134">
        <v>247.8</v>
      </c>
      <c r="K134" s="1">
        <v>43550</v>
      </c>
      <c r="L134">
        <v>2075</v>
      </c>
      <c r="M134" t="s">
        <v>25</v>
      </c>
      <c r="N134" t="s">
        <v>439</v>
      </c>
      <c r="O134" t="s">
        <v>26</v>
      </c>
      <c r="P134" t="s">
        <v>16</v>
      </c>
      <c r="Q134">
        <v>304922</v>
      </c>
      <c r="S134">
        <v>96128</v>
      </c>
      <c r="T134" t="s">
        <v>307</v>
      </c>
    </row>
    <row r="135" spans="2:20" x14ac:dyDescent="0.25">
      <c r="B135" t="s">
        <v>13</v>
      </c>
      <c r="C135" t="s">
        <v>14</v>
      </c>
      <c r="D135" t="s">
        <v>17</v>
      </c>
      <c r="E135" t="s">
        <v>17</v>
      </c>
      <c r="F135">
        <f t="shared" ca="1" si="15"/>
        <v>3</v>
      </c>
      <c r="G135">
        <v>345</v>
      </c>
      <c r="H135">
        <v>345</v>
      </c>
      <c r="I135">
        <v>1115</v>
      </c>
      <c r="J135">
        <v>41.3</v>
      </c>
      <c r="K135" s="1">
        <v>43550</v>
      </c>
      <c r="L135">
        <v>2075</v>
      </c>
      <c r="M135" t="s">
        <v>35</v>
      </c>
      <c r="N135" t="s">
        <v>440</v>
      </c>
      <c r="O135" t="s">
        <v>26</v>
      </c>
      <c r="P135" t="s">
        <v>16</v>
      </c>
      <c r="Q135">
        <v>304922</v>
      </c>
      <c r="S135">
        <v>92929</v>
      </c>
      <c r="T135" t="s">
        <v>306</v>
      </c>
    </row>
    <row r="136" spans="2:20" x14ac:dyDescent="0.25">
      <c r="B136" t="s">
        <v>13</v>
      </c>
      <c r="C136" t="s">
        <v>14</v>
      </c>
      <c r="D136" t="s">
        <v>17</v>
      </c>
      <c r="E136" t="s">
        <v>17</v>
      </c>
      <c r="F136">
        <f t="shared" ca="1" si="15"/>
        <v>3</v>
      </c>
      <c r="G136">
        <v>345</v>
      </c>
      <c r="H136">
        <v>345</v>
      </c>
      <c r="I136">
        <v>1115</v>
      </c>
      <c r="J136">
        <v>165.2</v>
      </c>
      <c r="K136" s="1">
        <v>43550</v>
      </c>
      <c r="L136">
        <v>2075</v>
      </c>
      <c r="M136" t="s">
        <v>35</v>
      </c>
      <c r="N136" t="s">
        <v>441</v>
      </c>
      <c r="O136" t="s">
        <v>26</v>
      </c>
      <c r="P136" t="s">
        <v>16</v>
      </c>
      <c r="Q136">
        <v>304922</v>
      </c>
      <c r="S136">
        <v>92929</v>
      </c>
      <c r="T136" t="s">
        <v>306</v>
      </c>
    </row>
    <row r="137" spans="2:20" x14ac:dyDescent="0.25">
      <c r="B137" t="s">
        <v>13</v>
      </c>
      <c r="C137" t="s">
        <v>14</v>
      </c>
      <c r="D137" t="s">
        <v>17</v>
      </c>
      <c r="E137" t="s">
        <v>17</v>
      </c>
      <c r="F137">
        <f t="shared" ca="1" si="15"/>
        <v>3</v>
      </c>
      <c r="G137">
        <v>345</v>
      </c>
      <c r="H137">
        <v>345</v>
      </c>
      <c r="I137">
        <v>1130</v>
      </c>
      <c r="J137">
        <v>82.6</v>
      </c>
      <c r="K137" s="1">
        <v>43550</v>
      </c>
      <c r="L137">
        <v>2075</v>
      </c>
      <c r="M137" t="s">
        <v>25</v>
      </c>
      <c r="N137" t="s">
        <v>439</v>
      </c>
      <c r="O137" t="s">
        <v>26</v>
      </c>
      <c r="P137" t="s">
        <v>16</v>
      </c>
      <c r="Q137">
        <v>304922</v>
      </c>
      <c r="S137">
        <v>96128</v>
      </c>
      <c r="T137" t="s">
        <v>307</v>
      </c>
    </row>
    <row r="138" spans="2:20" x14ac:dyDescent="0.25">
      <c r="B138" t="s">
        <v>13</v>
      </c>
      <c r="C138" t="s">
        <v>14</v>
      </c>
      <c r="D138" t="s">
        <v>17</v>
      </c>
      <c r="E138" t="s">
        <v>17</v>
      </c>
      <c r="F138">
        <f t="shared" ca="1" si="15"/>
        <v>3</v>
      </c>
      <c r="G138">
        <v>345</v>
      </c>
      <c r="H138">
        <v>345</v>
      </c>
      <c r="I138">
        <v>1140</v>
      </c>
      <c r="J138">
        <v>247.8</v>
      </c>
      <c r="K138" s="1">
        <v>43550</v>
      </c>
      <c r="L138">
        <v>2075</v>
      </c>
      <c r="M138" t="s">
        <v>27</v>
      </c>
      <c r="N138" t="s">
        <v>442</v>
      </c>
      <c r="O138" t="s">
        <v>26</v>
      </c>
      <c r="P138" t="s">
        <v>16</v>
      </c>
      <c r="Q138">
        <v>304922</v>
      </c>
      <c r="S138">
        <v>93264</v>
      </c>
      <c r="T138" t="s">
        <v>307</v>
      </c>
    </row>
    <row r="139" spans="2:20" x14ac:dyDescent="0.25">
      <c r="B139" t="s">
        <v>13</v>
      </c>
      <c r="C139" t="s">
        <v>14</v>
      </c>
      <c r="D139" t="s">
        <v>17</v>
      </c>
      <c r="E139" t="s">
        <v>17</v>
      </c>
      <c r="F139">
        <f t="shared" ca="1" si="15"/>
        <v>3</v>
      </c>
      <c r="G139">
        <v>345</v>
      </c>
      <c r="H139">
        <v>345</v>
      </c>
      <c r="I139">
        <v>1140</v>
      </c>
      <c r="J139">
        <v>247.8</v>
      </c>
      <c r="K139" s="1">
        <v>43550</v>
      </c>
      <c r="L139">
        <v>2075</v>
      </c>
      <c r="M139" t="s">
        <v>27</v>
      </c>
      <c r="N139" t="s">
        <v>442</v>
      </c>
      <c r="O139" t="s">
        <v>26</v>
      </c>
      <c r="P139" t="s">
        <v>16</v>
      </c>
      <c r="Q139">
        <v>304922</v>
      </c>
      <c r="S139">
        <v>93264</v>
      </c>
      <c r="T139" t="s">
        <v>307</v>
      </c>
    </row>
    <row r="140" spans="2:20" x14ac:dyDescent="0.25">
      <c r="B140" t="s">
        <v>13</v>
      </c>
      <c r="C140" t="s">
        <v>14</v>
      </c>
      <c r="D140" t="s">
        <v>17</v>
      </c>
      <c r="E140" t="s">
        <v>17</v>
      </c>
      <c r="F140">
        <f t="shared" ca="1" si="15"/>
        <v>3</v>
      </c>
      <c r="G140">
        <v>345</v>
      </c>
      <c r="H140">
        <v>345</v>
      </c>
      <c r="I140">
        <v>1140</v>
      </c>
      <c r="J140">
        <v>247.8</v>
      </c>
      <c r="K140" s="1">
        <v>43550</v>
      </c>
      <c r="L140">
        <v>2075</v>
      </c>
      <c r="M140" t="s">
        <v>27</v>
      </c>
      <c r="N140" t="s">
        <v>442</v>
      </c>
      <c r="O140" t="s">
        <v>26</v>
      </c>
      <c r="P140" t="s">
        <v>16</v>
      </c>
      <c r="Q140">
        <v>304922</v>
      </c>
      <c r="S140">
        <v>93264</v>
      </c>
      <c r="T140" t="s">
        <v>307</v>
      </c>
    </row>
    <row r="141" spans="2:20" x14ac:dyDescent="0.25">
      <c r="B141" t="s">
        <v>13</v>
      </c>
      <c r="C141" t="s">
        <v>14</v>
      </c>
      <c r="D141" t="s">
        <v>17</v>
      </c>
      <c r="E141" t="s">
        <v>17</v>
      </c>
      <c r="F141">
        <f t="shared" ca="1" si="15"/>
        <v>3</v>
      </c>
      <c r="G141">
        <v>345</v>
      </c>
      <c r="H141">
        <v>345</v>
      </c>
      <c r="I141">
        <v>1140</v>
      </c>
      <c r="J141">
        <v>82.6</v>
      </c>
      <c r="K141" s="1">
        <v>43550</v>
      </c>
      <c r="L141">
        <v>2075</v>
      </c>
      <c r="M141" t="s">
        <v>27</v>
      </c>
      <c r="N141" t="s">
        <v>442</v>
      </c>
      <c r="O141" t="s">
        <v>26</v>
      </c>
      <c r="P141" t="s">
        <v>16</v>
      </c>
      <c r="Q141">
        <v>304922</v>
      </c>
      <c r="S141">
        <v>93264</v>
      </c>
      <c r="T141" t="s">
        <v>307</v>
      </c>
    </row>
    <row r="142" spans="2:20" x14ac:dyDescent="0.25">
      <c r="B142" t="s">
        <v>13</v>
      </c>
      <c r="C142" t="s">
        <v>14</v>
      </c>
      <c r="D142" t="s">
        <v>17</v>
      </c>
      <c r="E142" t="s">
        <v>17</v>
      </c>
      <c r="F142">
        <f t="shared" ca="1" si="15"/>
        <v>3</v>
      </c>
      <c r="G142">
        <v>345</v>
      </c>
      <c r="H142">
        <v>345</v>
      </c>
      <c r="I142">
        <v>1140</v>
      </c>
      <c r="J142">
        <v>165.2</v>
      </c>
      <c r="K142" s="1">
        <v>43550</v>
      </c>
      <c r="L142">
        <v>2075</v>
      </c>
      <c r="M142" t="s">
        <v>27</v>
      </c>
      <c r="N142" t="s">
        <v>442</v>
      </c>
      <c r="O142" t="s">
        <v>26</v>
      </c>
      <c r="P142" t="s">
        <v>16</v>
      </c>
      <c r="Q142">
        <v>304922</v>
      </c>
      <c r="S142">
        <v>93264</v>
      </c>
      <c r="T142" t="s">
        <v>307</v>
      </c>
    </row>
    <row r="143" spans="2:20" x14ac:dyDescent="0.25">
      <c r="B143" t="s">
        <v>13</v>
      </c>
      <c r="C143" t="s">
        <v>14</v>
      </c>
      <c r="D143" t="s">
        <v>17</v>
      </c>
      <c r="E143" t="s">
        <v>17</v>
      </c>
      <c r="F143">
        <f t="shared" ca="1" si="15"/>
        <v>3</v>
      </c>
      <c r="G143">
        <v>345</v>
      </c>
      <c r="H143">
        <v>345</v>
      </c>
      <c r="I143">
        <v>1130</v>
      </c>
      <c r="J143">
        <v>82.6</v>
      </c>
      <c r="K143" s="1">
        <v>43550</v>
      </c>
      <c r="L143">
        <v>2075</v>
      </c>
      <c r="M143" t="s">
        <v>27</v>
      </c>
      <c r="N143" t="s">
        <v>443</v>
      </c>
      <c r="O143" t="s">
        <v>26</v>
      </c>
      <c r="P143" t="s">
        <v>16</v>
      </c>
      <c r="Q143">
        <v>304922</v>
      </c>
      <c r="S143">
        <v>96128</v>
      </c>
      <c r="T143" t="s">
        <v>307</v>
      </c>
    </row>
    <row r="144" spans="2:20" x14ac:dyDescent="0.25">
      <c r="B144" t="s">
        <v>13</v>
      </c>
      <c r="C144" t="s">
        <v>14</v>
      </c>
      <c r="D144" t="s">
        <v>17</v>
      </c>
      <c r="E144" t="s">
        <v>17</v>
      </c>
      <c r="F144">
        <f t="shared" ref="F144:F154" ca="1" si="16">MONTH(K144)</f>
        <v>3</v>
      </c>
      <c r="G144">
        <v>345</v>
      </c>
      <c r="H144">
        <v>345</v>
      </c>
      <c r="I144">
        <v>1190</v>
      </c>
      <c r="J144">
        <v>41.3</v>
      </c>
      <c r="K144" s="1">
        <v>43555</v>
      </c>
      <c r="L144">
        <v>2078</v>
      </c>
      <c r="M144" t="s">
        <v>29</v>
      </c>
      <c r="N144" t="s">
        <v>276</v>
      </c>
      <c r="O144" t="s">
        <v>26</v>
      </c>
      <c r="P144" t="s">
        <v>16</v>
      </c>
      <c r="Q144">
        <v>304922</v>
      </c>
      <c r="S144">
        <v>96448</v>
      </c>
      <c r="T144" t="s">
        <v>304</v>
      </c>
    </row>
    <row r="145" spans="2:20" x14ac:dyDescent="0.25">
      <c r="B145" t="s">
        <v>13</v>
      </c>
      <c r="C145" t="s">
        <v>14</v>
      </c>
      <c r="D145" t="s">
        <v>17</v>
      </c>
      <c r="E145" t="s">
        <v>17</v>
      </c>
      <c r="F145">
        <f t="shared" ca="1" si="16"/>
        <v>3</v>
      </c>
      <c r="G145">
        <v>345</v>
      </c>
      <c r="H145">
        <v>345</v>
      </c>
      <c r="I145">
        <v>1190</v>
      </c>
      <c r="J145">
        <v>82.6</v>
      </c>
      <c r="K145" s="1">
        <v>43555</v>
      </c>
      <c r="L145">
        <v>2078</v>
      </c>
      <c r="M145" t="s">
        <v>29</v>
      </c>
      <c r="N145" t="s">
        <v>276</v>
      </c>
      <c r="O145" t="s">
        <v>26</v>
      </c>
      <c r="P145" t="s">
        <v>16</v>
      </c>
      <c r="Q145">
        <v>304922</v>
      </c>
      <c r="S145">
        <v>96448</v>
      </c>
      <c r="T145" t="s">
        <v>304</v>
      </c>
    </row>
    <row r="146" spans="2:20" x14ac:dyDescent="0.25">
      <c r="B146" t="s">
        <v>13</v>
      </c>
      <c r="C146" t="s">
        <v>14</v>
      </c>
      <c r="D146" t="s">
        <v>17</v>
      </c>
      <c r="E146" t="s">
        <v>17</v>
      </c>
      <c r="F146">
        <f t="shared" ca="1" si="16"/>
        <v>3</v>
      </c>
      <c r="G146">
        <v>345</v>
      </c>
      <c r="H146">
        <v>345</v>
      </c>
      <c r="I146">
        <v>1190</v>
      </c>
      <c r="J146">
        <v>41.3</v>
      </c>
      <c r="K146" s="1">
        <v>43555</v>
      </c>
      <c r="L146">
        <v>2078</v>
      </c>
      <c r="M146" t="s">
        <v>29</v>
      </c>
      <c r="N146" t="s">
        <v>276</v>
      </c>
      <c r="O146" t="s">
        <v>26</v>
      </c>
      <c r="P146" t="s">
        <v>16</v>
      </c>
      <c r="Q146">
        <v>304922</v>
      </c>
      <c r="S146">
        <v>96448</v>
      </c>
      <c r="T146" t="s">
        <v>304</v>
      </c>
    </row>
    <row r="147" spans="2:20" x14ac:dyDescent="0.25">
      <c r="B147" t="s">
        <v>13</v>
      </c>
      <c r="C147" t="s">
        <v>14</v>
      </c>
      <c r="D147" t="s">
        <v>17</v>
      </c>
      <c r="E147" t="s">
        <v>17</v>
      </c>
      <c r="F147">
        <f t="shared" ca="1" si="16"/>
        <v>3</v>
      </c>
      <c r="G147">
        <v>345</v>
      </c>
      <c r="H147">
        <v>345</v>
      </c>
      <c r="I147">
        <v>1190</v>
      </c>
      <c r="J147">
        <v>41.3</v>
      </c>
      <c r="K147" s="1">
        <v>43555</v>
      </c>
      <c r="L147">
        <v>2078</v>
      </c>
      <c r="M147" t="s">
        <v>29</v>
      </c>
      <c r="N147" t="s">
        <v>276</v>
      </c>
      <c r="O147" t="s">
        <v>26</v>
      </c>
      <c r="P147" t="s">
        <v>16</v>
      </c>
      <c r="Q147">
        <v>304922</v>
      </c>
      <c r="S147">
        <v>96448</v>
      </c>
      <c r="T147" t="s">
        <v>304</v>
      </c>
    </row>
    <row r="148" spans="2:20" x14ac:dyDescent="0.25">
      <c r="B148" t="s">
        <v>13</v>
      </c>
      <c r="C148" t="s">
        <v>14</v>
      </c>
      <c r="D148" t="s">
        <v>17</v>
      </c>
      <c r="E148" t="s">
        <v>17</v>
      </c>
      <c r="F148">
        <f t="shared" ca="1" si="16"/>
        <v>3</v>
      </c>
      <c r="G148">
        <v>345</v>
      </c>
      <c r="H148">
        <v>345</v>
      </c>
      <c r="I148">
        <v>1190</v>
      </c>
      <c r="J148">
        <v>123.9</v>
      </c>
      <c r="K148" s="1">
        <v>43555</v>
      </c>
      <c r="L148">
        <v>2078</v>
      </c>
      <c r="M148" t="s">
        <v>29</v>
      </c>
      <c r="N148" t="s">
        <v>276</v>
      </c>
      <c r="O148" t="s">
        <v>26</v>
      </c>
      <c r="P148" t="s">
        <v>16</v>
      </c>
      <c r="Q148">
        <v>304922</v>
      </c>
      <c r="S148">
        <v>96448</v>
      </c>
      <c r="T148" t="s">
        <v>304</v>
      </c>
    </row>
    <row r="149" spans="2:20" x14ac:dyDescent="0.25">
      <c r="B149" t="s">
        <v>13</v>
      </c>
      <c r="C149" t="s">
        <v>14</v>
      </c>
      <c r="D149" t="s">
        <v>17</v>
      </c>
      <c r="E149" t="s">
        <v>17</v>
      </c>
      <c r="F149">
        <f t="shared" ca="1" si="16"/>
        <v>3</v>
      </c>
      <c r="G149">
        <v>345</v>
      </c>
      <c r="H149">
        <v>345</v>
      </c>
      <c r="I149">
        <v>1190</v>
      </c>
      <c r="J149">
        <v>82.6</v>
      </c>
      <c r="K149" s="1">
        <v>43555</v>
      </c>
      <c r="L149">
        <v>2078</v>
      </c>
      <c r="M149" t="s">
        <v>29</v>
      </c>
      <c r="N149" t="s">
        <v>276</v>
      </c>
      <c r="O149" t="s">
        <v>26</v>
      </c>
      <c r="P149" t="s">
        <v>16</v>
      </c>
      <c r="Q149">
        <v>304922</v>
      </c>
      <c r="S149">
        <v>96448</v>
      </c>
      <c r="T149" t="s">
        <v>304</v>
      </c>
    </row>
    <row r="150" spans="2:20" x14ac:dyDescent="0.25">
      <c r="B150" t="s">
        <v>13</v>
      </c>
      <c r="C150" t="s">
        <v>14</v>
      </c>
      <c r="D150" t="s">
        <v>17</v>
      </c>
      <c r="E150" t="s">
        <v>17</v>
      </c>
      <c r="F150">
        <f t="shared" ca="1" si="16"/>
        <v>3</v>
      </c>
      <c r="G150">
        <v>345</v>
      </c>
      <c r="H150">
        <v>345</v>
      </c>
      <c r="I150">
        <v>1125</v>
      </c>
      <c r="J150">
        <v>82.6</v>
      </c>
      <c r="K150" s="1">
        <v>43555</v>
      </c>
      <c r="L150">
        <v>2078</v>
      </c>
      <c r="M150" t="s">
        <v>29</v>
      </c>
      <c r="N150" t="s">
        <v>37</v>
      </c>
      <c r="O150" t="s">
        <v>26</v>
      </c>
      <c r="P150" t="s">
        <v>16</v>
      </c>
      <c r="Q150">
        <v>304922</v>
      </c>
      <c r="S150">
        <v>91928</v>
      </c>
      <c r="T150" t="s">
        <v>307</v>
      </c>
    </row>
    <row r="151" spans="2:20" x14ac:dyDescent="0.25">
      <c r="B151" t="s">
        <v>13</v>
      </c>
      <c r="C151" t="s">
        <v>14</v>
      </c>
      <c r="D151" t="s">
        <v>17</v>
      </c>
      <c r="E151" t="s">
        <v>17</v>
      </c>
      <c r="F151">
        <f t="shared" ca="1" si="16"/>
        <v>3</v>
      </c>
      <c r="G151">
        <v>345</v>
      </c>
      <c r="H151">
        <v>345</v>
      </c>
      <c r="I151">
        <v>1115</v>
      </c>
      <c r="J151">
        <v>165.2</v>
      </c>
      <c r="K151" s="1">
        <v>43555</v>
      </c>
      <c r="L151">
        <v>2078</v>
      </c>
      <c r="M151" t="s">
        <v>29</v>
      </c>
      <c r="N151" t="s">
        <v>444</v>
      </c>
      <c r="O151" t="s">
        <v>26</v>
      </c>
      <c r="P151" t="s">
        <v>16</v>
      </c>
      <c r="Q151">
        <v>304922</v>
      </c>
      <c r="S151">
        <v>92929</v>
      </c>
      <c r="T151" t="s">
        <v>306</v>
      </c>
    </row>
    <row r="152" spans="2:20" x14ac:dyDescent="0.25">
      <c r="B152" t="s">
        <v>13</v>
      </c>
      <c r="C152" t="s">
        <v>14</v>
      </c>
      <c r="D152" t="s">
        <v>17</v>
      </c>
      <c r="E152" t="s">
        <v>17</v>
      </c>
      <c r="F152">
        <f t="shared" ca="1" si="16"/>
        <v>3</v>
      </c>
      <c r="G152">
        <v>345</v>
      </c>
      <c r="H152">
        <v>345</v>
      </c>
      <c r="I152">
        <v>1105</v>
      </c>
      <c r="J152">
        <v>82.6</v>
      </c>
      <c r="K152" s="1">
        <v>43555</v>
      </c>
      <c r="L152">
        <v>2078</v>
      </c>
      <c r="M152" t="s">
        <v>29</v>
      </c>
      <c r="N152" t="s">
        <v>445</v>
      </c>
      <c r="O152" t="s">
        <v>26</v>
      </c>
      <c r="P152" t="s">
        <v>16</v>
      </c>
      <c r="Q152">
        <v>304922</v>
      </c>
      <c r="S152">
        <v>91260</v>
      </c>
      <c r="T152" t="s">
        <v>306</v>
      </c>
    </row>
    <row r="153" spans="2:20" x14ac:dyDescent="0.25">
      <c r="B153" t="s">
        <v>13</v>
      </c>
      <c r="C153" t="s">
        <v>14</v>
      </c>
      <c r="D153" t="s">
        <v>17</v>
      </c>
      <c r="E153" t="s">
        <v>17</v>
      </c>
      <c r="F153">
        <f t="shared" ca="1" si="16"/>
        <v>3</v>
      </c>
      <c r="G153">
        <v>345</v>
      </c>
      <c r="H153">
        <v>345</v>
      </c>
      <c r="I153">
        <v>1105</v>
      </c>
      <c r="J153">
        <v>82.6</v>
      </c>
      <c r="K153" s="1">
        <v>43555</v>
      </c>
      <c r="L153">
        <v>2078</v>
      </c>
      <c r="M153" t="s">
        <v>29</v>
      </c>
      <c r="N153" t="s">
        <v>445</v>
      </c>
      <c r="O153" t="s">
        <v>26</v>
      </c>
      <c r="P153" t="s">
        <v>16</v>
      </c>
      <c r="Q153">
        <v>304922</v>
      </c>
      <c r="S153">
        <v>91260</v>
      </c>
      <c r="T153" t="s">
        <v>306</v>
      </c>
    </row>
    <row r="154" spans="2:20" x14ac:dyDescent="0.25">
      <c r="B154" t="s">
        <v>13</v>
      </c>
      <c r="C154" t="s">
        <v>14</v>
      </c>
      <c r="D154" t="s">
        <v>17</v>
      </c>
      <c r="E154" t="s">
        <v>17</v>
      </c>
      <c r="F154">
        <f t="shared" ca="1" si="16"/>
        <v>3</v>
      </c>
      <c r="G154">
        <v>345</v>
      </c>
      <c r="H154">
        <v>345</v>
      </c>
      <c r="I154">
        <v>1125</v>
      </c>
      <c r="J154">
        <v>82.6</v>
      </c>
      <c r="K154" s="1">
        <v>43555</v>
      </c>
      <c r="L154">
        <v>2078</v>
      </c>
      <c r="M154" t="s">
        <v>29</v>
      </c>
      <c r="N154" t="s">
        <v>37</v>
      </c>
      <c r="O154" t="s">
        <v>26</v>
      </c>
      <c r="P154" t="s">
        <v>16</v>
      </c>
      <c r="Q154">
        <v>304922</v>
      </c>
      <c r="S154">
        <v>91928</v>
      </c>
      <c r="T154" t="s">
        <v>307</v>
      </c>
    </row>
    <row r="155" spans="2:20" x14ac:dyDescent="0.25">
      <c r="B155" t="s">
        <v>13</v>
      </c>
      <c r="C155" t="s">
        <v>18</v>
      </c>
      <c r="D155" t="s">
        <v>17</v>
      </c>
      <c r="E155" t="s">
        <v>17</v>
      </c>
      <c r="F155">
        <v>4</v>
      </c>
      <c r="G155">
        <v>345</v>
      </c>
      <c r="H155">
        <v>345</v>
      </c>
      <c r="I155">
        <v>1185</v>
      </c>
      <c r="J155" s="58">
        <v>709.03</v>
      </c>
      <c r="K155" s="1">
        <v>43563</v>
      </c>
      <c r="L155">
        <v>321735</v>
      </c>
      <c r="M155" t="s">
        <v>46</v>
      </c>
      <c r="N155" t="s">
        <v>125</v>
      </c>
      <c r="O155" t="s">
        <v>20</v>
      </c>
      <c r="P155" t="s">
        <v>16</v>
      </c>
      <c r="Q155">
        <v>304141</v>
      </c>
      <c r="R155" t="s">
        <v>41</v>
      </c>
      <c r="S155">
        <v>80604</v>
      </c>
      <c r="T155" t="s">
        <v>304</v>
      </c>
    </row>
    <row r="156" spans="2:20" x14ac:dyDescent="0.25">
      <c r="B156" t="s">
        <v>13</v>
      </c>
      <c r="C156" t="s">
        <v>18</v>
      </c>
      <c r="D156" t="s">
        <v>17</v>
      </c>
      <c r="E156" t="s">
        <v>17</v>
      </c>
      <c r="F156">
        <v>4</v>
      </c>
      <c r="G156">
        <v>345</v>
      </c>
      <c r="H156">
        <v>345</v>
      </c>
      <c r="I156">
        <v>1200</v>
      </c>
      <c r="J156" s="58">
        <v>2754.94</v>
      </c>
      <c r="K156" s="1">
        <v>43564</v>
      </c>
      <c r="L156">
        <v>321817</v>
      </c>
      <c r="M156" t="s">
        <v>119</v>
      </c>
      <c r="N156" t="s">
        <v>120</v>
      </c>
      <c r="O156" t="s">
        <v>20</v>
      </c>
      <c r="P156" t="s">
        <v>16</v>
      </c>
      <c r="Q156">
        <v>306259</v>
      </c>
      <c r="R156" t="s">
        <v>41</v>
      </c>
      <c r="S156">
        <v>80847</v>
      </c>
      <c r="T156" t="s">
        <v>304</v>
      </c>
    </row>
    <row r="157" spans="2:20" x14ac:dyDescent="0.25">
      <c r="B157" t="s">
        <v>13</v>
      </c>
      <c r="C157" t="s">
        <v>18</v>
      </c>
      <c r="D157" t="s">
        <v>17</v>
      </c>
      <c r="E157" t="s">
        <v>17</v>
      </c>
      <c r="F157">
        <v>4</v>
      </c>
      <c r="G157">
        <v>345</v>
      </c>
      <c r="H157">
        <v>345</v>
      </c>
      <c r="I157">
        <v>1190</v>
      </c>
      <c r="J157" s="58">
        <v>1641.94</v>
      </c>
      <c r="K157" s="1">
        <v>43565</v>
      </c>
      <c r="L157">
        <v>321981</v>
      </c>
      <c r="M157" t="s">
        <v>123</v>
      </c>
      <c r="N157" t="s">
        <v>124</v>
      </c>
      <c r="O157" t="s">
        <v>20</v>
      </c>
      <c r="P157" t="s">
        <v>16</v>
      </c>
      <c r="Q157">
        <v>305323</v>
      </c>
      <c r="R157" t="s">
        <v>41</v>
      </c>
      <c r="S157">
        <v>96449</v>
      </c>
      <c r="T157" t="s">
        <v>304</v>
      </c>
    </row>
    <row r="158" spans="2:20" x14ac:dyDescent="0.25">
      <c r="B158" t="s">
        <v>13</v>
      </c>
      <c r="C158" t="s">
        <v>18</v>
      </c>
      <c r="D158" t="s">
        <v>17</v>
      </c>
      <c r="E158" t="s">
        <v>17</v>
      </c>
      <c r="F158">
        <v>4</v>
      </c>
      <c r="G158">
        <v>345</v>
      </c>
      <c r="H158">
        <v>345</v>
      </c>
      <c r="I158">
        <v>1190</v>
      </c>
      <c r="J158" s="58">
        <v>358.15</v>
      </c>
      <c r="K158" s="1">
        <v>43572</v>
      </c>
      <c r="L158">
        <v>322445</v>
      </c>
      <c r="M158" t="s">
        <v>21</v>
      </c>
      <c r="N158" t="s">
        <v>122</v>
      </c>
      <c r="O158" t="s">
        <v>20</v>
      </c>
      <c r="P158" t="s">
        <v>16</v>
      </c>
      <c r="Q158">
        <v>308484</v>
      </c>
      <c r="R158" t="s">
        <v>41</v>
      </c>
      <c r="S158">
        <v>96449</v>
      </c>
      <c r="T158" t="s">
        <v>304</v>
      </c>
    </row>
    <row r="159" spans="2:20" x14ac:dyDescent="0.25">
      <c r="B159" t="s">
        <v>13</v>
      </c>
      <c r="C159" t="s">
        <v>18</v>
      </c>
      <c r="D159" t="s">
        <v>17</v>
      </c>
      <c r="E159" t="s">
        <v>17</v>
      </c>
      <c r="F159">
        <v>4</v>
      </c>
      <c r="G159">
        <v>345</v>
      </c>
      <c r="H159">
        <v>345</v>
      </c>
      <c r="I159">
        <v>1130</v>
      </c>
      <c r="J159" s="58">
        <v>539.05999999999995</v>
      </c>
      <c r="K159" s="1">
        <v>43581</v>
      </c>
      <c r="L159">
        <v>323324</v>
      </c>
      <c r="M159" t="s">
        <v>68</v>
      </c>
      <c r="N159" t="s">
        <v>70</v>
      </c>
      <c r="O159" t="s">
        <v>20</v>
      </c>
      <c r="P159" t="s">
        <v>16</v>
      </c>
      <c r="Q159">
        <v>307871</v>
      </c>
      <c r="R159" t="s">
        <v>41</v>
      </c>
      <c r="S159">
        <v>96128</v>
      </c>
      <c r="T159" t="s">
        <v>307</v>
      </c>
    </row>
    <row r="160" spans="2:20" x14ac:dyDescent="0.25">
      <c r="B160" t="s">
        <v>13</v>
      </c>
      <c r="C160" t="s">
        <v>18</v>
      </c>
      <c r="D160" t="s">
        <v>17</v>
      </c>
      <c r="E160" t="s">
        <v>17</v>
      </c>
      <c r="F160">
        <v>4</v>
      </c>
      <c r="G160">
        <v>345</v>
      </c>
      <c r="H160">
        <v>345</v>
      </c>
      <c r="I160">
        <v>1190</v>
      </c>
      <c r="J160" s="58">
        <v>-148.97999999999999</v>
      </c>
      <c r="K160" s="1">
        <v>43570</v>
      </c>
      <c r="L160">
        <v>1049649</v>
      </c>
      <c r="M160" t="s">
        <v>21</v>
      </c>
      <c r="N160" t="s">
        <v>121</v>
      </c>
      <c r="O160" t="s">
        <v>47</v>
      </c>
      <c r="P160" t="s">
        <v>16</v>
      </c>
      <c r="S160">
        <v>96449</v>
      </c>
      <c r="T160" t="s">
        <v>304</v>
      </c>
    </row>
    <row r="161" spans="2:20" x14ac:dyDescent="0.25">
      <c r="B161" t="s">
        <v>13</v>
      </c>
      <c r="C161" t="s">
        <v>18</v>
      </c>
      <c r="D161" t="s">
        <v>17</v>
      </c>
      <c r="E161" t="s">
        <v>17</v>
      </c>
      <c r="F161">
        <v>4</v>
      </c>
      <c r="G161">
        <v>345</v>
      </c>
      <c r="H161">
        <v>345</v>
      </c>
      <c r="I161">
        <v>1130</v>
      </c>
      <c r="J161" s="58">
        <v>195.89</v>
      </c>
      <c r="K161" s="1">
        <v>43557</v>
      </c>
      <c r="L161">
        <v>1046003</v>
      </c>
      <c r="M161" t="s">
        <v>23</v>
      </c>
      <c r="N161" t="s">
        <v>127</v>
      </c>
      <c r="O161" t="s">
        <v>24</v>
      </c>
      <c r="P161" t="s">
        <v>16</v>
      </c>
      <c r="S161">
        <v>96128</v>
      </c>
      <c r="T161" t="s">
        <v>307</v>
      </c>
    </row>
    <row r="162" spans="2:20" x14ac:dyDescent="0.25">
      <c r="B162" t="s">
        <v>13</v>
      </c>
      <c r="C162" t="s">
        <v>18</v>
      </c>
      <c r="D162" t="s">
        <v>17</v>
      </c>
      <c r="E162" t="s">
        <v>17</v>
      </c>
      <c r="F162">
        <v>4</v>
      </c>
      <c r="G162">
        <v>345</v>
      </c>
      <c r="H162">
        <v>345</v>
      </c>
      <c r="I162">
        <v>1130</v>
      </c>
      <c r="J162" s="58">
        <v>207.97</v>
      </c>
      <c r="K162" s="1">
        <v>43557</v>
      </c>
      <c r="L162">
        <v>1046005</v>
      </c>
      <c r="M162" t="s">
        <v>23</v>
      </c>
      <c r="N162" t="s">
        <v>126</v>
      </c>
      <c r="O162" t="s">
        <v>24</v>
      </c>
      <c r="P162" t="s">
        <v>16</v>
      </c>
      <c r="S162">
        <v>96128</v>
      </c>
      <c r="T162" t="s">
        <v>307</v>
      </c>
    </row>
    <row r="163" spans="2:20" x14ac:dyDescent="0.25">
      <c r="B163" t="s">
        <v>13</v>
      </c>
      <c r="C163" t="s">
        <v>18</v>
      </c>
      <c r="D163" t="s">
        <v>17</v>
      </c>
      <c r="E163" t="s">
        <v>17</v>
      </c>
      <c r="F163">
        <v>4</v>
      </c>
      <c r="G163">
        <v>345</v>
      </c>
      <c r="H163">
        <v>345</v>
      </c>
      <c r="I163">
        <v>1120</v>
      </c>
      <c r="J163" s="58">
        <v>66.11</v>
      </c>
      <c r="K163" s="1">
        <v>43558</v>
      </c>
      <c r="L163">
        <v>1046456</v>
      </c>
      <c r="M163" t="s">
        <v>90</v>
      </c>
      <c r="N163" t="s">
        <v>128</v>
      </c>
      <c r="O163" t="s">
        <v>24</v>
      </c>
      <c r="P163" t="s">
        <v>16</v>
      </c>
      <c r="S163">
        <v>91594</v>
      </c>
      <c r="T163" t="s">
        <v>307</v>
      </c>
    </row>
    <row r="164" spans="2:20" x14ac:dyDescent="0.25">
      <c r="B164" t="s">
        <v>13</v>
      </c>
      <c r="C164" t="s">
        <v>14</v>
      </c>
      <c r="D164" t="s">
        <v>17</v>
      </c>
      <c r="E164" t="s">
        <v>17</v>
      </c>
      <c r="F164">
        <v>4</v>
      </c>
      <c r="G164">
        <v>345</v>
      </c>
      <c r="H164">
        <v>345</v>
      </c>
      <c r="I164">
        <v>1105</v>
      </c>
      <c r="J164" s="58">
        <v>41.3</v>
      </c>
      <c r="K164" s="1">
        <v>43564</v>
      </c>
      <c r="L164">
        <v>2081</v>
      </c>
      <c r="M164" t="s">
        <v>31</v>
      </c>
      <c r="N164" t="s">
        <v>287</v>
      </c>
      <c r="O164" t="s">
        <v>26</v>
      </c>
      <c r="P164" t="s">
        <v>16</v>
      </c>
      <c r="S164">
        <v>91260</v>
      </c>
      <c r="T164" t="s">
        <v>306</v>
      </c>
    </row>
    <row r="165" spans="2:20" x14ac:dyDescent="0.25">
      <c r="B165" t="s">
        <v>13</v>
      </c>
      <c r="C165" t="s">
        <v>14</v>
      </c>
      <c r="D165" t="s">
        <v>17</v>
      </c>
      <c r="E165" t="s">
        <v>17</v>
      </c>
      <c r="F165">
        <v>4</v>
      </c>
      <c r="G165">
        <v>345</v>
      </c>
      <c r="H165">
        <v>345</v>
      </c>
      <c r="I165">
        <v>1105</v>
      </c>
      <c r="J165" s="58">
        <v>82.6</v>
      </c>
      <c r="K165" s="1">
        <v>43564</v>
      </c>
      <c r="L165">
        <v>2081</v>
      </c>
      <c r="M165" t="s">
        <v>31</v>
      </c>
      <c r="N165" t="s">
        <v>287</v>
      </c>
      <c r="O165" t="s">
        <v>26</v>
      </c>
      <c r="P165" t="s">
        <v>16</v>
      </c>
      <c r="S165">
        <v>91260</v>
      </c>
      <c r="T165" t="s">
        <v>306</v>
      </c>
    </row>
    <row r="166" spans="2:20" x14ac:dyDescent="0.25">
      <c r="B166" t="s">
        <v>13</v>
      </c>
      <c r="C166" t="s">
        <v>14</v>
      </c>
      <c r="D166" t="s">
        <v>17</v>
      </c>
      <c r="E166" t="s">
        <v>17</v>
      </c>
      <c r="F166">
        <v>4</v>
      </c>
      <c r="G166">
        <v>345</v>
      </c>
      <c r="H166">
        <v>345</v>
      </c>
      <c r="I166">
        <v>1140</v>
      </c>
      <c r="J166" s="58">
        <v>41.3</v>
      </c>
      <c r="K166" s="1">
        <v>43564</v>
      </c>
      <c r="L166">
        <v>2081</v>
      </c>
      <c r="M166" t="s">
        <v>25</v>
      </c>
      <c r="N166" t="s">
        <v>30</v>
      </c>
      <c r="O166" t="s">
        <v>26</v>
      </c>
      <c r="P166" t="s">
        <v>16</v>
      </c>
      <c r="S166">
        <v>93264</v>
      </c>
      <c r="T166" t="s">
        <v>307</v>
      </c>
    </row>
    <row r="167" spans="2:20" x14ac:dyDescent="0.25">
      <c r="B167" t="s">
        <v>13</v>
      </c>
      <c r="C167" t="s">
        <v>14</v>
      </c>
      <c r="D167" t="s">
        <v>17</v>
      </c>
      <c r="E167" t="s">
        <v>17</v>
      </c>
      <c r="F167">
        <v>4</v>
      </c>
      <c r="G167">
        <v>345</v>
      </c>
      <c r="H167">
        <v>345</v>
      </c>
      <c r="I167">
        <v>1130</v>
      </c>
      <c r="J167" s="58">
        <v>185.85</v>
      </c>
      <c r="K167" s="1">
        <v>43564</v>
      </c>
      <c r="L167">
        <v>2081</v>
      </c>
      <c r="M167" t="s">
        <v>25</v>
      </c>
      <c r="N167" t="s">
        <v>283</v>
      </c>
      <c r="O167" t="s">
        <v>26</v>
      </c>
      <c r="P167" t="s">
        <v>16</v>
      </c>
      <c r="S167">
        <v>96128</v>
      </c>
      <c r="T167" t="s">
        <v>307</v>
      </c>
    </row>
    <row r="168" spans="2:20" x14ac:dyDescent="0.25">
      <c r="B168" t="s">
        <v>13</v>
      </c>
      <c r="C168" t="s">
        <v>14</v>
      </c>
      <c r="D168" t="s">
        <v>17</v>
      </c>
      <c r="E168" t="s">
        <v>17</v>
      </c>
      <c r="F168">
        <v>4</v>
      </c>
      <c r="G168">
        <v>345</v>
      </c>
      <c r="H168">
        <v>345</v>
      </c>
      <c r="I168">
        <v>1130</v>
      </c>
      <c r="J168" s="58">
        <v>82.6</v>
      </c>
      <c r="K168" s="1">
        <v>43564</v>
      </c>
      <c r="L168">
        <v>2081</v>
      </c>
      <c r="M168" t="s">
        <v>25</v>
      </c>
      <c r="N168" t="s">
        <v>282</v>
      </c>
      <c r="O168" t="s">
        <v>26</v>
      </c>
      <c r="P168" t="s">
        <v>16</v>
      </c>
      <c r="S168">
        <v>96128</v>
      </c>
      <c r="T168" t="s">
        <v>307</v>
      </c>
    </row>
    <row r="169" spans="2:20" x14ac:dyDescent="0.25">
      <c r="B169" t="s">
        <v>13</v>
      </c>
      <c r="C169" t="s">
        <v>14</v>
      </c>
      <c r="D169" t="s">
        <v>17</v>
      </c>
      <c r="E169" t="s">
        <v>17</v>
      </c>
      <c r="F169">
        <v>4</v>
      </c>
      <c r="G169">
        <v>345</v>
      </c>
      <c r="H169">
        <v>345</v>
      </c>
      <c r="I169">
        <v>1105</v>
      </c>
      <c r="J169" s="58">
        <v>165.2</v>
      </c>
      <c r="K169" s="1">
        <v>43564</v>
      </c>
      <c r="L169">
        <v>2081</v>
      </c>
      <c r="M169" t="s">
        <v>31</v>
      </c>
      <c r="N169" t="s">
        <v>287</v>
      </c>
      <c r="O169" t="s">
        <v>26</v>
      </c>
      <c r="P169" t="s">
        <v>16</v>
      </c>
      <c r="S169">
        <v>91260</v>
      </c>
      <c r="T169" t="s">
        <v>306</v>
      </c>
    </row>
    <row r="170" spans="2:20" x14ac:dyDescent="0.25">
      <c r="B170" t="s">
        <v>13</v>
      </c>
      <c r="C170" t="s">
        <v>14</v>
      </c>
      <c r="D170" t="s">
        <v>17</v>
      </c>
      <c r="E170" t="s">
        <v>17</v>
      </c>
      <c r="F170">
        <v>4</v>
      </c>
      <c r="G170">
        <v>345</v>
      </c>
      <c r="H170">
        <v>345</v>
      </c>
      <c r="I170">
        <v>1195</v>
      </c>
      <c r="J170" s="58">
        <v>82.6</v>
      </c>
      <c r="K170" s="1">
        <v>43564</v>
      </c>
      <c r="L170">
        <v>2081</v>
      </c>
      <c r="M170" t="s">
        <v>31</v>
      </c>
      <c r="N170" t="s">
        <v>275</v>
      </c>
      <c r="O170" t="s">
        <v>26</v>
      </c>
      <c r="P170" t="s">
        <v>16</v>
      </c>
      <c r="S170">
        <v>97601</v>
      </c>
      <c r="T170" t="s">
        <v>304</v>
      </c>
    </row>
    <row r="171" spans="2:20" x14ac:dyDescent="0.25">
      <c r="B171" t="s">
        <v>13</v>
      </c>
      <c r="C171" t="s">
        <v>14</v>
      </c>
      <c r="D171" t="s">
        <v>17</v>
      </c>
      <c r="E171" t="s">
        <v>17</v>
      </c>
      <c r="F171">
        <v>4</v>
      </c>
      <c r="G171">
        <v>345</v>
      </c>
      <c r="H171">
        <v>345</v>
      </c>
      <c r="I171">
        <v>1140</v>
      </c>
      <c r="J171" s="58">
        <v>41.3</v>
      </c>
      <c r="K171" s="1">
        <v>43564</v>
      </c>
      <c r="L171">
        <v>2081</v>
      </c>
      <c r="M171" t="s">
        <v>27</v>
      </c>
      <c r="N171" t="s">
        <v>30</v>
      </c>
      <c r="O171" t="s">
        <v>26</v>
      </c>
      <c r="P171" t="s">
        <v>16</v>
      </c>
      <c r="S171">
        <v>93264</v>
      </c>
      <c r="T171" t="s">
        <v>307</v>
      </c>
    </row>
    <row r="172" spans="2:20" x14ac:dyDescent="0.25">
      <c r="B172" t="s">
        <v>13</v>
      </c>
      <c r="C172" t="s">
        <v>14</v>
      </c>
      <c r="D172" t="s">
        <v>17</v>
      </c>
      <c r="E172" t="s">
        <v>17</v>
      </c>
      <c r="F172">
        <v>4</v>
      </c>
      <c r="G172">
        <v>345</v>
      </c>
      <c r="H172">
        <v>345</v>
      </c>
      <c r="I172">
        <v>1130</v>
      </c>
      <c r="J172" s="58">
        <v>185.85</v>
      </c>
      <c r="K172" s="1">
        <v>43564</v>
      </c>
      <c r="L172">
        <v>2081</v>
      </c>
      <c r="M172" t="s">
        <v>27</v>
      </c>
      <c r="N172" t="s">
        <v>281</v>
      </c>
      <c r="O172" t="s">
        <v>26</v>
      </c>
      <c r="P172" t="s">
        <v>16</v>
      </c>
      <c r="S172">
        <v>96128</v>
      </c>
      <c r="T172" t="s">
        <v>307</v>
      </c>
    </row>
    <row r="173" spans="2:20" x14ac:dyDescent="0.25">
      <c r="B173" t="s">
        <v>13</v>
      </c>
      <c r="C173" t="s">
        <v>14</v>
      </c>
      <c r="D173" t="s">
        <v>17</v>
      </c>
      <c r="E173" t="s">
        <v>17</v>
      </c>
      <c r="F173">
        <v>4</v>
      </c>
      <c r="G173">
        <v>345</v>
      </c>
      <c r="H173">
        <v>345</v>
      </c>
      <c r="I173">
        <v>1130</v>
      </c>
      <c r="J173" s="58">
        <v>82.6</v>
      </c>
      <c r="K173" s="1">
        <v>43564</v>
      </c>
      <c r="L173">
        <v>2081</v>
      </c>
      <c r="M173" t="s">
        <v>27</v>
      </c>
      <c r="N173" t="s">
        <v>280</v>
      </c>
      <c r="O173" t="s">
        <v>26</v>
      </c>
      <c r="P173" t="s">
        <v>16</v>
      </c>
      <c r="S173">
        <v>96128</v>
      </c>
      <c r="T173" t="s">
        <v>307</v>
      </c>
    </row>
    <row r="174" spans="2:20" x14ac:dyDescent="0.25">
      <c r="B174" t="s">
        <v>13</v>
      </c>
      <c r="C174" t="s">
        <v>14</v>
      </c>
      <c r="D174" t="s">
        <v>17</v>
      </c>
      <c r="E174" t="s">
        <v>17</v>
      </c>
      <c r="F174">
        <v>4</v>
      </c>
      <c r="G174">
        <v>345</v>
      </c>
      <c r="H174">
        <v>345</v>
      </c>
      <c r="I174">
        <v>1105</v>
      </c>
      <c r="J174" s="58">
        <v>41.3</v>
      </c>
      <c r="K174" s="1">
        <v>43564</v>
      </c>
      <c r="L174">
        <v>2081</v>
      </c>
      <c r="M174" t="s">
        <v>31</v>
      </c>
      <c r="N174" t="s">
        <v>287</v>
      </c>
      <c r="O174" t="s">
        <v>26</v>
      </c>
      <c r="P174" t="s">
        <v>16</v>
      </c>
      <c r="S174">
        <v>91260</v>
      </c>
      <c r="T174" t="s">
        <v>306</v>
      </c>
    </row>
    <row r="175" spans="2:20" x14ac:dyDescent="0.25">
      <c r="B175" t="s">
        <v>13</v>
      </c>
      <c r="C175" t="s">
        <v>14</v>
      </c>
      <c r="D175" t="s">
        <v>17</v>
      </c>
      <c r="E175" t="s">
        <v>17</v>
      </c>
      <c r="F175">
        <v>4</v>
      </c>
      <c r="G175">
        <v>345</v>
      </c>
      <c r="H175">
        <v>345</v>
      </c>
      <c r="I175">
        <v>1195</v>
      </c>
      <c r="J175" s="58">
        <v>41.3</v>
      </c>
      <c r="K175" s="1">
        <v>43564</v>
      </c>
      <c r="L175">
        <v>2081</v>
      </c>
      <c r="M175" t="s">
        <v>31</v>
      </c>
      <c r="N175" t="s">
        <v>275</v>
      </c>
      <c r="O175" t="s">
        <v>26</v>
      </c>
      <c r="P175" t="s">
        <v>16</v>
      </c>
      <c r="S175">
        <v>97601</v>
      </c>
      <c r="T175" t="s">
        <v>304</v>
      </c>
    </row>
    <row r="176" spans="2:20" x14ac:dyDescent="0.25">
      <c r="B176" t="s">
        <v>13</v>
      </c>
      <c r="C176" t="s">
        <v>14</v>
      </c>
      <c r="D176" t="s">
        <v>17</v>
      </c>
      <c r="E176" t="s">
        <v>17</v>
      </c>
      <c r="F176">
        <v>4</v>
      </c>
      <c r="G176">
        <v>345</v>
      </c>
      <c r="H176">
        <v>345</v>
      </c>
      <c r="I176">
        <v>1130</v>
      </c>
      <c r="J176" s="58">
        <v>82.6</v>
      </c>
      <c r="K176" s="1">
        <v>43570</v>
      </c>
      <c r="L176">
        <v>2084</v>
      </c>
      <c r="M176" t="s">
        <v>29</v>
      </c>
      <c r="N176" t="s">
        <v>45</v>
      </c>
      <c r="O176" t="s">
        <v>26</v>
      </c>
      <c r="P176" t="s">
        <v>16</v>
      </c>
      <c r="S176">
        <v>96128</v>
      </c>
      <c r="T176" t="s">
        <v>307</v>
      </c>
    </row>
    <row r="177" spans="2:20" x14ac:dyDescent="0.25">
      <c r="B177" t="s">
        <v>13</v>
      </c>
      <c r="C177" t="s">
        <v>14</v>
      </c>
      <c r="D177" t="s">
        <v>17</v>
      </c>
      <c r="E177" t="s">
        <v>17</v>
      </c>
      <c r="F177">
        <v>4</v>
      </c>
      <c r="G177">
        <v>345</v>
      </c>
      <c r="H177">
        <v>345</v>
      </c>
      <c r="I177">
        <v>1190</v>
      </c>
      <c r="J177" s="58">
        <v>41.3</v>
      </c>
      <c r="K177" s="1">
        <v>43570</v>
      </c>
      <c r="L177">
        <v>2084</v>
      </c>
      <c r="M177" t="s">
        <v>29</v>
      </c>
      <c r="N177" t="s">
        <v>277</v>
      </c>
      <c r="O177" t="s">
        <v>26</v>
      </c>
      <c r="P177" t="s">
        <v>16</v>
      </c>
      <c r="S177">
        <v>96448</v>
      </c>
      <c r="T177" t="s">
        <v>304</v>
      </c>
    </row>
    <row r="178" spans="2:20" x14ac:dyDescent="0.25">
      <c r="B178" t="s">
        <v>13</v>
      </c>
      <c r="C178" t="s">
        <v>14</v>
      </c>
      <c r="D178" t="s">
        <v>17</v>
      </c>
      <c r="E178" t="s">
        <v>17</v>
      </c>
      <c r="F178">
        <v>4</v>
      </c>
      <c r="G178">
        <v>345</v>
      </c>
      <c r="H178">
        <v>345</v>
      </c>
      <c r="I178">
        <v>1190</v>
      </c>
      <c r="J178" s="58">
        <v>41.3</v>
      </c>
      <c r="K178" s="1">
        <v>43570</v>
      </c>
      <c r="L178">
        <v>2084</v>
      </c>
      <c r="M178" t="s">
        <v>29</v>
      </c>
      <c r="N178" t="s">
        <v>277</v>
      </c>
      <c r="O178" t="s">
        <v>26</v>
      </c>
      <c r="P178" t="s">
        <v>16</v>
      </c>
      <c r="S178">
        <v>96448</v>
      </c>
      <c r="T178" t="s">
        <v>304</v>
      </c>
    </row>
    <row r="179" spans="2:20" x14ac:dyDescent="0.25">
      <c r="B179" t="s">
        <v>13</v>
      </c>
      <c r="C179" t="s">
        <v>14</v>
      </c>
      <c r="D179" t="s">
        <v>17</v>
      </c>
      <c r="E179" t="s">
        <v>17</v>
      </c>
      <c r="F179">
        <v>4</v>
      </c>
      <c r="G179">
        <v>345</v>
      </c>
      <c r="H179">
        <v>345</v>
      </c>
      <c r="I179">
        <v>1190</v>
      </c>
      <c r="J179" s="58">
        <v>41.3</v>
      </c>
      <c r="K179" s="1">
        <v>43570</v>
      </c>
      <c r="L179">
        <v>2084</v>
      </c>
      <c r="M179" t="s">
        <v>29</v>
      </c>
      <c r="N179" t="s">
        <v>277</v>
      </c>
      <c r="O179" t="s">
        <v>26</v>
      </c>
      <c r="P179" t="s">
        <v>16</v>
      </c>
      <c r="S179">
        <v>96448</v>
      </c>
      <c r="T179" t="s">
        <v>304</v>
      </c>
    </row>
    <row r="180" spans="2:20" x14ac:dyDescent="0.25">
      <c r="B180" t="s">
        <v>13</v>
      </c>
      <c r="C180" t="s">
        <v>14</v>
      </c>
      <c r="D180" t="s">
        <v>17</v>
      </c>
      <c r="E180" t="s">
        <v>17</v>
      </c>
      <c r="F180">
        <v>4</v>
      </c>
      <c r="G180">
        <v>345</v>
      </c>
      <c r="H180">
        <v>345</v>
      </c>
      <c r="I180">
        <v>1190</v>
      </c>
      <c r="J180" s="58">
        <v>41.3</v>
      </c>
      <c r="K180" s="1">
        <v>43570</v>
      </c>
      <c r="L180">
        <v>2084</v>
      </c>
      <c r="M180" t="s">
        <v>29</v>
      </c>
      <c r="N180" t="s">
        <v>277</v>
      </c>
      <c r="O180" t="s">
        <v>26</v>
      </c>
      <c r="P180" t="s">
        <v>16</v>
      </c>
      <c r="S180">
        <v>96448</v>
      </c>
      <c r="T180" t="s">
        <v>304</v>
      </c>
    </row>
    <row r="181" spans="2:20" x14ac:dyDescent="0.25">
      <c r="B181" t="s">
        <v>13</v>
      </c>
      <c r="C181" t="s">
        <v>14</v>
      </c>
      <c r="D181" t="s">
        <v>17</v>
      </c>
      <c r="E181" t="s">
        <v>17</v>
      </c>
      <c r="F181">
        <v>4</v>
      </c>
      <c r="G181">
        <v>345</v>
      </c>
      <c r="H181">
        <v>345</v>
      </c>
      <c r="I181">
        <v>1195</v>
      </c>
      <c r="J181" s="58">
        <v>41.3</v>
      </c>
      <c r="K181" s="1">
        <v>43570</v>
      </c>
      <c r="L181">
        <v>2084</v>
      </c>
      <c r="M181" t="s">
        <v>29</v>
      </c>
      <c r="N181" t="s">
        <v>274</v>
      </c>
      <c r="O181" t="s">
        <v>26</v>
      </c>
      <c r="P181" t="s">
        <v>16</v>
      </c>
      <c r="S181">
        <v>97601</v>
      </c>
      <c r="T181" t="s">
        <v>304</v>
      </c>
    </row>
    <row r="182" spans="2:20" x14ac:dyDescent="0.25">
      <c r="B182" t="s">
        <v>13</v>
      </c>
      <c r="C182" t="s">
        <v>14</v>
      </c>
      <c r="D182" t="s">
        <v>17</v>
      </c>
      <c r="E182" t="s">
        <v>17</v>
      </c>
      <c r="F182">
        <v>4</v>
      </c>
      <c r="G182">
        <v>345</v>
      </c>
      <c r="H182">
        <v>345</v>
      </c>
      <c r="I182">
        <v>1195</v>
      </c>
      <c r="J182" s="58">
        <v>41.3</v>
      </c>
      <c r="K182" s="1">
        <v>43570</v>
      </c>
      <c r="L182">
        <v>2084</v>
      </c>
      <c r="M182" t="s">
        <v>29</v>
      </c>
      <c r="N182" t="s">
        <v>274</v>
      </c>
      <c r="O182" t="s">
        <v>26</v>
      </c>
      <c r="P182" t="s">
        <v>16</v>
      </c>
      <c r="S182">
        <v>97601</v>
      </c>
      <c r="T182" t="s">
        <v>304</v>
      </c>
    </row>
    <row r="183" spans="2:20" x14ac:dyDescent="0.25">
      <c r="B183" t="s">
        <v>13</v>
      </c>
      <c r="C183" t="s">
        <v>14</v>
      </c>
      <c r="D183" t="s">
        <v>17</v>
      </c>
      <c r="E183" t="s">
        <v>17</v>
      </c>
      <c r="F183">
        <v>4</v>
      </c>
      <c r="G183">
        <v>345</v>
      </c>
      <c r="H183">
        <v>345</v>
      </c>
      <c r="I183">
        <v>1195</v>
      </c>
      <c r="J183" s="58">
        <v>41.3</v>
      </c>
      <c r="K183" s="1">
        <v>43570</v>
      </c>
      <c r="L183">
        <v>2084</v>
      </c>
      <c r="M183" t="s">
        <v>29</v>
      </c>
      <c r="N183" t="s">
        <v>274</v>
      </c>
      <c r="O183" t="s">
        <v>26</v>
      </c>
      <c r="P183" t="s">
        <v>16</v>
      </c>
      <c r="S183">
        <v>97601</v>
      </c>
      <c r="T183" t="s">
        <v>304</v>
      </c>
    </row>
    <row r="184" spans="2:20" x14ac:dyDescent="0.25">
      <c r="B184" t="s">
        <v>13</v>
      </c>
      <c r="C184" t="s">
        <v>14</v>
      </c>
      <c r="D184" t="s">
        <v>17</v>
      </c>
      <c r="E184" t="s">
        <v>17</v>
      </c>
      <c r="F184">
        <v>4</v>
      </c>
      <c r="G184">
        <v>345</v>
      </c>
      <c r="H184">
        <v>345</v>
      </c>
      <c r="I184">
        <v>1130</v>
      </c>
      <c r="J184" s="58">
        <v>82.6</v>
      </c>
      <c r="K184" s="1">
        <v>43570</v>
      </c>
      <c r="L184">
        <v>2084</v>
      </c>
      <c r="M184" t="s">
        <v>29</v>
      </c>
      <c r="N184" t="s">
        <v>137</v>
      </c>
      <c r="O184" t="s">
        <v>26</v>
      </c>
      <c r="P184" t="s">
        <v>16</v>
      </c>
      <c r="S184">
        <v>96128</v>
      </c>
      <c r="T184" t="s">
        <v>307</v>
      </c>
    </row>
    <row r="185" spans="2:20" x14ac:dyDescent="0.25">
      <c r="B185" t="s">
        <v>13</v>
      </c>
      <c r="C185" t="s">
        <v>14</v>
      </c>
      <c r="D185" t="s">
        <v>17</v>
      </c>
      <c r="E185" t="s">
        <v>17</v>
      </c>
      <c r="F185">
        <v>4</v>
      </c>
      <c r="G185">
        <v>345</v>
      </c>
      <c r="H185">
        <v>345</v>
      </c>
      <c r="I185">
        <v>1130</v>
      </c>
      <c r="J185" s="58">
        <v>41.3</v>
      </c>
      <c r="K185" s="1">
        <v>43570</v>
      </c>
      <c r="L185">
        <v>2084</v>
      </c>
      <c r="M185" t="s">
        <v>29</v>
      </c>
      <c r="N185" t="s">
        <v>137</v>
      </c>
      <c r="O185" t="s">
        <v>26</v>
      </c>
      <c r="P185" t="s">
        <v>16</v>
      </c>
      <c r="S185">
        <v>96128</v>
      </c>
      <c r="T185" t="s">
        <v>307</v>
      </c>
    </row>
    <row r="186" spans="2:20" x14ac:dyDescent="0.25">
      <c r="B186" t="s">
        <v>13</v>
      </c>
      <c r="C186" t="s">
        <v>14</v>
      </c>
      <c r="D186" t="s">
        <v>17</v>
      </c>
      <c r="E186" t="s">
        <v>17</v>
      </c>
      <c r="F186">
        <v>4</v>
      </c>
      <c r="G186">
        <v>345</v>
      </c>
      <c r="H186">
        <v>345</v>
      </c>
      <c r="I186">
        <v>1125</v>
      </c>
      <c r="J186" s="58">
        <v>41.3</v>
      </c>
      <c r="K186" s="1">
        <v>43570</v>
      </c>
      <c r="L186">
        <v>2084</v>
      </c>
      <c r="M186" t="s">
        <v>29</v>
      </c>
      <c r="N186" t="s">
        <v>44</v>
      </c>
      <c r="O186" t="s">
        <v>26</v>
      </c>
      <c r="P186" t="s">
        <v>16</v>
      </c>
      <c r="S186">
        <v>91928</v>
      </c>
      <c r="T186" t="s">
        <v>307</v>
      </c>
    </row>
    <row r="187" spans="2:20" x14ac:dyDescent="0.25">
      <c r="B187" t="s">
        <v>13</v>
      </c>
      <c r="C187" t="s">
        <v>14</v>
      </c>
      <c r="D187" t="s">
        <v>17</v>
      </c>
      <c r="E187" t="s">
        <v>17</v>
      </c>
      <c r="F187">
        <v>4</v>
      </c>
      <c r="G187">
        <v>345</v>
      </c>
      <c r="H187">
        <v>345</v>
      </c>
      <c r="I187">
        <v>1125</v>
      </c>
      <c r="J187" s="58">
        <v>41.3</v>
      </c>
      <c r="K187" s="1">
        <v>43570</v>
      </c>
      <c r="L187">
        <v>2084</v>
      </c>
      <c r="M187" t="s">
        <v>29</v>
      </c>
      <c r="N187" t="s">
        <v>44</v>
      </c>
      <c r="O187" t="s">
        <v>26</v>
      </c>
      <c r="P187" t="s">
        <v>16</v>
      </c>
      <c r="S187">
        <v>91928</v>
      </c>
      <c r="T187" t="s">
        <v>307</v>
      </c>
    </row>
    <row r="188" spans="2:20" x14ac:dyDescent="0.25">
      <c r="B188" t="s">
        <v>13</v>
      </c>
      <c r="C188" t="s">
        <v>14</v>
      </c>
      <c r="D188" t="s">
        <v>17</v>
      </c>
      <c r="E188" t="s">
        <v>17</v>
      </c>
      <c r="F188">
        <v>4</v>
      </c>
      <c r="G188">
        <v>345</v>
      </c>
      <c r="H188">
        <v>345</v>
      </c>
      <c r="I188">
        <v>1125</v>
      </c>
      <c r="J188" s="58">
        <v>41.3</v>
      </c>
      <c r="K188" s="1">
        <v>43570</v>
      </c>
      <c r="L188">
        <v>2084</v>
      </c>
      <c r="M188" t="s">
        <v>29</v>
      </c>
      <c r="N188" t="s">
        <v>44</v>
      </c>
      <c r="O188" t="s">
        <v>26</v>
      </c>
      <c r="P188" t="s">
        <v>16</v>
      </c>
      <c r="S188">
        <v>91928</v>
      </c>
      <c r="T188" t="s">
        <v>307</v>
      </c>
    </row>
    <row r="189" spans="2:20" x14ac:dyDescent="0.25">
      <c r="B189" t="s">
        <v>13</v>
      </c>
      <c r="C189" t="s">
        <v>14</v>
      </c>
      <c r="D189" t="s">
        <v>17</v>
      </c>
      <c r="E189" t="s">
        <v>17</v>
      </c>
      <c r="F189">
        <v>4</v>
      </c>
      <c r="G189">
        <v>345</v>
      </c>
      <c r="H189">
        <v>345</v>
      </c>
      <c r="I189">
        <v>1125</v>
      </c>
      <c r="J189" s="58">
        <v>41.3</v>
      </c>
      <c r="K189" s="1">
        <v>43570</v>
      </c>
      <c r="L189">
        <v>2084</v>
      </c>
      <c r="M189" t="s">
        <v>29</v>
      </c>
      <c r="N189" t="s">
        <v>44</v>
      </c>
      <c r="O189" t="s">
        <v>26</v>
      </c>
      <c r="P189" t="s">
        <v>16</v>
      </c>
      <c r="S189">
        <v>91928</v>
      </c>
      <c r="T189" t="s">
        <v>307</v>
      </c>
    </row>
    <row r="190" spans="2:20" x14ac:dyDescent="0.25">
      <c r="B190" t="s">
        <v>13</v>
      </c>
      <c r="C190" t="s">
        <v>14</v>
      </c>
      <c r="D190" t="s">
        <v>17</v>
      </c>
      <c r="E190" t="s">
        <v>17</v>
      </c>
      <c r="F190">
        <v>4</v>
      </c>
      <c r="G190">
        <v>345</v>
      </c>
      <c r="H190">
        <v>345</v>
      </c>
      <c r="I190">
        <v>1105</v>
      </c>
      <c r="J190" s="58">
        <v>82.6</v>
      </c>
      <c r="K190" s="1">
        <v>43570</v>
      </c>
      <c r="L190">
        <v>2084</v>
      </c>
      <c r="M190" t="s">
        <v>29</v>
      </c>
      <c r="N190" t="s">
        <v>286</v>
      </c>
      <c r="O190" t="s">
        <v>26</v>
      </c>
      <c r="P190" t="s">
        <v>16</v>
      </c>
      <c r="S190">
        <v>91260</v>
      </c>
      <c r="T190" t="s">
        <v>306</v>
      </c>
    </row>
    <row r="191" spans="2:20" x14ac:dyDescent="0.25">
      <c r="B191" t="s">
        <v>13</v>
      </c>
      <c r="C191" t="s">
        <v>14</v>
      </c>
      <c r="D191" t="s">
        <v>17</v>
      </c>
      <c r="E191" t="s">
        <v>17</v>
      </c>
      <c r="F191">
        <v>4</v>
      </c>
      <c r="G191">
        <v>345</v>
      </c>
      <c r="H191">
        <v>345</v>
      </c>
      <c r="I191">
        <v>1105</v>
      </c>
      <c r="J191" s="58">
        <v>41.3</v>
      </c>
      <c r="K191" s="1">
        <v>43570</v>
      </c>
      <c r="L191">
        <v>2084</v>
      </c>
      <c r="M191" t="s">
        <v>29</v>
      </c>
      <c r="N191" t="s">
        <v>286</v>
      </c>
      <c r="O191" t="s">
        <v>26</v>
      </c>
      <c r="P191" t="s">
        <v>16</v>
      </c>
      <c r="S191">
        <v>91260</v>
      </c>
      <c r="T191" t="s">
        <v>306</v>
      </c>
    </row>
    <row r="192" spans="2:20" x14ac:dyDescent="0.25">
      <c r="B192" t="s">
        <v>13</v>
      </c>
      <c r="C192" t="s">
        <v>14</v>
      </c>
      <c r="D192" t="s">
        <v>17</v>
      </c>
      <c r="E192" t="s">
        <v>17</v>
      </c>
      <c r="F192">
        <v>4</v>
      </c>
      <c r="G192">
        <v>345</v>
      </c>
      <c r="H192">
        <v>345</v>
      </c>
      <c r="I192">
        <v>1105</v>
      </c>
      <c r="J192" s="58">
        <v>82.6</v>
      </c>
      <c r="K192" s="1">
        <v>43570</v>
      </c>
      <c r="L192">
        <v>2084</v>
      </c>
      <c r="M192" t="s">
        <v>29</v>
      </c>
      <c r="N192" t="s">
        <v>286</v>
      </c>
      <c r="O192" t="s">
        <v>26</v>
      </c>
      <c r="P192" t="s">
        <v>16</v>
      </c>
      <c r="S192">
        <v>91260</v>
      </c>
      <c r="T192" t="s">
        <v>306</v>
      </c>
    </row>
    <row r="193" spans="2:20" x14ac:dyDescent="0.25">
      <c r="B193" t="s">
        <v>13</v>
      </c>
      <c r="C193" t="s">
        <v>14</v>
      </c>
      <c r="D193" t="s">
        <v>17</v>
      </c>
      <c r="E193" t="s">
        <v>17</v>
      </c>
      <c r="F193">
        <v>4</v>
      </c>
      <c r="G193">
        <v>345</v>
      </c>
      <c r="H193">
        <v>345</v>
      </c>
      <c r="I193">
        <v>1105</v>
      </c>
      <c r="J193" s="58">
        <v>82.6</v>
      </c>
      <c r="K193" s="1">
        <v>43578</v>
      </c>
      <c r="L193">
        <v>2087</v>
      </c>
      <c r="M193" t="s">
        <v>31</v>
      </c>
      <c r="N193" t="s">
        <v>285</v>
      </c>
      <c r="O193" t="s">
        <v>26</v>
      </c>
      <c r="P193" t="s">
        <v>16</v>
      </c>
      <c r="S193">
        <v>91260</v>
      </c>
      <c r="T193" t="s">
        <v>306</v>
      </c>
    </row>
    <row r="194" spans="2:20" x14ac:dyDescent="0.25">
      <c r="B194" t="s">
        <v>13</v>
      </c>
      <c r="C194" t="s">
        <v>14</v>
      </c>
      <c r="D194" t="s">
        <v>17</v>
      </c>
      <c r="E194" t="s">
        <v>17</v>
      </c>
      <c r="F194">
        <v>4</v>
      </c>
      <c r="G194">
        <v>345</v>
      </c>
      <c r="H194">
        <v>345</v>
      </c>
      <c r="I194">
        <v>1105</v>
      </c>
      <c r="J194" s="58">
        <v>82.6</v>
      </c>
      <c r="K194" s="1">
        <v>43578</v>
      </c>
      <c r="L194">
        <v>2087</v>
      </c>
      <c r="M194" t="s">
        <v>31</v>
      </c>
      <c r="N194" t="s">
        <v>285</v>
      </c>
      <c r="O194" t="s">
        <v>26</v>
      </c>
      <c r="P194" t="s">
        <v>16</v>
      </c>
      <c r="S194">
        <v>91260</v>
      </c>
      <c r="T194" t="s">
        <v>306</v>
      </c>
    </row>
    <row r="195" spans="2:20" x14ac:dyDescent="0.25">
      <c r="B195" t="s">
        <v>13</v>
      </c>
      <c r="C195" t="s">
        <v>14</v>
      </c>
      <c r="D195" t="s">
        <v>17</v>
      </c>
      <c r="E195" t="s">
        <v>17</v>
      </c>
      <c r="F195">
        <v>4</v>
      </c>
      <c r="G195">
        <v>345</v>
      </c>
      <c r="H195">
        <v>345</v>
      </c>
      <c r="I195">
        <v>1105</v>
      </c>
      <c r="J195" s="58">
        <v>123.9</v>
      </c>
      <c r="K195" s="1">
        <v>43578</v>
      </c>
      <c r="L195">
        <v>2087</v>
      </c>
      <c r="M195" t="s">
        <v>31</v>
      </c>
      <c r="N195" t="s">
        <v>285</v>
      </c>
      <c r="O195" t="s">
        <v>26</v>
      </c>
      <c r="P195" t="s">
        <v>16</v>
      </c>
      <c r="S195">
        <v>91260</v>
      </c>
      <c r="T195" t="s">
        <v>306</v>
      </c>
    </row>
    <row r="196" spans="2:20" x14ac:dyDescent="0.25">
      <c r="B196" t="s">
        <v>13</v>
      </c>
      <c r="C196" t="s">
        <v>14</v>
      </c>
      <c r="D196" t="s">
        <v>17</v>
      </c>
      <c r="E196" t="s">
        <v>17</v>
      </c>
      <c r="F196">
        <v>4</v>
      </c>
      <c r="G196">
        <v>345</v>
      </c>
      <c r="H196">
        <v>345</v>
      </c>
      <c r="I196">
        <v>1140</v>
      </c>
      <c r="J196" s="58">
        <v>41.3</v>
      </c>
      <c r="K196" s="1">
        <v>43578</v>
      </c>
      <c r="L196">
        <v>2087</v>
      </c>
      <c r="M196" t="s">
        <v>27</v>
      </c>
      <c r="N196" t="s">
        <v>30</v>
      </c>
      <c r="O196" t="s">
        <v>26</v>
      </c>
      <c r="P196" t="s">
        <v>16</v>
      </c>
      <c r="S196">
        <v>93264</v>
      </c>
      <c r="T196" t="s">
        <v>307</v>
      </c>
    </row>
    <row r="197" spans="2:20" x14ac:dyDescent="0.25">
      <c r="B197" t="s">
        <v>13</v>
      </c>
      <c r="C197" t="s">
        <v>14</v>
      </c>
      <c r="D197" t="s">
        <v>17</v>
      </c>
      <c r="E197" t="s">
        <v>17</v>
      </c>
      <c r="F197">
        <v>4</v>
      </c>
      <c r="G197">
        <v>345</v>
      </c>
      <c r="H197">
        <v>345</v>
      </c>
      <c r="I197">
        <v>1190</v>
      </c>
      <c r="J197" s="58">
        <v>82.6</v>
      </c>
      <c r="K197" s="1">
        <v>43578</v>
      </c>
      <c r="L197">
        <v>2087</v>
      </c>
      <c r="M197" t="s">
        <v>35</v>
      </c>
      <c r="N197" t="s">
        <v>30</v>
      </c>
      <c r="O197" t="s">
        <v>26</v>
      </c>
      <c r="P197" t="s">
        <v>16</v>
      </c>
      <c r="S197">
        <v>96448</v>
      </c>
      <c r="T197" t="s">
        <v>304</v>
      </c>
    </row>
    <row r="198" spans="2:20" x14ac:dyDescent="0.25">
      <c r="B198" t="s">
        <v>13</v>
      </c>
      <c r="C198" t="s">
        <v>14</v>
      </c>
      <c r="D198" t="s">
        <v>17</v>
      </c>
      <c r="E198" t="s">
        <v>17</v>
      </c>
      <c r="F198">
        <v>4</v>
      </c>
      <c r="G198">
        <v>345</v>
      </c>
      <c r="H198">
        <v>345</v>
      </c>
      <c r="I198">
        <v>1190</v>
      </c>
      <c r="J198" s="58">
        <v>20.65</v>
      </c>
      <c r="K198" s="1">
        <v>43585</v>
      </c>
      <c r="L198">
        <v>2090</v>
      </c>
      <c r="M198" t="s">
        <v>29</v>
      </c>
      <c r="N198" t="s">
        <v>276</v>
      </c>
      <c r="O198" t="s">
        <v>26</v>
      </c>
      <c r="P198" t="s">
        <v>16</v>
      </c>
      <c r="S198">
        <v>96448</v>
      </c>
      <c r="T198" t="s">
        <v>304</v>
      </c>
    </row>
    <row r="199" spans="2:20" x14ac:dyDescent="0.25">
      <c r="B199" t="s">
        <v>13</v>
      </c>
      <c r="C199" t="s">
        <v>14</v>
      </c>
      <c r="D199" t="s">
        <v>17</v>
      </c>
      <c r="E199" t="s">
        <v>17</v>
      </c>
      <c r="F199">
        <v>4</v>
      </c>
      <c r="G199">
        <v>345</v>
      </c>
      <c r="H199">
        <v>345</v>
      </c>
      <c r="I199">
        <v>1135</v>
      </c>
      <c r="J199" s="58">
        <v>41.3</v>
      </c>
      <c r="K199" s="1">
        <v>43585</v>
      </c>
      <c r="L199">
        <v>2090</v>
      </c>
      <c r="M199" t="s">
        <v>29</v>
      </c>
      <c r="N199" t="s">
        <v>55</v>
      </c>
      <c r="O199" t="s">
        <v>26</v>
      </c>
      <c r="P199" t="s">
        <v>16</v>
      </c>
      <c r="S199">
        <v>97906</v>
      </c>
      <c r="T199" t="s">
        <v>307</v>
      </c>
    </row>
    <row r="200" spans="2:20" x14ac:dyDescent="0.25">
      <c r="B200" t="s">
        <v>13</v>
      </c>
      <c r="C200" t="s">
        <v>14</v>
      </c>
      <c r="D200" t="s">
        <v>17</v>
      </c>
      <c r="E200" t="s">
        <v>17</v>
      </c>
      <c r="F200">
        <v>4</v>
      </c>
      <c r="G200">
        <v>345</v>
      </c>
      <c r="H200">
        <v>345</v>
      </c>
      <c r="I200">
        <v>1130</v>
      </c>
      <c r="J200" s="58">
        <v>82.6</v>
      </c>
      <c r="K200" s="1">
        <v>43585</v>
      </c>
      <c r="L200">
        <v>2090</v>
      </c>
      <c r="M200" t="s">
        <v>29</v>
      </c>
      <c r="N200" t="s">
        <v>137</v>
      </c>
      <c r="O200" t="s">
        <v>26</v>
      </c>
      <c r="P200" t="s">
        <v>16</v>
      </c>
      <c r="S200">
        <v>96128</v>
      </c>
      <c r="T200" t="s">
        <v>307</v>
      </c>
    </row>
    <row r="201" spans="2:20" x14ac:dyDescent="0.25">
      <c r="B201" t="s">
        <v>13</v>
      </c>
      <c r="C201" t="s">
        <v>14</v>
      </c>
      <c r="D201" t="s">
        <v>17</v>
      </c>
      <c r="E201" t="s">
        <v>17</v>
      </c>
      <c r="F201">
        <v>4</v>
      </c>
      <c r="G201">
        <v>345</v>
      </c>
      <c r="H201">
        <v>345</v>
      </c>
      <c r="I201">
        <v>1130</v>
      </c>
      <c r="J201" s="58">
        <v>41.3</v>
      </c>
      <c r="K201" s="1">
        <v>43585</v>
      </c>
      <c r="L201">
        <v>2090</v>
      </c>
      <c r="M201" t="s">
        <v>29</v>
      </c>
      <c r="N201" t="s">
        <v>137</v>
      </c>
      <c r="O201" t="s">
        <v>26</v>
      </c>
      <c r="P201" t="s">
        <v>16</v>
      </c>
      <c r="S201">
        <v>96128</v>
      </c>
      <c r="T201" t="s">
        <v>307</v>
      </c>
    </row>
    <row r="202" spans="2:20" x14ac:dyDescent="0.25">
      <c r="B202" t="s">
        <v>13</v>
      </c>
      <c r="C202" t="s">
        <v>14</v>
      </c>
      <c r="D202" t="s">
        <v>17</v>
      </c>
      <c r="E202" t="s">
        <v>17</v>
      </c>
      <c r="F202">
        <v>4</v>
      </c>
      <c r="G202">
        <v>345</v>
      </c>
      <c r="H202">
        <v>345</v>
      </c>
      <c r="I202">
        <v>1130</v>
      </c>
      <c r="J202" s="58">
        <v>41.3</v>
      </c>
      <c r="K202" s="1">
        <v>43585</v>
      </c>
      <c r="L202">
        <v>2090</v>
      </c>
      <c r="M202" t="s">
        <v>29</v>
      </c>
      <c r="N202" t="s">
        <v>137</v>
      </c>
      <c r="O202" t="s">
        <v>26</v>
      </c>
      <c r="P202" t="s">
        <v>16</v>
      </c>
      <c r="S202">
        <v>96128</v>
      </c>
      <c r="T202" t="s">
        <v>307</v>
      </c>
    </row>
    <row r="203" spans="2:20" x14ac:dyDescent="0.25">
      <c r="B203" t="s">
        <v>13</v>
      </c>
      <c r="C203" t="s">
        <v>14</v>
      </c>
      <c r="D203" t="s">
        <v>17</v>
      </c>
      <c r="E203" t="s">
        <v>17</v>
      </c>
      <c r="F203">
        <v>4</v>
      </c>
      <c r="G203">
        <v>345</v>
      </c>
      <c r="H203">
        <v>345</v>
      </c>
      <c r="I203">
        <v>1195</v>
      </c>
      <c r="J203" s="58">
        <v>41.3</v>
      </c>
      <c r="K203" s="1">
        <v>43585</v>
      </c>
      <c r="L203">
        <v>2090</v>
      </c>
      <c r="M203" t="s">
        <v>29</v>
      </c>
      <c r="N203" t="s">
        <v>273</v>
      </c>
      <c r="O203" t="s">
        <v>26</v>
      </c>
      <c r="P203" t="s">
        <v>16</v>
      </c>
      <c r="S203">
        <v>97601</v>
      </c>
      <c r="T203" t="s">
        <v>304</v>
      </c>
    </row>
    <row r="204" spans="2:20" x14ac:dyDescent="0.25">
      <c r="B204" t="s">
        <v>13</v>
      </c>
      <c r="C204" t="s">
        <v>14</v>
      </c>
      <c r="D204" t="s">
        <v>17</v>
      </c>
      <c r="E204" t="s">
        <v>17</v>
      </c>
      <c r="F204">
        <v>4</v>
      </c>
      <c r="G204">
        <v>345</v>
      </c>
      <c r="H204">
        <v>345</v>
      </c>
      <c r="I204">
        <v>1130</v>
      </c>
      <c r="J204" s="58">
        <v>20.65</v>
      </c>
      <c r="K204" s="1">
        <v>43585</v>
      </c>
      <c r="L204">
        <v>2090</v>
      </c>
      <c r="M204" t="s">
        <v>29</v>
      </c>
      <c r="N204" t="s">
        <v>279</v>
      </c>
      <c r="O204" t="s">
        <v>26</v>
      </c>
      <c r="P204" t="s">
        <v>16</v>
      </c>
      <c r="S204">
        <v>96127</v>
      </c>
      <c r="T204" t="s">
        <v>307</v>
      </c>
    </row>
    <row r="205" spans="2:20" x14ac:dyDescent="0.25">
      <c r="B205" t="s">
        <v>13</v>
      </c>
      <c r="C205" t="s">
        <v>14</v>
      </c>
      <c r="D205" t="s">
        <v>17</v>
      </c>
      <c r="E205" t="s">
        <v>17</v>
      </c>
      <c r="F205">
        <v>4</v>
      </c>
      <c r="G205">
        <v>345</v>
      </c>
      <c r="H205">
        <v>345</v>
      </c>
      <c r="I205">
        <v>1125</v>
      </c>
      <c r="J205" s="58">
        <v>82.6</v>
      </c>
      <c r="K205" s="1">
        <v>43585</v>
      </c>
      <c r="L205">
        <v>2090</v>
      </c>
      <c r="M205" t="s">
        <v>29</v>
      </c>
      <c r="N205" t="s">
        <v>48</v>
      </c>
      <c r="O205" t="s">
        <v>26</v>
      </c>
      <c r="P205" t="s">
        <v>16</v>
      </c>
      <c r="S205">
        <v>91928</v>
      </c>
      <c r="T205" t="s">
        <v>307</v>
      </c>
    </row>
    <row r="206" spans="2:20" x14ac:dyDescent="0.25">
      <c r="B206" t="s">
        <v>13</v>
      </c>
      <c r="C206" t="s">
        <v>14</v>
      </c>
      <c r="D206" t="s">
        <v>17</v>
      </c>
      <c r="E206" t="s">
        <v>17</v>
      </c>
      <c r="F206">
        <v>4</v>
      </c>
      <c r="G206">
        <v>345</v>
      </c>
      <c r="H206">
        <v>345</v>
      </c>
      <c r="I206">
        <v>1105</v>
      </c>
      <c r="J206" s="58">
        <v>82.6</v>
      </c>
      <c r="K206" s="1">
        <v>43585</v>
      </c>
      <c r="L206">
        <v>2090</v>
      </c>
      <c r="M206" t="s">
        <v>29</v>
      </c>
      <c r="N206" t="s">
        <v>284</v>
      </c>
      <c r="O206" t="s">
        <v>26</v>
      </c>
      <c r="P206" t="s">
        <v>16</v>
      </c>
      <c r="S206">
        <v>91260</v>
      </c>
      <c r="T206" t="s">
        <v>306</v>
      </c>
    </row>
    <row r="207" spans="2:20" x14ac:dyDescent="0.25">
      <c r="B207" t="s">
        <v>13</v>
      </c>
      <c r="C207" t="s">
        <v>14</v>
      </c>
      <c r="D207" t="s">
        <v>17</v>
      </c>
      <c r="E207" t="s">
        <v>17</v>
      </c>
      <c r="F207">
        <v>4</v>
      </c>
      <c r="G207">
        <v>345</v>
      </c>
      <c r="H207">
        <v>345</v>
      </c>
      <c r="I207">
        <v>1195</v>
      </c>
      <c r="J207" s="58">
        <v>20.65</v>
      </c>
      <c r="K207" s="1">
        <v>43585</v>
      </c>
      <c r="L207">
        <v>2090</v>
      </c>
      <c r="M207" t="s">
        <v>29</v>
      </c>
      <c r="N207" t="s">
        <v>273</v>
      </c>
      <c r="O207" t="s">
        <v>26</v>
      </c>
      <c r="P207" t="s">
        <v>16</v>
      </c>
      <c r="S207">
        <v>97601</v>
      </c>
      <c r="T207" t="s">
        <v>304</v>
      </c>
    </row>
    <row r="208" spans="2:20" x14ac:dyDescent="0.25">
      <c r="B208" t="s">
        <v>13</v>
      </c>
      <c r="C208" t="s">
        <v>14</v>
      </c>
      <c r="D208" t="s">
        <v>17</v>
      </c>
      <c r="E208" t="s">
        <v>17</v>
      </c>
      <c r="F208">
        <v>4</v>
      </c>
      <c r="G208">
        <v>345</v>
      </c>
      <c r="H208">
        <v>345</v>
      </c>
      <c r="I208">
        <v>1130</v>
      </c>
      <c r="J208" s="58">
        <v>20.65</v>
      </c>
      <c r="K208" s="1">
        <v>43585</v>
      </c>
      <c r="L208">
        <v>2090</v>
      </c>
      <c r="M208" t="s">
        <v>29</v>
      </c>
      <c r="N208" t="s">
        <v>278</v>
      </c>
      <c r="O208" t="s">
        <v>26</v>
      </c>
      <c r="P208" t="s">
        <v>16</v>
      </c>
      <c r="S208">
        <v>96128</v>
      </c>
      <c r="T208" t="s">
        <v>307</v>
      </c>
    </row>
    <row r="209" spans="2:20" x14ac:dyDescent="0.25">
      <c r="B209" t="s">
        <v>13</v>
      </c>
      <c r="C209" t="s">
        <v>14</v>
      </c>
      <c r="D209" t="s">
        <v>17</v>
      </c>
      <c r="E209" t="s">
        <v>17</v>
      </c>
      <c r="F209">
        <f t="shared" ref="F209:F212" ca="1" si="17">MONTH(K209)</f>
        <v>5</v>
      </c>
      <c r="G209">
        <v>345</v>
      </c>
      <c r="H209">
        <v>345</v>
      </c>
      <c r="I209">
        <v>1130</v>
      </c>
      <c r="J209">
        <v>297.83999999999997</v>
      </c>
      <c r="K209" s="1">
        <v>43616</v>
      </c>
      <c r="L209">
        <v>365333</v>
      </c>
      <c r="M209" t="s">
        <v>266</v>
      </c>
      <c r="N209" t="s">
        <v>268</v>
      </c>
      <c r="O209" t="s">
        <v>15</v>
      </c>
      <c r="P209" t="s">
        <v>16</v>
      </c>
      <c r="S209">
        <v>96128</v>
      </c>
      <c r="T209" t="s">
        <v>307</v>
      </c>
    </row>
    <row r="210" spans="2:20" x14ac:dyDescent="0.25">
      <c r="B210" t="s">
        <v>13</v>
      </c>
      <c r="C210" t="s">
        <v>14</v>
      </c>
      <c r="D210" t="s">
        <v>17</v>
      </c>
      <c r="E210" t="s">
        <v>17</v>
      </c>
      <c r="F210">
        <f t="shared" ca="1" si="17"/>
        <v>5</v>
      </c>
      <c r="G210">
        <v>345</v>
      </c>
      <c r="H210">
        <v>345</v>
      </c>
      <c r="I210">
        <v>1130</v>
      </c>
      <c r="J210">
        <v>111.69</v>
      </c>
      <c r="K210" s="1">
        <v>43616</v>
      </c>
      <c r="L210">
        <v>365333</v>
      </c>
      <c r="M210" t="s">
        <v>266</v>
      </c>
      <c r="N210" t="s">
        <v>267</v>
      </c>
      <c r="O210" t="s">
        <v>15</v>
      </c>
      <c r="P210" t="s">
        <v>16</v>
      </c>
      <c r="S210">
        <v>96128</v>
      </c>
      <c r="T210" t="s">
        <v>307</v>
      </c>
    </row>
    <row r="211" spans="2:20" x14ac:dyDescent="0.25">
      <c r="B211" t="s">
        <v>13</v>
      </c>
      <c r="C211" t="s">
        <v>14</v>
      </c>
      <c r="D211" t="s">
        <v>17</v>
      </c>
      <c r="E211" t="s">
        <v>17</v>
      </c>
      <c r="F211">
        <f t="shared" ca="1" si="17"/>
        <v>5</v>
      </c>
      <c r="G211">
        <v>345</v>
      </c>
      <c r="H211">
        <v>345</v>
      </c>
      <c r="I211">
        <v>1130</v>
      </c>
      <c r="J211">
        <v>170.2</v>
      </c>
      <c r="K211" s="1">
        <v>43616</v>
      </c>
      <c r="L211">
        <v>365362</v>
      </c>
      <c r="M211" t="s">
        <v>264</v>
      </c>
      <c r="N211" t="s">
        <v>265</v>
      </c>
      <c r="O211" t="s">
        <v>15</v>
      </c>
      <c r="P211" t="s">
        <v>16</v>
      </c>
      <c r="S211">
        <v>96127</v>
      </c>
      <c r="T211" t="s">
        <v>307</v>
      </c>
    </row>
    <row r="212" spans="2:20" x14ac:dyDescent="0.25">
      <c r="B212" t="s">
        <v>13</v>
      </c>
      <c r="C212" t="s">
        <v>14</v>
      </c>
      <c r="D212" t="s">
        <v>17</v>
      </c>
      <c r="E212" t="s">
        <v>17</v>
      </c>
      <c r="F212">
        <f t="shared" ca="1" si="17"/>
        <v>5</v>
      </c>
      <c r="G212">
        <v>345</v>
      </c>
      <c r="H212">
        <v>345</v>
      </c>
      <c r="I212">
        <v>1130</v>
      </c>
      <c r="J212">
        <v>170.2</v>
      </c>
      <c r="K212" s="1">
        <v>43616</v>
      </c>
      <c r="L212">
        <v>365362</v>
      </c>
      <c r="M212" t="s">
        <v>264</v>
      </c>
      <c r="N212" t="s">
        <v>265</v>
      </c>
      <c r="O212" t="s">
        <v>15</v>
      </c>
      <c r="P212" t="s">
        <v>16</v>
      </c>
      <c r="S212">
        <v>96127</v>
      </c>
      <c r="T212" t="s">
        <v>307</v>
      </c>
    </row>
    <row r="213" spans="2:20" x14ac:dyDescent="0.25">
      <c r="B213" t="s">
        <v>13</v>
      </c>
      <c r="C213" t="s">
        <v>18</v>
      </c>
      <c r="D213" t="s">
        <v>17</v>
      </c>
      <c r="E213" t="s">
        <v>17</v>
      </c>
      <c r="F213">
        <f t="shared" ref="F213" ca="1" si="18">MONTH(K213)</f>
        <v>5</v>
      </c>
      <c r="G213">
        <v>345</v>
      </c>
      <c r="H213">
        <v>345</v>
      </c>
      <c r="I213">
        <v>1105</v>
      </c>
      <c r="J213">
        <v>1786.75</v>
      </c>
      <c r="K213" s="1">
        <v>43602</v>
      </c>
      <c r="L213">
        <v>325354</v>
      </c>
      <c r="M213" t="s">
        <v>21</v>
      </c>
      <c r="N213" t="s">
        <v>117</v>
      </c>
      <c r="O213" t="s">
        <v>20</v>
      </c>
      <c r="P213" t="s">
        <v>16</v>
      </c>
      <c r="Q213">
        <v>307269</v>
      </c>
      <c r="R213" t="s">
        <v>22</v>
      </c>
      <c r="S213">
        <v>91260</v>
      </c>
      <c r="T213" t="s">
        <v>306</v>
      </c>
    </row>
    <row r="214" spans="2:20" x14ac:dyDescent="0.25">
      <c r="B214" t="s">
        <v>13</v>
      </c>
      <c r="C214" t="s">
        <v>18</v>
      </c>
      <c r="D214" t="s">
        <v>17</v>
      </c>
      <c r="E214" t="s">
        <v>17</v>
      </c>
      <c r="F214">
        <f t="shared" ref="F214:F215" ca="1" si="19">MONTH(K214)</f>
        <v>5</v>
      </c>
      <c r="G214">
        <v>345</v>
      </c>
      <c r="H214">
        <v>345</v>
      </c>
      <c r="I214">
        <v>1130</v>
      </c>
      <c r="J214">
        <v>37.909999999999997</v>
      </c>
      <c r="K214" s="1">
        <v>43594</v>
      </c>
      <c r="L214">
        <v>1056399</v>
      </c>
      <c r="M214" t="s">
        <v>68</v>
      </c>
      <c r="N214" t="s">
        <v>70</v>
      </c>
      <c r="O214" t="s">
        <v>24</v>
      </c>
      <c r="P214" t="s">
        <v>16</v>
      </c>
      <c r="Q214">
        <v>307871</v>
      </c>
      <c r="R214" t="s">
        <v>41</v>
      </c>
      <c r="S214">
        <v>96128</v>
      </c>
      <c r="T214" t="s">
        <v>307</v>
      </c>
    </row>
    <row r="215" spans="2:20" x14ac:dyDescent="0.25">
      <c r="B215" t="s">
        <v>13</v>
      </c>
      <c r="C215" t="s">
        <v>18</v>
      </c>
      <c r="D215" t="s">
        <v>17</v>
      </c>
      <c r="E215" t="s">
        <v>17</v>
      </c>
      <c r="F215">
        <f t="shared" ca="1" si="19"/>
        <v>5</v>
      </c>
      <c r="G215">
        <v>345</v>
      </c>
      <c r="H215">
        <v>345</v>
      </c>
      <c r="I215">
        <v>1130</v>
      </c>
      <c r="J215">
        <v>148.25</v>
      </c>
      <c r="K215" s="1">
        <v>43599</v>
      </c>
      <c r="L215">
        <v>1057295</v>
      </c>
      <c r="M215" t="s">
        <v>23</v>
      </c>
      <c r="N215" t="s">
        <v>118</v>
      </c>
      <c r="O215" t="s">
        <v>24</v>
      </c>
      <c r="P215" t="s">
        <v>16</v>
      </c>
      <c r="S215">
        <v>96127</v>
      </c>
      <c r="T215" t="s">
        <v>307</v>
      </c>
    </row>
    <row r="216" spans="2:20" x14ac:dyDescent="0.25">
      <c r="B216" t="s">
        <v>13</v>
      </c>
      <c r="C216" t="s">
        <v>14</v>
      </c>
      <c r="D216" t="s">
        <v>17</v>
      </c>
      <c r="E216" t="s">
        <v>17</v>
      </c>
      <c r="F216">
        <f t="shared" ref="F216:F228" ca="1" si="20">MONTH(K216)</f>
        <v>5</v>
      </c>
      <c r="G216">
        <v>345</v>
      </c>
      <c r="H216">
        <v>345</v>
      </c>
      <c r="I216">
        <v>1130</v>
      </c>
      <c r="J216">
        <v>85.1</v>
      </c>
      <c r="K216" s="1">
        <v>43592</v>
      </c>
      <c r="L216">
        <v>2093</v>
      </c>
      <c r="M216" t="s">
        <v>27</v>
      </c>
      <c r="N216" t="s">
        <v>263</v>
      </c>
      <c r="O216" t="s">
        <v>26</v>
      </c>
      <c r="P216" t="s">
        <v>16</v>
      </c>
      <c r="S216">
        <v>96128</v>
      </c>
      <c r="T216" t="s">
        <v>307</v>
      </c>
    </row>
    <row r="217" spans="2:20" x14ac:dyDescent="0.25">
      <c r="B217" t="s">
        <v>13</v>
      </c>
      <c r="C217" t="s">
        <v>14</v>
      </c>
      <c r="D217" t="s">
        <v>17</v>
      </c>
      <c r="E217" t="s">
        <v>17</v>
      </c>
      <c r="F217">
        <f t="shared" ca="1" si="20"/>
        <v>5</v>
      </c>
      <c r="G217">
        <v>345</v>
      </c>
      <c r="H217">
        <v>345</v>
      </c>
      <c r="I217">
        <v>1130</v>
      </c>
      <c r="J217">
        <v>123.9</v>
      </c>
      <c r="K217" s="1">
        <v>43592</v>
      </c>
      <c r="L217">
        <v>2093</v>
      </c>
      <c r="M217" t="s">
        <v>27</v>
      </c>
      <c r="N217" t="s">
        <v>262</v>
      </c>
      <c r="O217" t="s">
        <v>26</v>
      </c>
      <c r="P217" t="s">
        <v>16</v>
      </c>
      <c r="S217">
        <v>96128</v>
      </c>
      <c r="T217" t="s">
        <v>307</v>
      </c>
    </row>
    <row r="218" spans="2:20" x14ac:dyDescent="0.25">
      <c r="B218" t="s">
        <v>13</v>
      </c>
      <c r="C218" t="s">
        <v>14</v>
      </c>
      <c r="D218" t="s">
        <v>17</v>
      </c>
      <c r="E218" t="s">
        <v>17</v>
      </c>
      <c r="F218">
        <f t="shared" ca="1" si="20"/>
        <v>5</v>
      </c>
      <c r="G218">
        <v>345</v>
      </c>
      <c r="H218">
        <v>345</v>
      </c>
      <c r="I218">
        <v>1130</v>
      </c>
      <c r="J218">
        <v>330.4</v>
      </c>
      <c r="K218" s="1">
        <v>43592</v>
      </c>
      <c r="L218">
        <v>2093</v>
      </c>
      <c r="M218" t="s">
        <v>27</v>
      </c>
      <c r="N218" t="s">
        <v>261</v>
      </c>
      <c r="O218" t="s">
        <v>26</v>
      </c>
      <c r="P218" t="s">
        <v>16</v>
      </c>
      <c r="S218">
        <v>96128</v>
      </c>
      <c r="T218" t="s">
        <v>307</v>
      </c>
    </row>
    <row r="219" spans="2:20" x14ac:dyDescent="0.25">
      <c r="B219" t="s">
        <v>13</v>
      </c>
      <c r="C219" t="s">
        <v>14</v>
      </c>
      <c r="D219" t="s">
        <v>17</v>
      </c>
      <c r="E219" t="s">
        <v>17</v>
      </c>
      <c r="F219">
        <f t="shared" ca="1" si="20"/>
        <v>5</v>
      </c>
      <c r="G219">
        <v>345</v>
      </c>
      <c r="H219">
        <v>345</v>
      </c>
      <c r="I219">
        <v>1130</v>
      </c>
      <c r="J219">
        <v>85.1</v>
      </c>
      <c r="K219" s="1">
        <v>43592</v>
      </c>
      <c r="L219">
        <v>2093</v>
      </c>
      <c r="M219" t="s">
        <v>239</v>
      </c>
      <c r="N219" t="s">
        <v>260</v>
      </c>
      <c r="O219" t="s">
        <v>26</v>
      </c>
      <c r="P219" t="s">
        <v>16</v>
      </c>
      <c r="S219">
        <v>96128</v>
      </c>
      <c r="T219" t="s">
        <v>307</v>
      </c>
    </row>
    <row r="220" spans="2:20" x14ac:dyDescent="0.25">
      <c r="B220" t="s">
        <v>13</v>
      </c>
      <c r="C220" t="s">
        <v>14</v>
      </c>
      <c r="D220" t="s">
        <v>17</v>
      </c>
      <c r="E220" t="s">
        <v>17</v>
      </c>
      <c r="F220">
        <f t="shared" ca="1" si="20"/>
        <v>5</v>
      </c>
      <c r="G220">
        <v>345</v>
      </c>
      <c r="H220">
        <v>345</v>
      </c>
      <c r="I220">
        <v>1130</v>
      </c>
      <c r="J220">
        <v>85.1</v>
      </c>
      <c r="K220" s="1">
        <v>43592</v>
      </c>
      <c r="L220">
        <v>2093</v>
      </c>
      <c r="M220" t="s">
        <v>239</v>
      </c>
      <c r="N220" t="s">
        <v>259</v>
      </c>
      <c r="O220" t="s">
        <v>26</v>
      </c>
      <c r="P220" t="s">
        <v>16</v>
      </c>
      <c r="S220">
        <v>96128</v>
      </c>
      <c r="T220" t="s">
        <v>307</v>
      </c>
    </row>
    <row r="221" spans="2:20" x14ac:dyDescent="0.25">
      <c r="B221" t="s">
        <v>13</v>
      </c>
      <c r="C221" t="s">
        <v>14</v>
      </c>
      <c r="D221" t="s">
        <v>17</v>
      </c>
      <c r="E221" t="s">
        <v>17</v>
      </c>
      <c r="F221">
        <f t="shared" ca="1" si="20"/>
        <v>5</v>
      </c>
      <c r="G221">
        <v>345</v>
      </c>
      <c r="H221">
        <v>345</v>
      </c>
      <c r="I221">
        <v>1115</v>
      </c>
      <c r="J221">
        <v>127.65</v>
      </c>
      <c r="K221" s="1">
        <v>43592</v>
      </c>
      <c r="L221">
        <v>2093</v>
      </c>
      <c r="M221" t="s">
        <v>31</v>
      </c>
      <c r="N221" t="s">
        <v>271</v>
      </c>
      <c r="O221" t="s">
        <v>26</v>
      </c>
      <c r="P221" t="s">
        <v>16</v>
      </c>
      <c r="S221">
        <v>92930</v>
      </c>
      <c r="T221" t="s">
        <v>306</v>
      </c>
    </row>
    <row r="222" spans="2:20" x14ac:dyDescent="0.25">
      <c r="B222" t="s">
        <v>13</v>
      </c>
      <c r="C222" t="s">
        <v>14</v>
      </c>
      <c r="D222" t="s">
        <v>17</v>
      </c>
      <c r="E222" t="s">
        <v>17</v>
      </c>
      <c r="F222">
        <f t="shared" ca="1" si="20"/>
        <v>5</v>
      </c>
      <c r="G222">
        <v>345</v>
      </c>
      <c r="H222">
        <v>345</v>
      </c>
      <c r="I222">
        <v>1130</v>
      </c>
      <c r="J222">
        <v>82.6</v>
      </c>
      <c r="K222" s="1">
        <v>43592</v>
      </c>
      <c r="L222">
        <v>2093</v>
      </c>
      <c r="M222" t="s">
        <v>25</v>
      </c>
      <c r="N222" t="s">
        <v>255</v>
      </c>
      <c r="O222" t="s">
        <v>26</v>
      </c>
      <c r="P222" t="s">
        <v>16</v>
      </c>
      <c r="S222">
        <v>96128</v>
      </c>
      <c r="T222" t="s">
        <v>307</v>
      </c>
    </row>
    <row r="223" spans="2:20" x14ac:dyDescent="0.25">
      <c r="B223" t="s">
        <v>13</v>
      </c>
      <c r="C223" t="s">
        <v>14</v>
      </c>
      <c r="D223" t="s">
        <v>17</v>
      </c>
      <c r="E223" t="s">
        <v>17</v>
      </c>
      <c r="F223">
        <f t="shared" ca="1" si="20"/>
        <v>5</v>
      </c>
      <c r="G223">
        <v>345</v>
      </c>
      <c r="H223">
        <v>345</v>
      </c>
      <c r="I223">
        <v>1130</v>
      </c>
      <c r="J223">
        <v>330.4</v>
      </c>
      <c r="K223" s="1">
        <v>43592</v>
      </c>
      <c r="L223">
        <v>2093</v>
      </c>
      <c r="M223" t="s">
        <v>25</v>
      </c>
      <c r="N223" t="s">
        <v>52</v>
      </c>
      <c r="O223" t="s">
        <v>26</v>
      </c>
      <c r="P223" t="s">
        <v>16</v>
      </c>
      <c r="S223">
        <v>96128</v>
      </c>
      <c r="T223" t="s">
        <v>307</v>
      </c>
    </row>
    <row r="224" spans="2:20" x14ac:dyDescent="0.25">
      <c r="B224" t="s">
        <v>13</v>
      </c>
      <c r="C224" t="s">
        <v>14</v>
      </c>
      <c r="D224" t="s">
        <v>17</v>
      </c>
      <c r="E224" t="s">
        <v>17</v>
      </c>
      <c r="F224">
        <f t="shared" ca="1" si="20"/>
        <v>5</v>
      </c>
      <c r="G224">
        <v>345</v>
      </c>
      <c r="H224">
        <v>345</v>
      </c>
      <c r="I224">
        <v>1130</v>
      </c>
      <c r="J224">
        <v>85.1</v>
      </c>
      <c r="K224" s="1">
        <v>43592</v>
      </c>
      <c r="L224">
        <v>2093</v>
      </c>
      <c r="M224" t="s">
        <v>27</v>
      </c>
      <c r="N224" t="s">
        <v>258</v>
      </c>
      <c r="O224" t="s">
        <v>26</v>
      </c>
      <c r="P224" t="s">
        <v>16</v>
      </c>
      <c r="S224">
        <v>96128</v>
      </c>
      <c r="T224" t="s">
        <v>307</v>
      </c>
    </row>
    <row r="225" spans="2:20" x14ac:dyDescent="0.25">
      <c r="B225" t="s">
        <v>13</v>
      </c>
      <c r="C225" t="s">
        <v>14</v>
      </c>
      <c r="D225" t="s">
        <v>17</v>
      </c>
      <c r="E225" t="s">
        <v>17</v>
      </c>
      <c r="F225">
        <f t="shared" ca="1" si="20"/>
        <v>5</v>
      </c>
      <c r="G225">
        <v>345</v>
      </c>
      <c r="H225">
        <v>345</v>
      </c>
      <c r="I225">
        <v>1130</v>
      </c>
      <c r="J225">
        <v>85.1</v>
      </c>
      <c r="K225" s="1">
        <v>43592</v>
      </c>
      <c r="L225">
        <v>2093</v>
      </c>
      <c r="M225" t="s">
        <v>25</v>
      </c>
      <c r="N225" t="s">
        <v>257</v>
      </c>
      <c r="O225" t="s">
        <v>26</v>
      </c>
      <c r="P225" t="s">
        <v>16</v>
      </c>
      <c r="S225">
        <v>96128</v>
      </c>
      <c r="T225" t="s">
        <v>307</v>
      </c>
    </row>
    <row r="226" spans="2:20" x14ac:dyDescent="0.25">
      <c r="B226" t="s">
        <v>13</v>
      </c>
      <c r="C226" t="s">
        <v>14</v>
      </c>
      <c r="D226" t="s">
        <v>17</v>
      </c>
      <c r="E226" t="s">
        <v>17</v>
      </c>
      <c r="F226">
        <f t="shared" ca="1" si="20"/>
        <v>5</v>
      </c>
      <c r="G226">
        <v>345</v>
      </c>
      <c r="H226">
        <v>345</v>
      </c>
      <c r="I226">
        <v>1130</v>
      </c>
      <c r="J226">
        <v>85.1</v>
      </c>
      <c r="K226" s="1">
        <v>43592</v>
      </c>
      <c r="L226">
        <v>2093</v>
      </c>
      <c r="M226" t="s">
        <v>25</v>
      </c>
      <c r="N226" t="s">
        <v>256</v>
      </c>
      <c r="O226" t="s">
        <v>26</v>
      </c>
      <c r="P226" t="s">
        <v>16</v>
      </c>
      <c r="S226">
        <v>96128</v>
      </c>
      <c r="T226" t="s">
        <v>307</v>
      </c>
    </row>
    <row r="227" spans="2:20" x14ac:dyDescent="0.25">
      <c r="B227" t="s">
        <v>13</v>
      </c>
      <c r="C227" t="s">
        <v>14</v>
      </c>
      <c r="D227" t="s">
        <v>17</v>
      </c>
      <c r="E227" t="s">
        <v>17</v>
      </c>
      <c r="F227">
        <f t="shared" ca="1" si="20"/>
        <v>5</v>
      </c>
      <c r="G227">
        <v>345</v>
      </c>
      <c r="H227">
        <v>345</v>
      </c>
      <c r="I227">
        <v>1130</v>
      </c>
      <c r="J227">
        <v>123.9</v>
      </c>
      <c r="K227" s="1">
        <v>43592</v>
      </c>
      <c r="L227">
        <v>2093</v>
      </c>
      <c r="M227" t="s">
        <v>25</v>
      </c>
      <c r="N227" t="s">
        <v>255</v>
      </c>
      <c r="O227" t="s">
        <v>26</v>
      </c>
      <c r="P227" t="s">
        <v>16</v>
      </c>
      <c r="S227">
        <v>96128</v>
      </c>
      <c r="T227" t="s">
        <v>307</v>
      </c>
    </row>
    <row r="228" spans="2:20" x14ac:dyDescent="0.25">
      <c r="B228" t="s">
        <v>13</v>
      </c>
      <c r="C228" t="s">
        <v>14</v>
      </c>
      <c r="D228" t="s">
        <v>17</v>
      </c>
      <c r="E228" t="s">
        <v>17</v>
      </c>
      <c r="F228">
        <f t="shared" ca="1" si="20"/>
        <v>5</v>
      </c>
      <c r="G228">
        <v>345</v>
      </c>
      <c r="H228">
        <v>345</v>
      </c>
      <c r="I228">
        <v>1115</v>
      </c>
      <c r="J228">
        <v>82.6</v>
      </c>
      <c r="K228" s="1">
        <v>43592</v>
      </c>
      <c r="L228">
        <v>2093</v>
      </c>
      <c r="M228" t="s">
        <v>31</v>
      </c>
      <c r="N228" t="s">
        <v>270</v>
      </c>
      <c r="O228" t="s">
        <v>26</v>
      </c>
      <c r="P228" t="s">
        <v>16</v>
      </c>
      <c r="S228">
        <v>92930</v>
      </c>
      <c r="T228" t="s">
        <v>306</v>
      </c>
    </row>
    <row r="229" spans="2:20" x14ac:dyDescent="0.25">
      <c r="B229" t="s">
        <v>13</v>
      </c>
      <c r="C229" t="s">
        <v>14</v>
      </c>
      <c r="D229" t="s">
        <v>17</v>
      </c>
      <c r="E229" t="s">
        <v>17</v>
      </c>
      <c r="F229">
        <f t="shared" ref="F229:F243" ca="1" si="21">MONTH(K229)</f>
        <v>5</v>
      </c>
      <c r="G229">
        <v>345</v>
      </c>
      <c r="H229">
        <v>345</v>
      </c>
      <c r="I229">
        <v>1125</v>
      </c>
      <c r="J229">
        <v>42.55</v>
      </c>
      <c r="K229" s="1">
        <v>43600</v>
      </c>
      <c r="L229">
        <v>2096</v>
      </c>
      <c r="M229" t="s">
        <v>29</v>
      </c>
      <c r="N229" t="s">
        <v>37</v>
      </c>
      <c r="O229" t="s">
        <v>26</v>
      </c>
      <c r="P229" t="s">
        <v>16</v>
      </c>
      <c r="S229">
        <v>91928</v>
      </c>
      <c r="T229" t="s">
        <v>307</v>
      </c>
    </row>
    <row r="230" spans="2:20" x14ac:dyDescent="0.25">
      <c r="B230" t="s">
        <v>13</v>
      </c>
      <c r="C230" t="s">
        <v>14</v>
      </c>
      <c r="D230" t="s">
        <v>17</v>
      </c>
      <c r="E230" t="s">
        <v>17</v>
      </c>
      <c r="F230">
        <f t="shared" ca="1" si="21"/>
        <v>5</v>
      </c>
      <c r="G230">
        <v>345</v>
      </c>
      <c r="H230">
        <v>345</v>
      </c>
      <c r="I230">
        <v>1125</v>
      </c>
      <c r="J230">
        <v>42.55</v>
      </c>
      <c r="K230" s="1">
        <v>43600</v>
      </c>
      <c r="L230">
        <v>2096</v>
      </c>
      <c r="M230" t="s">
        <v>29</v>
      </c>
      <c r="N230" t="s">
        <v>37</v>
      </c>
      <c r="O230" t="s">
        <v>26</v>
      </c>
      <c r="P230" t="s">
        <v>16</v>
      </c>
      <c r="S230">
        <v>91928</v>
      </c>
      <c r="T230" t="s">
        <v>307</v>
      </c>
    </row>
    <row r="231" spans="2:20" x14ac:dyDescent="0.25">
      <c r="B231" t="s">
        <v>13</v>
      </c>
      <c r="C231" t="s">
        <v>14</v>
      </c>
      <c r="D231" t="s">
        <v>17</v>
      </c>
      <c r="E231" t="s">
        <v>17</v>
      </c>
      <c r="F231">
        <f t="shared" ca="1" si="21"/>
        <v>5</v>
      </c>
      <c r="G231">
        <v>345</v>
      </c>
      <c r="H231">
        <v>345</v>
      </c>
      <c r="I231">
        <v>1135</v>
      </c>
      <c r="J231">
        <v>42.55</v>
      </c>
      <c r="K231" s="1">
        <v>43600</v>
      </c>
      <c r="L231">
        <v>2096</v>
      </c>
      <c r="M231" t="s">
        <v>29</v>
      </c>
      <c r="N231" t="s">
        <v>54</v>
      </c>
      <c r="O231" t="s">
        <v>26</v>
      </c>
      <c r="P231" t="s">
        <v>16</v>
      </c>
      <c r="S231">
        <v>97906</v>
      </c>
      <c r="T231" t="s">
        <v>307</v>
      </c>
    </row>
    <row r="232" spans="2:20" x14ac:dyDescent="0.25">
      <c r="B232" t="s">
        <v>13</v>
      </c>
      <c r="C232" t="s">
        <v>14</v>
      </c>
      <c r="D232" t="s">
        <v>17</v>
      </c>
      <c r="E232" t="s">
        <v>17</v>
      </c>
      <c r="F232">
        <f t="shared" ca="1" si="21"/>
        <v>5</v>
      </c>
      <c r="G232">
        <v>345</v>
      </c>
      <c r="H232">
        <v>345</v>
      </c>
      <c r="I232">
        <v>1135</v>
      </c>
      <c r="J232">
        <v>41.3</v>
      </c>
      <c r="K232" s="1">
        <v>43600</v>
      </c>
      <c r="L232">
        <v>2096</v>
      </c>
      <c r="M232" t="s">
        <v>29</v>
      </c>
      <c r="N232" t="s">
        <v>54</v>
      </c>
      <c r="O232" t="s">
        <v>26</v>
      </c>
      <c r="P232" t="s">
        <v>16</v>
      </c>
      <c r="S232">
        <v>97906</v>
      </c>
      <c r="T232" t="s">
        <v>307</v>
      </c>
    </row>
    <row r="233" spans="2:20" x14ac:dyDescent="0.25">
      <c r="B233" t="s">
        <v>13</v>
      </c>
      <c r="C233" t="s">
        <v>14</v>
      </c>
      <c r="D233" t="s">
        <v>17</v>
      </c>
      <c r="E233" t="s">
        <v>17</v>
      </c>
      <c r="F233">
        <f t="shared" ca="1" si="21"/>
        <v>5</v>
      </c>
      <c r="G233">
        <v>345</v>
      </c>
      <c r="H233">
        <v>345</v>
      </c>
      <c r="I233">
        <v>1130</v>
      </c>
      <c r="J233">
        <v>21.28</v>
      </c>
      <c r="K233" s="1">
        <v>43600</v>
      </c>
      <c r="L233">
        <v>2096</v>
      </c>
      <c r="M233" t="s">
        <v>29</v>
      </c>
      <c r="N233" t="s">
        <v>254</v>
      </c>
      <c r="O233" t="s">
        <v>26</v>
      </c>
      <c r="P233" t="s">
        <v>16</v>
      </c>
      <c r="S233">
        <v>96128</v>
      </c>
      <c r="T233" t="s">
        <v>307</v>
      </c>
    </row>
    <row r="234" spans="2:20" x14ac:dyDescent="0.25">
      <c r="B234" t="s">
        <v>13</v>
      </c>
      <c r="C234" t="s">
        <v>14</v>
      </c>
      <c r="D234" t="s">
        <v>17</v>
      </c>
      <c r="E234" t="s">
        <v>17</v>
      </c>
      <c r="F234">
        <f t="shared" ca="1" si="21"/>
        <v>5</v>
      </c>
      <c r="G234">
        <v>345</v>
      </c>
      <c r="H234">
        <v>345</v>
      </c>
      <c r="I234">
        <v>1130</v>
      </c>
      <c r="J234">
        <v>42.55</v>
      </c>
      <c r="K234" s="1">
        <v>43600</v>
      </c>
      <c r="L234">
        <v>2096</v>
      </c>
      <c r="M234" t="s">
        <v>29</v>
      </c>
      <c r="N234" t="s">
        <v>254</v>
      </c>
      <c r="O234" t="s">
        <v>26</v>
      </c>
      <c r="P234" t="s">
        <v>16</v>
      </c>
      <c r="S234">
        <v>96128</v>
      </c>
      <c r="T234" t="s">
        <v>307</v>
      </c>
    </row>
    <row r="235" spans="2:20" x14ac:dyDescent="0.25">
      <c r="B235" t="s">
        <v>13</v>
      </c>
      <c r="C235" t="s">
        <v>14</v>
      </c>
      <c r="D235" t="s">
        <v>17</v>
      </c>
      <c r="E235" t="s">
        <v>17</v>
      </c>
      <c r="F235">
        <f t="shared" ca="1" si="21"/>
        <v>5</v>
      </c>
      <c r="G235">
        <v>345</v>
      </c>
      <c r="H235">
        <v>345</v>
      </c>
      <c r="I235">
        <v>1130</v>
      </c>
      <c r="J235">
        <v>42.55</v>
      </c>
      <c r="K235" s="1">
        <v>43600</v>
      </c>
      <c r="L235">
        <v>2096</v>
      </c>
      <c r="M235" t="s">
        <v>29</v>
      </c>
      <c r="N235" t="s">
        <v>254</v>
      </c>
      <c r="O235" t="s">
        <v>26</v>
      </c>
      <c r="P235" t="s">
        <v>16</v>
      </c>
      <c r="S235">
        <v>96128</v>
      </c>
      <c r="T235" t="s">
        <v>307</v>
      </c>
    </row>
    <row r="236" spans="2:20" x14ac:dyDescent="0.25">
      <c r="B236" t="s">
        <v>13</v>
      </c>
      <c r="C236" t="s">
        <v>14</v>
      </c>
      <c r="D236" t="s">
        <v>17</v>
      </c>
      <c r="E236" t="s">
        <v>17</v>
      </c>
      <c r="F236">
        <f t="shared" ca="1" si="21"/>
        <v>5</v>
      </c>
      <c r="G236">
        <v>345</v>
      </c>
      <c r="H236">
        <v>345</v>
      </c>
      <c r="I236">
        <v>1130</v>
      </c>
      <c r="J236">
        <v>42.55</v>
      </c>
      <c r="K236" s="1">
        <v>43600</v>
      </c>
      <c r="L236">
        <v>2096</v>
      </c>
      <c r="M236" t="s">
        <v>29</v>
      </c>
      <c r="N236" t="s">
        <v>137</v>
      </c>
      <c r="O236" t="s">
        <v>26</v>
      </c>
      <c r="P236" t="s">
        <v>16</v>
      </c>
      <c r="S236">
        <v>96128</v>
      </c>
      <c r="T236" t="s">
        <v>307</v>
      </c>
    </row>
    <row r="237" spans="2:20" x14ac:dyDescent="0.25">
      <c r="B237" t="s">
        <v>13</v>
      </c>
      <c r="C237" t="s">
        <v>14</v>
      </c>
      <c r="D237" t="s">
        <v>17</v>
      </c>
      <c r="E237" t="s">
        <v>17</v>
      </c>
      <c r="F237">
        <f t="shared" ca="1" si="21"/>
        <v>5</v>
      </c>
      <c r="G237">
        <v>345</v>
      </c>
      <c r="H237">
        <v>345</v>
      </c>
      <c r="I237">
        <v>1130</v>
      </c>
      <c r="J237">
        <v>82.6</v>
      </c>
      <c r="K237" s="1">
        <v>43600</v>
      </c>
      <c r="L237">
        <v>2096</v>
      </c>
      <c r="M237" t="s">
        <v>29</v>
      </c>
      <c r="N237" t="s">
        <v>137</v>
      </c>
      <c r="O237" t="s">
        <v>26</v>
      </c>
      <c r="P237" t="s">
        <v>16</v>
      </c>
      <c r="S237">
        <v>96128</v>
      </c>
      <c r="T237" t="s">
        <v>307</v>
      </c>
    </row>
    <row r="238" spans="2:20" x14ac:dyDescent="0.25">
      <c r="B238" t="s">
        <v>13</v>
      </c>
      <c r="C238" t="s">
        <v>14</v>
      </c>
      <c r="D238" t="s">
        <v>17</v>
      </c>
      <c r="E238" t="s">
        <v>17</v>
      </c>
      <c r="F238">
        <f t="shared" ca="1" si="21"/>
        <v>5</v>
      </c>
      <c r="G238">
        <v>345</v>
      </c>
      <c r="H238">
        <v>345</v>
      </c>
      <c r="I238">
        <v>1130</v>
      </c>
      <c r="J238">
        <v>42.55</v>
      </c>
      <c r="K238" s="1">
        <v>43600</v>
      </c>
      <c r="L238">
        <v>2096</v>
      </c>
      <c r="M238" t="s">
        <v>29</v>
      </c>
      <c r="N238" t="s">
        <v>253</v>
      </c>
      <c r="O238" t="s">
        <v>26</v>
      </c>
      <c r="P238" t="s">
        <v>16</v>
      </c>
      <c r="S238">
        <v>96127</v>
      </c>
      <c r="T238" t="s">
        <v>307</v>
      </c>
    </row>
    <row r="239" spans="2:20" x14ac:dyDescent="0.25">
      <c r="B239" t="s">
        <v>13</v>
      </c>
      <c r="C239" t="s">
        <v>14</v>
      </c>
      <c r="D239" t="s">
        <v>17</v>
      </c>
      <c r="E239" t="s">
        <v>17</v>
      </c>
      <c r="F239">
        <f t="shared" ca="1" si="21"/>
        <v>5</v>
      </c>
      <c r="G239">
        <v>345</v>
      </c>
      <c r="H239">
        <v>345</v>
      </c>
      <c r="I239">
        <v>1130</v>
      </c>
      <c r="J239">
        <v>42.55</v>
      </c>
      <c r="K239" s="1">
        <v>43600</v>
      </c>
      <c r="L239">
        <v>2096</v>
      </c>
      <c r="M239" t="s">
        <v>29</v>
      </c>
      <c r="N239" t="s">
        <v>252</v>
      </c>
      <c r="O239" t="s">
        <v>26</v>
      </c>
      <c r="P239" t="s">
        <v>16</v>
      </c>
      <c r="S239">
        <v>96127</v>
      </c>
      <c r="T239" t="s">
        <v>307</v>
      </c>
    </row>
    <row r="240" spans="2:20" x14ac:dyDescent="0.25">
      <c r="B240" t="s">
        <v>13</v>
      </c>
      <c r="C240" t="s">
        <v>14</v>
      </c>
      <c r="D240" t="s">
        <v>17</v>
      </c>
      <c r="E240" t="s">
        <v>17</v>
      </c>
      <c r="F240">
        <f t="shared" ca="1" si="21"/>
        <v>5</v>
      </c>
      <c r="G240">
        <v>345</v>
      </c>
      <c r="H240">
        <v>345</v>
      </c>
      <c r="I240">
        <v>1130</v>
      </c>
      <c r="J240">
        <v>42.55</v>
      </c>
      <c r="K240" s="1">
        <v>43600</v>
      </c>
      <c r="L240">
        <v>2096</v>
      </c>
      <c r="M240" t="s">
        <v>29</v>
      </c>
      <c r="N240" t="s">
        <v>252</v>
      </c>
      <c r="O240" t="s">
        <v>26</v>
      </c>
      <c r="P240" t="s">
        <v>16</v>
      </c>
      <c r="S240">
        <v>96127</v>
      </c>
      <c r="T240" t="s">
        <v>307</v>
      </c>
    </row>
    <row r="241" spans="2:20" x14ac:dyDescent="0.25">
      <c r="B241" t="s">
        <v>13</v>
      </c>
      <c r="C241" t="s">
        <v>14</v>
      </c>
      <c r="D241" t="s">
        <v>17</v>
      </c>
      <c r="E241" t="s">
        <v>17</v>
      </c>
      <c r="F241">
        <f t="shared" ca="1" si="21"/>
        <v>5</v>
      </c>
      <c r="G241">
        <v>345</v>
      </c>
      <c r="H241">
        <v>345</v>
      </c>
      <c r="I241">
        <v>1125</v>
      </c>
      <c r="J241">
        <v>63.83</v>
      </c>
      <c r="K241" s="1">
        <v>43600</v>
      </c>
      <c r="L241">
        <v>2096</v>
      </c>
      <c r="M241" t="s">
        <v>29</v>
      </c>
      <c r="N241" t="s">
        <v>37</v>
      </c>
      <c r="O241" t="s">
        <v>26</v>
      </c>
      <c r="P241" t="s">
        <v>16</v>
      </c>
      <c r="S241">
        <v>91928</v>
      </c>
      <c r="T241" t="s">
        <v>307</v>
      </c>
    </row>
    <row r="242" spans="2:20" x14ac:dyDescent="0.25">
      <c r="B242" t="s">
        <v>13</v>
      </c>
      <c r="C242" t="s">
        <v>14</v>
      </c>
      <c r="D242" t="s">
        <v>17</v>
      </c>
      <c r="E242" t="s">
        <v>17</v>
      </c>
      <c r="F242">
        <f t="shared" ca="1" si="21"/>
        <v>5</v>
      </c>
      <c r="G242">
        <v>345</v>
      </c>
      <c r="H242">
        <v>345</v>
      </c>
      <c r="I242">
        <v>1125</v>
      </c>
      <c r="J242">
        <v>85.1</v>
      </c>
      <c r="K242" s="1">
        <v>43600</v>
      </c>
      <c r="L242">
        <v>2096</v>
      </c>
      <c r="M242" t="s">
        <v>29</v>
      </c>
      <c r="N242" t="s">
        <v>37</v>
      </c>
      <c r="O242" t="s">
        <v>26</v>
      </c>
      <c r="P242" t="s">
        <v>16</v>
      </c>
      <c r="S242">
        <v>91928</v>
      </c>
      <c r="T242" t="s">
        <v>307</v>
      </c>
    </row>
    <row r="243" spans="2:20" x14ac:dyDescent="0.25">
      <c r="B243" t="s">
        <v>13</v>
      </c>
      <c r="C243" t="s">
        <v>14</v>
      </c>
      <c r="D243" t="s">
        <v>17</v>
      </c>
      <c r="E243" t="s">
        <v>17</v>
      </c>
      <c r="F243">
        <f t="shared" ca="1" si="21"/>
        <v>5</v>
      </c>
      <c r="G243">
        <v>345</v>
      </c>
      <c r="H243">
        <v>345</v>
      </c>
      <c r="I243">
        <v>1125</v>
      </c>
      <c r="J243">
        <v>42.55</v>
      </c>
      <c r="K243" s="1">
        <v>43600</v>
      </c>
      <c r="L243">
        <v>2096</v>
      </c>
      <c r="M243" t="s">
        <v>29</v>
      </c>
      <c r="N243" t="s">
        <v>37</v>
      </c>
      <c r="O243" t="s">
        <v>26</v>
      </c>
      <c r="P243" t="s">
        <v>16</v>
      </c>
      <c r="S243">
        <v>91928</v>
      </c>
      <c r="T243" t="s">
        <v>307</v>
      </c>
    </row>
    <row r="244" spans="2:20" x14ac:dyDescent="0.25">
      <c r="B244" t="s">
        <v>13</v>
      </c>
      <c r="C244" t="s">
        <v>14</v>
      </c>
      <c r="D244" t="s">
        <v>17</v>
      </c>
      <c r="E244" t="s">
        <v>17</v>
      </c>
      <c r="F244">
        <f t="shared" ref="F244:F248" ca="1" si="22">MONTH(K244)</f>
        <v>5</v>
      </c>
      <c r="G244">
        <v>345</v>
      </c>
      <c r="H244">
        <v>345</v>
      </c>
      <c r="I244">
        <v>1105</v>
      </c>
      <c r="J244">
        <v>42.55</v>
      </c>
      <c r="K244" s="1">
        <v>43606</v>
      </c>
      <c r="L244">
        <v>2099</v>
      </c>
      <c r="M244" t="s">
        <v>135</v>
      </c>
      <c r="N244" t="s">
        <v>30</v>
      </c>
      <c r="O244" t="s">
        <v>26</v>
      </c>
      <c r="P244" t="s">
        <v>16</v>
      </c>
      <c r="S244">
        <v>91260</v>
      </c>
      <c r="T244" t="s">
        <v>306</v>
      </c>
    </row>
    <row r="245" spans="2:20" x14ac:dyDescent="0.25">
      <c r="B245" t="s">
        <v>13</v>
      </c>
      <c r="C245" t="s">
        <v>14</v>
      </c>
      <c r="D245" t="s">
        <v>17</v>
      </c>
      <c r="E245" t="s">
        <v>17</v>
      </c>
      <c r="F245">
        <f t="shared" ca="1" si="22"/>
        <v>5</v>
      </c>
      <c r="G245">
        <v>345</v>
      </c>
      <c r="H245">
        <v>345</v>
      </c>
      <c r="I245">
        <v>1195</v>
      </c>
      <c r="J245">
        <v>42.55</v>
      </c>
      <c r="K245" s="1">
        <v>43606</v>
      </c>
      <c r="L245">
        <v>2099</v>
      </c>
      <c r="M245" t="s">
        <v>31</v>
      </c>
      <c r="N245" t="s">
        <v>248</v>
      </c>
      <c r="O245" t="s">
        <v>26</v>
      </c>
      <c r="P245" t="s">
        <v>16</v>
      </c>
      <c r="S245">
        <v>97601</v>
      </c>
      <c r="T245" t="s">
        <v>304</v>
      </c>
    </row>
    <row r="246" spans="2:20" x14ac:dyDescent="0.25">
      <c r="B246" t="s">
        <v>13</v>
      </c>
      <c r="C246" t="s">
        <v>14</v>
      </c>
      <c r="D246" t="s">
        <v>17</v>
      </c>
      <c r="E246" t="s">
        <v>17</v>
      </c>
      <c r="F246">
        <f t="shared" ca="1" si="22"/>
        <v>5</v>
      </c>
      <c r="G246">
        <v>345</v>
      </c>
      <c r="H246">
        <v>345</v>
      </c>
      <c r="I246">
        <v>1195</v>
      </c>
      <c r="J246">
        <v>85.1</v>
      </c>
      <c r="K246" s="1">
        <v>43606</v>
      </c>
      <c r="L246">
        <v>2099</v>
      </c>
      <c r="M246" t="s">
        <v>31</v>
      </c>
      <c r="N246" t="s">
        <v>248</v>
      </c>
      <c r="O246" t="s">
        <v>26</v>
      </c>
      <c r="P246" t="s">
        <v>16</v>
      </c>
      <c r="S246">
        <v>97601</v>
      </c>
      <c r="T246" t="s">
        <v>304</v>
      </c>
    </row>
    <row r="247" spans="2:20" x14ac:dyDescent="0.25">
      <c r="B247" t="s">
        <v>13</v>
      </c>
      <c r="C247" t="s">
        <v>14</v>
      </c>
      <c r="D247" t="s">
        <v>17</v>
      </c>
      <c r="E247" t="s">
        <v>17</v>
      </c>
      <c r="F247">
        <f t="shared" ca="1" si="22"/>
        <v>5</v>
      </c>
      <c r="G247">
        <v>345</v>
      </c>
      <c r="H247">
        <v>345</v>
      </c>
      <c r="I247">
        <v>1130</v>
      </c>
      <c r="J247">
        <v>85.1</v>
      </c>
      <c r="K247" s="1">
        <v>43606</v>
      </c>
      <c r="L247">
        <v>2099</v>
      </c>
      <c r="M247" t="s">
        <v>239</v>
      </c>
      <c r="N247" t="s">
        <v>30</v>
      </c>
      <c r="O247" t="s">
        <v>26</v>
      </c>
      <c r="P247" t="s">
        <v>16</v>
      </c>
      <c r="S247">
        <v>96128</v>
      </c>
      <c r="T247" t="s">
        <v>307</v>
      </c>
    </row>
    <row r="248" spans="2:20" x14ac:dyDescent="0.25">
      <c r="B248" t="s">
        <v>13</v>
      </c>
      <c r="C248" t="s">
        <v>14</v>
      </c>
      <c r="D248" t="s">
        <v>17</v>
      </c>
      <c r="E248" t="s">
        <v>17</v>
      </c>
      <c r="F248">
        <f t="shared" ca="1" si="22"/>
        <v>5</v>
      </c>
      <c r="G248">
        <v>345</v>
      </c>
      <c r="H248">
        <v>345</v>
      </c>
      <c r="I248">
        <v>1130</v>
      </c>
      <c r="J248">
        <v>85.1</v>
      </c>
      <c r="K248" s="1">
        <v>43606</v>
      </c>
      <c r="L248">
        <v>2099</v>
      </c>
      <c r="M248" t="s">
        <v>25</v>
      </c>
      <c r="N248" t="s">
        <v>251</v>
      </c>
      <c r="O248" t="s">
        <v>26</v>
      </c>
      <c r="P248" t="s">
        <v>16</v>
      </c>
      <c r="S248">
        <v>96128</v>
      </c>
      <c r="T248" t="s">
        <v>307</v>
      </c>
    </row>
    <row r="249" spans="2:20" x14ac:dyDescent="0.25">
      <c r="B249" t="s">
        <v>13</v>
      </c>
      <c r="C249" t="s">
        <v>14</v>
      </c>
      <c r="D249" t="s">
        <v>17</v>
      </c>
      <c r="E249" t="s">
        <v>17</v>
      </c>
      <c r="F249">
        <f t="shared" ref="F249:F258" ca="1" si="23">MONTH(K249)</f>
        <v>5</v>
      </c>
      <c r="G249">
        <v>345</v>
      </c>
      <c r="H249">
        <v>345</v>
      </c>
      <c r="I249">
        <v>1145</v>
      </c>
      <c r="J249">
        <v>42.55</v>
      </c>
      <c r="K249" s="1">
        <v>43616</v>
      </c>
      <c r="L249">
        <v>2102</v>
      </c>
      <c r="M249" t="s">
        <v>29</v>
      </c>
      <c r="N249" t="s">
        <v>204</v>
      </c>
      <c r="O249" t="s">
        <v>26</v>
      </c>
      <c r="P249" t="s">
        <v>16</v>
      </c>
      <c r="S249">
        <v>98198</v>
      </c>
      <c r="T249" t="s">
        <v>307</v>
      </c>
    </row>
    <row r="250" spans="2:20" x14ac:dyDescent="0.25">
      <c r="B250" t="s">
        <v>13</v>
      </c>
      <c r="C250" t="s">
        <v>14</v>
      </c>
      <c r="D250" t="s">
        <v>17</v>
      </c>
      <c r="E250" t="s">
        <v>17</v>
      </c>
      <c r="F250">
        <f t="shared" ca="1" si="23"/>
        <v>5</v>
      </c>
      <c r="G250">
        <v>345</v>
      </c>
      <c r="H250">
        <v>345</v>
      </c>
      <c r="I250">
        <v>1145</v>
      </c>
      <c r="J250">
        <v>85.1</v>
      </c>
      <c r="K250" s="1">
        <v>43616</v>
      </c>
      <c r="L250">
        <v>2102</v>
      </c>
      <c r="M250" t="s">
        <v>29</v>
      </c>
      <c r="N250" t="s">
        <v>44</v>
      </c>
      <c r="O250" t="s">
        <v>26</v>
      </c>
      <c r="P250" t="s">
        <v>16</v>
      </c>
      <c r="S250">
        <v>98198</v>
      </c>
      <c r="T250" t="s">
        <v>307</v>
      </c>
    </row>
    <row r="251" spans="2:20" x14ac:dyDescent="0.25">
      <c r="B251" t="s">
        <v>13</v>
      </c>
      <c r="C251" t="s">
        <v>14</v>
      </c>
      <c r="D251" t="s">
        <v>17</v>
      </c>
      <c r="E251" t="s">
        <v>17</v>
      </c>
      <c r="F251">
        <f t="shared" ca="1" si="23"/>
        <v>5</v>
      </c>
      <c r="G251">
        <v>345</v>
      </c>
      <c r="H251">
        <v>345</v>
      </c>
      <c r="I251">
        <v>1145</v>
      </c>
      <c r="J251">
        <v>42.55</v>
      </c>
      <c r="K251" s="1">
        <v>43616</v>
      </c>
      <c r="L251">
        <v>2102</v>
      </c>
      <c r="M251" t="s">
        <v>29</v>
      </c>
      <c r="N251" t="s">
        <v>204</v>
      </c>
      <c r="O251" t="s">
        <v>26</v>
      </c>
      <c r="P251" t="s">
        <v>16</v>
      </c>
      <c r="S251">
        <v>98198</v>
      </c>
      <c r="T251" t="s">
        <v>307</v>
      </c>
    </row>
    <row r="252" spans="2:20" x14ac:dyDescent="0.25">
      <c r="B252" t="s">
        <v>13</v>
      </c>
      <c r="C252" t="s">
        <v>14</v>
      </c>
      <c r="D252" t="s">
        <v>17</v>
      </c>
      <c r="E252" t="s">
        <v>17</v>
      </c>
      <c r="F252">
        <f t="shared" ca="1" si="23"/>
        <v>5</v>
      </c>
      <c r="G252">
        <v>345</v>
      </c>
      <c r="H252">
        <v>345</v>
      </c>
      <c r="I252">
        <v>1145</v>
      </c>
      <c r="J252">
        <v>42.55</v>
      </c>
      <c r="K252" s="1">
        <v>43616</v>
      </c>
      <c r="L252">
        <v>2102</v>
      </c>
      <c r="M252" t="s">
        <v>29</v>
      </c>
      <c r="N252" t="s">
        <v>204</v>
      </c>
      <c r="O252" t="s">
        <v>26</v>
      </c>
      <c r="P252" t="s">
        <v>16</v>
      </c>
      <c r="S252">
        <v>98198</v>
      </c>
      <c r="T252" t="s">
        <v>307</v>
      </c>
    </row>
    <row r="253" spans="2:20" x14ac:dyDescent="0.25">
      <c r="B253" t="s">
        <v>13</v>
      </c>
      <c r="C253" t="s">
        <v>14</v>
      </c>
      <c r="D253" t="s">
        <v>17</v>
      </c>
      <c r="E253" t="s">
        <v>17</v>
      </c>
      <c r="F253">
        <f t="shared" ca="1" si="23"/>
        <v>5</v>
      </c>
      <c r="G253">
        <v>345</v>
      </c>
      <c r="H253">
        <v>345</v>
      </c>
      <c r="I253">
        <v>1105</v>
      </c>
      <c r="J253">
        <v>42.55</v>
      </c>
      <c r="K253" s="1">
        <v>43616</v>
      </c>
      <c r="L253">
        <v>2102</v>
      </c>
      <c r="M253" t="s">
        <v>29</v>
      </c>
      <c r="N253" t="s">
        <v>272</v>
      </c>
      <c r="O253" t="s">
        <v>26</v>
      </c>
      <c r="P253" t="s">
        <v>16</v>
      </c>
      <c r="S253">
        <v>91260</v>
      </c>
      <c r="T253" t="s">
        <v>306</v>
      </c>
    </row>
    <row r="254" spans="2:20" x14ac:dyDescent="0.25">
      <c r="B254" t="s">
        <v>13</v>
      </c>
      <c r="C254" t="s">
        <v>14</v>
      </c>
      <c r="D254" t="s">
        <v>17</v>
      </c>
      <c r="E254" t="s">
        <v>17</v>
      </c>
      <c r="F254">
        <f t="shared" ca="1" si="23"/>
        <v>5</v>
      </c>
      <c r="G254">
        <v>345</v>
      </c>
      <c r="H254">
        <v>345</v>
      </c>
      <c r="I254">
        <v>1115</v>
      </c>
      <c r="J254">
        <v>127.65</v>
      </c>
      <c r="K254" s="1">
        <v>43616</v>
      </c>
      <c r="L254">
        <v>2102</v>
      </c>
      <c r="M254" t="s">
        <v>29</v>
      </c>
      <c r="N254" t="s">
        <v>269</v>
      </c>
      <c r="O254" t="s">
        <v>26</v>
      </c>
      <c r="P254" t="s">
        <v>16</v>
      </c>
      <c r="S254">
        <v>92930</v>
      </c>
      <c r="T254" t="s">
        <v>306</v>
      </c>
    </row>
    <row r="255" spans="2:20" x14ac:dyDescent="0.25">
      <c r="B255" t="s">
        <v>13</v>
      </c>
      <c r="C255" t="s">
        <v>14</v>
      </c>
      <c r="D255" t="s">
        <v>17</v>
      </c>
      <c r="E255" t="s">
        <v>17</v>
      </c>
      <c r="F255">
        <f t="shared" ca="1" si="23"/>
        <v>5</v>
      </c>
      <c r="G255">
        <v>345</v>
      </c>
      <c r="H255">
        <v>345</v>
      </c>
      <c r="I255">
        <v>1115</v>
      </c>
      <c r="J255">
        <v>42.55</v>
      </c>
      <c r="K255" s="1">
        <v>43616</v>
      </c>
      <c r="L255">
        <v>2102</v>
      </c>
      <c r="M255" t="s">
        <v>29</v>
      </c>
      <c r="N255" t="s">
        <v>269</v>
      </c>
      <c r="O255" t="s">
        <v>26</v>
      </c>
      <c r="P255" t="s">
        <v>16</v>
      </c>
      <c r="S255">
        <v>92930</v>
      </c>
      <c r="T255" t="s">
        <v>306</v>
      </c>
    </row>
    <row r="256" spans="2:20" x14ac:dyDescent="0.25">
      <c r="B256" t="s">
        <v>13</v>
      </c>
      <c r="C256" t="s">
        <v>14</v>
      </c>
      <c r="D256" t="s">
        <v>17</v>
      </c>
      <c r="E256" t="s">
        <v>17</v>
      </c>
      <c r="F256">
        <f t="shared" ca="1" si="23"/>
        <v>5</v>
      </c>
      <c r="G256">
        <v>345</v>
      </c>
      <c r="H256">
        <v>345</v>
      </c>
      <c r="I256">
        <v>1115</v>
      </c>
      <c r="J256">
        <v>42.55</v>
      </c>
      <c r="K256" s="1">
        <v>43616</v>
      </c>
      <c r="L256">
        <v>2102</v>
      </c>
      <c r="M256" t="s">
        <v>29</v>
      </c>
      <c r="N256" t="s">
        <v>269</v>
      </c>
      <c r="O256" t="s">
        <v>26</v>
      </c>
      <c r="P256" t="s">
        <v>16</v>
      </c>
      <c r="S256">
        <v>92930</v>
      </c>
      <c r="T256" t="s">
        <v>306</v>
      </c>
    </row>
    <row r="257" spans="2:20" x14ac:dyDescent="0.25">
      <c r="B257" t="s">
        <v>13</v>
      </c>
      <c r="C257" t="s">
        <v>14</v>
      </c>
      <c r="D257" t="s">
        <v>17</v>
      </c>
      <c r="E257" t="s">
        <v>17</v>
      </c>
      <c r="F257">
        <f t="shared" ca="1" si="23"/>
        <v>5</v>
      </c>
      <c r="G257">
        <v>345</v>
      </c>
      <c r="H257">
        <v>345</v>
      </c>
      <c r="I257">
        <v>1105</v>
      </c>
      <c r="J257">
        <v>42.55</v>
      </c>
      <c r="K257" s="1">
        <v>43616</v>
      </c>
      <c r="L257">
        <v>2102</v>
      </c>
      <c r="M257" t="s">
        <v>29</v>
      </c>
      <c r="N257" t="s">
        <v>272</v>
      </c>
      <c r="O257" t="s">
        <v>26</v>
      </c>
      <c r="P257" t="s">
        <v>16</v>
      </c>
      <c r="S257">
        <v>91260</v>
      </c>
      <c r="T257" t="s">
        <v>306</v>
      </c>
    </row>
    <row r="258" spans="2:20" x14ac:dyDescent="0.25">
      <c r="B258" t="s">
        <v>13</v>
      </c>
      <c r="C258" t="s">
        <v>14</v>
      </c>
      <c r="D258" t="s">
        <v>17</v>
      </c>
      <c r="E258" t="s">
        <v>17</v>
      </c>
      <c r="F258">
        <f t="shared" ca="1" si="23"/>
        <v>5</v>
      </c>
      <c r="G258">
        <v>345</v>
      </c>
      <c r="H258">
        <v>345</v>
      </c>
      <c r="I258">
        <v>1115</v>
      </c>
      <c r="J258">
        <v>85.1</v>
      </c>
      <c r="K258" s="1">
        <v>43616</v>
      </c>
      <c r="L258">
        <v>2102</v>
      </c>
      <c r="M258" t="s">
        <v>29</v>
      </c>
      <c r="N258" t="s">
        <v>269</v>
      </c>
      <c r="O258" t="s">
        <v>26</v>
      </c>
      <c r="P258" t="s">
        <v>16</v>
      </c>
      <c r="S258">
        <v>92930</v>
      </c>
      <c r="T258" t="s">
        <v>306</v>
      </c>
    </row>
    <row r="259" spans="2:20" x14ac:dyDescent="0.25">
      <c r="B259" t="s">
        <v>13</v>
      </c>
      <c r="C259" t="s">
        <v>14</v>
      </c>
      <c r="D259" t="s">
        <v>17</v>
      </c>
      <c r="E259" t="s">
        <v>17</v>
      </c>
      <c r="F259">
        <v>6</v>
      </c>
      <c r="G259">
        <v>345</v>
      </c>
      <c r="H259">
        <v>345</v>
      </c>
      <c r="I259">
        <v>1130</v>
      </c>
      <c r="J259" s="58">
        <v>85.1</v>
      </c>
      <c r="K259" s="1">
        <v>43646</v>
      </c>
      <c r="L259">
        <v>365716</v>
      </c>
      <c r="M259" t="s">
        <v>245</v>
      </c>
      <c r="N259" t="s">
        <v>246</v>
      </c>
      <c r="O259" t="s">
        <v>15</v>
      </c>
      <c r="P259" t="s">
        <v>16</v>
      </c>
      <c r="S259">
        <v>96127</v>
      </c>
      <c r="T259" t="s">
        <v>307</v>
      </c>
    </row>
    <row r="260" spans="2:20" x14ac:dyDescent="0.25">
      <c r="B260" t="s">
        <v>13</v>
      </c>
      <c r="C260" t="s">
        <v>14</v>
      </c>
      <c r="D260" t="s">
        <v>17</v>
      </c>
      <c r="E260" t="s">
        <v>17</v>
      </c>
      <c r="F260">
        <v>6</v>
      </c>
      <c r="G260">
        <v>345</v>
      </c>
      <c r="H260">
        <v>345</v>
      </c>
      <c r="I260">
        <v>1105</v>
      </c>
      <c r="J260" s="58">
        <v>74.459999999999994</v>
      </c>
      <c r="K260" s="1">
        <v>43646</v>
      </c>
      <c r="L260">
        <v>365716</v>
      </c>
      <c r="M260" t="s">
        <v>245</v>
      </c>
      <c r="N260" t="s">
        <v>249</v>
      </c>
      <c r="O260" t="s">
        <v>15</v>
      </c>
      <c r="P260" t="s">
        <v>16</v>
      </c>
      <c r="S260">
        <v>91260</v>
      </c>
      <c r="T260" t="s">
        <v>306</v>
      </c>
    </row>
    <row r="261" spans="2:20" x14ac:dyDescent="0.25">
      <c r="B261" t="s">
        <v>13</v>
      </c>
      <c r="C261" t="s">
        <v>18</v>
      </c>
      <c r="D261" t="s">
        <v>17</v>
      </c>
      <c r="E261" t="s">
        <v>17</v>
      </c>
      <c r="F261">
        <v>6</v>
      </c>
      <c r="G261">
        <v>345</v>
      </c>
      <c r="H261">
        <v>345</v>
      </c>
      <c r="I261">
        <v>1105</v>
      </c>
      <c r="J261" s="58">
        <v>403.32</v>
      </c>
      <c r="K261" s="1">
        <v>43621</v>
      </c>
      <c r="L261">
        <v>326933</v>
      </c>
      <c r="M261" t="s">
        <v>21</v>
      </c>
      <c r="N261" t="s">
        <v>116</v>
      </c>
      <c r="O261" t="s">
        <v>20</v>
      </c>
      <c r="P261" t="s">
        <v>16</v>
      </c>
      <c r="Q261">
        <v>311251</v>
      </c>
      <c r="R261" t="s">
        <v>22</v>
      </c>
      <c r="S261">
        <v>91260</v>
      </c>
      <c r="T261" t="s">
        <v>306</v>
      </c>
    </row>
    <row r="262" spans="2:20" x14ac:dyDescent="0.25">
      <c r="B262" t="s">
        <v>13</v>
      </c>
      <c r="C262" t="s">
        <v>18</v>
      </c>
      <c r="D262" t="s">
        <v>17</v>
      </c>
      <c r="E262" t="s">
        <v>17</v>
      </c>
      <c r="F262">
        <v>6</v>
      </c>
      <c r="G262">
        <v>345</v>
      </c>
      <c r="H262">
        <v>345</v>
      </c>
      <c r="I262">
        <v>1130</v>
      </c>
      <c r="J262" s="58">
        <v>630</v>
      </c>
      <c r="K262" s="1">
        <v>43634</v>
      </c>
      <c r="L262">
        <v>327936</v>
      </c>
      <c r="M262" t="s">
        <v>39</v>
      </c>
      <c r="N262" t="s">
        <v>115</v>
      </c>
      <c r="O262" t="s">
        <v>20</v>
      </c>
      <c r="P262" t="s">
        <v>16</v>
      </c>
      <c r="Q262">
        <v>313741</v>
      </c>
      <c r="R262" t="s">
        <v>41</v>
      </c>
      <c r="S262">
        <v>96127</v>
      </c>
      <c r="T262" t="s">
        <v>307</v>
      </c>
    </row>
    <row r="263" spans="2:20" x14ac:dyDescent="0.25">
      <c r="B263" t="s">
        <v>13</v>
      </c>
      <c r="C263" t="s">
        <v>18</v>
      </c>
      <c r="D263" t="s">
        <v>17</v>
      </c>
      <c r="E263" t="s">
        <v>17</v>
      </c>
      <c r="F263">
        <v>6</v>
      </c>
      <c r="G263">
        <v>345</v>
      </c>
      <c r="H263">
        <v>345</v>
      </c>
      <c r="I263">
        <v>1125</v>
      </c>
      <c r="J263" s="58">
        <v>675.45</v>
      </c>
      <c r="K263" s="1">
        <v>43637</v>
      </c>
      <c r="L263">
        <v>328349</v>
      </c>
      <c r="M263" t="s">
        <v>100</v>
      </c>
      <c r="N263" t="s">
        <v>101</v>
      </c>
      <c r="O263" t="s">
        <v>20</v>
      </c>
      <c r="P263" t="s">
        <v>16</v>
      </c>
      <c r="Q263">
        <v>314143</v>
      </c>
      <c r="R263" t="s">
        <v>41</v>
      </c>
      <c r="S263">
        <v>91928</v>
      </c>
      <c r="T263" t="s">
        <v>307</v>
      </c>
    </row>
    <row r="264" spans="2:20" x14ac:dyDescent="0.25">
      <c r="B264" t="s">
        <v>13</v>
      </c>
      <c r="C264" t="s">
        <v>18</v>
      </c>
      <c r="D264" t="s">
        <v>17</v>
      </c>
      <c r="E264" t="s">
        <v>17</v>
      </c>
      <c r="F264">
        <v>6</v>
      </c>
      <c r="G264">
        <v>345</v>
      </c>
      <c r="H264">
        <v>345</v>
      </c>
      <c r="I264">
        <v>1135</v>
      </c>
      <c r="J264" s="58">
        <v>534.55999999999995</v>
      </c>
      <c r="K264" s="1">
        <v>43642</v>
      </c>
      <c r="L264">
        <v>328839</v>
      </c>
      <c r="M264" t="s">
        <v>110</v>
      </c>
      <c r="N264" t="s">
        <v>114</v>
      </c>
      <c r="O264" t="s">
        <v>20</v>
      </c>
      <c r="P264" t="s">
        <v>16</v>
      </c>
      <c r="Q264">
        <v>309934</v>
      </c>
      <c r="R264" t="s">
        <v>41</v>
      </c>
      <c r="S264">
        <v>97906</v>
      </c>
      <c r="T264" t="s">
        <v>307</v>
      </c>
    </row>
    <row r="265" spans="2:20" x14ac:dyDescent="0.25">
      <c r="B265" t="s">
        <v>13</v>
      </c>
      <c r="C265" t="s">
        <v>18</v>
      </c>
      <c r="D265" t="s">
        <v>17</v>
      </c>
      <c r="E265" t="s">
        <v>17</v>
      </c>
      <c r="F265">
        <v>6</v>
      </c>
      <c r="G265">
        <v>345</v>
      </c>
      <c r="H265">
        <v>345</v>
      </c>
      <c r="I265">
        <v>1135</v>
      </c>
      <c r="J265" s="58">
        <v>2052.65</v>
      </c>
      <c r="K265" s="1">
        <v>43642</v>
      </c>
      <c r="L265">
        <v>328840</v>
      </c>
      <c r="M265" t="s">
        <v>110</v>
      </c>
      <c r="N265" t="s">
        <v>111</v>
      </c>
      <c r="O265" t="s">
        <v>20</v>
      </c>
      <c r="P265" t="s">
        <v>16</v>
      </c>
      <c r="Q265">
        <v>310408</v>
      </c>
      <c r="R265" t="s">
        <v>41</v>
      </c>
      <c r="S265">
        <v>97906</v>
      </c>
      <c r="T265" t="s">
        <v>307</v>
      </c>
    </row>
    <row r="266" spans="2:20" x14ac:dyDescent="0.25">
      <c r="B266" t="s">
        <v>13</v>
      </c>
      <c r="C266" t="s">
        <v>18</v>
      </c>
      <c r="D266" t="s">
        <v>17</v>
      </c>
      <c r="E266" t="s">
        <v>17</v>
      </c>
      <c r="F266">
        <v>6</v>
      </c>
      <c r="G266">
        <v>345</v>
      </c>
      <c r="H266">
        <v>345</v>
      </c>
      <c r="I266">
        <v>1135</v>
      </c>
      <c r="J266" s="58">
        <v>-27.26</v>
      </c>
      <c r="K266" s="1">
        <v>43644</v>
      </c>
      <c r="L266">
        <v>329120</v>
      </c>
      <c r="M266" t="s">
        <v>110</v>
      </c>
      <c r="N266" t="s">
        <v>113</v>
      </c>
      <c r="O266" t="s">
        <v>20</v>
      </c>
      <c r="P266" t="s">
        <v>16</v>
      </c>
      <c r="Q266">
        <v>302002</v>
      </c>
      <c r="R266" t="s">
        <v>41</v>
      </c>
      <c r="S266">
        <v>97906</v>
      </c>
      <c r="T266" t="s">
        <v>307</v>
      </c>
    </row>
    <row r="267" spans="2:20" x14ac:dyDescent="0.25">
      <c r="B267" t="s">
        <v>13</v>
      </c>
      <c r="C267" t="s">
        <v>18</v>
      </c>
      <c r="D267" t="s">
        <v>17</v>
      </c>
      <c r="E267" t="s">
        <v>17</v>
      </c>
      <c r="F267">
        <v>6</v>
      </c>
      <c r="G267">
        <v>345</v>
      </c>
      <c r="H267">
        <v>345</v>
      </c>
      <c r="I267">
        <v>1105</v>
      </c>
      <c r="J267" s="58">
        <v>14.85</v>
      </c>
      <c r="K267" s="1">
        <v>43629</v>
      </c>
      <c r="L267">
        <v>1064199</v>
      </c>
      <c r="M267" t="s">
        <v>21</v>
      </c>
      <c r="N267" t="s">
        <v>117</v>
      </c>
      <c r="O267" t="s">
        <v>24</v>
      </c>
      <c r="P267" t="s">
        <v>16</v>
      </c>
      <c r="Q267">
        <v>307269</v>
      </c>
      <c r="R267" t="s">
        <v>22</v>
      </c>
      <c r="S267">
        <v>91260</v>
      </c>
      <c r="T267" t="s">
        <v>306</v>
      </c>
    </row>
    <row r="268" spans="2:20" x14ac:dyDescent="0.25">
      <c r="B268" t="s">
        <v>13</v>
      </c>
      <c r="C268" t="s">
        <v>18</v>
      </c>
      <c r="D268" t="s">
        <v>17</v>
      </c>
      <c r="E268" t="s">
        <v>17</v>
      </c>
      <c r="F268">
        <v>6</v>
      </c>
      <c r="G268">
        <v>345</v>
      </c>
      <c r="H268">
        <v>345</v>
      </c>
      <c r="I268">
        <v>1105</v>
      </c>
      <c r="J268" s="58">
        <v>1.84</v>
      </c>
      <c r="K268" s="1">
        <v>43635</v>
      </c>
      <c r="L268">
        <v>1065852</v>
      </c>
      <c r="M268" t="s">
        <v>21</v>
      </c>
      <c r="N268" t="s">
        <v>116</v>
      </c>
      <c r="O268" t="s">
        <v>24</v>
      </c>
      <c r="P268" t="s">
        <v>16</v>
      </c>
      <c r="Q268">
        <v>311251</v>
      </c>
      <c r="R268" t="s">
        <v>22</v>
      </c>
      <c r="S268">
        <v>91260</v>
      </c>
      <c r="T268" t="s">
        <v>306</v>
      </c>
    </row>
    <row r="269" spans="2:20" x14ac:dyDescent="0.25">
      <c r="B269" t="s">
        <v>13</v>
      </c>
      <c r="C269" t="s">
        <v>14</v>
      </c>
      <c r="D269" t="s">
        <v>17</v>
      </c>
      <c r="E269" t="s">
        <v>17</v>
      </c>
      <c r="F269">
        <v>6</v>
      </c>
      <c r="G269">
        <v>345</v>
      </c>
      <c r="H269">
        <v>345</v>
      </c>
      <c r="I269">
        <v>1100</v>
      </c>
      <c r="J269" s="58">
        <v>85.1</v>
      </c>
      <c r="K269" s="1">
        <v>43620</v>
      </c>
      <c r="L269">
        <v>2105</v>
      </c>
      <c r="M269" t="s">
        <v>31</v>
      </c>
      <c r="N269" t="s">
        <v>250</v>
      </c>
      <c r="O269" t="s">
        <v>26</v>
      </c>
      <c r="P269" t="s">
        <v>16</v>
      </c>
      <c r="S269">
        <v>97991</v>
      </c>
      <c r="T269" t="s">
        <v>305</v>
      </c>
    </row>
    <row r="270" spans="2:20" x14ac:dyDescent="0.25">
      <c r="B270" t="s">
        <v>13</v>
      </c>
      <c r="C270" t="s">
        <v>14</v>
      </c>
      <c r="D270" t="s">
        <v>17</v>
      </c>
      <c r="E270" t="s">
        <v>17</v>
      </c>
      <c r="F270">
        <v>6</v>
      </c>
      <c r="G270">
        <v>345</v>
      </c>
      <c r="H270">
        <v>345</v>
      </c>
      <c r="I270">
        <v>1130</v>
      </c>
      <c r="J270" s="58">
        <v>148.91999999999999</v>
      </c>
      <c r="K270" s="1">
        <v>43620</v>
      </c>
      <c r="L270">
        <v>2105</v>
      </c>
      <c r="M270" t="s">
        <v>25</v>
      </c>
      <c r="N270" t="s">
        <v>179</v>
      </c>
      <c r="O270" t="s">
        <v>26</v>
      </c>
      <c r="P270" t="s">
        <v>16</v>
      </c>
      <c r="S270">
        <v>96128</v>
      </c>
      <c r="T270" t="s">
        <v>307</v>
      </c>
    </row>
    <row r="271" spans="2:20" x14ac:dyDescent="0.25">
      <c r="B271" t="s">
        <v>13</v>
      </c>
      <c r="C271" t="s">
        <v>14</v>
      </c>
      <c r="D271" t="s">
        <v>17</v>
      </c>
      <c r="E271" t="s">
        <v>17</v>
      </c>
      <c r="F271">
        <v>6</v>
      </c>
      <c r="G271">
        <v>345</v>
      </c>
      <c r="H271">
        <v>345</v>
      </c>
      <c r="I271">
        <v>1130</v>
      </c>
      <c r="J271" s="58">
        <v>148.91999999999999</v>
      </c>
      <c r="K271" s="1">
        <v>43620</v>
      </c>
      <c r="L271">
        <v>2105</v>
      </c>
      <c r="M271" t="s">
        <v>239</v>
      </c>
      <c r="N271" t="s">
        <v>30</v>
      </c>
      <c r="O271" t="s">
        <v>26</v>
      </c>
      <c r="P271" t="s">
        <v>16</v>
      </c>
      <c r="S271">
        <v>96128</v>
      </c>
      <c r="T271" t="s">
        <v>307</v>
      </c>
    </row>
    <row r="272" spans="2:20" x14ac:dyDescent="0.25">
      <c r="B272" t="s">
        <v>13</v>
      </c>
      <c r="C272" t="s">
        <v>14</v>
      </c>
      <c r="D272" t="s">
        <v>17</v>
      </c>
      <c r="E272" t="s">
        <v>17</v>
      </c>
      <c r="F272">
        <v>6</v>
      </c>
      <c r="G272">
        <v>345</v>
      </c>
      <c r="H272">
        <v>345</v>
      </c>
      <c r="I272">
        <v>1115</v>
      </c>
      <c r="J272" s="58">
        <v>106.38</v>
      </c>
      <c r="K272" s="1">
        <v>43620</v>
      </c>
      <c r="L272">
        <v>2105</v>
      </c>
      <c r="M272" t="s">
        <v>31</v>
      </c>
      <c r="N272" t="s">
        <v>248</v>
      </c>
      <c r="O272" t="s">
        <v>26</v>
      </c>
      <c r="P272" t="s">
        <v>16</v>
      </c>
      <c r="S272">
        <v>92930</v>
      </c>
      <c r="T272" t="s">
        <v>306</v>
      </c>
    </row>
    <row r="273" spans="2:20" x14ac:dyDescent="0.25">
      <c r="B273" t="s">
        <v>13</v>
      </c>
      <c r="C273" t="s">
        <v>14</v>
      </c>
      <c r="D273" t="s">
        <v>17</v>
      </c>
      <c r="E273" t="s">
        <v>17</v>
      </c>
      <c r="F273">
        <v>6</v>
      </c>
      <c r="G273">
        <v>345</v>
      </c>
      <c r="H273">
        <v>345</v>
      </c>
      <c r="I273">
        <v>1115</v>
      </c>
      <c r="J273" s="58">
        <v>85.1</v>
      </c>
      <c r="K273" s="1">
        <v>43620</v>
      </c>
      <c r="L273">
        <v>2105</v>
      </c>
      <c r="M273" t="s">
        <v>31</v>
      </c>
      <c r="N273" t="s">
        <v>248</v>
      </c>
      <c r="O273" t="s">
        <v>26</v>
      </c>
      <c r="P273" t="s">
        <v>16</v>
      </c>
      <c r="S273">
        <v>92930</v>
      </c>
      <c r="T273" t="s">
        <v>306</v>
      </c>
    </row>
    <row r="274" spans="2:20" x14ac:dyDescent="0.25">
      <c r="B274" t="s">
        <v>13</v>
      </c>
      <c r="C274" t="s">
        <v>14</v>
      </c>
      <c r="D274" t="s">
        <v>17</v>
      </c>
      <c r="E274" t="s">
        <v>17</v>
      </c>
      <c r="F274">
        <v>6</v>
      </c>
      <c r="G274">
        <v>345</v>
      </c>
      <c r="H274">
        <v>345</v>
      </c>
      <c r="I274">
        <v>1115</v>
      </c>
      <c r="J274" s="58">
        <v>170.2</v>
      </c>
      <c r="K274" s="1">
        <v>43620</v>
      </c>
      <c r="L274">
        <v>2105</v>
      </c>
      <c r="M274" t="s">
        <v>31</v>
      </c>
      <c r="N274" t="s">
        <v>248</v>
      </c>
      <c r="O274" t="s">
        <v>26</v>
      </c>
      <c r="P274" t="s">
        <v>16</v>
      </c>
      <c r="S274">
        <v>92930</v>
      </c>
      <c r="T274" t="s">
        <v>306</v>
      </c>
    </row>
    <row r="275" spans="2:20" x14ac:dyDescent="0.25">
      <c r="B275" t="s">
        <v>13</v>
      </c>
      <c r="C275" t="s">
        <v>14</v>
      </c>
      <c r="D275" t="s">
        <v>17</v>
      </c>
      <c r="E275" t="s">
        <v>17</v>
      </c>
      <c r="F275">
        <v>6</v>
      </c>
      <c r="G275">
        <v>345</v>
      </c>
      <c r="H275">
        <v>345</v>
      </c>
      <c r="I275">
        <v>1145</v>
      </c>
      <c r="J275" s="58">
        <v>37.229999999999997</v>
      </c>
      <c r="K275" s="1">
        <v>43631</v>
      </c>
      <c r="L275">
        <v>2108</v>
      </c>
      <c r="M275" t="s">
        <v>29</v>
      </c>
      <c r="N275" t="s">
        <v>242</v>
      </c>
      <c r="O275" t="s">
        <v>26</v>
      </c>
      <c r="P275" t="s">
        <v>16</v>
      </c>
      <c r="S275">
        <v>98198</v>
      </c>
      <c r="T275" t="s">
        <v>307</v>
      </c>
    </row>
    <row r="276" spans="2:20" x14ac:dyDescent="0.25">
      <c r="B276" t="s">
        <v>13</v>
      </c>
      <c r="C276" t="s">
        <v>14</v>
      </c>
      <c r="D276" t="s">
        <v>17</v>
      </c>
      <c r="E276" t="s">
        <v>17</v>
      </c>
      <c r="F276">
        <v>6</v>
      </c>
      <c r="G276">
        <v>345</v>
      </c>
      <c r="H276">
        <v>345</v>
      </c>
      <c r="I276">
        <v>1130</v>
      </c>
      <c r="J276" s="58">
        <v>186.15</v>
      </c>
      <c r="K276" s="1">
        <v>43631</v>
      </c>
      <c r="L276">
        <v>2108</v>
      </c>
      <c r="M276" t="s">
        <v>29</v>
      </c>
      <c r="N276" t="s">
        <v>244</v>
      </c>
      <c r="O276" t="s">
        <v>26</v>
      </c>
      <c r="P276" t="s">
        <v>16</v>
      </c>
      <c r="S276">
        <v>96128</v>
      </c>
      <c r="T276" t="s">
        <v>307</v>
      </c>
    </row>
    <row r="277" spans="2:20" x14ac:dyDescent="0.25">
      <c r="B277" t="s">
        <v>13</v>
      </c>
      <c r="C277" t="s">
        <v>14</v>
      </c>
      <c r="D277" t="s">
        <v>17</v>
      </c>
      <c r="E277" t="s">
        <v>17</v>
      </c>
      <c r="F277">
        <v>6</v>
      </c>
      <c r="G277">
        <v>345</v>
      </c>
      <c r="H277">
        <v>345</v>
      </c>
      <c r="I277">
        <v>1130</v>
      </c>
      <c r="J277" s="58">
        <v>37.229999999999997</v>
      </c>
      <c r="K277" s="1">
        <v>43631</v>
      </c>
      <c r="L277">
        <v>2108</v>
      </c>
      <c r="M277" t="s">
        <v>29</v>
      </c>
      <c r="N277" t="s">
        <v>244</v>
      </c>
      <c r="O277" t="s">
        <v>26</v>
      </c>
      <c r="P277" t="s">
        <v>16</v>
      </c>
      <c r="S277">
        <v>96128</v>
      </c>
      <c r="T277" t="s">
        <v>307</v>
      </c>
    </row>
    <row r="278" spans="2:20" x14ac:dyDescent="0.25">
      <c r="B278" t="s">
        <v>13</v>
      </c>
      <c r="C278" t="s">
        <v>14</v>
      </c>
      <c r="D278" t="s">
        <v>17</v>
      </c>
      <c r="E278" t="s">
        <v>17</v>
      </c>
      <c r="F278">
        <v>6</v>
      </c>
      <c r="G278">
        <v>345</v>
      </c>
      <c r="H278">
        <v>345</v>
      </c>
      <c r="I278">
        <v>1125</v>
      </c>
      <c r="J278" s="58">
        <v>37.229999999999997</v>
      </c>
      <c r="K278" s="1">
        <v>43631</v>
      </c>
      <c r="L278">
        <v>2108</v>
      </c>
      <c r="M278" t="s">
        <v>29</v>
      </c>
      <c r="N278" t="s">
        <v>37</v>
      </c>
      <c r="O278" t="s">
        <v>26</v>
      </c>
      <c r="P278" t="s">
        <v>16</v>
      </c>
      <c r="S278">
        <v>91928</v>
      </c>
      <c r="T278" t="s">
        <v>307</v>
      </c>
    </row>
    <row r="279" spans="2:20" x14ac:dyDescent="0.25">
      <c r="B279" t="s">
        <v>13</v>
      </c>
      <c r="C279" t="s">
        <v>14</v>
      </c>
      <c r="D279" t="s">
        <v>17</v>
      </c>
      <c r="E279" t="s">
        <v>17</v>
      </c>
      <c r="F279">
        <v>6</v>
      </c>
      <c r="G279">
        <v>345</v>
      </c>
      <c r="H279">
        <v>345</v>
      </c>
      <c r="I279">
        <v>1125</v>
      </c>
      <c r="J279" s="58">
        <v>37.229999999999997</v>
      </c>
      <c r="K279" s="1">
        <v>43631</v>
      </c>
      <c r="L279">
        <v>2108</v>
      </c>
      <c r="M279" t="s">
        <v>29</v>
      </c>
      <c r="N279" t="s">
        <v>37</v>
      </c>
      <c r="O279" t="s">
        <v>26</v>
      </c>
      <c r="P279" t="s">
        <v>16</v>
      </c>
      <c r="S279">
        <v>91928</v>
      </c>
      <c r="T279" t="s">
        <v>307</v>
      </c>
    </row>
    <row r="280" spans="2:20" x14ac:dyDescent="0.25">
      <c r="B280" t="s">
        <v>13</v>
      </c>
      <c r="C280" t="s">
        <v>14</v>
      </c>
      <c r="D280" t="s">
        <v>17</v>
      </c>
      <c r="E280" t="s">
        <v>17</v>
      </c>
      <c r="F280">
        <v>6</v>
      </c>
      <c r="G280">
        <v>345</v>
      </c>
      <c r="H280">
        <v>345</v>
      </c>
      <c r="I280">
        <v>1125</v>
      </c>
      <c r="J280" s="58">
        <v>74.459999999999994</v>
      </c>
      <c r="K280" s="1">
        <v>43631</v>
      </c>
      <c r="L280">
        <v>2108</v>
      </c>
      <c r="M280" t="s">
        <v>29</v>
      </c>
      <c r="N280" t="s">
        <v>37</v>
      </c>
      <c r="O280" t="s">
        <v>26</v>
      </c>
      <c r="P280" t="s">
        <v>16</v>
      </c>
      <c r="S280">
        <v>91928</v>
      </c>
      <c r="T280" t="s">
        <v>307</v>
      </c>
    </row>
    <row r="281" spans="2:20" x14ac:dyDescent="0.25">
      <c r="B281" t="s">
        <v>13</v>
      </c>
      <c r="C281" t="s">
        <v>14</v>
      </c>
      <c r="D281" t="s">
        <v>17</v>
      </c>
      <c r="E281" t="s">
        <v>17</v>
      </c>
      <c r="F281">
        <v>6</v>
      </c>
      <c r="G281">
        <v>345</v>
      </c>
      <c r="H281">
        <v>345</v>
      </c>
      <c r="I281">
        <v>1125</v>
      </c>
      <c r="J281" s="58">
        <v>74.459999999999994</v>
      </c>
      <c r="K281" s="1">
        <v>43631</v>
      </c>
      <c r="L281">
        <v>2108</v>
      </c>
      <c r="M281" t="s">
        <v>29</v>
      </c>
      <c r="N281" t="s">
        <v>37</v>
      </c>
      <c r="O281" t="s">
        <v>26</v>
      </c>
      <c r="P281" t="s">
        <v>16</v>
      </c>
      <c r="S281">
        <v>91928</v>
      </c>
      <c r="T281" t="s">
        <v>307</v>
      </c>
    </row>
    <row r="282" spans="2:20" x14ac:dyDescent="0.25">
      <c r="B282" t="s">
        <v>13</v>
      </c>
      <c r="C282" t="s">
        <v>14</v>
      </c>
      <c r="D282" t="s">
        <v>17</v>
      </c>
      <c r="E282" t="s">
        <v>17</v>
      </c>
      <c r="F282">
        <v>6</v>
      </c>
      <c r="G282">
        <v>345</v>
      </c>
      <c r="H282">
        <v>345</v>
      </c>
      <c r="I282">
        <v>1145</v>
      </c>
      <c r="J282" s="58">
        <v>37.229999999999997</v>
      </c>
      <c r="K282" s="1">
        <v>43631</v>
      </c>
      <c r="L282">
        <v>2108</v>
      </c>
      <c r="M282" t="s">
        <v>29</v>
      </c>
      <c r="N282" t="s">
        <v>242</v>
      </c>
      <c r="O282" t="s">
        <v>26</v>
      </c>
      <c r="P282" t="s">
        <v>16</v>
      </c>
      <c r="S282">
        <v>98198</v>
      </c>
      <c r="T282" t="s">
        <v>307</v>
      </c>
    </row>
    <row r="283" spans="2:20" x14ac:dyDescent="0.25">
      <c r="B283" t="s">
        <v>13</v>
      </c>
      <c r="C283" t="s">
        <v>14</v>
      </c>
      <c r="D283" t="s">
        <v>17</v>
      </c>
      <c r="E283" t="s">
        <v>17</v>
      </c>
      <c r="F283">
        <v>6</v>
      </c>
      <c r="G283">
        <v>345</v>
      </c>
      <c r="H283">
        <v>345</v>
      </c>
      <c r="I283">
        <v>1145</v>
      </c>
      <c r="J283" s="58">
        <v>186.15</v>
      </c>
      <c r="K283" s="1">
        <v>43634</v>
      </c>
      <c r="L283">
        <v>2111</v>
      </c>
      <c r="M283" t="s">
        <v>27</v>
      </c>
      <c r="N283" t="s">
        <v>241</v>
      </c>
      <c r="O283" t="s">
        <v>26</v>
      </c>
      <c r="P283" t="s">
        <v>16</v>
      </c>
      <c r="S283">
        <v>98150</v>
      </c>
      <c r="T283" t="s">
        <v>307</v>
      </c>
    </row>
    <row r="284" spans="2:20" x14ac:dyDescent="0.25">
      <c r="B284" t="s">
        <v>13</v>
      </c>
      <c r="C284" t="s">
        <v>14</v>
      </c>
      <c r="D284" t="s">
        <v>17</v>
      </c>
      <c r="E284" t="s">
        <v>17</v>
      </c>
      <c r="F284">
        <v>6</v>
      </c>
      <c r="G284">
        <v>345</v>
      </c>
      <c r="H284">
        <v>345</v>
      </c>
      <c r="I284">
        <v>1145</v>
      </c>
      <c r="J284" s="58">
        <v>148.91999999999999</v>
      </c>
      <c r="K284" s="1">
        <v>43634</v>
      </c>
      <c r="L284">
        <v>2111</v>
      </c>
      <c r="M284" t="s">
        <v>27</v>
      </c>
      <c r="N284" t="s">
        <v>241</v>
      </c>
      <c r="O284" t="s">
        <v>26</v>
      </c>
      <c r="P284" t="s">
        <v>16</v>
      </c>
      <c r="S284">
        <v>98150</v>
      </c>
      <c r="T284" t="s">
        <v>307</v>
      </c>
    </row>
    <row r="285" spans="2:20" x14ac:dyDescent="0.25">
      <c r="B285" t="s">
        <v>13</v>
      </c>
      <c r="C285" t="s">
        <v>14</v>
      </c>
      <c r="D285" t="s">
        <v>17</v>
      </c>
      <c r="E285" t="s">
        <v>17</v>
      </c>
      <c r="F285">
        <v>6</v>
      </c>
      <c r="G285">
        <v>345</v>
      </c>
      <c r="H285">
        <v>345</v>
      </c>
      <c r="I285">
        <v>1130</v>
      </c>
      <c r="J285" s="58">
        <v>465.38</v>
      </c>
      <c r="K285" s="1">
        <v>43634</v>
      </c>
      <c r="L285">
        <v>2111</v>
      </c>
      <c r="M285" t="s">
        <v>243</v>
      </c>
      <c r="N285" t="s">
        <v>30</v>
      </c>
      <c r="O285" t="s">
        <v>26</v>
      </c>
      <c r="P285" t="s">
        <v>16</v>
      </c>
      <c r="S285">
        <v>96127</v>
      </c>
      <c r="T285" t="s">
        <v>307</v>
      </c>
    </row>
    <row r="286" spans="2:20" x14ac:dyDescent="0.25">
      <c r="B286" t="s">
        <v>13</v>
      </c>
      <c r="C286" t="s">
        <v>14</v>
      </c>
      <c r="D286" t="s">
        <v>17</v>
      </c>
      <c r="E286" t="s">
        <v>17</v>
      </c>
      <c r="F286">
        <v>6</v>
      </c>
      <c r="G286">
        <v>345</v>
      </c>
      <c r="H286">
        <v>345</v>
      </c>
      <c r="I286">
        <v>1145</v>
      </c>
      <c r="J286" s="58">
        <v>148.91999999999999</v>
      </c>
      <c r="K286" s="1">
        <v>43634</v>
      </c>
      <c r="L286">
        <v>2111</v>
      </c>
      <c r="M286" t="s">
        <v>33</v>
      </c>
      <c r="N286" t="s">
        <v>30</v>
      </c>
      <c r="O286" t="s">
        <v>26</v>
      </c>
      <c r="P286" t="s">
        <v>16</v>
      </c>
      <c r="S286">
        <v>98150</v>
      </c>
      <c r="T286" t="s">
        <v>307</v>
      </c>
    </row>
    <row r="287" spans="2:20" x14ac:dyDescent="0.25">
      <c r="B287" t="s">
        <v>13</v>
      </c>
      <c r="C287" t="s">
        <v>14</v>
      </c>
      <c r="D287" t="s">
        <v>17</v>
      </c>
      <c r="E287" t="s">
        <v>17</v>
      </c>
      <c r="F287">
        <v>6</v>
      </c>
      <c r="G287">
        <v>345</v>
      </c>
      <c r="H287">
        <v>345</v>
      </c>
      <c r="I287">
        <v>1195</v>
      </c>
      <c r="J287" s="58">
        <v>37.229999999999997</v>
      </c>
      <c r="K287" s="1">
        <v>43634</v>
      </c>
      <c r="L287">
        <v>2111</v>
      </c>
      <c r="M287" t="s">
        <v>31</v>
      </c>
      <c r="N287" t="s">
        <v>202</v>
      </c>
      <c r="O287" t="s">
        <v>26</v>
      </c>
      <c r="P287" t="s">
        <v>16</v>
      </c>
      <c r="S287">
        <v>97601</v>
      </c>
      <c r="T287" t="s">
        <v>304</v>
      </c>
    </row>
    <row r="288" spans="2:20" x14ac:dyDescent="0.25">
      <c r="B288" t="s">
        <v>13</v>
      </c>
      <c r="C288" t="s">
        <v>14</v>
      </c>
      <c r="D288" t="s">
        <v>17</v>
      </c>
      <c r="E288" t="s">
        <v>17</v>
      </c>
      <c r="F288">
        <v>6</v>
      </c>
      <c r="G288">
        <v>345</v>
      </c>
      <c r="H288">
        <v>345</v>
      </c>
      <c r="I288">
        <v>1195</v>
      </c>
      <c r="J288" s="58">
        <v>74.459999999999994</v>
      </c>
      <c r="K288" s="1">
        <v>43634</v>
      </c>
      <c r="L288">
        <v>2111</v>
      </c>
      <c r="M288" t="s">
        <v>31</v>
      </c>
      <c r="N288" t="s">
        <v>202</v>
      </c>
      <c r="O288" t="s">
        <v>26</v>
      </c>
      <c r="P288" t="s">
        <v>16</v>
      </c>
      <c r="S288">
        <v>97601</v>
      </c>
      <c r="T288" t="s">
        <v>304</v>
      </c>
    </row>
    <row r="289" spans="2:20" x14ac:dyDescent="0.25">
      <c r="B289" t="s">
        <v>13</v>
      </c>
      <c r="C289" t="s">
        <v>14</v>
      </c>
      <c r="D289" t="s">
        <v>17</v>
      </c>
      <c r="E289" t="s">
        <v>17</v>
      </c>
      <c r="F289">
        <v>6</v>
      </c>
      <c r="G289">
        <v>345</v>
      </c>
      <c r="H289">
        <v>345</v>
      </c>
      <c r="I289">
        <v>1195</v>
      </c>
      <c r="J289" s="58">
        <v>37.229999999999997</v>
      </c>
      <c r="K289" s="1">
        <v>43634</v>
      </c>
      <c r="L289">
        <v>2111</v>
      </c>
      <c r="M289" t="s">
        <v>31</v>
      </c>
      <c r="N289" t="s">
        <v>202</v>
      </c>
      <c r="O289" t="s">
        <v>26</v>
      </c>
      <c r="P289" t="s">
        <v>16</v>
      </c>
      <c r="S289">
        <v>97601</v>
      </c>
      <c r="T289" t="s">
        <v>304</v>
      </c>
    </row>
    <row r="290" spans="2:20" x14ac:dyDescent="0.25">
      <c r="B290" t="s">
        <v>13</v>
      </c>
      <c r="C290" t="s">
        <v>14</v>
      </c>
      <c r="D290" t="s">
        <v>17</v>
      </c>
      <c r="E290" t="s">
        <v>17</v>
      </c>
      <c r="F290">
        <v>6</v>
      </c>
      <c r="G290">
        <v>345</v>
      </c>
      <c r="H290">
        <v>345</v>
      </c>
      <c r="I290">
        <v>1145</v>
      </c>
      <c r="J290" s="58">
        <v>223.38</v>
      </c>
      <c r="K290" s="1">
        <v>43634</v>
      </c>
      <c r="L290">
        <v>2111</v>
      </c>
      <c r="M290" t="s">
        <v>27</v>
      </c>
      <c r="N290" t="s">
        <v>241</v>
      </c>
      <c r="O290" t="s">
        <v>26</v>
      </c>
      <c r="P290" t="s">
        <v>16</v>
      </c>
      <c r="S290">
        <v>98150</v>
      </c>
      <c r="T290" t="s">
        <v>307</v>
      </c>
    </row>
    <row r="291" spans="2:20" x14ac:dyDescent="0.25">
      <c r="B291" t="s">
        <v>13</v>
      </c>
      <c r="C291" t="s">
        <v>14</v>
      </c>
      <c r="D291" t="s">
        <v>17</v>
      </c>
      <c r="E291" t="s">
        <v>17</v>
      </c>
      <c r="F291">
        <v>6</v>
      </c>
      <c r="G291">
        <v>345</v>
      </c>
      <c r="H291">
        <v>345</v>
      </c>
      <c r="I291">
        <v>1145</v>
      </c>
      <c r="J291" s="58">
        <v>223.38</v>
      </c>
      <c r="K291" s="1">
        <v>43634</v>
      </c>
      <c r="L291">
        <v>2111</v>
      </c>
      <c r="M291" t="s">
        <v>25</v>
      </c>
      <c r="N291" t="s">
        <v>240</v>
      </c>
      <c r="O291" t="s">
        <v>26</v>
      </c>
      <c r="P291" t="s">
        <v>16</v>
      </c>
      <c r="S291">
        <v>98150</v>
      </c>
      <c r="T291" t="s">
        <v>307</v>
      </c>
    </row>
    <row r="292" spans="2:20" x14ac:dyDescent="0.25">
      <c r="B292" t="s">
        <v>13</v>
      </c>
      <c r="C292" t="s">
        <v>14</v>
      </c>
      <c r="D292" t="s">
        <v>17</v>
      </c>
      <c r="E292" t="s">
        <v>17</v>
      </c>
      <c r="F292">
        <v>6</v>
      </c>
      <c r="G292">
        <v>345</v>
      </c>
      <c r="H292">
        <v>345</v>
      </c>
      <c r="I292">
        <v>1145</v>
      </c>
      <c r="J292" s="58">
        <v>148.91999999999999</v>
      </c>
      <c r="K292" s="1">
        <v>43634</v>
      </c>
      <c r="L292">
        <v>2111</v>
      </c>
      <c r="M292" t="s">
        <v>25</v>
      </c>
      <c r="N292" t="s">
        <v>240</v>
      </c>
      <c r="O292" t="s">
        <v>26</v>
      </c>
      <c r="P292" t="s">
        <v>16</v>
      </c>
      <c r="S292">
        <v>98150</v>
      </c>
      <c r="T292" t="s">
        <v>307</v>
      </c>
    </row>
    <row r="293" spans="2:20" x14ac:dyDescent="0.25">
      <c r="B293" t="s">
        <v>13</v>
      </c>
      <c r="C293" t="s">
        <v>14</v>
      </c>
      <c r="D293" t="s">
        <v>17</v>
      </c>
      <c r="E293" t="s">
        <v>17</v>
      </c>
      <c r="F293">
        <v>6</v>
      </c>
      <c r="G293">
        <v>345</v>
      </c>
      <c r="H293">
        <v>345</v>
      </c>
      <c r="I293">
        <v>1145</v>
      </c>
      <c r="J293" s="58">
        <v>167.54</v>
      </c>
      <c r="K293" s="1">
        <v>43634</v>
      </c>
      <c r="L293">
        <v>2111</v>
      </c>
      <c r="M293" t="s">
        <v>25</v>
      </c>
      <c r="N293" t="s">
        <v>240</v>
      </c>
      <c r="O293" t="s">
        <v>26</v>
      </c>
      <c r="P293" t="s">
        <v>16</v>
      </c>
      <c r="S293">
        <v>98150</v>
      </c>
      <c r="T293" t="s">
        <v>307</v>
      </c>
    </row>
    <row r="294" spans="2:20" x14ac:dyDescent="0.25">
      <c r="B294" t="s">
        <v>13</v>
      </c>
      <c r="C294" t="s">
        <v>14</v>
      </c>
      <c r="D294" t="s">
        <v>17</v>
      </c>
      <c r="E294" t="s">
        <v>17</v>
      </c>
      <c r="F294">
        <v>6</v>
      </c>
      <c r="G294">
        <v>345</v>
      </c>
      <c r="H294">
        <v>345</v>
      </c>
      <c r="I294">
        <v>1130</v>
      </c>
      <c r="J294" s="58">
        <v>74.459999999999994</v>
      </c>
      <c r="K294" s="1">
        <v>43634</v>
      </c>
      <c r="L294">
        <v>2111</v>
      </c>
      <c r="M294" t="s">
        <v>35</v>
      </c>
      <c r="N294" t="s">
        <v>30</v>
      </c>
      <c r="O294" t="s">
        <v>26</v>
      </c>
      <c r="P294" t="s">
        <v>16</v>
      </c>
      <c r="S294">
        <v>96127</v>
      </c>
      <c r="T294" t="s">
        <v>307</v>
      </c>
    </row>
    <row r="295" spans="2:20" x14ac:dyDescent="0.25">
      <c r="B295" t="s">
        <v>13</v>
      </c>
      <c r="C295" t="s">
        <v>14</v>
      </c>
      <c r="D295" t="s">
        <v>17</v>
      </c>
      <c r="E295" t="s">
        <v>17</v>
      </c>
      <c r="F295">
        <v>6</v>
      </c>
      <c r="G295">
        <v>345</v>
      </c>
      <c r="H295">
        <v>345</v>
      </c>
      <c r="I295">
        <v>1130</v>
      </c>
      <c r="J295" s="58">
        <v>465.38</v>
      </c>
      <c r="K295" s="1">
        <v>43634</v>
      </c>
      <c r="L295">
        <v>2111</v>
      </c>
      <c r="M295" t="s">
        <v>35</v>
      </c>
      <c r="N295" t="s">
        <v>30</v>
      </c>
      <c r="O295" t="s">
        <v>26</v>
      </c>
      <c r="P295" t="s">
        <v>16</v>
      </c>
      <c r="S295">
        <v>96127</v>
      </c>
      <c r="T295" t="s">
        <v>307</v>
      </c>
    </row>
    <row r="296" spans="2:20" x14ac:dyDescent="0.25">
      <c r="B296" t="s">
        <v>13</v>
      </c>
      <c r="C296" t="s">
        <v>14</v>
      </c>
      <c r="D296" t="s">
        <v>17</v>
      </c>
      <c r="E296" t="s">
        <v>17</v>
      </c>
      <c r="F296">
        <v>6</v>
      </c>
      <c r="G296">
        <v>345</v>
      </c>
      <c r="H296">
        <v>345</v>
      </c>
      <c r="I296">
        <v>1130</v>
      </c>
      <c r="J296" s="58">
        <v>37.229999999999997</v>
      </c>
      <c r="K296" s="1">
        <v>43634</v>
      </c>
      <c r="L296">
        <v>2111</v>
      </c>
      <c r="M296" t="s">
        <v>35</v>
      </c>
      <c r="N296" t="s">
        <v>30</v>
      </c>
      <c r="O296" t="s">
        <v>26</v>
      </c>
      <c r="P296" t="s">
        <v>16</v>
      </c>
      <c r="S296">
        <v>96127</v>
      </c>
      <c r="T296" t="s">
        <v>307</v>
      </c>
    </row>
    <row r="297" spans="2:20" x14ac:dyDescent="0.25">
      <c r="B297" t="s">
        <v>13</v>
      </c>
      <c r="C297" t="s">
        <v>14</v>
      </c>
      <c r="D297" t="s">
        <v>17</v>
      </c>
      <c r="E297" t="s">
        <v>17</v>
      </c>
      <c r="F297">
        <v>6</v>
      </c>
      <c r="G297">
        <v>345</v>
      </c>
      <c r="H297">
        <v>345</v>
      </c>
      <c r="I297">
        <v>1145</v>
      </c>
      <c r="J297" s="58">
        <v>223.38</v>
      </c>
      <c r="K297" s="1">
        <v>43634</v>
      </c>
      <c r="L297">
        <v>2111</v>
      </c>
      <c r="M297" t="s">
        <v>239</v>
      </c>
      <c r="N297" t="s">
        <v>30</v>
      </c>
      <c r="O297" t="s">
        <v>26</v>
      </c>
      <c r="P297" t="s">
        <v>16</v>
      </c>
      <c r="S297">
        <v>98150</v>
      </c>
      <c r="T297" t="s">
        <v>307</v>
      </c>
    </row>
    <row r="298" spans="2:20" x14ac:dyDescent="0.25">
      <c r="B298" t="s">
        <v>13</v>
      </c>
      <c r="C298" t="s">
        <v>14</v>
      </c>
      <c r="D298" t="s">
        <v>17</v>
      </c>
      <c r="E298" t="s">
        <v>17</v>
      </c>
      <c r="F298">
        <v>6</v>
      </c>
      <c r="G298">
        <v>860</v>
      </c>
      <c r="H298">
        <v>860</v>
      </c>
      <c r="I298">
        <v>1745</v>
      </c>
      <c r="J298" s="58">
        <v>37.229999999999997</v>
      </c>
      <c r="K298" s="1">
        <v>43634</v>
      </c>
      <c r="L298">
        <v>2111</v>
      </c>
      <c r="M298" t="s">
        <v>35</v>
      </c>
      <c r="N298" t="s">
        <v>129</v>
      </c>
      <c r="O298" t="s">
        <v>26</v>
      </c>
      <c r="P298" t="s">
        <v>16</v>
      </c>
      <c r="T298" t="s">
        <v>304</v>
      </c>
    </row>
    <row r="299" spans="2:20" x14ac:dyDescent="0.25">
      <c r="B299" t="s">
        <v>13</v>
      </c>
      <c r="C299" t="s">
        <v>14</v>
      </c>
      <c r="D299" t="s">
        <v>17</v>
      </c>
      <c r="E299" t="s">
        <v>17</v>
      </c>
      <c r="F299">
        <v>6</v>
      </c>
      <c r="G299">
        <v>345</v>
      </c>
      <c r="H299">
        <v>345</v>
      </c>
      <c r="I299">
        <v>1130</v>
      </c>
      <c r="J299" s="58">
        <v>74.459999999999994</v>
      </c>
      <c r="K299" s="1">
        <v>43646</v>
      </c>
      <c r="L299">
        <v>2114</v>
      </c>
      <c r="M299" t="s">
        <v>29</v>
      </c>
      <c r="N299" t="s">
        <v>207</v>
      </c>
      <c r="O299" t="s">
        <v>26</v>
      </c>
      <c r="P299" t="s">
        <v>16</v>
      </c>
      <c r="S299">
        <v>96127</v>
      </c>
      <c r="T299" t="s">
        <v>307</v>
      </c>
    </row>
    <row r="300" spans="2:20" x14ac:dyDescent="0.25">
      <c r="B300" t="s">
        <v>13</v>
      </c>
      <c r="C300" t="s">
        <v>14</v>
      </c>
      <c r="D300" t="s">
        <v>17</v>
      </c>
      <c r="E300" t="s">
        <v>17</v>
      </c>
      <c r="F300">
        <v>6</v>
      </c>
      <c r="G300">
        <v>345</v>
      </c>
      <c r="H300">
        <v>345</v>
      </c>
      <c r="I300">
        <v>1125</v>
      </c>
      <c r="J300" s="58">
        <v>74.459999999999994</v>
      </c>
      <c r="K300" s="1">
        <v>43646</v>
      </c>
      <c r="L300">
        <v>2114</v>
      </c>
      <c r="M300" t="s">
        <v>29</v>
      </c>
      <c r="N300" t="s">
        <v>37</v>
      </c>
      <c r="O300" t="s">
        <v>26</v>
      </c>
      <c r="P300" t="s">
        <v>16</v>
      </c>
      <c r="S300">
        <v>91928</v>
      </c>
      <c r="T300" t="s">
        <v>307</v>
      </c>
    </row>
    <row r="301" spans="2:20" x14ac:dyDescent="0.25">
      <c r="B301" t="s">
        <v>13</v>
      </c>
      <c r="C301" t="s">
        <v>14</v>
      </c>
      <c r="D301" t="s">
        <v>17</v>
      </c>
      <c r="E301" t="s">
        <v>17</v>
      </c>
      <c r="F301">
        <v>6</v>
      </c>
      <c r="G301">
        <v>345</v>
      </c>
      <c r="H301">
        <v>345</v>
      </c>
      <c r="I301">
        <v>1125</v>
      </c>
      <c r="J301" s="58">
        <v>37.229999999999997</v>
      </c>
      <c r="K301" s="1">
        <v>43646</v>
      </c>
      <c r="L301">
        <v>2114</v>
      </c>
      <c r="M301" t="s">
        <v>29</v>
      </c>
      <c r="N301" t="s">
        <v>247</v>
      </c>
      <c r="O301" t="s">
        <v>26</v>
      </c>
      <c r="P301" t="s">
        <v>16</v>
      </c>
      <c r="S301">
        <v>91928</v>
      </c>
      <c r="T301" t="s">
        <v>307</v>
      </c>
    </row>
    <row r="302" spans="2:20" x14ac:dyDescent="0.25">
      <c r="B302" t="s">
        <v>13</v>
      </c>
      <c r="C302" t="s">
        <v>14</v>
      </c>
      <c r="D302" t="s">
        <v>17</v>
      </c>
      <c r="E302" t="s">
        <v>17</v>
      </c>
      <c r="F302">
        <v>6</v>
      </c>
      <c r="G302">
        <v>345</v>
      </c>
      <c r="H302">
        <v>345</v>
      </c>
      <c r="I302">
        <v>1125</v>
      </c>
      <c r="J302" s="58">
        <v>74.459999999999994</v>
      </c>
      <c r="K302" s="1">
        <v>43646</v>
      </c>
      <c r="L302">
        <v>2114</v>
      </c>
      <c r="M302" t="s">
        <v>29</v>
      </c>
      <c r="N302" t="s">
        <v>247</v>
      </c>
      <c r="O302" t="s">
        <v>26</v>
      </c>
      <c r="P302" t="s">
        <v>16</v>
      </c>
      <c r="S302">
        <v>91928</v>
      </c>
      <c r="T302" t="s">
        <v>307</v>
      </c>
    </row>
    <row r="303" spans="2:20" x14ac:dyDescent="0.25">
      <c r="B303" t="s">
        <v>13</v>
      </c>
      <c r="C303" t="s">
        <v>14</v>
      </c>
      <c r="D303" t="s">
        <v>17</v>
      </c>
      <c r="E303" t="s">
        <v>17</v>
      </c>
      <c r="F303">
        <v>6</v>
      </c>
      <c r="G303">
        <v>345</v>
      </c>
      <c r="H303">
        <v>345</v>
      </c>
      <c r="I303">
        <v>1125</v>
      </c>
      <c r="J303" s="58">
        <v>37.229999999999997</v>
      </c>
      <c r="K303" s="1">
        <v>43646</v>
      </c>
      <c r="L303">
        <v>2114</v>
      </c>
      <c r="M303" t="s">
        <v>29</v>
      </c>
      <c r="N303" t="s">
        <v>247</v>
      </c>
      <c r="O303" t="s">
        <v>26</v>
      </c>
      <c r="P303" t="s">
        <v>16</v>
      </c>
      <c r="S303">
        <v>91928</v>
      </c>
      <c r="T303" t="s">
        <v>307</v>
      </c>
    </row>
    <row r="304" spans="2:20" x14ac:dyDescent="0.25">
      <c r="B304" t="s">
        <v>13</v>
      </c>
      <c r="C304" t="s">
        <v>14</v>
      </c>
      <c r="D304" t="s">
        <v>17</v>
      </c>
      <c r="E304" t="s">
        <v>17</v>
      </c>
      <c r="F304">
        <v>6</v>
      </c>
      <c r="G304">
        <v>345</v>
      </c>
      <c r="H304">
        <v>345</v>
      </c>
      <c r="I304">
        <v>1125</v>
      </c>
      <c r="J304" s="58">
        <v>74.459999999999994</v>
      </c>
      <c r="K304" s="1">
        <v>43646</v>
      </c>
      <c r="L304">
        <v>2114</v>
      </c>
      <c r="M304" t="s">
        <v>29</v>
      </c>
      <c r="N304" t="s">
        <v>37</v>
      </c>
      <c r="O304" t="s">
        <v>26</v>
      </c>
      <c r="P304" t="s">
        <v>16</v>
      </c>
      <c r="S304">
        <v>91928</v>
      </c>
      <c r="T304" t="s">
        <v>307</v>
      </c>
    </row>
    <row r="305" spans="2:20" x14ac:dyDescent="0.25">
      <c r="B305" t="s">
        <v>13</v>
      </c>
      <c r="C305" t="s">
        <v>14</v>
      </c>
      <c r="D305" t="s">
        <v>17</v>
      </c>
      <c r="E305" t="s">
        <v>17</v>
      </c>
      <c r="F305">
        <v>6</v>
      </c>
      <c r="G305">
        <v>345</v>
      </c>
      <c r="H305">
        <v>345</v>
      </c>
      <c r="I305">
        <v>1195</v>
      </c>
      <c r="J305" s="58">
        <v>18.62</v>
      </c>
      <c r="K305" s="1">
        <v>43646</v>
      </c>
      <c r="L305">
        <v>2114</v>
      </c>
      <c r="M305" t="s">
        <v>29</v>
      </c>
      <c r="N305" t="s">
        <v>238</v>
      </c>
      <c r="O305" t="s">
        <v>26</v>
      </c>
      <c r="P305" t="s">
        <v>16</v>
      </c>
      <c r="S305">
        <v>97601</v>
      </c>
      <c r="T305" t="s">
        <v>304</v>
      </c>
    </row>
    <row r="306" spans="2:20" x14ac:dyDescent="0.25">
      <c r="B306" t="s">
        <v>13</v>
      </c>
      <c r="C306" t="s">
        <v>14</v>
      </c>
      <c r="D306" t="s">
        <v>17</v>
      </c>
      <c r="E306" t="s">
        <v>17</v>
      </c>
      <c r="F306">
        <v>6</v>
      </c>
      <c r="G306">
        <v>345</v>
      </c>
      <c r="H306">
        <v>345</v>
      </c>
      <c r="I306">
        <v>1130</v>
      </c>
      <c r="K306" s="1">
        <v>43620</v>
      </c>
      <c r="L306">
        <v>2106</v>
      </c>
      <c r="M306" t="s">
        <v>25</v>
      </c>
      <c r="N306" t="s">
        <v>448</v>
      </c>
      <c r="O306" t="s">
        <v>446</v>
      </c>
      <c r="P306" t="s">
        <v>16</v>
      </c>
      <c r="S306">
        <v>96128</v>
      </c>
      <c r="T306" t="s">
        <v>307</v>
      </c>
    </row>
    <row r="307" spans="2:20" x14ac:dyDescent="0.25">
      <c r="B307" t="s">
        <v>13</v>
      </c>
      <c r="C307" t="s">
        <v>14</v>
      </c>
      <c r="D307" t="s">
        <v>17</v>
      </c>
      <c r="E307" t="s">
        <v>17</v>
      </c>
      <c r="F307">
        <v>6</v>
      </c>
      <c r="G307">
        <v>345</v>
      </c>
      <c r="H307">
        <v>345</v>
      </c>
      <c r="I307">
        <v>1115</v>
      </c>
      <c r="K307" s="1">
        <v>43620</v>
      </c>
      <c r="L307">
        <v>2106</v>
      </c>
      <c r="M307" t="s">
        <v>31</v>
      </c>
      <c r="N307" t="s">
        <v>449</v>
      </c>
      <c r="O307" t="s">
        <v>446</v>
      </c>
      <c r="P307" t="s">
        <v>16</v>
      </c>
      <c r="S307">
        <v>92930</v>
      </c>
      <c r="T307" t="s">
        <v>306</v>
      </c>
    </row>
    <row r="308" spans="2:20" x14ac:dyDescent="0.25">
      <c r="B308" t="s">
        <v>13</v>
      </c>
      <c r="C308" t="s">
        <v>14</v>
      </c>
      <c r="D308" t="s">
        <v>17</v>
      </c>
      <c r="E308" t="s">
        <v>17</v>
      </c>
      <c r="F308">
        <v>6</v>
      </c>
      <c r="G308">
        <v>345</v>
      </c>
      <c r="H308">
        <v>345</v>
      </c>
      <c r="I308">
        <v>1115</v>
      </c>
      <c r="K308" s="1">
        <v>43620</v>
      </c>
      <c r="L308">
        <v>2106</v>
      </c>
      <c r="M308" t="s">
        <v>31</v>
      </c>
      <c r="N308" t="s">
        <v>449</v>
      </c>
      <c r="O308" t="s">
        <v>446</v>
      </c>
      <c r="P308" t="s">
        <v>16</v>
      </c>
      <c r="S308">
        <v>92930</v>
      </c>
      <c r="T308" t="s">
        <v>306</v>
      </c>
    </row>
    <row r="309" spans="2:20" x14ac:dyDescent="0.25">
      <c r="B309" t="s">
        <v>13</v>
      </c>
      <c r="C309" t="s">
        <v>14</v>
      </c>
      <c r="D309" t="s">
        <v>17</v>
      </c>
      <c r="E309" t="s">
        <v>17</v>
      </c>
      <c r="F309">
        <v>6</v>
      </c>
      <c r="G309">
        <v>345</v>
      </c>
      <c r="H309">
        <v>345</v>
      </c>
      <c r="I309">
        <v>1115</v>
      </c>
      <c r="K309" s="1">
        <v>43620</v>
      </c>
      <c r="L309">
        <v>2106</v>
      </c>
      <c r="M309" t="s">
        <v>31</v>
      </c>
      <c r="N309" t="s">
        <v>449</v>
      </c>
      <c r="O309" t="s">
        <v>446</v>
      </c>
      <c r="P309" t="s">
        <v>16</v>
      </c>
      <c r="S309">
        <v>92930</v>
      </c>
      <c r="T309" t="s">
        <v>306</v>
      </c>
    </row>
    <row r="310" spans="2:20" x14ac:dyDescent="0.25">
      <c r="B310" t="s">
        <v>13</v>
      </c>
      <c r="C310" t="s">
        <v>14</v>
      </c>
      <c r="D310" t="s">
        <v>17</v>
      </c>
      <c r="E310" t="s">
        <v>17</v>
      </c>
      <c r="F310">
        <v>6</v>
      </c>
      <c r="G310">
        <v>345</v>
      </c>
      <c r="H310">
        <v>345</v>
      </c>
      <c r="I310">
        <v>1100</v>
      </c>
      <c r="K310" s="1">
        <v>43620</v>
      </c>
      <c r="L310">
        <v>2106</v>
      </c>
      <c r="M310" t="s">
        <v>31</v>
      </c>
      <c r="N310" t="s">
        <v>450</v>
      </c>
      <c r="O310" t="s">
        <v>446</v>
      </c>
      <c r="P310" t="s">
        <v>16</v>
      </c>
      <c r="S310">
        <v>97991</v>
      </c>
      <c r="T310" t="s">
        <v>305</v>
      </c>
    </row>
    <row r="311" spans="2:20" x14ac:dyDescent="0.25">
      <c r="B311" t="s">
        <v>13</v>
      </c>
      <c r="C311" t="s">
        <v>14</v>
      </c>
      <c r="D311" t="s">
        <v>17</v>
      </c>
      <c r="E311" t="s">
        <v>17</v>
      </c>
      <c r="F311">
        <v>6</v>
      </c>
      <c r="G311">
        <v>345</v>
      </c>
      <c r="H311">
        <v>345</v>
      </c>
      <c r="I311">
        <v>1130</v>
      </c>
      <c r="K311" s="1">
        <v>43620</v>
      </c>
      <c r="L311">
        <v>2106</v>
      </c>
      <c r="M311" t="s">
        <v>239</v>
      </c>
      <c r="N311" t="s">
        <v>447</v>
      </c>
      <c r="O311" t="s">
        <v>446</v>
      </c>
      <c r="P311" t="s">
        <v>16</v>
      </c>
      <c r="S311">
        <v>96128</v>
      </c>
      <c r="T311" t="s">
        <v>307</v>
      </c>
    </row>
    <row r="312" spans="2:20" x14ac:dyDescent="0.25">
      <c r="B312" t="s">
        <v>13</v>
      </c>
      <c r="C312" t="s">
        <v>14</v>
      </c>
      <c r="D312" t="s">
        <v>17</v>
      </c>
      <c r="E312" t="s">
        <v>17</v>
      </c>
      <c r="F312">
        <v>6</v>
      </c>
      <c r="G312">
        <v>345</v>
      </c>
      <c r="H312">
        <v>345</v>
      </c>
      <c r="I312">
        <v>1125</v>
      </c>
      <c r="K312" s="1">
        <v>43631</v>
      </c>
      <c r="L312">
        <v>2109</v>
      </c>
      <c r="M312" t="s">
        <v>29</v>
      </c>
      <c r="N312" t="s">
        <v>451</v>
      </c>
      <c r="O312" t="s">
        <v>446</v>
      </c>
      <c r="P312" t="s">
        <v>16</v>
      </c>
      <c r="S312">
        <v>91928</v>
      </c>
      <c r="T312" t="s">
        <v>307</v>
      </c>
    </row>
    <row r="313" spans="2:20" x14ac:dyDescent="0.25">
      <c r="B313" t="s">
        <v>13</v>
      </c>
      <c r="C313" t="s">
        <v>14</v>
      </c>
      <c r="D313" t="s">
        <v>17</v>
      </c>
      <c r="E313" t="s">
        <v>17</v>
      </c>
      <c r="F313">
        <v>6</v>
      </c>
      <c r="G313">
        <v>345</v>
      </c>
      <c r="H313">
        <v>345</v>
      </c>
      <c r="I313">
        <v>1125</v>
      </c>
      <c r="K313" s="1">
        <v>43631</v>
      </c>
      <c r="L313">
        <v>2109</v>
      </c>
      <c r="M313" t="s">
        <v>29</v>
      </c>
      <c r="N313" t="s">
        <v>451</v>
      </c>
      <c r="O313" t="s">
        <v>446</v>
      </c>
      <c r="P313" t="s">
        <v>16</v>
      </c>
      <c r="S313">
        <v>91928</v>
      </c>
      <c r="T313" t="s">
        <v>307</v>
      </c>
    </row>
    <row r="314" spans="2:20" x14ac:dyDescent="0.25">
      <c r="B314" t="s">
        <v>13</v>
      </c>
      <c r="C314" t="s">
        <v>14</v>
      </c>
      <c r="D314" t="s">
        <v>17</v>
      </c>
      <c r="E314" t="s">
        <v>17</v>
      </c>
      <c r="F314">
        <v>6</v>
      </c>
      <c r="G314">
        <v>345</v>
      </c>
      <c r="H314">
        <v>345</v>
      </c>
      <c r="I314">
        <v>1125</v>
      </c>
      <c r="K314" s="1">
        <v>43631</v>
      </c>
      <c r="L314">
        <v>2109</v>
      </c>
      <c r="M314" t="s">
        <v>29</v>
      </c>
      <c r="N314" t="s">
        <v>451</v>
      </c>
      <c r="O314" t="s">
        <v>446</v>
      </c>
      <c r="P314" t="s">
        <v>16</v>
      </c>
      <c r="S314">
        <v>91928</v>
      </c>
      <c r="T314" t="s">
        <v>307</v>
      </c>
    </row>
    <row r="315" spans="2:20" x14ac:dyDescent="0.25">
      <c r="B315" t="s">
        <v>13</v>
      </c>
      <c r="C315" t="s">
        <v>14</v>
      </c>
      <c r="D315" t="s">
        <v>17</v>
      </c>
      <c r="E315" t="s">
        <v>17</v>
      </c>
      <c r="F315">
        <v>6</v>
      </c>
      <c r="G315">
        <v>345</v>
      </c>
      <c r="H315">
        <v>345</v>
      </c>
      <c r="I315">
        <v>1145</v>
      </c>
      <c r="K315" s="1">
        <v>43631</v>
      </c>
      <c r="L315">
        <v>2109</v>
      </c>
      <c r="M315" t="s">
        <v>29</v>
      </c>
      <c r="N315" t="s">
        <v>452</v>
      </c>
      <c r="O315" t="s">
        <v>446</v>
      </c>
      <c r="P315" t="s">
        <v>16</v>
      </c>
      <c r="S315">
        <v>98198</v>
      </c>
      <c r="T315" t="s">
        <v>307</v>
      </c>
    </row>
    <row r="316" spans="2:20" x14ac:dyDescent="0.25">
      <c r="B316" t="s">
        <v>13</v>
      </c>
      <c r="C316" t="s">
        <v>14</v>
      </c>
      <c r="D316" t="s">
        <v>17</v>
      </c>
      <c r="E316" t="s">
        <v>17</v>
      </c>
      <c r="F316">
        <v>6</v>
      </c>
      <c r="G316">
        <v>345</v>
      </c>
      <c r="H316">
        <v>345</v>
      </c>
      <c r="I316">
        <v>1130</v>
      </c>
      <c r="K316" s="1">
        <v>43631</v>
      </c>
      <c r="L316">
        <v>2109</v>
      </c>
      <c r="M316" t="s">
        <v>29</v>
      </c>
      <c r="N316" t="s">
        <v>453</v>
      </c>
      <c r="O316" t="s">
        <v>446</v>
      </c>
      <c r="P316" t="s">
        <v>16</v>
      </c>
      <c r="S316">
        <v>96128</v>
      </c>
      <c r="T316" t="s">
        <v>307</v>
      </c>
    </row>
    <row r="317" spans="2:20" x14ac:dyDescent="0.25">
      <c r="B317" t="s">
        <v>13</v>
      </c>
      <c r="C317" t="s">
        <v>14</v>
      </c>
      <c r="D317" t="s">
        <v>17</v>
      </c>
      <c r="E317" t="s">
        <v>17</v>
      </c>
      <c r="F317">
        <v>6</v>
      </c>
      <c r="G317">
        <v>345</v>
      </c>
      <c r="H317">
        <v>345</v>
      </c>
      <c r="I317">
        <v>1130</v>
      </c>
      <c r="K317" s="1">
        <v>43631</v>
      </c>
      <c r="L317">
        <v>2109</v>
      </c>
      <c r="M317" t="s">
        <v>29</v>
      </c>
      <c r="N317" t="s">
        <v>453</v>
      </c>
      <c r="O317" t="s">
        <v>446</v>
      </c>
      <c r="P317" t="s">
        <v>16</v>
      </c>
      <c r="S317">
        <v>96128</v>
      </c>
      <c r="T317" t="s">
        <v>307</v>
      </c>
    </row>
    <row r="318" spans="2:20" x14ac:dyDescent="0.25">
      <c r="B318" t="s">
        <v>13</v>
      </c>
      <c r="C318" t="s">
        <v>14</v>
      </c>
      <c r="D318" t="s">
        <v>17</v>
      </c>
      <c r="E318" t="s">
        <v>17</v>
      </c>
      <c r="F318">
        <v>6</v>
      </c>
      <c r="G318">
        <v>345</v>
      </c>
      <c r="H318">
        <v>345</v>
      </c>
      <c r="I318">
        <v>1145</v>
      </c>
      <c r="K318" s="1">
        <v>43631</v>
      </c>
      <c r="L318">
        <v>2109</v>
      </c>
      <c r="M318" t="s">
        <v>29</v>
      </c>
      <c r="N318" t="s">
        <v>452</v>
      </c>
      <c r="O318" t="s">
        <v>446</v>
      </c>
      <c r="P318" t="s">
        <v>16</v>
      </c>
      <c r="S318">
        <v>98198</v>
      </c>
      <c r="T318" t="s">
        <v>307</v>
      </c>
    </row>
    <row r="319" spans="2:20" x14ac:dyDescent="0.25">
      <c r="B319" t="s">
        <v>13</v>
      </c>
      <c r="C319" t="s">
        <v>14</v>
      </c>
      <c r="D319" t="s">
        <v>17</v>
      </c>
      <c r="E319" t="s">
        <v>17</v>
      </c>
      <c r="F319">
        <v>6</v>
      </c>
      <c r="G319">
        <v>345</v>
      </c>
      <c r="H319">
        <v>345</v>
      </c>
      <c r="I319">
        <v>1125</v>
      </c>
      <c r="K319" s="1">
        <v>43631</v>
      </c>
      <c r="L319">
        <v>2109</v>
      </c>
      <c r="M319" t="s">
        <v>29</v>
      </c>
      <c r="N319" t="s">
        <v>451</v>
      </c>
      <c r="O319" t="s">
        <v>446</v>
      </c>
      <c r="P319" t="s">
        <v>16</v>
      </c>
      <c r="S319">
        <v>91928</v>
      </c>
      <c r="T319" t="s">
        <v>307</v>
      </c>
    </row>
    <row r="320" spans="2:20" x14ac:dyDescent="0.25">
      <c r="B320" t="s">
        <v>13</v>
      </c>
      <c r="C320" t="s">
        <v>14</v>
      </c>
      <c r="D320" t="s">
        <v>17</v>
      </c>
      <c r="E320" t="s">
        <v>17</v>
      </c>
      <c r="F320">
        <v>6</v>
      </c>
      <c r="G320">
        <v>345</v>
      </c>
      <c r="H320">
        <v>345</v>
      </c>
      <c r="I320">
        <v>1145</v>
      </c>
      <c r="K320" s="1">
        <v>43634</v>
      </c>
      <c r="L320">
        <v>2112</v>
      </c>
      <c r="M320" t="s">
        <v>33</v>
      </c>
      <c r="N320" t="s">
        <v>447</v>
      </c>
      <c r="O320" t="s">
        <v>446</v>
      </c>
      <c r="P320" t="s">
        <v>16</v>
      </c>
      <c r="S320">
        <v>98150</v>
      </c>
      <c r="T320" t="s">
        <v>307</v>
      </c>
    </row>
    <row r="321" spans="2:20" x14ac:dyDescent="0.25">
      <c r="B321" t="s">
        <v>13</v>
      </c>
      <c r="C321" t="s">
        <v>14</v>
      </c>
      <c r="D321" t="s">
        <v>17</v>
      </c>
      <c r="E321" t="s">
        <v>17</v>
      </c>
      <c r="F321">
        <v>6</v>
      </c>
      <c r="G321">
        <v>345</v>
      </c>
      <c r="H321">
        <v>345</v>
      </c>
      <c r="I321">
        <v>1145</v>
      </c>
      <c r="K321" s="1">
        <v>43634</v>
      </c>
      <c r="L321">
        <v>2112</v>
      </c>
      <c r="M321" t="s">
        <v>25</v>
      </c>
      <c r="N321" t="s">
        <v>454</v>
      </c>
      <c r="O321" t="s">
        <v>446</v>
      </c>
      <c r="P321" t="s">
        <v>16</v>
      </c>
      <c r="S321">
        <v>98150</v>
      </c>
      <c r="T321" t="s">
        <v>307</v>
      </c>
    </row>
    <row r="322" spans="2:20" x14ac:dyDescent="0.25">
      <c r="B322" t="s">
        <v>13</v>
      </c>
      <c r="C322" t="s">
        <v>14</v>
      </c>
      <c r="D322" t="s">
        <v>17</v>
      </c>
      <c r="E322" t="s">
        <v>17</v>
      </c>
      <c r="F322">
        <v>6</v>
      </c>
      <c r="G322">
        <v>345</v>
      </c>
      <c r="H322">
        <v>345</v>
      </c>
      <c r="I322">
        <v>1145</v>
      </c>
      <c r="K322" s="1">
        <v>43634</v>
      </c>
      <c r="L322">
        <v>2112</v>
      </c>
      <c r="M322" t="s">
        <v>239</v>
      </c>
      <c r="N322" t="s">
        <v>447</v>
      </c>
      <c r="O322" t="s">
        <v>446</v>
      </c>
      <c r="P322" t="s">
        <v>16</v>
      </c>
      <c r="S322">
        <v>98150</v>
      </c>
      <c r="T322" t="s">
        <v>307</v>
      </c>
    </row>
    <row r="323" spans="2:20" x14ac:dyDescent="0.25">
      <c r="B323" t="s">
        <v>13</v>
      </c>
      <c r="C323" t="s">
        <v>14</v>
      </c>
      <c r="D323" t="s">
        <v>17</v>
      </c>
      <c r="E323" t="s">
        <v>17</v>
      </c>
      <c r="F323">
        <v>6</v>
      </c>
      <c r="G323">
        <v>345</v>
      </c>
      <c r="H323">
        <v>345</v>
      </c>
      <c r="I323">
        <v>1145</v>
      </c>
      <c r="K323" s="1">
        <v>43634</v>
      </c>
      <c r="L323">
        <v>2112</v>
      </c>
      <c r="M323" t="s">
        <v>27</v>
      </c>
      <c r="N323" t="s">
        <v>455</v>
      </c>
      <c r="O323" t="s">
        <v>446</v>
      </c>
      <c r="P323" t="s">
        <v>16</v>
      </c>
      <c r="S323">
        <v>98150</v>
      </c>
      <c r="T323" t="s">
        <v>307</v>
      </c>
    </row>
    <row r="324" spans="2:20" x14ac:dyDescent="0.25">
      <c r="B324" t="s">
        <v>13</v>
      </c>
      <c r="C324" t="s">
        <v>14</v>
      </c>
      <c r="D324" t="s">
        <v>17</v>
      </c>
      <c r="E324" t="s">
        <v>17</v>
      </c>
      <c r="F324">
        <v>6</v>
      </c>
      <c r="G324">
        <v>345</v>
      </c>
      <c r="H324">
        <v>345</v>
      </c>
      <c r="I324">
        <v>1145</v>
      </c>
      <c r="K324" s="1">
        <v>43634</v>
      </c>
      <c r="L324">
        <v>2112</v>
      </c>
      <c r="M324" t="s">
        <v>27</v>
      </c>
      <c r="N324" t="s">
        <v>455</v>
      </c>
      <c r="O324" t="s">
        <v>446</v>
      </c>
      <c r="P324" t="s">
        <v>16</v>
      </c>
      <c r="S324">
        <v>98150</v>
      </c>
      <c r="T324" t="s">
        <v>307</v>
      </c>
    </row>
    <row r="325" spans="2:20" x14ac:dyDescent="0.25">
      <c r="B325" t="s">
        <v>13</v>
      </c>
      <c r="C325" t="s">
        <v>14</v>
      </c>
      <c r="D325" t="s">
        <v>17</v>
      </c>
      <c r="E325" t="s">
        <v>17</v>
      </c>
      <c r="F325">
        <v>6</v>
      </c>
      <c r="G325">
        <v>345</v>
      </c>
      <c r="H325">
        <v>345</v>
      </c>
      <c r="I325">
        <v>1145</v>
      </c>
      <c r="K325" s="1">
        <v>43634</v>
      </c>
      <c r="L325">
        <v>2112</v>
      </c>
      <c r="M325" t="s">
        <v>27</v>
      </c>
      <c r="N325" t="s">
        <v>455</v>
      </c>
      <c r="O325" t="s">
        <v>446</v>
      </c>
      <c r="P325" t="s">
        <v>16</v>
      </c>
      <c r="S325">
        <v>98150</v>
      </c>
      <c r="T325" t="s">
        <v>307</v>
      </c>
    </row>
    <row r="326" spans="2:20" x14ac:dyDescent="0.25">
      <c r="B326" t="s">
        <v>13</v>
      </c>
      <c r="C326" t="s">
        <v>14</v>
      </c>
      <c r="D326" t="s">
        <v>17</v>
      </c>
      <c r="E326" t="s">
        <v>17</v>
      </c>
      <c r="F326">
        <v>6</v>
      </c>
      <c r="G326">
        <v>345</v>
      </c>
      <c r="H326">
        <v>345</v>
      </c>
      <c r="I326">
        <v>1195</v>
      </c>
      <c r="K326" s="1">
        <v>43634</v>
      </c>
      <c r="L326">
        <v>2112</v>
      </c>
      <c r="M326" t="s">
        <v>31</v>
      </c>
      <c r="N326" t="s">
        <v>456</v>
      </c>
      <c r="O326" t="s">
        <v>446</v>
      </c>
      <c r="P326" t="s">
        <v>16</v>
      </c>
      <c r="S326">
        <v>97601</v>
      </c>
      <c r="T326" t="s">
        <v>304</v>
      </c>
    </row>
    <row r="327" spans="2:20" x14ac:dyDescent="0.25">
      <c r="B327" t="s">
        <v>13</v>
      </c>
      <c r="C327" t="s">
        <v>14</v>
      </c>
      <c r="D327" t="s">
        <v>17</v>
      </c>
      <c r="E327" t="s">
        <v>17</v>
      </c>
      <c r="F327">
        <v>6</v>
      </c>
      <c r="G327">
        <v>345</v>
      </c>
      <c r="H327">
        <v>345</v>
      </c>
      <c r="I327">
        <v>1195</v>
      </c>
      <c r="K327" s="1">
        <v>43634</v>
      </c>
      <c r="L327">
        <v>2112</v>
      </c>
      <c r="M327" t="s">
        <v>31</v>
      </c>
      <c r="N327" t="s">
        <v>456</v>
      </c>
      <c r="O327" t="s">
        <v>446</v>
      </c>
      <c r="P327" t="s">
        <v>16</v>
      </c>
      <c r="S327">
        <v>97601</v>
      </c>
      <c r="T327" t="s">
        <v>304</v>
      </c>
    </row>
    <row r="328" spans="2:20" x14ac:dyDescent="0.25">
      <c r="B328" t="s">
        <v>13</v>
      </c>
      <c r="C328" t="s">
        <v>14</v>
      </c>
      <c r="D328" t="s">
        <v>17</v>
      </c>
      <c r="E328" t="s">
        <v>17</v>
      </c>
      <c r="F328">
        <v>6</v>
      </c>
      <c r="G328">
        <v>345</v>
      </c>
      <c r="H328">
        <v>345</v>
      </c>
      <c r="I328">
        <v>1195</v>
      </c>
      <c r="K328" s="1">
        <v>43634</v>
      </c>
      <c r="L328">
        <v>2112</v>
      </c>
      <c r="M328" t="s">
        <v>31</v>
      </c>
      <c r="N328" t="s">
        <v>456</v>
      </c>
      <c r="O328" t="s">
        <v>446</v>
      </c>
      <c r="P328" t="s">
        <v>16</v>
      </c>
      <c r="S328">
        <v>97601</v>
      </c>
      <c r="T328" t="s">
        <v>304</v>
      </c>
    </row>
    <row r="329" spans="2:20" x14ac:dyDescent="0.25">
      <c r="B329" t="s">
        <v>13</v>
      </c>
      <c r="C329" t="s">
        <v>14</v>
      </c>
      <c r="D329" t="s">
        <v>17</v>
      </c>
      <c r="E329" t="s">
        <v>17</v>
      </c>
      <c r="F329">
        <v>6</v>
      </c>
      <c r="G329">
        <v>345</v>
      </c>
      <c r="H329">
        <v>345</v>
      </c>
      <c r="I329">
        <v>1130</v>
      </c>
      <c r="K329" s="1">
        <v>43634</v>
      </c>
      <c r="L329">
        <v>2112</v>
      </c>
      <c r="M329" t="s">
        <v>35</v>
      </c>
      <c r="N329" t="s">
        <v>447</v>
      </c>
      <c r="O329" t="s">
        <v>446</v>
      </c>
      <c r="P329" t="s">
        <v>16</v>
      </c>
      <c r="S329">
        <v>96127</v>
      </c>
      <c r="T329" t="s">
        <v>307</v>
      </c>
    </row>
    <row r="330" spans="2:20" x14ac:dyDescent="0.25">
      <c r="B330" t="s">
        <v>13</v>
      </c>
      <c r="C330" t="s">
        <v>14</v>
      </c>
      <c r="D330" t="s">
        <v>17</v>
      </c>
      <c r="E330" t="s">
        <v>17</v>
      </c>
      <c r="F330">
        <v>6</v>
      </c>
      <c r="G330">
        <v>345</v>
      </c>
      <c r="H330">
        <v>345</v>
      </c>
      <c r="I330">
        <v>1130</v>
      </c>
      <c r="K330" s="1">
        <v>43634</v>
      </c>
      <c r="L330">
        <v>2112</v>
      </c>
      <c r="M330" t="s">
        <v>35</v>
      </c>
      <c r="N330" t="s">
        <v>447</v>
      </c>
      <c r="O330" t="s">
        <v>446</v>
      </c>
      <c r="P330" t="s">
        <v>16</v>
      </c>
      <c r="S330">
        <v>96127</v>
      </c>
      <c r="T330" t="s">
        <v>307</v>
      </c>
    </row>
    <row r="331" spans="2:20" x14ac:dyDescent="0.25">
      <c r="B331" t="s">
        <v>13</v>
      </c>
      <c r="C331" t="s">
        <v>14</v>
      </c>
      <c r="D331" t="s">
        <v>17</v>
      </c>
      <c r="E331" t="s">
        <v>17</v>
      </c>
      <c r="F331">
        <v>6</v>
      </c>
      <c r="G331">
        <v>345</v>
      </c>
      <c r="H331">
        <v>345</v>
      </c>
      <c r="I331">
        <v>1130</v>
      </c>
      <c r="K331" s="1">
        <v>43634</v>
      </c>
      <c r="L331">
        <v>2112</v>
      </c>
      <c r="M331" t="s">
        <v>35</v>
      </c>
      <c r="N331" t="s">
        <v>447</v>
      </c>
      <c r="O331" t="s">
        <v>446</v>
      </c>
      <c r="P331" t="s">
        <v>16</v>
      </c>
      <c r="S331">
        <v>96127</v>
      </c>
      <c r="T331" t="s">
        <v>307</v>
      </c>
    </row>
    <row r="332" spans="2:20" x14ac:dyDescent="0.25">
      <c r="B332" t="s">
        <v>13</v>
      </c>
      <c r="C332" t="s">
        <v>14</v>
      </c>
      <c r="D332" t="s">
        <v>17</v>
      </c>
      <c r="E332" t="s">
        <v>17</v>
      </c>
      <c r="F332">
        <v>6</v>
      </c>
      <c r="G332">
        <v>345</v>
      </c>
      <c r="H332">
        <v>345</v>
      </c>
      <c r="I332">
        <v>1145</v>
      </c>
      <c r="K332" s="1">
        <v>43634</v>
      </c>
      <c r="L332">
        <v>2112</v>
      </c>
      <c r="M332" t="s">
        <v>25</v>
      </c>
      <c r="N332" t="s">
        <v>454</v>
      </c>
      <c r="O332" t="s">
        <v>446</v>
      </c>
      <c r="P332" t="s">
        <v>16</v>
      </c>
      <c r="S332">
        <v>98150</v>
      </c>
      <c r="T332" t="s">
        <v>307</v>
      </c>
    </row>
    <row r="333" spans="2:20" x14ac:dyDescent="0.25">
      <c r="B333" t="s">
        <v>13</v>
      </c>
      <c r="C333" t="s">
        <v>14</v>
      </c>
      <c r="D333" t="s">
        <v>17</v>
      </c>
      <c r="E333" t="s">
        <v>17</v>
      </c>
      <c r="F333">
        <v>6</v>
      </c>
      <c r="G333">
        <v>345</v>
      </c>
      <c r="H333">
        <v>345</v>
      </c>
      <c r="I333">
        <v>1145</v>
      </c>
      <c r="K333" s="1">
        <v>43634</v>
      </c>
      <c r="L333">
        <v>2112</v>
      </c>
      <c r="M333" t="s">
        <v>25</v>
      </c>
      <c r="N333" t="s">
        <v>454</v>
      </c>
      <c r="O333" t="s">
        <v>446</v>
      </c>
      <c r="P333" t="s">
        <v>16</v>
      </c>
      <c r="S333">
        <v>98150</v>
      </c>
      <c r="T333" t="s">
        <v>307</v>
      </c>
    </row>
    <row r="334" spans="2:20" x14ac:dyDescent="0.25">
      <c r="B334" t="s">
        <v>13</v>
      </c>
      <c r="C334" t="s">
        <v>14</v>
      </c>
      <c r="D334" t="s">
        <v>17</v>
      </c>
      <c r="E334" t="s">
        <v>17</v>
      </c>
      <c r="F334">
        <v>6</v>
      </c>
      <c r="G334">
        <v>345</v>
      </c>
      <c r="H334">
        <v>345</v>
      </c>
      <c r="I334">
        <v>1130</v>
      </c>
      <c r="K334" s="1">
        <v>43634</v>
      </c>
      <c r="L334">
        <v>2112</v>
      </c>
      <c r="M334" t="s">
        <v>243</v>
      </c>
      <c r="N334" t="s">
        <v>447</v>
      </c>
      <c r="O334" t="s">
        <v>446</v>
      </c>
      <c r="P334" t="s">
        <v>16</v>
      </c>
      <c r="S334">
        <v>96127</v>
      </c>
      <c r="T334" t="s">
        <v>307</v>
      </c>
    </row>
    <row r="335" spans="2:20" x14ac:dyDescent="0.25">
      <c r="B335" t="s">
        <v>13</v>
      </c>
      <c r="C335" t="s">
        <v>14</v>
      </c>
      <c r="D335" t="s">
        <v>17</v>
      </c>
      <c r="E335" t="s">
        <v>17</v>
      </c>
      <c r="F335">
        <v>6</v>
      </c>
      <c r="G335">
        <v>345</v>
      </c>
      <c r="H335">
        <v>345</v>
      </c>
      <c r="I335">
        <v>1125</v>
      </c>
      <c r="K335" s="1">
        <v>43646</v>
      </c>
      <c r="L335">
        <v>2115</v>
      </c>
      <c r="M335" t="s">
        <v>29</v>
      </c>
      <c r="N335" t="s">
        <v>457</v>
      </c>
      <c r="O335" t="s">
        <v>446</v>
      </c>
      <c r="P335" t="s">
        <v>16</v>
      </c>
      <c r="S335">
        <v>91928</v>
      </c>
      <c r="T335" t="s">
        <v>307</v>
      </c>
    </row>
    <row r="336" spans="2:20" x14ac:dyDescent="0.25">
      <c r="B336" t="s">
        <v>13</v>
      </c>
      <c r="C336" t="s">
        <v>14</v>
      </c>
      <c r="D336" t="s">
        <v>17</v>
      </c>
      <c r="E336" t="s">
        <v>17</v>
      </c>
      <c r="F336">
        <v>7</v>
      </c>
      <c r="G336">
        <v>345</v>
      </c>
      <c r="H336">
        <v>345</v>
      </c>
      <c r="I336">
        <v>1130</v>
      </c>
      <c r="J336" s="58">
        <v>74.459999999999994</v>
      </c>
      <c r="K336" s="1">
        <v>43677</v>
      </c>
      <c r="L336">
        <v>366033</v>
      </c>
      <c r="M336" t="s">
        <v>231</v>
      </c>
      <c r="N336" t="s">
        <v>233</v>
      </c>
      <c r="O336" t="s">
        <v>15</v>
      </c>
      <c r="P336" t="s">
        <v>16</v>
      </c>
      <c r="S336">
        <v>96127</v>
      </c>
      <c r="T336" t="s">
        <v>307</v>
      </c>
    </row>
    <row r="337" spans="2:20" x14ac:dyDescent="0.25">
      <c r="B337" t="s">
        <v>13</v>
      </c>
      <c r="C337" t="s">
        <v>14</v>
      </c>
      <c r="D337" t="s">
        <v>17</v>
      </c>
      <c r="E337" t="s">
        <v>17</v>
      </c>
      <c r="F337">
        <v>7</v>
      </c>
      <c r="G337">
        <v>345</v>
      </c>
      <c r="H337">
        <v>345</v>
      </c>
      <c r="I337">
        <v>1130</v>
      </c>
      <c r="J337" s="58">
        <v>111.69</v>
      </c>
      <c r="K337" s="1">
        <v>43677</v>
      </c>
      <c r="L337">
        <v>366033</v>
      </c>
      <c r="M337" t="s">
        <v>231</v>
      </c>
      <c r="N337" t="s">
        <v>232</v>
      </c>
      <c r="O337" t="s">
        <v>15</v>
      </c>
      <c r="P337" t="s">
        <v>16</v>
      </c>
      <c r="S337">
        <v>96128</v>
      </c>
      <c r="T337" t="s">
        <v>307</v>
      </c>
    </row>
    <row r="338" spans="2:20" x14ac:dyDescent="0.25">
      <c r="B338" t="s">
        <v>56</v>
      </c>
      <c r="C338" t="s">
        <v>60</v>
      </c>
      <c r="D338" t="s">
        <v>17</v>
      </c>
      <c r="E338" t="s">
        <v>17</v>
      </c>
      <c r="F338">
        <v>7</v>
      </c>
      <c r="G338">
        <v>345</v>
      </c>
      <c r="H338">
        <v>2019116</v>
      </c>
      <c r="I338">
        <v>1666</v>
      </c>
      <c r="J338" s="58">
        <v>0.72</v>
      </c>
      <c r="K338" s="1">
        <v>43677</v>
      </c>
      <c r="L338">
        <v>366040</v>
      </c>
      <c r="M338" t="s">
        <v>295</v>
      </c>
      <c r="N338" t="s">
        <v>60</v>
      </c>
      <c r="O338" t="s">
        <v>15</v>
      </c>
      <c r="P338" t="s">
        <v>16</v>
      </c>
      <c r="T338" t="s">
        <v>369</v>
      </c>
    </row>
    <row r="339" spans="2:20" x14ac:dyDescent="0.25">
      <c r="B339" t="s">
        <v>13</v>
      </c>
      <c r="C339" t="s">
        <v>18</v>
      </c>
      <c r="D339" t="s">
        <v>17</v>
      </c>
      <c r="E339" t="s">
        <v>17</v>
      </c>
      <c r="F339">
        <v>7</v>
      </c>
      <c r="G339">
        <v>345</v>
      </c>
      <c r="H339">
        <v>345</v>
      </c>
      <c r="I339">
        <v>1130</v>
      </c>
      <c r="J339" s="58">
        <v>973.61</v>
      </c>
      <c r="K339" s="1">
        <v>43647</v>
      </c>
      <c r="L339">
        <v>329210</v>
      </c>
      <c r="M339" t="s">
        <v>23</v>
      </c>
      <c r="N339" t="s">
        <v>108</v>
      </c>
      <c r="O339" t="s">
        <v>20</v>
      </c>
      <c r="P339" t="s">
        <v>16</v>
      </c>
      <c r="Q339">
        <v>310284</v>
      </c>
      <c r="R339" t="s">
        <v>41</v>
      </c>
      <c r="S339">
        <v>96128</v>
      </c>
      <c r="T339" t="s">
        <v>307</v>
      </c>
    </row>
    <row r="340" spans="2:20" x14ac:dyDescent="0.25">
      <c r="B340" t="s">
        <v>13</v>
      </c>
      <c r="C340" t="s">
        <v>18</v>
      </c>
      <c r="D340" t="s">
        <v>17</v>
      </c>
      <c r="E340" t="s">
        <v>17</v>
      </c>
      <c r="F340">
        <v>7</v>
      </c>
      <c r="G340">
        <v>345</v>
      </c>
      <c r="H340">
        <v>345</v>
      </c>
      <c r="I340">
        <v>1130</v>
      </c>
      <c r="J340" s="58">
        <v>363.72</v>
      </c>
      <c r="K340" s="1">
        <v>43649</v>
      </c>
      <c r="L340">
        <v>329582</v>
      </c>
      <c r="M340" t="s">
        <v>21</v>
      </c>
      <c r="N340" t="s">
        <v>108</v>
      </c>
      <c r="O340" t="s">
        <v>20</v>
      </c>
      <c r="P340" t="s">
        <v>16</v>
      </c>
      <c r="Q340">
        <v>315035</v>
      </c>
      <c r="R340" t="s">
        <v>41</v>
      </c>
      <c r="S340">
        <v>96128</v>
      </c>
      <c r="T340" t="s">
        <v>307</v>
      </c>
    </row>
    <row r="341" spans="2:20" x14ac:dyDescent="0.25">
      <c r="B341" t="s">
        <v>13</v>
      </c>
      <c r="C341" t="s">
        <v>18</v>
      </c>
      <c r="D341" t="s">
        <v>17</v>
      </c>
      <c r="E341" t="s">
        <v>17</v>
      </c>
      <c r="F341">
        <v>7</v>
      </c>
      <c r="G341">
        <v>345</v>
      </c>
      <c r="H341">
        <v>345</v>
      </c>
      <c r="I341">
        <v>1130</v>
      </c>
      <c r="J341" s="58">
        <v>1398</v>
      </c>
      <c r="K341" s="1">
        <v>43656</v>
      </c>
      <c r="L341">
        <v>330033</v>
      </c>
      <c r="M341" t="s">
        <v>39</v>
      </c>
      <c r="N341" t="s">
        <v>458</v>
      </c>
      <c r="O341" t="s">
        <v>20</v>
      </c>
      <c r="P341" t="s">
        <v>16</v>
      </c>
      <c r="Q341">
        <v>315780</v>
      </c>
      <c r="R341" t="s">
        <v>41</v>
      </c>
      <c r="S341">
        <v>96127</v>
      </c>
      <c r="T341" t="s">
        <v>307</v>
      </c>
    </row>
    <row r="342" spans="2:20" x14ac:dyDescent="0.25">
      <c r="B342" t="s">
        <v>13</v>
      </c>
      <c r="C342" t="s">
        <v>18</v>
      </c>
      <c r="D342" t="s">
        <v>17</v>
      </c>
      <c r="E342" t="s">
        <v>17</v>
      </c>
      <c r="F342">
        <v>7</v>
      </c>
      <c r="G342">
        <v>345</v>
      </c>
      <c r="H342">
        <v>345</v>
      </c>
      <c r="I342">
        <v>1130</v>
      </c>
      <c r="J342" s="58">
        <v>1078.43</v>
      </c>
      <c r="K342" s="1">
        <v>43657</v>
      </c>
      <c r="L342">
        <v>330238</v>
      </c>
      <c r="M342" t="s">
        <v>23</v>
      </c>
      <c r="N342" t="s">
        <v>108</v>
      </c>
      <c r="O342" t="s">
        <v>20</v>
      </c>
      <c r="P342" t="s">
        <v>16</v>
      </c>
      <c r="Q342">
        <v>310942</v>
      </c>
      <c r="R342" t="s">
        <v>41</v>
      </c>
      <c r="S342">
        <v>96127</v>
      </c>
      <c r="T342" t="s">
        <v>307</v>
      </c>
    </row>
    <row r="343" spans="2:20" x14ac:dyDescent="0.25">
      <c r="B343" t="s">
        <v>13</v>
      </c>
      <c r="C343" t="s">
        <v>18</v>
      </c>
      <c r="D343" t="s">
        <v>17</v>
      </c>
      <c r="E343" t="s">
        <v>17</v>
      </c>
      <c r="F343">
        <v>7</v>
      </c>
      <c r="G343">
        <v>345</v>
      </c>
      <c r="H343">
        <v>345</v>
      </c>
      <c r="I343">
        <v>1195</v>
      </c>
      <c r="J343" s="58">
        <v>10033.1</v>
      </c>
      <c r="K343" s="1">
        <v>43658</v>
      </c>
      <c r="L343">
        <v>330370</v>
      </c>
      <c r="M343" t="s">
        <v>74</v>
      </c>
      <c r="N343" t="s">
        <v>102</v>
      </c>
      <c r="O343" t="s">
        <v>20</v>
      </c>
      <c r="P343" t="s">
        <v>16</v>
      </c>
      <c r="Q343">
        <v>314033</v>
      </c>
      <c r="R343" t="s">
        <v>22</v>
      </c>
      <c r="S343">
        <v>97601</v>
      </c>
      <c r="T343" t="s">
        <v>304</v>
      </c>
    </row>
    <row r="344" spans="2:20" x14ac:dyDescent="0.25">
      <c r="B344" t="s">
        <v>13</v>
      </c>
      <c r="C344" t="s">
        <v>18</v>
      </c>
      <c r="D344" t="s">
        <v>17</v>
      </c>
      <c r="E344" t="s">
        <v>17</v>
      </c>
      <c r="F344">
        <v>7</v>
      </c>
      <c r="G344">
        <v>345</v>
      </c>
      <c r="H344">
        <v>345</v>
      </c>
      <c r="I344">
        <v>1130</v>
      </c>
      <c r="J344" s="58">
        <v>297.86</v>
      </c>
      <c r="K344" s="1">
        <v>43672</v>
      </c>
      <c r="L344">
        <v>331598</v>
      </c>
      <c r="M344" t="s">
        <v>38</v>
      </c>
      <c r="N344" t="s">
        <v>107</v>
      </c>
      <c r="O344" t="s">
        <v>20</v>
      </c>
      <c r="P344" t="s">
        <v>16</v>
      </c>
      <c r="Q344">
        <v>316878</v>
      </c>
      <c r="R344" t="s">
        <v>41</v>
      </c>
      <c r="S344">
        <v>96128</v>
      </c>
      <c r="T344" t="s">
        <v>307</v>
      </c>
    </row>
    <row r="345" spans="2:20" x14ac:dyDescent="0.25">
      <c r="B345" t="s">
        <v>13</v>
      </c>
      <c r="C345" t="s">
        <v>18</v>
      </c>
      <c r="D345" t="s">
        <v>17</v>
      </c>
      <c r="E345" t="s">
        <v>17</v>
      </c>
      <c r="F345">
        <v>7</v>
      </c>
      <c r="G345">
        <v>345</v>
      </c>
      <c r="H345">
        <v>345</v>
      </c>
      <c r="I345">
        <v>1130</v>
      </c>
      <c r="J345" s="58">
        <v>433.5</v>
      </c>
      <c r="K345" s="1">
        <v>43676</v>
      </c>
      <c r="L345">
        <v>331807</v>
      </c>
      <c r="M345" t="s">
        <v>50</v>
      </c>
      <c r="N345" t="s">
        <v>459</v>
      </c>
      <c r="O345" t="s">
        <v>20</v>
      </c>
      <c r="P345" t="s">
        <v>16</v>
      </c>
      <c r="Q345">
        <v>317372</v>
      </c>
      <c r="R345" t="s">
        <v>41</v>
      </c>
      <c r="S345">
        <v>96128</v>
      </c>
      <c r="T345" t="s">
        <v>307</v>
      </c>
    </row>
    <row r="346" spans="2:20" x14ac:dyDescent="0.25">
      <c r="B346" t="s">
        <v>13</v>
      </c>
      <c r="C346" t="s">
        <v>18</v>
      </c>
      <c r="D346" t="s">
        <v>17</v>
      </c>
      <c r="E346" t="s">
        <v>17</v>
      </c>
      <c r="F346">
        <v>7</v>
      </c>
      <c r="G346">
        <v>345</v>
      </c>
      <c r="H346">
        <v>345</v>
      </c>
      <c r="I346">
        <v>1130</v>
      </c>
      <c r="J346" s="58">
        <v>-21.65</v>
      </c>
      <c r="K346" s="1">
        <v>43676</v>
      </c>
      <c r="L346">
        <v>331832</v>
      </c>
      <c r="M346" t="s">
        <v>23</v>
      </c>
      <c r="N346" t="s">
        <v>108</v>
      </c>
      <c r="O346" t="s">
        <v>20</v>
      </c>
      <c r="P346" t="s">
        <v>16</v>
      </c>
      <c r="Q346">
        <v>310284</v>
      </c>
      <c r="R346" t="s">
        <v>41</v>
      </c>
      <c r="S346">
        <v>96128</v>
      </c>
      <c r="T346" t="s">
        <v>307</v>
      </c>
    </row>
    <row r="347" spans="2:20" x14ac:dyDescent="0.25">
      <c r="B347" t="s">
        <v>13</v>
      </c>
      <c r="C347" t="s">
        <v>18</v>
      </c>
      <c r="D347" t="s">
        <v>17</v>
      </c>
      <c r="E347" t="s">
        <v>17</v>
      </c>
      <c r="F347">
        <v>7</v>
      </c>
      <c r="G347">
        <v>345</v>
      </c>
      <c r="H347">
        <v>345</v>
      </c>
      <c r="I347">
        <v>1135</v>
      </c>
      <c r="J347" s="58">
        <v>6</v>
      </c>
      <c r="K347" s="1">
        <v>43649</v>
      </c>
      <c r="L347">
        <v>1069797</v>
      </c>
      <c r="M347" t="s">
        <v>110</v>
      </c>
      <c r="N347" t="s">
        <v>111</v>
      </c>
      <c r="O347" t="s">
        <v>24</v>
      </c>
      <c r="P347" t="s">
        <v>16</v>
      </c>
      <c r="Q347">
        <v>310408</v>
      </c>
      <c r="R347" t="s">
        <v>41</v>
      </c>
      <c r="S347">
        <v>97906</v>
      </c>
      <c r="T347" t="s">
        <v>307</v>
      </c>
    </row>
    <row r="348" spans="2:20" x14ac:dyDescent="0.25">
      <c r="B348" t="s">
        <v>13</v>
      </c>
      <c r="C348" t="s">
        <v>18</v>
      </c>
      <c r="D348" t="s">
        <v>17</v>
      </c>
      <c r="E348" t="s">
        <v>17</v>
      </c>
      <c r="F348">
        <v>7</v>
      </c>
      <c r="G348">
        <v>345</v>
      </c>
      <c r="H348">
        <v>345</v>
      </c>
      <c r="I348">
        <v>1130</v>
      </c>
      <c r="J348" s="58">
        <v>54.98</v>
      </c>
      <c r="K348" s="1">
        <v>43649</v>
      </c>
      <c r="L348">
        <v>1069807</v>
      </c>
      <c r="M348" t="s">
        <v>23</v>
      </c>
      <c r="N348" t="s">
        <v>112</v>
      </c>
      <c r="O348" t="s">
        <v>24</v>
      </c>
      <c r="P348" t="s">
        <v>16</v>
      </c>
      <c r="S348">
        <v>96128</v>
      </c>
      <c r="T348" t="s">
        <v>307</v>
      </c>
    </row>
    <row r="349" spans="2:20" x14ac:dyDescent="0.25">
      <c r="B349" t="s">
        <v>13</v>
      </c>
      <c r="C349" t="s">
        <v>18</v>
      </c>
      <c r="D349" t="s">
        <v>17</v>
      </c>
      <c r="E349" t="s">
        <v>17</v>
      </c>
      <c r="F349">
        <v>7</v>
      </c>
      <c r="G349">
        <v>345</v>
      </c>
      <c r="H349">
        <v>345</v>
      </c>
      <c r="I349">
        <v>1120</v>
      </c>
      <c r="J349" s="58">
        <v>100.57</v>
      </c>
      <c r="K349" s="1">
        <v>43649</v>
      </c>
      <c r="L349">
        <v>1069821</v>
      </c>
      <c r="M349" t="s">
        <v>90</v>
      </c>
      <c r="N349" t="s">
        <v>91</v>
      </c>
      <c r="O349" t="s">
        <v>24</v>
      </c>
      <c r="P349" t="s">
        <v>16</v>
      </c>
      <c r="S349">
        <v>91594</v>
      </c>
      <c r="T349" t="s">
        <v>307</v>
      </c>
    </row>
    <row r="350" spans="2:20" x14ac:dyDescent="0.25">
      <c r="B350" t="s">
        <v>13</v>
      </c>
      <c r="C350" t="s">
        <v>18</v>
      </c>
      <c r="D350" t="s">
        <v>17</v>
      </c>
      <c r="E350" t="s">
        <v>17</v>
      </c>
      <c r="F350">
        <v>7</v>
      </c>
      <c r="G350">
        <v>345</v>
      </c>
      <c r="H350">
        <v>345</v>
      </c>
      <c r="I350">
        <v>1130</v>
      </c>
      <c r="J350" s="58">
        <v>2.99</v>
      </c>
      <c r="K350" s="1">
        <v>43672</v>
      </c>
      <c r="L350">
        <v>1076639</v>
      </c>
      <c r="M350" t="s">
        <v>21</v>
      </c>
      <c r="N350" t="s">
        <v>108</v>
      </c>
      <c r="O350" t="s">
        <v>24</v>
      </c>
      <c r="P350" t="s">
        <v>16</v>
      </c>
      <c r="Q350">
        <v>315035</v>
      </c>
      <c r="R350" t="s">
        <v>41</v>
      </c>
      <c r="S350">
        <v>96128</v>
      </c>
      <c r="T350" t="s">
        <v>307</v>
      </c>
    </row>
    <row r="351" spans="2:20" x14ac:dyDescent="0.25">
      <c r="B351" t="s">
        <v>13</v>
      </c>
      <c r="C351" t="s">
        <v>14</v>
      </c>
      <c r="D351" t="s">
        <v>17</v>
      </c>
      <c r="E351" t="s">
        <v>17</v>
      </c>
      <c r="F351">
        <v>7</v>
      </c>
      <c r="G351">
        <v>345</v>
      </c>
      <c r="H351">
        <v>345</v>
      </c>
      <c r="I351">
        <v>1195</v>
      </c>
      <c r="J351" s="58">
        <v>37.229999999999997</v>
      </c>
      <c r="K351" s="1">
        <v>43648</v>
      </c>
      <c r="L351">
        <v>2117</v>
      </c>
      <c r="M351" t="s">
        <v>31</v>
      </c>
      <c r="N351" t="s">
        <v>228</v>
      </c>
      <c r="O351" t="s">
        <v>26</v>
      </c>
      <c r="P351" t="s">
        <v>16</v>
      </c>
      <c r="S351">
        <v>97601</v>
      </c>
      <c r="T351" t="s">
        <v>304</v>
      </c>
    </row>
    <row r="352" spans="2:20" x14ac:dyDescent="0.25">
      <c r="B352" t="s">
        <v>13</v>
      </c>
      <c r="C352" t="s">
        <v>14</v>
      </c>
      <c r="D352" t="s">
        <v>17</v>
      </c>
      <c r="E352" t="s">
        <v>17</v>
      </c>
      <c r="F352">
        <v>7</v>
      </c>
      <c r="G352">
        <v>345</v>
      </c>
      <c r="H352">
        <v>345</v>
      </c>
      <c r="I352">
        <v>1195</v>
      </c>
      <c r="J352" s="58">
        <v>37.229999999999997</v>
      </c>
      <c r="K352" s="1">
        <v>43648</v>
      </c>
      <c r="L352">
        <v>2117</v>
      </c>
      <c r="M352" t="s">
        <v>31</v>
      </c>
      <c r="N352" t="s">
        <v>228</v>
      </c>
      <c r="O352" t="s">
        <v>26</v>
      </c>
      <c r="P352" t="s">
        <v>16</v>
      </c>
      <c r="S352">
        <v>97601</v>
      </c>
      <c r="T352" t="s">
        <v>304</v>
      </c>
    </row>
    <row r="353" spans="2:20" x14ac:dyDescent="0.25">
      <c r="B353" t="s">
        <v>13</v>
      </c>
      <c r="C353" t="s">
        <v>14</v>
      </c>
      <c r="D353" t="s">
        <v>17</v>
      </c>
      <c r="E353" t="s">
        <v>17</v>
      </c>
      <c r="F353">
        <v>7</v>
      </c>
      <c r="G353">
        <v>345</v>
      </c>
      <c r="H353">
        <v>345</v>
      </c>
      <c r="I353">
        <v>1135</v>
      </c>
      <c r="J353" s="58">
        <v>37.229999999999997</v>
      </c>
      <c r="K353" s="1">
        <v>43661</v>
      </c>
      <c r="L353">
        <v>2120</v>
      </c>
      <c r="M353" t="s">
        <v>29</v>
      </c>
      <c r="N353" t="s">
        <v>229</v>
      </c>
      <c r="O353" t="s">
        <v>26</v>
      </c>
      <c r="P353" t="s">
        <v>16</v>
      </c>
      <c r="S353">
        <v>97906</v>
      </c>
      <c r="T353" t="s">
        <v>307</v>
      </c>
    </row>
    <row r="354" spans="2:20" x14ac:dyDescent="0.25">
      <c r="B354" t="s">
        <v>13</v>
      </c>
      <c r="C354" t="s">
        <v>14</v>
      </c>
      <c r="D354" t="s">
        <v>17</v>
      </c>
      <c r="E354" t="s">
        <v>17</v>
      </c>
      <c r="F354">
        <v>7</v>
      </c>
      <c r="G354">
        <v>345</v>
      </c>
      <c r="H354">
        <v>345</v>
      </c>
      <c r="I354">
        <v>1130</v>
      </c>
      <c r="J354" s="58">
        <v>37.229999999999997</v>
      </c>
      <c r="K354" s="1">
        <v>43661</v>
      </c>
      <c r="L354">
        <v>2120</v>
      </c>
      <c r="M354" t="s">
        <v>29</v>
      </c>
      <c r="N354" t="s">
        <v>52</v>
      </c>
      <c r="O354" t="s">
        <v>26</v>
      </c>
      <c r="P354" t="s">
        <v>16</v>
      </c>
      <c r="S354">
        <v>96128</v>
      </c>
      <c r="T354" t="s">
        <v>307</v>
      </c>
    </row>
    <row r="355" spans="2:20" x14ac:dyDescent="0.25">
      <c r="B355" t="s">
        <v>13</v>
      </c>
      <c r="C355" t="s">
        <v>14</v>
      </c>
      <c r="D355" t="s">
        <v>17</v>
      </c>
      <c r="E355" t="s">
        <v>17</v>
      </c>
      <c r="F355">
        <v>7</v>
      </c>
      <c r="G355">
        <v>345</v>
      </c>
      <c r="H355">
        <v>345</v>
      </c>
      <c r="I355">
        <v>1130</v>
      </c>
      <c r="J355" s="58">
        <v>18.62</v>
      </c>
      <c r="K355" s="1">
        <v>43661</v>
      </c>
      <c r="L355">
        <v>2120</v>
      </c>
      <c r="M355" t="s">
        <v>29</v>
      </c>
      <c r="N355" t="s">
        <v>52</v>
      </c>
      <c r="O355" t="s">
        <v>26</v>
      </c>
      <c r="P355" t="s">
        <v>16</v>
      </c>
      <c r="S355">
        <v>96128</v>
      </c>
      <c r="T355" t="s">
        <v>307</v>
      </c>
    </row>
    <row r="356" spans="2:20" x14ac:dyDescent="0.25">
      <c r="B356" t="s">
        <v>13</v>
      </c>
      <c r="C356" t="s">
        <v>14</v>
      </c>
      <c r="D356" t="s">
        <v>17</v>
      </c>
      <c r="E356" t="s">
        <v>17</v>
      </c>
      <c r="F356">
        <v>7</v>
      </c>
      <c r="G356">
        <v>345</v>
      </c>
      <c r="H356">
        <v>345</v>
      </c>
      <c r="I356">
        <v>1130</v>
      </c>
      <c r="J356" s="58">
        <v>37.229999999999997</v>
      </c>
      <c r="K356" s="1">
        <v>43661</v>
      </c>
      <c r="L356">
        <v>2120</v>
      </c>
      <c r="M356" t="s">
        <v>29</v>
      </c>
      <c r="N356" t="s">
        <v>52</v>
      </c>
      <c r="O356" t="s">
        <v>26</v>
      </c>
      <c r="P356" t="s">
        <v>16</v>
      </c>
      <c r="S356">
        <v>96128</v>
      </c>
      <c r="T356" t="s">
        <v>307</v>
      </c>
    </row>
    <row r="357" spans="2:20" x14ac:dyDescent="0.25">
      <c r="B357" t="s">
        <v>13</v>
      </c>
      <c r="C357" t="s">
        <v>14</v>
      </c>
      <c r="D357" t="s">
        <v>17</v>
      </c>
      <c r="E357" t="s">
        <v>17</v>
      </c>
      <c r="F357">
        <v>7</v>
      </c>
      <c r="G357">
        <v>345</v>
      </c>
      <c r="H357">
        <v>345</v>
      </c>
      <c r="I357">
        <v>1130</v>
      </c>
      <c r="J357" s="58">
        <v>37.229999999999997</v>
      </c>
      <c r="K357" s="1">
        <v>43661</v>
      </c>
      <c r="L357">
        <v>2120</v>
      </c>
      <c r="M357" t="s">
        <v>29</v>
      </c>
      <c r="N357" t="s">
        <v>230</v>
      </c>
      <c r="O357" t="s">
        <v>26</v>
      </c>
      <c r="P357" t="s">
        <v>16</v>
      </c>
      <c r="S357">
        <v>96127</v>
      </c>
      <c r="T357" t="s">
        <v>307</v>
      </c>
    </row>
    <row r="358" spans="2:20" x14ac:dyDescent="0.25">
      <c r="B358" t="s">
        <v>13</v>
      </c>
      <c r="C358" t="s">
        <v>14</v>
      </c>
      <c r="D358" t="s">
        <v>17</v>
      </c>
      <c r="E358" t="s">
        <v>17</v>
      </c>
      <c r="F358">
        <v>7</v>
      </c>
      <c r="G358">
        <v>345</v>
      </c>
      <c r="H358">
        <v>345</v>
      </c>
      <c r="I358">
        <v>1130</v>
      </c>
      <c r="J358" s="58">
        <v>37.229999999999997</v>
      </c>
      <c r="K358" s="1">
        <v>43661</v>
      </c>
      <c r="L358">
        <v>2120</v>
      </c>
      <c r="M358" t="s">
        <v>29</v>
      </c>
      <c r="N358" t="s">
        <v>230</v>
      </c>
      <c r="O358" t="s">
        <v>26</v>
      </c>
      <c r="P358" t="s">
        <v>16</v>
      </c>
      <c r="S358">
        <v>96127</v>
      </c>
      <c r="T358" t="s">
        <v>307</v>
      </c>
    </row>
    <row r="359" spans="2:20" x14ac:dyDescent="0.25">
      <c r="B359" t="s">
        <v>13</v>
      </c>
      <c r="C359" t="s">
        <v>14</v>
      </c>
      <c r="D359" t="s">
        <v>17</v>
      </c>
      <c r="E359" t="s">
        <v>17</v>
      </c>
      <c r="F359">
        <v>7</v>
      </c>
      <c r="G359">
        <v>345</v>
      </c>
      <c r="H359">
        <v>345</v>
      </c>
      <c r="I359">
        <v>1195</v>
      </c>
      <c r="J359" s="58">
        <v>18.62</v>
      </c>
      <c r="K359" s="1">
        <v>43661</v>
      </c>
      <c r="L359">
        <v>2120</v>
      </c>
      <c r="M359" t="s">
        <v>29</v>
      </c>
      <c r="N359" t="s">
        <v>227</v>
      </c>
      <c r="O359" t="s">
        <v>26</v>
      </c>
      <c r="P359" t="s">
        <v>16</v>
      </c>
      <c r="S359">
        <v>97601</v>
      </c>
      <c r="T359" t="s">
        <v>304</v>
      </c>
    </row>
    <row r="360" spans="2:20" x14ac:dyDescent="0.25">
      <c r="B360" t="s">
        <v>13</v>
      </c>
      <c r="C360" t="s">
        <v>14</v>
      </c>
      <c r="D360" t="s">
        <v>17</v>
      </c>
      <c r="E360" t="s">
        <v>17</v>
      </c>
      <c r="F360">
        <v>7</v>
      </c>
      <c r="G360">
        <v>345</v>
      </c>
      <c r="H360">
        <v>345</v>
      </c>
      <c r="I360">
        <v>1130</v>
      </c>
      <c r="J360" s="58">
        <v>37.229999999999997</v>
      </c>
      <c r="K360" s="1">
        <v>43661</v>
      </c>
      <c r="L360">
        <v>2120</v>
      </c>
      <c r="M360" t="s">
        <v>29</v>
      </c>
      <c r="N360" t="s">
        <v>230</v>
      </c>
      <c r="O360" t="s">
        <v>26</v>
      </c>
      <c r="P360" t="s">
        <v>16</v>
      </c>
      <c r="S360">
        <v>96127</v>
      </c>
      <c r="T360" t="s">
        <v>307</v>
      </c>
    </row>
    <row r="361" spans="2:20" x14ac:dyDescent="0.25">
      <c r="B361" t="s">
        <v>13</v>
      </c>
      <c r="C361" t="s">
        <v>14</v>
      </c>
      <c r="D361" t="s">
        <v>17</v>
      </c>
      <c r="E361" t="s">
        <v>17</v>
      </c>
      <c r="F361">
        <v>7</v>
      </c>
      <c r="G361">
        <v>345</v>
      </c>
      <c r="H361">
        <v>345</v>
      </c>
      <c r="I361">
        <v>1125</v>
      </c>
      <c r="J361" s="58">
        <v>37.229999999999997</v>
      </c>
      <c r="K361" s="1">
        <v>43661</v>
      </c>
      <c r="L361">
        <v>2120</v>
      </c>
      <c r="M361" t="s">
        <v>29</v>
      </c>
      <c r="N361" t="s">
        <v>37</v>
      </c>
      <c r="O361" t="s">
        <v>26</v>
      </c>
      <c r="P361" t="s">
        <v>16</v>
      </c>
      <c r="S361">
        <v>91928</v>
      </c>
      <c r="T361" t="s">
        <v>307</v>
      </c>
    </row>
    <row r="362" spans="2:20" x14ac:dyDescent="0.25">
      <c r="B362" t="s">
        <v>13</v>
      </c>
      <c r="C362" t="s">
        <v>14</v>
      </c>
      <c r="D362" t="s">
        <v>17</v>
      </c>
      <c r="E362" t="s">
        <v>17</v>
      </c>
      <c r="F362">
        <v>7</v>
      </c>
      <c r="G362">
        <v>345</v>
      </c>
      <c r="H362">
        <v>345</v>
      </c>
      <c r="I362">
        <v>1125</v>
      </c>
      <c r="J362" s="58">
        <v>37.229999999999997</v>
      </c>
      <c r="K362" s="1">
        <v>43661</v>
      </c>
      <c r="L362">
        <v>2120</v>
      </c>
      <c r="M362" t="s">
        <v>29</v>
      </c>
      <c r="N362" t="s">
        <v>37</v>
      </c>
      <c r="O362" t="s">
        <v>26</v>
      </c>
      <c r="P362" t="s">
        <v>16</v>
      </c>
      <c r="S362">
        <v>91928</v>
      </c>
      <c r="T362" t="s">
        <v>307</v>
      </c>
    </row>
    <row r="363" spans="2:20" x14ac:dyDescent="0.25">
      <c r="B363" t="s">
        <v>13</v>
      </c>
      <c r="C363" t="s">
        <v>14</v>
      </c>
      <c r="D363" t="s">
        <v>17</v>
      </c>
      <c r="E363" t="s">
        <v>17</v>
      </c>
      <c r="F363">
        <v>7</v>
      </c>
      <c r="G363">
        <v>345</v>
      </c>
      <c r="H363">
        <v>345</v>
      </c>
      <c r="I363">
        <v>1125</v>
      </c>
      <c r="J363" s="58">
        <v>37.229999999999997</v>
      </c>
      <c r="K363" s="1">
        <v>43661</v>
      </c>
      <c r="L363">
        <v>2120</v>
      </c>
      <c r="M363" t="s">
        <v>29</v>
      </c>
      <c r="N363" t="s">
        <v>37</v>
      </c>
      <c r="O363" t="s">
        <v>26</v>
      </c>
      <c r="P363" t="s">
        <v>16</v>
      </c>
      <c r="S363">
        <v>91928</v>
      </c>
      <c r="T363" t="s">
        <v>307</v>
      </c>
    </row>
    <row r="364" spans="2:20" x14ac:dyDescent="0.25">
      <c r="B364" t="s">
        <v>13</v>
      </c>
      <c r="C364" t="s">
        <v>14</v>
      </c>
      <c r="D364" t="s">
        <v>17</v>
      </c>
      <c r="E364" t="s">
        <v>17</v>
      </c>
      <c r="F364">
        <v>7</v>
      </c>
      <c r="G364">
        <v>345</v>
      </c>
      <c r="H364">
        <v>345</v>
      </c>
      <c r="I364">
        <v>1105</v>
      </c>
      <c r="J364" s="58">
        <v>18.62</v>
      </c>
      <c r="K364" s="1">
        <v>43661</v>
      </c>
      <c r="L364">
        <v>2120</v>
      </c>
      <c r="M364" t="s">
        <v>29</v>
      </c>
      <c r="N364" t="s">
        <v>30</v>
      </c>
      <c r="O364" t="s">
        <v>26</v>
      </c>
      <c r="P364" t="s">
        <v>16</v>
      </c>
      <c r="S364">
        <v>91260</v>
      </c>
      <c r="T364" t="s">
        <v>306</v>
      </c>
    </row>
    <row r="365" spans="2:20" x14ac:dyDescent="0.25">
      <c r="B365" t="s">
        <v>13</v>
      </c>
      <c r="C365" t="s">
        <v>14</v>
      </c>
      <c r="D365" t="s">
        <v>17</v>
      </c>
      <c r="E365" t="s">
        <v>17</v>
      </c>
      <c r="F365">
        <v>7</v>
      </c>
      <c r="G365">
        <v>345</v>
      </c>
      <c r="H365">
        <v>345</v>
      </c>
      <c r="I365">
        <v>1130</v>
      </c>
      <c r="J365" s="58">
        <v>37.229999999999997</v>
      </c>
      <c r="K365" s="1">
        <v>43661</v>
      </c>
      <c r="L365">
        <v>2120</v>
      </c>
      <c r="M365" t="s">
        <v>29</v>
      </c>
      <c r="N365" t="s">
        <v>230</v>
      </c>
      <c r="O365" t="s">
        <v>26</v>
      </c>
      <c r="P365" t="s">
        <v>16</v>
      </c>
      <c r="S365">
        <v>96127</v>
      </c>
      <c r="T365" t="s">
        <v>307</v>
      </c>
    </row>
    <row r="366" spans="2:20" x14ac:dyDescent="0.25">
      <c r="B366" t="s">
        <v>13</v>
      </c>
      <c r="C366" t="s">
        <v>14</v>
      </c>
      <c r="D366" t="s">
        <v>17</v>
      </c>
      <c r="E366" t="s">
        <v>17</v>
      </c>
      <c r="F366">
        <v>7</v>
      </c>
      <c r="G366">
        <v>345</v>
      </c>
      <c r="H366">
        <v>345</v>
      </c>
      <c r="I366">
        <v>1195</v>
      </c>
      <c r="J366" s="58">
        <v>37.229999999999997</v>
      </c>
      <c r="K366" s="1">
        <v>43662</v>
      </c>
      <c r="L366">
        <v>2123</v>
      </c>
      <c r="M366" t="s">
        <v>31</v>
      </c>
      <c r="N366" t="s">
        <v>226</v>
      </c>
      <c r="O366" t="s">
        <v>26</v>
      </c>
      <c r="P366" t="s">
        <v>16</v>
      </c>
      <c r="S366">
        <v>97601</v>
      </c>
      <c r="T366" t="s">
        <v>304</v>
      </c>
    </row>
    <row r="367" spans="2:20" x14ac:dyDescent="0.25">
      <c r="B367" t="s">
        <v>13</v>
      </c>
      <c r="C367" t="s">
        <v>14</v>
      </c>
      <c r="D367" t="s">
        <v>17</v>
      </c>
      <c r="E367" t="s">
        <v>17</v>
      </c>
      <c r="F367">
        <v>7</v>
      </c>
      <c r="G367">
        <v>345</v>
      </c>
      <c r="H367">
        <v>345</v>
      </c>
      <c r="I367">
        <v>1125</v>
      </c>
      <c r="J367" s="58">
        <v>372.3</v>
      </c>
      <c r="K367" s="1">
        <v>43662</v>
      </c>
      <c r="L367">
        <v>2123</v>
      </c>
      <c r="M367" t="s">
        <v>25</v>
      </c>
      <c r="N367" t="s">
        <v>234</v>
      </c>
      <c r="O367" t="s">
        <v>26</v>
      </c>
      <c r="P367" t="s">
        <v>16</v>
      </c>
      <c r="S367">
        <v>91928</v>
      </c>
      <c r="T367" t="s">
        <v>307</v>
      </c>
    </row>
    <row r="368" spans="2:20" x14ac:dyDescent="0.25">
      <c r="B368" t="s">
        <v>13</v>
      </c>
      <c r="C368" t="s">
        <v>14</v>
      </c>
      <c r="D368" t="s">
        <v>17</v>
      </c>
      <c r="E368" t="s">
        <v>17</v>
      </c>
      <c r="F368">
        <v>7</v>
      </c>
      <c r="G368">
        <v>345</v>
      </c>
      <c r="H368">
        <v>345</v>
      </c>
      <c r="I368">
        <v>1105</v>
      </c>
      <c r="J368" s="58">
        <v>74.459999999999994</v>
      </c>
      <c r="K368" s="1">
        <v>43662</v>
      </c>
      <c r="L368">
        <v>2123</v>
      </c>
      <c r="M368" t="s">
        <v>31</v>
      </c>
      <c r="N368" t="s">
        <v>30</v>
      </c>
      <c r="O368" t="s">
        <v>26</v>
      </c>
      <c r="P368" t="s">
        <v>16</v>
      </c>
      <c r="S368">
        <v>91260</v>
      </c>
      <c r="T368" t="s">
        <v>306</v>
      </c>
    </row>
    <row r="369" spans="2:20" x14ac:dyDescent="0.25">
      <c r="B369" t="s">
        <v>13</v>
      </c>
      <c r="C369" t="s">
        <v>14</v>
      </c>
      <c r="D369" t="s">
        <v>17</v>
      </c>
      <c r="E369" t="s">
        <v>17</v>
      </c>
      <c r="F369">
        <v>7</v>
      </c>
      <c r="G369">
        <v>345</v>
      </c>
      <c r="H369">
        <v>345</v>
      </c>
      <c r="I369">
        <v>1105</v>
      </c>
      <c r="J369" s="58">
        <v>148.91999999999999</v>
      </c>
      <c r="K369" s="1">
        <v>43662</v>
      </c>
      <c r="L369">
        <v>2123</v>
      </c>
      <c r="M369" t="s">
        <v>36</v>
      </c>
      <c r="N369" t="s">
        <v>237</v>
      </c>
      <c r="O369" t="s">
        <v>26</v>
      </c>
      <c r="P369" t="s">
        <v>16</v>
      </c>
      <c r="S369">
        <v>91260</v>
      </c>
      <c r="T369" t="s">
        <v>306</v>
      </c>
    </row>
    <row r="370" spans="2:20" x14ac:dyDescent="0.25">
      <c r="B370" t="s">
        <v>13</v>
      </c>
      <c r="C370" t="s">
        <v>14</v>
      </c>
      <c r="D370" t="s">
        <v>17</v>
      </c>
      <c r="E370" t="s">
        <v>17</v>
      </c>
      <c r="F370">
        <v>7</v>
      </c>
      <c r="G370">
        <v>345</v>
      </c>
      <c r="H370">
        <v>345</v>
      </c>
      <c r="I370">
        <v>1195</v>
      </c>
      <c r="J370" s="58">
        <v>74.459999999999994</v>
      </c>
      <c r="K370" s="1">
        <v>43662</v>
      </c>
      <c r="L370">
        <v>2123</v>
      </c>
      <c r="M370" t="s">
        <v>31</v>
      </c>
      <c r="N370" t="s">
        <v>226</v>
      </c>
      <c r="O370" t="s">
        <v>26</v>
      </c>
      <c r="P370" t="s">
        <v>16</v>
      </c>
      <c r="S370">
        <v>97601</v>
      </c>
      <c r="T370" t="s">
        <v>304</v>
      </c>
    </row>
    <row r="371" spans="2:20" x14ac:dyDescent="0.25">
      <c r="B371" t="s">
        <v>13</v>
      </c>
      <c r="C371" t="s">
        <v>14</v>
      </c>
      <c r="D371" t="s">
        <v>17</v>
      </c>
      <c r="E371" t="s">
        <v>17</v>
      </c>
      <c r="F371">
        <v>7</v>
      </c>
      <c r="G371">
        <v>345</v>
      </c>
      <c r="H371">
        <v>345</v>
      </c>
      <c r="I371">
        <v>1115</v>
      </c>
      <c r="J371" s="58">
        <v>74.459999999999994</v>
      </c>
      <c r="K371" s="1">
        <v>43676</v>
      </c>
      <c r="L371">
        <v>2126</v>
      </c>
      <c r="M371" t="s">
        <v>31</v>
      </c>
      <c r="N371" t="s">
        <v>235</v>
      </c>
      <c r="O371" t="s">
        <v>26</v>
      </c>
      <c r="P371" t="s">
        <v>16</v>
      </c>
      <c r="S371">
        <v>92930</v>
      </c>
      <c r="T371" t="s">
        <v>306</v>
      </c>
    </row>
    <row r="372" spans="2:20" x14ac:dyDescent="0.25">
      <c r="B372" t="s">
        <v>13</v>
      </c>
      <c r="C372" t="s">
        <v>14</v>
      </c>
      <c r="D372" t="s">
        <v>17</v>
      </c>
      <c r="E372" t="s">
        <v>17</v>
      </c>
      <c r="F372">
        <v>7</v>
      </c>
      <c r="G372">
        <v>345</v>
      </c>
      <c r="H372">
        <v>345</v>
      </c>
      <c r="I372">
        <v>1195</v>
      </c>
      <c r="J372" s="58">
        <v>148.91999999999999</v>
      </c>
      <c r="K372" s="1">
        <v>43676</v>
      </c>
      <c r="L372">
        <v>2126</v>
      </c>
      <c r="M372" t="s">
        <v>31</v>
      </c>
      <c r="N372" t="s">
        <v>225</v>
      </c>
      <c r="O372" t="s">
        <v>26</v>
      </c>
      <c r="P372" t="s">
        <v>16</v>
      </c>
      <c r="S372">
        <v>97601</v>
      </c>
      <c r="T372" t="s">
        <v>304</v>
      </c>
    </row>
    <row r="373" spans="2:20" x14ac:dyDescent="0.25">
      <c r="B373" t="s">
        <v>13</v>
      </c>
      <c r="C373" t="s">
        <v>14</v>
      </c>
      <c r="D373" t="s">
        <v>17</v>
      </c>
      <c r="E373" t="s">
        <v>17</v>
      </c>
      <c r="F373">
        <v>7</v>
      </c>
      <c r="G373">
        <v>345</v>
      </c>
      <c r="H373">
        <v>345</v>
      </c>
      <c r="I373">
        <v>1195</v>
      </c>
      <c r="J373" s="58">
        <v>74.459999999999994</v>
      </c>
      <c r="K373" s="1">
        <v>43676</v>
      </c>
      <c r="L373">
        <v>2126</v>
      </c>
      <c r="M373" t="s">
        <v>31</v>
      </c>
      <c r="N373" t="s">
        <v>225</v>
      </c>
      <c r="O373" t="s">
        <v>26</v>
      </c>
      <c r="P373" t="s">
        <v>16</v>
      </c>
      <c r="S373">
        <v>97601</v>
      </c>
      <c r="T373" t="s">
        <v>304</v>
      </c>
    </row>
    <row r="374" spans="2:20" x14ac:dyDescent="0.25">
      <c r="B374" t="s">
        <v>13</v>
      </c>
      <c r="C374" t="s">
        <v>14</v>
      </c>
      <c r="D374" t="s">
        <v>17</v>
      </c>
      <c r="E374" t="s">
        <v>17</v>
      </c>
      <c r="F374">
        <v>7</v>
      </c>
      <c r="G374">
        <v>345</v>
      </c>
      <c r="H374">
        <v>345</v>
      </c>
      <c r="I374">
        <v>1195</v>
      </c>
      <c r="J374" s="58">
        <v>74.459999999999994</v>
      </c>
      <c r="K374" s="1">
        <v>43676</v>
      </c>
      <c r="L374">
        <v>2126</v>
      </c>
      <c r="M374" t="s">
        <v>31</v>
      </c>
      <c r="N374" t="s">
        <v>225</v>
      </c>
      <c r="O374" t="s">
        <v>26</v>
      </c>
      <c r="P374" t="s">
        <v>16</v>
      </c>
      <c r="S374">
        <v>97601</v>
      </c>
      <c r="T374" t="s">
        <v>304</v>
      </c>
    </row>
    <row r="375" spans="2:20" x14ac:dyDescent="0.25">
      <c r="B375" t="s">
        <v>13</v>
      </c>
      <c r="C375" t="s">
        <v>14</v>
      </c>
      <c r="D375" t="s">
        <v>17</v>
      </c>
      <c r="E375" t="s">
        <v>17</v>
      </c>
      <c r="F375">
        <v>7</v>
      </c>
      <c r="G375">
        <v>345</v>
      </c>
      <c r="H375">
        <v>345</v>
      </c>
      <c r="I375">
        <v>1130</v>
      </c>
      <c r="J375" s="58">
        <v>37.229999999999997</v>
      </c>
      <c r="K375" s="1">
        <v>43677</v>
      </c>
      <c r="L375">
        <v>2129</v>
      </c>
      <c r="M375" t="s">
        <v>29</v>
      </c>
      <c r="N375" t="s">
        <v>43</v>
      </c>
      <c r="O375" t="s">
        <v>26</v>
      </c>
      <c r="P375" t="s">
        <v>16</v>
      </c>
      <c r="S375">
        <v>96127</v>
      </c>
      <c r="T375" t="s">
        <v>307</v>
      </c>
    </row>
    <row r="376" spans="2:20" x14ac:dyDescent="0.25">
      <c r="B376" t="s">
        <v>13</v>
      </c>
      <c r="C376" t="s">
        <v>14</v>
      </c>
      <c r="D376" t="s">
        <v>17</v>
      </c>
      <c r="E376" t="s">
        <v>17</v>
      </c>
      <c r="F376">
        <v>7</v>
      </c>
      <c r="G376">
        <v>345</v>
      </c>
      <c r="H376">
        <v>345</v>
      </c>
      <c r="I376">
        <v>1130</v>
      </c>
      <c r="J376" s="58">
        <v>37.229999999999997</v>
      </c>
      <c r="K376" s="1">
        <v>43677</v>
      </c>
      <c r="L376">
        <v>2129</v>
      </c>
      <c r="M376" t="s">
        <v>29</v>
      </c>
      <c r="N376" t="s">
        <v>43</v>
      </c>
      <c r="O376" t="s">
        <v>26</v>
      </c>
      <c r="P376" t="s">
        <v>16</v>
      </c>
      <c r="S376">
        <v>96127</v>
      </c>
      <c r="T376" t="s">
        <v>307</v>
      </c>
    </row>
    <row r="377" spans="2:20" x14ac:dyDescent="0.25">
      <c r="B377" t="s">
        <v>13</v>
      </c>
      <c r="C377" t="s">
        <v>14</v>
      </c>
      <c r="D377" t="s">
        <v>17</v>
      </c>
      <c r="E377" t="s">
        <v>17</v>
      </c>
      <c r="F377">
        <v>7</v>
      </c>
      <c r="G377">
        <v>345</v>
      </c>
      <c r="H377">
        <v>345</v>
      </c>
      <c r="I377">
        <v>1130</v>
      </c>
      <c r="J377" s="58">
        <v>74.459999999999994</v>
      </c>
      <c r="K377" s="1">
        <v>43677</v>
      </c>
      <c r="L377">
        <v>2129</v>
      </c>
      <c r="M377" t="s">
        <v>29</v>
      </c>
      <c r="N377" t="s">
        <v>43</v>
      </c>
      <c r="O377" t="s">
        <v>26</v>
      </c>
      <c r="P377" t="s">
        <v>16</v>
      </c>
      <c r="S377">
        <v>96127</v>
      </c>
      <c r="T377" t="s">
        <v>307</v>
      </c>
    </row>
    <row r="378" spans="2:20" x14ac:dyDescent="0.25">
      <c r="B378" t="s">
        <v>13</v>
      </c>
      <c r="C378" t="s">
        <v>14</v>
      </c>
      <c r="D378" t="s">
        <v>17</v>
      </c>
      <c r="E378" t="s">
        <v>17</v>
      </c>
      <c r="F378">
        <v>7</v>
      </c>
      <c r="G378">
        <v>345</v>
      </c>
      <c r="H378">
        <v>345</v>
      </c>
      <c r="I378">
        <v>1105</v>
      </c>
      <c r="J378" s="58">
        <v>74.459999999999994</v>
      </c>
      <c r="K378" s="1">
        <v>43677</v>
      </c>
      <c r="L378">
        <v>2129</v>
      </c>
      <c r="M378" t="s">
        <v>29</v>
      </c>
      <c r="N378" t="s">
        <v>236</v>
      </c>
      <c r="O378" t="s">
        <v>26</v>
      </c>
      <c r="P378" t="s">
        <v>16</v>
      </c>
      <c r="S378">
        <v>91260</v>
      </c>
      <c r="T378" t="s">
        <v>306</v>
      </c>
    </row>
    <row r="379" spans="2:20" x14ac:dyDescent="0.25">
      <c r="B379" t="s">
        <v>56</v>
      </c>
      <c r="C379" t="s">
        <v>14</v>
      </c>
      <c r="D379" t="s">
        <v>17</v>
      </c>
      <c r="E379" t="s">
        <v>17</v>
      </c>
      <c r="F379">
        <v>7</v>
      </c>
      <c r="G379">
        <v>345</v>
      </c>
      <c r="H379">
        <v>2019116</v>
      </c>
      <c r="I379">
        <v>1665</v>
      </c>
      <c r="J379" s="58">
        <v>74.459999999999994</v>
      </c>
      <c r="K379" s="1">
        <v>43677</v>
      </c>
      <c r="L379">
        <v>2129</v>
      </c>
      <c r="M379" t="s">
        <v>29</v>
      </c>
      <c r="N379" t="s">
        <v>130</v>
      </c>
      <c r="O379" t="s">
        <v>26</v>
      </c>
      <c r="P379" t="s">
        <v>16</v>
      </c>
      <c r="T379" t="s">
        <v>369</v>
      </c>
    </row>
    <row r="380" spans="2:20" x14ac:dyDescent="0.25">
      <c r="B380" t="s">
        <v>56</v>
      </c>
      <c r="C380" t="s">
        <v>14</v>
      </c>
      <c r="D380" t="s">
        <v>17</v>
      </c>
      <c r="E380" t="s">
        <v>17</v>
      </c>
      <c r="F380">
        <v>7</v>
      </c>
      <c r="G380">
        <v>345</v>
      </c>
      <c r="H380">
        <v>2019116</v>
      </c>
      <c r="I380">
        <v>1665</v>
      </c>
      <c r="J380" s="58">
        <v>37.229999999999997</v>
      </c>
      <c r="K380" s="1">
        <v>43677</v>
      </c>
      <c r="L380">
        <v>2129</v>
      </c>
      <c r="M380" t="s">
        <v>29</v>
      </c>
      <c r="N380" t="s">
        <v>130</v>
      </c>
      <c r="O380" t="s">
        <v>26</v>
      </c>
      <c r="P380" t="s">
        <v>16</v>
      </c>
      <c r="T380" t="s">
        <v>369</v>
      </c>
    </row>
    <row r="381" spans="2:20" x14ac:dyDescent="0.25">
      <c r="B381" t="s">
        <v>13</v>
      </c>
      <c r="C381" t="s">
        <v>14</v>
      </c>
      <c r="D381" t="s">
        <v>17</v>
      </c>
      <c r="E381" t="s">
        <v>17</v>
      </c>
      <c r="F381">
        <v>7</v>
      </c>
      <c r="G381">
        <v>345</v>
      </c>
      <c r="H381">
        <v>345</v>
      </c>
      <c r="I381">
        <v>1195</v>
      </c>
      <c r="J381" s="58">
        <v>111.69</v>
      </c>
      <c r="K381" s="1">
        <v>43677</v>
      </c>
      <c r="L381">
        <v>2129</v>
      </c>
      <c r="M381" t="s">
        <v>29</v>
      </c>
      <c r="N381" t="s">
        <v>224</v>
      </c>
      <c r="O381" t="s">
        <v>26</v>
      </c>
      <c r="P381" t="s">
        <v>16</v>
      </c>
      <c r="S381">
        <v>97601</v>
      </c>
      <c r="T381" t="s">
        <v>304</v>
      </c>
    </row>
    <row r="382" spans="2:20" x14ac:dyDescent="0.25">
      <c r="B382" t="s">
        <v>13</v>
      </c>
      <c r="C382" t="s">
        <v>14</v>
      </c>
      <c r="D382" t="s">
        <v>17</v>
      </c>
      <c r="E382" t="s">
        <v>17</v>
      </c>
      <c r="F382">
        <v>7</v>
      </c>
      <c r="G382">
        <v>345</v>
      </c>
      <c r="H382">
        <v>345</v>
      </c>
      <c r="I382">
        <v>1195</v>
      </c>
      <c r="K382" s="1">
        <v>43648</v>
      </c>
      <c r="L382">
        <v>2118</v>
      </c>
      <c r="M382" t="s">
        <v>31</v>
      </c>
      <c r="N382" t="s">
        <v>460</v>
      </c>
      <c r="O382" t="s">
        <v>446</v>
      </c>
      <c r="P382" t="s">
        <v>16</v>
      </c>
      <c r="S382">
        <v>97601</v>
      </c>
      <c r="T382" t="s">
        <v>304</v>
      </c>
    </row>
    <row r="383" spans="2:20" x14ac:dyDescent="0.25">
      <c r="B383" t="s">
        <v>13</v>
      </c>
      <c r="C383" t="s">
        <v>14</v>
      </c>
      <c r="D383" t="s">
        <v>17</v>
      </c>
      <c r="E383" t="s">
        <v>17</v>
      </c>
      <c r="F383">
        <v>7</v>
      </c>
      <c r="G383">
        <v>345</v>
      </c>
      <c r="H383">
        <v>345</v>
      </c>
      <c r="I383">
        <v>1195</v>
      </c>
      <c r="K383" s="1">
        <v>43648</v>
      </c>
      <c r="L383">
        <v>2118</v>
      </c>
      <c r="M383" t="s">
        <v>31</v>
      </c>
      <c r="N383" t="s">
        <v>460</v>
      </c>
      <c r="O383" t="s">
        <v>446</v>
      </c>
      <c r="P383" t="s">
        <v>16</v>
      </c>
      <c r="S383">
        <v>97601</v>
      </c>
      <c r="T383" t="s">
        <v>304</v>
      </c>
    </row>
    <row r="384" spans="2:20" x14ac:dyDescent="0.25">
      <c r="B384" t="s">
        <v>13</v>
      </c>
      <c r="C384" t="s">
        <v>14</v>
      </c>
      <c r="D384" t="s">
        <v>17</v>
      </c>
      <c r="E384" t="s">
        <v>17</v>
      </c>
      <c r="F384">
        <v>7</v>
      </c>
      <c r="G384">
        <v>345</v>
      </c>
      <c r="H384">
        <v>345</v>
      </c>
      <c r="I384">
        <v>1125</v>
      </c>
      <c r="K384" s="1">
        <v>43661</v>
      </c>
      <c r="L384">
        <v>2121</v>
      </c>
      <c r="M384" t="s">
        <v>29</v>
      </c>
      <c r="N384" t="s">
        <v>451</v>
      </c>
      <c r="O384" t="s">
        <v>446</v>
      </c>
      <c r="P384" t="s">
        <v>16</v>
      </c>
      <c r="S384">
        <v>91928</v>
      </c>
      <c r="T384" t="s">
        <v>307</v>
      </c>
    </row>
    <row r="385" spans="2:20" x14ac:dyDescent="0.25">
      <c r="B385" t="s">
        <v>13</v>
      </c>
      <c r="C385" t="s">
        <v>14</v>
      </c>
      <c r="D385" t="s">
        <v>17</v>
      </c>
      <c r="E385" t="s">
        <v>17</v>
      </c>
      <c r="F385">
        <v>7</v>
      </c>
      <c r="G385">
        <v>345</v>
      </c>
      <c r="H385">
        <v>345</v>
      </c>
      <c r="I385">
        <v>1130</v>
      </c>
      <c r="K385" s="1">
        <v>43661</v>
      </c>
      <c r="L385">
        <v>2121</v>
      </c>
      <c r="M385" t="s">
        <v>29</v>
      </c>
      <c r="N385" t="s">
        <v>461</v>
      </c>
      <c r="O385" t="s">
        <v>446</v>
      </c>
      <c r="P385" t="s">
        <v>16</v>
      </c>
      <c r="S385">
        <v>96127</v>
      </c>
      <c r="T385" t="s">
        <v>307</v>
      </c>
    </row>
    <row r="386" spans="2:20" x14ac:dyDescent="0.25">
      <c r="B386" t="s">
        <v>13</v>
      </c>
      <c r="C386" t="s">
        <v>14</v>
      </c>
      <c r="D386" t="s">
        <v>17</v>
      </c>
      <c r="E386" t="s">
        <v>17</v>
      </c>
      <c r="F386">
        <v>7</v>
      </c>
      <c r="G386">
        <v>345</v>
      </c>
      <c r="H386">
        <v>345</v>
      </c>
      <c r="I386">
        <v>1130</v>
      </c>
      <c r="K386" s="1">
        <v>43661</v>
      </c>
      <c r="L386">
        <v>2121</v>
      </c>
      <c r="M386" t="s">
        <v>29</v>
      </c>
      <c r="N386" t="s">
        <v>461</v>
      </c>
      <c r="O386" t="s">
        <v>446</v>
      </c>
      <c r="P386" t="s">
        <v>16</v>
      </c>
      <c r="S386">
        <v>96127</v>
      </c>
      <c r="T386" t="s">
        <v>307</v>
      </c>
    </row>
    <row r="387" spans="2:20" x14ac:dyDescent="0.25">
      <c r="B387" t="s">
        <v>13</v>
      </c>
      <c r="C387" t="s">
        <v>14</v>
      </c>
      <c r="D387" t="s">
        <v>17</v>
      </c>
      <c r="E387" t="s">
        <v>17</v>
      </c>
      <c r="F387">
        <v>7</v>
      </c>
      <c r="G387">
        <v>345</v>
      </c>
      <c r="H387">
        <v>345</v>
      </c>
      <c r="I387">
        <v>1125</v>
      </c>
      <c r="K387" s="1">
        <v>43661</v>
      </c>
      <c r="L387">
        <v>2121</v>
      </c>
      <c r="M387" t="s">
        <v>29</v>
      </c>
      <c r="N387" t="s">
        <v>451</v>
      </c>
      <c r="O387" t="s">
        <v>446</v>
      </c>
      <c r="P387" t="s">
        <v>16</v>
      </c>
      <c r="S387">
        <v>91928</v>
      </c>
      <c r="T387" t="s">
        <v>307</v>
      </c>
    </row>
    <row r="388" spans="2:20" x14ac:dyDescent="0.25">
      <c r="B388" t="s">
        <v>13</v>
      </c>
      <c r="C388" t="s">
        <v>14</v>
      </c>
      <c r="D388" t="s">
        <v>17</v>
      </c>
      <c r="E388" t="s">
        <v>17</v>
      </c>
      <c r="F388">
        <v>7</v>
      </c>
      <c r="G388">
        <v>345</v>
      </c>
      <c r="H388">
        <v>345</v>
      </c>
      <c r="I388">
        <v>1195</v>
      </c>
      <c r="K388" s="1">
        <v>43661</v>
      </c>
      <c r="L388">
        <v>2121</v>
      </c>
      <c r="M388" t="s">
        <v>29</v>
      </c>
      <c r="N388" t="s">
        <v>462</v>
      </c>
      <c r="O388" t="s">
        <v>446</v>
      </c>
      <c r="P388" t="s">
        <v>16</v>
      </c>
      <c r="S388">
        <v>97601</v>
      </c>
      <c r="T388" t="s">
        <v>304</v>
      </c>
    </row>
    <row r="389" spans="2:20" x14ac:dyDescent="0.25">
      <c r="B389" t="s">
        <v>13</v>
      </c>
      <c r="C389" t="s">
        <v>14</v>
      </c>
      <c r="D389" t="s">
        <v>17</v>
      </c>
      <c r="E389" t="s">
        <v>17</v>
      </c>
      <c r="F389">
        <v>7</v>
      </c>
      <c r="G389">
        <v>345</v>
      </c>
      <c r="H389">
        <v>345</v>
      </c>
      <c r="I389">
        <v>1135</v>
      </c>
      <c r="K389" s="1">
        <v>43661</v>
      </c>
      <c r="L389">
        <v>2121</v>
      </c>
      <c r="M389" t="s">
        <v>29</v>
      </c>
      <c r="N389" t="s">
        <v>463</v>
      </c>
      <c r="O389" t="s">
        <v>446</v>
      </c>
      <c r="P389" t="s">
        <v>16</v>
      </c>
      <c r="S389">
        <v>97906</v>
      </c>
      <c r="T389" t="s">
        <v>307</v>
      </c>
    </row>
    <row r="390" spans="2:20" x14ac:dyDescent="0.25">
      <c r="B390" t="s">
        <v>13</v>
      </c>
      <c r="C390" t="s">
        <v>14</v>
      </c>
      <c r="D390" t="s">
        <v>17</v>
      </c>
      <c r="E390" t="s">
        <v>17</v>
      </c>
      <c r="F390">
        <v>7</v>
      </c>
      <c r="G390">
        <v>345</v>
      </c>
      <c r="H390">
        <v>345</v>
      </c>
      <c r="I390">
        <v>1130</v>
      </c>
      <c r="K390" s="1">
        <v>43661</v>
      </c>
      <c r="L390">
        <v>2121</v>
      </c>
      <c r="M390" t="s">
        <v>29</v>
      </c>
      <c r="N390" t="s">
        <v>464</v>
      </c>
      <c r="O390" t="s">
        <v>446</v>
      </c>
      <c r="P390" t="s">
        <v>16</v>
      </c>
      <c r="S390">
        <v>96128</v>
      </c>
      <c r="T390" t="s">
        <v>307</v>
      </c>
    </row>
    <row r="391" spans="2:20" x14ac:dyDescent="0.25">
      <c r="B391" t="s">
        <v>13</v>
      </c>
      <c r="C391" t="s">
        <v>14</v>
      </c>
      <c r="D391" t="s">
        <v>17</v>
      </c>
      <c r="E391" t="s">
        <v>17</v>
      </c>
      <c r="F391">
        <v>7</v>
      </c>
      <c r="G391">
        <v>345</v>
      </c>
      <c r="H391">
        <v>345</v>
      </c>
      <c r="I391">
        <v>1130</v>
      </c>
      <c r="K391" s="1">
        <v>43661</v>
      </c>
      <c r="L391">
        <v>2121</v>
      </c>
      <c r="M391" t="s">
        <v>29</v>
      </c>
      <c r="N391" t="s">
        <v>464</v>
      </c>
      <c r="O391" t="s">
        <v>446</v>
      </c>
      <c r="P391" t="s">
        <v>16</v>
      </c>
      <c r="S391">
        <v>96128</v>
      </c>
      <c r="T391" t="s">
        <v>307</v>
      </c>
    </row>
    <row r="392" spans="2:20" x14ac:dyDescent="0.25">
      <c r="B392" t="s">
        <v>13</v>
      </c>
      <c r="C392" t="s">
        <v>14</v>
      </c>
      <c r="D392" t="s">
        <v>17</v>
      </c>
      <c r="E392" t="s">
        <v>17</v>
      </c>
      <c r="F392">
        <v>7</v>
      </c>
      <c r="G392">
        <v>345</v>
      </c>
      <c r="H392">
        <v>345</v>
      </c>
      <c r="I392">
        <v>1130</v>
      </c>
      <c r="K392" s="1">
        <v>43661</v>
      </c>
      <c r="L392">
        <v>2121</v>
      </c>
      <c r="M392" t="s">
        <v>29</v>
      </c>
      <c r="N392" t="s">
        <v>464</v>
      </c>
      <c r="O392" t="s">
        <v>446</v>
      </c>
      <c r="P392" t="s">
        <v>16</v>
      </c>
      <c r="S392">
        <v>96128</v>
      </c>
      <c r="T392" t="s">
        <v>307</v>
      </c>
    </row>
    <row r="393" spans="2:20" x14ac:dyDescent="0.25">
      <c r="B393" t="s">
        <v>13</v>
      </c>
      <c r="C393" t="s">
        <v>14</v>
      </c>
      <c r="D393" t="s">
        <v>17</v>
      </c>
      <c r="E393" t="s">
        <v>17</v>
      </c>
      <c r="F393">
        <v>7</v>
      </c>
      <c r="G393">
        <v>345</v>
      </c>
      <c r="H393">
        <v>345</v>
      </c>
      <c r="I393">
        <v>1130</v>
      </c>
      <c r="K393" s="1">
        <v>43661</v>
      </c>
      <c r="L393">
        <v>2121</v>
      </c>
      <c r="M393" t="s">
        <v>29</v>
      </c>
      <c r="N393" t="s">
        <v>461</v>
      </c>
      <c r="O393" t="s">
        <v>446</v>
      </c>
      <c r="P393" t="s">
        <v>16</v>
      </c>
      <c r="S393">
        <v>96127</v>
      </c>
      <c r="T393" t="s">
        <v>307</v>
      </c>
    </row>
    <row r="394" spans="2:20" x14ac:dyDescent="0.25">
      <c r="B394" t="s">
        <v>13</v>
      </c>
      <c r="C394" t="s">
        <v>14</v>
      </c>
      <c r="D394" t="s">
        <v>17</v>
      </c>
      <c r="E394" t="s">
        <v>17</v>
      </c>
      <c r="F394">
        <v>7</v>
      </c>
      <c r="G394">
        <v>345</v>
      </c>
      <c r="H394">
        <v>345</v>
      </c>
      <c r="I394">
        <v>1130</v>
      </c>
      <c r="K394" s="1">
        <v>43661</v>
      </c>
      <c r="L394">
        <v>2121</v>
      </c>
      <c r="M394" t="s">
        <v>29</v>
      </c>
      <c r="N394" t="s">
        <v>461</v>
      </c>
      <c r="O394" t="s">
        <v>446</v>
      </c>
      <c r="P394" t="s">
        <v>16</v>
      </c>
      <c r="S394">
        <v>96127</v>
      </c>
      <c r="T394" t="s">
        <v>307</v>
      </c>
    </row>
    <row r="395" spans="2:20" x14ac:dyDescent="0.25">
      <c r="B395" t="s">
        <v>13</v>
      </c>
      <c r="C395" t="s">
        <v>14</v>
      </c>
      <c r="D395" t="s">
        <v>17</v>
      </c>
      <c r="E395" t="s">
        <v>17</v>
      </c>
      <c r="F395">
        <v>7</v>
      </c>
      <c r="G395">
        <v>345</v>
      </c>
      <c r="H395">
        <v>345</v>
      </c>
      <c r="I395">
        <v>1105</v>
      </c>
      <c r="K395" s="1">
        <v>43661</v>
      </c>
      <c r="L395">
        <v>2121</v>
      </c>
      <c r="M395" t="s">
        <v>29</v>
      </c>
      <c r="N395" t="s">
        <v>447</v>
      </c>
      <c r="O395" t="s">
        <v>446</v>
      </c>
      <c r="P395" t="s">
        <v>16</v>
      </c>
      <c r="S395">
        <v>91260</v>
      </c>
      <c r="T395" t="s">
        <v>306</v>
      </c>
    </row>
    <row r="396" spans="2:20" x14ac:dyDescent="0.25">
      <c r="B396" t="s">
        <v>13</v>
      </c>
      <c r="C396" t="s">
        <v>14</v>
      </c>
      <c r="D396" t="s">
        <v>17</v>
      </c>
      <c r="E396" t="s">
        <v>17</v>
      </c>
      <c r="F396">
        <v>7</v>
      </c>
      <c r="G396">
        <v>345</v>
      </c>
      <c r="H396">
        <v>345</v>
      </c>
      <c r="I396">
        <v>1125</v>
      </c>
      <c r="K396" s="1">
        <v>43661</v>
      </c>
      <c r="L396">
        <v>2121</v>
      </c>
      <c r="M396" t="s">
        <v>29</v>
      </c>
      <c r="N396" t="s">
        <v>451</v>
      </c>
      <c r="O396" t="s">
        <v>446</v>
      </c>
      <c r="P396" t="s">
        <v>16</v>
      </c>
      <c r="S396">
        <v>91928</v>
      </c>
      <c r="T396" t="s">
        <v>307</v>
      </c>
    </row>
    <row r="397" spans="2:20" x14ac:dyDescent="0.25">
      <c r="B397" t="s">
        <v>13</v>
      </c>
      <c r="C397" t="s">
        <v>14</v>
      </c>
      <c r="D397" t="s">
        <v>17</v>
      </c>
      <c r="E397" t="s">
        <v>17</v>
      </c>
      <c r="F397">
        <v>7</v>
      </c>
      <c r="G397">
        <v>345</v>
      </c>
      <c r="H397">
        <v>345</v>
      </c>
      <c r="I397">
        <v>1105</v>
      </c>
      <c r="K397" s="1">
        <v>43662</v>
      </c>
      <c r="L397">
        <v>2124</v>
      </c>
      <c r="M397" t="s">
        <v>36</v>
      </c>
      <c r="N397" t="s">
        <v>465</v>
      </c>
      <c r="O397" t="s">
        <v>446</v>
      </c>
      <c r="P397" t="s">
        <v>16</v>
      </c>
      <c r="S397">
        <v>91260</v>
      </c>
      <c r="T397" t="s">
        <v>306</v>
      </c>
    </row>
    <row r="398" spans="2:20" x14ac:dyDescent="0.25">
      <c r="B398" t="s">
        <v>13</v>
      </c>
      <c r="C398" t="s">
        <v>14</v>
      </c>
      <c r="D398" t="s">
        <v>17</v>
      </c>
      <c r="E398" t="s">
        <v>17</v>
      </c>
      <c r="F398">
        <v>7</v>
      </c>
      <c r="G398">
        <v>345</v>
      </c>
      <c r="H398">
        <v>345</v>
      </c>
      <c r="I398">
        <v>1105</v>
      </c>
      <c r="K398" s="1">
        <v>43662</v>
      </c>
      <c r="L398">
        <v>2124</v>
      </c>
      <c r="M398" t="s">
        <v>31</v>
      </c>
      <c r="N398" t="s">
        <v>447</v>
      </c>
      <c r="O398" t="s">
        <v>446</v>
      </c>
      <c r="P398" t="s">
        <v>16</v>
      </c>
      <c r="S398">
        <v>91260</v>
      </c>
      <c r="T398" t="s">
        <v>306</v>
      </c>
    </row>
    <row r="399" spans="2:20" x14ac:dyDescent="0.25">
      <c r="B399" t="s">
        <v>13</v>
      </c>
      <c r="C399" t="s">
        <v>14</v>
      </c>
      <c r="D399" t="s">
        <v>17</v>
      </c>
      <c r="E399" t="s">
        <v>17</v>
      </c>
      <c r="F399">
        <v>7</v>
      </c>
      <c r="G399">
        <v>345</v>
      </c>
      <c r="H399">
        <v>345</v>
      </c>
      <c r="I399">
        <v>1125</v>
      </c>
      <c r="K399" s="1">
        <v>43662</v>
      </c>
      <c r="L399">
        <v>2124</v>
      </c>
      <c r="M399" t="s">
        <v>25</v>
      </c>
      <c r="N399" t="s">
        <v>466</v>
      </c>
      <c r="O399" t="s">
        <v>446</v>
      </c>
      <c r="P399" t="s">
        <v>16</v>
      </c>
      <c r="S399">
        <v>91928</v>
      </c>
      <c r="T399" t="s">
        <v>307</v>
      </c>
    </row>
    <row r="400" spans="2:20" x14ac:dyDescent="0.25">
      <c r="B400" t="s">
        <v>13</v>
      </c>
      <c r="C400" t="s">
        <v>14</v>
      </c>
      <c r="D400" t="s">
        <v>17</v>
      </c>
      <c r="E400" t="s">
        <v>17</v>
      </c>
      <c r="F400">
        <v>7</v>
      </c>
      <c r="G400">
        <v>345</v>
      </c>
      <c r="H400">
        <v>345</v>
      </c>
      <c r="I400">
        <v>1195</v>
      </c>
      <c r="K400" s="1">
        <v>43662</v>
      </c>
      <c r="L400">
        <v>2124</v>
      </c>
      <c r="M400" t="s">
        <v>31</v>
      </c>
      <c r="N400" t="s">
        <v>467</v>
      </c>
      <c r="O400" t="s">
        <v>446</v>
      </c>
      <c r="P400" t="s">
        <v>16</v>
      </c>
      <c r="S400">
        <v>97601</v>
      </c>
      <c r="T400" t="s">
        <v>304</v>
      </c>
    </row>
    <row r="401" spans="2:20" x14ac:dyDescent="0.25">
      <c r="B401" t="s">
        <v>13</v>
      </c>
      <c r="C401" t="s">
        <v>14</v>
      </c>
      <c r="D401" t="s">
        <v>17</v>
      </c>
      <c r="E401" t="s">
        <v>17</v>
      </c>
      <c r="F401">
        <v>7</v>
      </c>
      <c r="G401">
        <v>345</v>
      </c>
      <c r="H401">
        <v>345</v>
      </c>
      <c r="I401">
        <v>1195</v>
      </c>
      <c r="K401" s="1">
        <v>43662</v>
      </c>
      <c r="L401">
        <v>2124</v>
      </c>
      <c r="M401" t="s">
        <v>31</v>
      </c>
      <c r="N401" t="s">
        <v>467</v>
      </c>
      <c r="O401" t="s">
        <v>446</v>
      </c>
      <c r="P401" t="s">
        <v>16</v>
      </c>
      <c r="S401">
        <v>97601</v>
      </c>
      <c r="T401" t="s">
        <v>304</v>
      </c>
    </row>
    <row r="402" spans="2:20" x14ac:dyDescent="0.25">
      <c r="B402" t="s">
        <v>13</v>
      </c>
      <c r="C402" t="s">
        <v>14</v>
      </c>
      <c r="D402" t="s">
        <v>17</v>
      </c>
      <c r="E402" t="s">
        <v>17</v>
      </c>
      <c r="F402">
        <v>7</v>
      </c>
      <c r="G402">
        <v>345</v>
      </c>
      <c r="H402">
        <v>345</v>
      </c>
      <c r="I402">
        <v>1115</v>
      </c>
      <c r="K402" s="1">
        <v>43676</v>
      </c>
      <c r="L402">
        <v>2127</v>
      </c>
      <c r="M402" t="s">
        <v>31</v>
      </c>
      <c r="N402" t="s">
        <v>468</v>
      </c>
      <c r="O402" t="s">
        <v>446</v>
      </c>
      <c r="P402" t="s">
        <v>16</v>
      </c>
      <c r="S402">
        <v>92930</v>
      </c>
      <c r="T402" t="s">
        <v>306</v>
      </c>
    </row>
    <row r="403" spans="2:20" x14ac:dyDescent="0.25">
      <c r="B403" t="s">
        <v>13</v>
      </c>
      <c r="C403" t="s">
        <v>14</v>
      </c>
      <c r="D403" t="s">
        <v>17</v>
      </c>
      <c r="E403" t="s">
        <v>17</v>
      </c>
      <c r="F403">
        <v>7</v>
      </c>
      <c r="G403">
        <v>345</v>
      </c>
      <c r="H403">
        <v>345</v>
      </c>
      <c r="I403">
        <v>1195</v>
      </c>
      <c r="K403" s="1">
        <v>43676</v>
      </c>
      <c r="L403">
        <v>2127</v>
      </c>
      <c r="M403" t="s">
        <v>31</v>
      </c>
      <c r="N403" t="s">
        <v>469</v>
      </c>
      <c r="O403" t="s">
        <v>446</v>
      </c>
      <c r="P403" t="s">
        <v>16</v>
      </c>
      <c r="S403">
        <v>97601</v>
      </c>
      <c r="T403" t="s">
        <v>304</v>
      </c>
    </row>
    <row r="404" spans="2:20" x14ac:dyDescent="0.25">
      <c r="B404" t="s">
        <v>13</v>
      </c>
      <c r="C404" t="s">
        <v>14</v>
      </c>
      <c r="D404" t="s">
        <v>17</v>
      </c>
      <c r="E404" t="s">
        <v>17</v>
      </c>
      <c r="F404">
        <v>7</v>
      </c>
      <c r="G404">
        <v>345</v>
      </c>
      <c r="H404">
        <v>345</v>
      </c>
      <c r="I404">
        <v>1195</v>
      </c>
      <c r="K404" s="1">
        <v>43676</v>
      </c>
      <c r="L404">
        <v>2127</v>
      </c>
      <c r="M404" t="s">
        <v>31</v>
      </c>
      <c r="N404" t="s">
        <v>469</v>
      </c>
      <c r="O404" t="s">
        <v>446</v>
      </c>
      <c r="P404" t="s">
        <v>16</v>
      </c>
      <c r="S404">
        <v>97601</v>
      </c>
      <c r="T404" t="s">
        <v>304</v>
      </c>
    </row>
    <row r="405" spans="2:20" x14ac:dyDescent="0.25">
      <c r="B405" t="s">
        <v>13</v>
      </c>
      <c r="C405" t="s">
        <v>14</v>
      </c>
      <c r="D405" t="s">
        <v>17</v>
      </c>
      <c r="E405" t="s">
        <v>17</v>
      </c>
      <c r="F405">
        <v>7</v>
      </c>
      <c r="G405">
        <v>345</v>
      </c>
      <c r="H405">
        <v>345</v>
      </c>
      <c r="I405">
        <v>1195</v>
      </c>
      <c r="K405" s="1">
        <v>43676</v>
      </c>
      <c r="L405">
        <v>2127</v>
      </c>
      <c r="M405" t="s">
        <v>31</v>
      </c>
      <c r="N405" t="s">
        <v>469</v>
      </c>
      <c r="O405" t="s">
        <v>446</v>
      </c>
      <c r="P405" t="s">
        <v>16</v>
      </c>
      <c r="S405">
        <v>97601</v>
      </c>
      <c r="T405" t="s">
        <v>304</v>
      </c>
    </row>
    <row r="406" spans="2:20" x14ac:dyDescent="0.25">
      <c r="B406" t="s">
        <v>13</v>
      </c>
      <c r="C406" t="s">
        <v>14</v>
      </c>
      <c r="D406" t="s">
        <v>17</v>
      </c>
      <c r="E406" t="s">
        <v>17</v>
      </c>
      <c r="F406">
        <v>7</v>
      </c>
      <c r="G406">
        <v>345</v>
      </c>
      <c r="H406">
        <v>345</v>
      </c>
      <c r="I406">
        <v>1105</v>
      </c>
      <c r="K406" s="1">
        <v>43677</v>
      </c>
      <c r="L406">
        <v>2130</v>
      </c>
      <c r="M406" t="s">
        <v>29</v>
      </c>
      <c r="N406" t="s">
        <v>470</v>
      </c>
      <c r="O406" t="s">
        <v>446</v>
      </c>
      <c r="P406" t="s">
        <v>16</v>
      </c>
      <c r="S406">
        <v>91260</v>
      </c>
      <c r="T406" t="s">
        <v>306</v>
      </c>
    </row>
    <row r="407" spans="2:20" x14ac:dyDescent="0.25">
      <c r="B407" t="s">
        <v>13</v>
      </c>
      <c r="C407" t="s">
        <v>14</v>
      </c>
      <c r="D407" t="s">
        <v>17</v>
      </c>
      <c r="E407" t="s">
        <v>17</v>
      </c>
      <c r="F407">
        <v>7</v>
      </c>
      <c r="G407">
        <v>345</v>
      </c>
      <c r="H407">
        <v>345</v>
      </c>
      <c r="I407">
        <v>1130</v>
      </c>
      <c r="K407" s="1">
        <v>43677</v>
      </c>
      <c r="L407">
        <v>2130</v>
      </c>
      <c r="M407" t="s">
        <v>29</v>
      </c>
      <c r="N407" t="s">
        <v>471</v>
      </c>
      <c r="O407" t="s">
        <v>446</v>
      </c>
      <c r="P407" t="s">
        <v>16</v>
      </c>
      <c r="S407">
        <v>96127</v>
      </c>
      <c r="T407" t="s">
        <v>307</v>
      </c>
    </row>
    <row r="408" spans="2:20" x14ac:dyDescent="0.25">
      <c r="B408" t="s">
        <v>13</v>
      </c>
      <c r="C408" t="s">
        <v>14</v>
      </c>
      <c r="D408" t="s">
        <v>17</v>
      </c>
      <c r="E408" t="s">
        <v>17</v>
      </c>
      <c r="F408">
        <v>7</v>
      </c>
      <c r="G408">
        <v>345</v>
      </c>
      <c r="H408">
        <v>345</v>
      </c>
      <c r="I408">
        <v>1130</v>
      </c>
      <c r="K408" s="1">
        <v>43677</v>
      </c>
      <c r="L408">
        <v>2130</v>
      </c>
      <c r="M408" t="s">
        <v>29</v>
      </c>
      <c r="N408" t="s">
        <v>471</v>
      </c>
      <c r="O408" t="s">
        <v>446</v>
      </c>
      <c r="P408" t="s">
        <v>16</v>
      </c>
      <c r="S408">
        <v>96127</v>
      </c>
      <c r="T408" t="s">
        <v>307</v>
      </c>
    </row>
    <row r="409" spans="2:20" x14ac:dyDescent="0.25">
      <c r="B409" t="s">
        <v>13</v>
      </c>
      <c r="C409" t="s">
        <v>14</v>
      </c>
      <c r="D409" t="s">
        <v>17</v>
      </c>
      <c r="E409" t="s">
        <v>17</v>
      </c>
      <c r="F409">
        <v>7</v>
      </c>
      <c r="G409">
        <v>345</v>
      </c>
      <c r="H409">
        <v>345</v>
      </c>
      <c r="I409">
        <v>1130</v>
      </c>
      <c r="K409" s="1">
        <v>43677</v>
      </c>
      <c r="L409">
        <v>2130</v>
      </c>
      <c r="M409" t="s">
        <v>29</v>
      </c>
      <c r="N409" t="s">
        <v>471</v>
      </c>
      <c r="O409" t="s">
        <v>446</v>
      </c>
      <c r="P409" t="s">
        <v>16</v>
      </c>
      <c r="S409">
        <v>96127</v>
      </c>
      <c r="T409" t="s">
        <v>307</v>
      </c>
    </row>
    <row r="410" spans="2:20" x14ac:dyDescent="0.25">
      <c r="B410" t="s">
        <v>13</v>
      </c>
      <c r="C410" t="s">
        <v>14</v>
      </c>
      <c r="D410" t="s">
        <v>17</v>
      </c>
      <c r="E410" t="s">
        <v>17</v>
      </c>
      <c r="F410">
        <v>7</v>
      </c>
      <c r="G410">
        <v>345</v>
      </c>
      <c r="H410">
        <v>345</v>
      </c>
      <c r="I410">
        <v>1195</v>
      </c>
      <c r="K410" s="1">
        <v>43677</v>
      </c>
      <c r="L410">
        <v>2130</v>
      </c>
      <c r="M410" t="s">
        <v>29</v>
      </c>
      <c r="N410" t="s">
        <v>472</v>
      </c>
      <c r="O410" t="s">
        <v>446</v>
      </c>
      <c r="P410" t="s">
        <v>16</v>
      </c>
      <c r="S410">
        <v>97601</v>
      </c>
      <c r="T410" t="s">
        <v>304</v>
      </c>
    </row>
    <row r="411" spans="2:20" x14ac:dyDescent="0.25">
      <c r="B411" t="s">
        <v>13</v>
      </c>
      <c r="C411" t="s">
        <v>14</v>
      </c>
      <c r="D411" t="s">
        <v>17</v>
      </c>
      <c r="E411" t="s">
        <v>17</v>
      </c>
      <c r="F411">
        <v>8</v>
      </c>
      <c r="G411">
        <v>345</v>
      </c>
      <c r="H411">
        <v>345</v>
      </c>
      <c r="I411">
        <v>1145</v>
      </c>
      <c r="J411" s="14">
        <v>428.15</v>
      </c>
      <c r="K411" s="1">
        <v>43708</v>
      </c>
      <c r="L411">
        <v>366341</v>
      </c>
      <c r="M411" t="s">
        <v>205</v>
      </c>
      <c r="N411" t="s">
        <v>206</v>
      </c>
      <c r="O411" t="s">
        <v>15</v>
      </c>
      <c r="P411" t="s">
        <v>16</v>
      </c>
      <c r="S411">
        <v>98198</v>
      </c>
      <c r="T411" t="s">
        <v>307</v>
      </c>
    </row>
    <row r="412" spans="2:20" x14ac:dyDescent="0.25">
      <c r="B412" t="s">
        <v>13</v>
      </c>
      <c r="C412" t="s">
        <v>14</v>
      </c>
      <c r="D412" t="s">
        <v>17</v>
      </c>
      <c r="E412" t="s">
        <v>17</v>
      </c>
      <c r="F412">
        <v>8</v>
      </c>
      <c r="G412">
        <v>345</v>
      </c>
      <c r="H412">
        <v>345</v>
      </c>
      <c r="I412">
        <v>1130</v>
      </c>
      <c r="J412" s="14">
        <v>37.229999999999997</v>
      </c>
      <c r="K412" s="1">
        <v>43708</v>
      </c>
      <c r="L412">
        <v>366345</v>
      </c>
      <c r="M412" t="s">
        <v>214</v>
      </c>
      <c r="N412" t="s">
        <v>215</v>
      </c>
      <c r="O412" t="s">
        <v>15</v>
      </c>
      <c r="P412" t="s">
        <v>16</v>
      </c>
      <c r="S412">
        <v>96128</v>
      </c>
      <c r="T412" t="s">
        <v>307</v>
      </c>
    </row>
    <row r="413" spans="2:20" x14ac:dyDescent="0.25">
      <c r="B413" t="s">
        <v>56</v>
      </c>
      <c r="C413" t="s">
        <v>60</v>
      </c>
      <c r="D413" t="s">
        <v>17</v>
      </c>
      <c r="E413" t="s">
        <v>17</v>
      </c>
      <c r="F413">
        <v>8</v>
      </c>
      <c r="G413">
        <v>345</v>
      </c>
      <c r="H413">
        <v>2019116</v>
      </c>
      <c r="I413">
        <v>1666</v>
      </c>
      <c r="J413" s="14">
        <v>1.68</v>
      </c>
      <c r="K413" s="1">
        <v>43708</v>
      </c>
      <c r="L413">
        <v>366346</v>
      </c>
      <c r="M413" t="s">
        <v>294</v>
      </c>
      <c r="N413" t="s">
        <v>60</v>
      </c>
      <c r="O413" t="s">
        <v>15</v>
      </c>
      <c r="P413" t="s">
        <v>16</v>
      </c>
      <c r="T413" t="s">
        <v>369</v>
      </c>
    </row>
    <row r="414" spans="2:20" x14ac:dyDescent="0.25">
      <c r="B414" t="s">
        <v>13</v>
      </c>
      <c r="C414" t="s">
        <v>18</v>
      </c>
      <c r="D414" t="s">
        <v>17</v>
      </c>
      <c r="E414" t="s">
        <v>17</v>
      </c>
      <c r="F414">
        <v>8</v>
      </c>
      <c r="G414">
        <v>345</v>
      </c>
      <c r="H414">
        <v>345</v>
      </c>
      <c r="I414">
        <v>1190</v>
      </c>
      <c r="J414" s="14">
        <v>4119.74</v>
      </c>
      <c r="K414" s="1">
        <v>43682</v>
      </c>
      <c r="L414">
        <v>332477</v>
      </c>
      <c r="M414" t="s">
        <v>21</v>
      </c>
      <c r="N414" t="s">
        <v>103</v>
      </c>
      <c r="O414" t="s">
        <v>20</v>
      </c>
      <c r="P414" t="s">
        <v>16</v>
      </c>
      <c r="Q414">
        <v>317259</v>
      </c>
      <c r="R414" t="s">
        <v>41</v>
      </c>
      <c r="S414">
        <v>96448</v>
      </c>
      <c r="T414" t="s">
        <v>304</v>
      </c>
    </row>
    <row r="415" spans="2:20" x14ac:dyDescent="0.25">
      <c r="B415" t="s">
        <v>13</v>
      </c>
      <c r="C415" t="s">
        <v>18</v>
      </c>
      <c r="D415" t="s">
        <v>17</v>
      </c>
      <c r="E415" t="s">
        <v>17</v>
      </c>
      <c r="F415">
        <v>8</v>
      </c>
      <c r="G415">
        <v>345</v>
      </c>
      <c r="H415">
        <v>345</v>
      </c>
      <c r="I415">
        <v>1130</v>
      </c>
      <c r="J415" s="14">
        <v>1327.65</v>
      </c>
      <c r="K415" s="1">
        <v>43683</v>
      </c>
      <c r="L415">
        <v>332618</v>
      </c>
      <c r="M415" t="s">
        <v>38</v>
      </c>
      <c r="N415" t="s">
        <v>99</v>
      </c>
      <c r="O415" t="s">
        <v>20</v>
      </c>
      <c r="P415" t="s">
        <v>16</v>
      </c>
      <c r="Q415">
        <v>318477</v>
      </c>
      <c r="R415" t="s">
        <v>41</v>
      </c>
      <c r="S415">
        <v>96128</v>
      </c>
      <c r="T415" t="s">
        <v>307</v>
      </c>
    </row>
    <row r="416" spans="2:20" x14ac:dyDescent="0.25">
      <c r="B416" t="s">
        <v>13</v>
      </c>
      <c r="C416" t="s">
        <v>18</v>
      </c>
      <c r="D416" t="s">
        <v>17</v>
      </c>
      <c r="E416" t="s">
        <v>17</v>
      </c>
      <c r="F416">
        <v>8</v>
      </c>
      <c r="G416">
        <v>345</v>
      </c>
      <c r="H416">
        <v>345</v>
      </c>
      <c r="I416">
        <v>1125</v>
      </c>
      <c r="J416" s="14">
        <v>2728.93</v>
      </c>
      <c r="K416" s="1">
        <v>43686</v>
      </c>
      <c r="L416">
        <v>333089</v>
      </c>
      <c r="M416" t="s">
        <v>100</v>
      </c>
      <c r="N416" t="s">
        <v>101</v>
      </c>
      <c r="O416" t="s">
        <v>20</v>
      </c>
      <c r="P416" t="s">
        <v>16</v>
      </c>
      <c r="Q416">
        <v>318963</v>
      </c>
      <c r="R416" t="s">
        <v>41</v>
      </c>
      <c r="S416">
        <v>91928</v>
      </c>
      <c r="T416" t="s">
        <v>307</v>
      </c>
    </row>
    <row r="417" spans="2:20" x14ac:dyDescent="0.25">
      <c r="B417" t="s">
        <v>13</v>
      </c>
      <c r="C417" t="s">
        <v>18</v>
      </c>
      <c r="D417" t="s">
        <v>17</v>
      </c>
      <c r="E417" t="s">
        <v>17</v>
      </c>
      <c r="F417">
        <v>8</v>
      </c>
      <c r="G417">
        <v>345</v>
      </c>
      <c r="H417">
        <v>345</v>
      </c>
      <c r="I417">
        <v>1130</v>
      </c>
      <c r="J417" s="14">
        <v>315.88</v>
      </c>
      <c r="K417" s="1">
        <v>43696</v>
      </c>
      <c r="L417">
        <v>333827</v>
      </c>
      <c r="M417" t="s">
        <v>23</v>
      </c>
      <c r="N417" t="s">
        <v>106</v>
      </c>
      <c r="O417" t="s">
        <v>20</v>
      </c>
      <c r="P417" t="s">
        <v>16</v>
      </c>
      <c r="Q417">
        <v>316217</v>
      </c>
      <c r="R417" t="s">
        <v>41</v>
      </c>
      <c r="S417">
        <v>96127</v>
      </c>
      <c r="T417" t="s">
        <v>307</v>
      </c>
    </row>
    <row r="418" spans="2:20" x14ac:dyDescent="0.25">
      <c r="B418" t="s">
        <v>13</v>
      </c>
      <c r="C418" t="s">
        <v>18</v>
      </c>
      <c r="D418" t="s">
        <v>17</v>
      </c>
      <c r="E418" t="s">
        <v>17</v>
      </c>
      <c r="F418">
        <v>8</v>
      </c>
      <c r="G418">
        <v>345</v>
      </c>
      <c r="H418">
        <v>345</v>
      </c>
      <c r="I418">
        <v>1145</v>
      </c>
      <c r="J418" s="14">
        <v>9006.23</v>
      </c>
      <c r="K418" s="1">
        <v>43700</v>
      </c>
      <c r="L418">
        <v>334394</v>
      </c>
      <c r="M418" t="s">
        <v>104</v>
      </c>
      <c r="N418" t="s">
        <v>105</v>
      </c>
      <c r="O418" t="s">
        <v>20</v>
      </c>
      <c r="P418" t="s">
        <v>16</v>
      </c>
      <c r="Q418">
        <v>313218</v>
      </c>
      <c r="R418" t="s">
        <v>41</v>
      </c>
      <c r="S418">
        <v>98198</v>
      </c>
      <c r="T418" t="s">
        <v>307</v>
      </c>
    </row>
    <row r="419" spans="2:20" x14ac:dyDescent="0.25">
      <c r="B419" t="s">
        <v>13</v>
      </c>
      <c r="C419" t="s">
        <v>18</v>
      </c>
      <c r="D419" t="s">
        <v>17</v>
      </c>
      <c r="E419" t="s">
        <v>17</v>
      </c>
      <c r="F419">
        <v>8</v>
      </c>
      <c r="G419">
        <v>345</v>
      </c>
      <c r="H419">
        <v>345</v>
      </c>
      <c r="I419">
        <v>1190</v>
      </c>
      <c r="J419" s="14">
        <v>482.27</v>
      </c>
      <c r="K419" s="1">
        <v>43703</v>
      </c>
      <c r="L419">
        <v>334527</v>
      </c>
      <c r="M419" t="s">
        <v>21</v>
      </c>
      <c r="N419" t="s">
        <v>98</v>
      </c>
      <c r="O419" t="s">
        <v>20</v>
      </c>
      <c r="P419" t="s">
        <v>16</v>
      </c>
      <c r="Q419">
        <v>320198</v>
      </c>
      <c r="R419" t="s">
        <v>41</v>
      </c>
      <c r="S419">
        <v>96448</v>
      </c>
      <c r="T419" t="s">
        <v>304</v>
      </c>
    </row>
    <row r="420" spans="2:20" x14ac:dyDescent="0.25">
      <c r="B420" t="s">
        <v>13</v>
      </c>
      <c r="C420" t="s">
        <v>18</v>
      </c>
      <c r="D420" t="s">
        <v>17</v>
      </c>
      <c r="E420" t="s">
        <v>17</v>
      </c>
      <c r="F420">
        <v>8</v>
      </c>
      <c r="G420">
        <v>345</v>
      </c>
      <c r="H420">
        <v>345</v>
      </c>
      <c r="I420">
        <v>1120</v>
      </c>
      <c r="J420" s="14">
        <v>20.73</v>
      </c>
      <c r="K420" s="1">
        <v>43678</v>
      </c>
      <c r="L420">
        <v>1078020</v>
      </c>
      <c r="M420" t="s">
        <v>90</v>
      </c>
      <c r="N420" t="s">
        <v>91</v>
      </c>
      <c r="O420" t="s">
        <v>24</v>
      </c>
      <c r="P420" t="s">
        <v>16</v>
      </c>
      <c r="S420">
        <v>91594</v>
      </c>
      <c r="T420" t="s">
        <v>307</v>
      </c>
    </row>
    <row r="421" spans="2:20" x14ac:dyDescent="0.25">
      <c r="B421" t="s">
        <v>13</v>
      </c>
      <c r="C421" t="s">
        <v>18</v>
      </c>
      <c r="D421" t="s">
        <v>17</v>
      </c>
      <c r="E421" t="s">
        <v>17</v>
      </c>
      <c r="F421">
        <v>8</v>
      </c>
      <c r="G421">
        <v>345</v>
      </c>
      <c r="H421">
        <v>345</v>
      </c>
      <c r="I421">
        <v>1130</v>
      </c>
      <c r="J421" s="14">
        <v>79.23</v>
      </c>
      <c r="K421" s="1">
        <v>43678</v>
      </c>
      <c r="L421">
        <v>1078041</v>
      </c>
      <c r="M421" t="s">
        <v>23</v>
      </c>
      <c r="N421" t="s">
        <v>108</v>
      </c>
      <c r="O421" t="s">
        <v>24</v>
      </c>
      <c r="P421" t="s">
        <v>16</v>
      </c>
      <c r="Q421">
        <v>310942</v>
      </c>
      <c r="R421" t="s">
        <v>41</v>
      </c>
      <c r="S421">
        <v>96127</v>
      </c>
      <c r="T421" t="s">
        <v>307</v>
      </c>
    </row>
    <row r="422" spans="2:20" x14ac:dyDescent="0.25">
      <c r="B422" t="s">
        <v>13</v>
      </c>
      <c r="C422" t="s">
        <v>18</v>
      </c>
      <c r="D422" t="s">
        <v>17</v>
      </c>
      <c r="E422" t="s">
        <v>17</v>
      </c>
      <c r="F422">
        <v>8</v>
      </c>
      <c r="G422">
        <v>345</v>
      </c>
      <c r="H422">
        <v>345</v>
      </c>
      <c r="I422">
        <v>1130</v>
      </c>
      <c r="J422" s="14">
        <v>59.57</v>
      </c>
      <c r="K422" s="1">
        <v>43683</v>
      </c>
      <c r="L422">
        <v>1079223</v>
      </c>
      <c r="M422" t="s">
        <v>38</v>
      </c>
      <c r="N422" t="s">
        <v>107</v>
      </c>
      <c r="O422" t="s">
        <v>24</v>
      </c>
      <c r="P422" t="s">
        <v>16</v>
      </c>
      <c r="Q422">
        <v>316878</v>
      </c>
      <c r="R422" t="s">
        <v>41</v>
      </c>
      <c r="S422">
        <v>96128</v>
      </c>
      <c r="T422" t="s">
        <v>307</v>
      </c>
    </row>
    <row r="423" spans="2:20" x14ac:dyDescent="0.25">
      <c r="B423" t="s">
        <v>13</v>
      </c>
      <c r="C423" t="s">
        <v>18</v>
      </c>
      <c r="D423" t="s">
        <v>17</v>
      </c>
      <c r="E423" t="s">
        <v>17</v>
      </c>
      <c r="F423">
        <v>8</v>
      </c>
      <c r="G423">
        <v>345</v>
      </c>
      <c r="H423">
        <v>345</v>
      </c>
      <c r="I423">
        <v>1195</v>
      </c>
      <c r="J423" s="14">
        <v>21</v>
      </c>
      <c r="K423" s="1">
        <v>43685</v>
      </c>
      <c r="L423">
        <v>1080266</v>
      </c>
      <c r="M423" t="s">
        <v>74</v>
      </c>
      <c r="N423" t="s">
        <v>102</v>
      </c>
      <c r="O423" t="s">
        <v>24</v>
      </c>
      <c r="P423" t="s">
        <v>16</v>
      </c>
      <c r="Q423">
        <v>314033</v>
      </c>
      <c r="R423" t="s">
        <v>22</v>
      </c>
      <c r="S423">
        <v>97601</v>
      </c>
      <c r="T423" t="s">
        <v>304</v>
      </c>
    </row>
    <row r="424" spans="2:20" x14ac:dyDescent="0.25">
      <c r="B424" t="s">
        <v>13</v>
      </c>
      <c r="C424" t="s">
        <v>18</v>
      </c>
      <c r="D424" t="s">
        <v>17</v>
      </c>
      <c r="E424" t="s">
        <v>17</v>
      </c>
      <c r="F424">
        <v>8</v>
      </c>
      <c r="G424">
        <v>345</v>
      </c>
      <c r="H424">
        <v>345</v>
      </c>
      <c r="I424">
        <v>1125</v>
      </c>
      <c r="J424" s="14">
        <v>190.8</v>
      </c>
      <c r="K424" s="1">
        <v>43685</v>
      </c>
      <c r="L424">
        <v>1080269</v>
      </c>
      <c r="M424" t="s">
        <v>38</v>
      </c>
      <c r="N424" t="s">
        <v>109</v>
      </c>
      <c r="O424" t="s">
        <v>24</v>
      </c>
      <c r="P424" t="s">
        <v>16</v>
      </c>
      <c r="S424">
        <v>91928</v>
      </c>
      <c r="T424" t="s">
        <v>307</v>
      </c>
    </row>
    <row r="425" spans="2:20" x14ac:dyDescent="0.25">
      <c r="B425" t="s">
        <v>13</v>
      </c>
      <c r="C425" t="s">
        <v>18</v>
      </c>
      <c r="D425" t="s">
        <v>17</v>
      </c>
      <c r="E425" t="s">
        <v>17</v>
      </c>
      <c r="F425">
        <v>8</v>
      </c>
      <c r="G425">
        <v>345</v>
      </c>
      <c r="H425">
        <v>345</v>
      </c>
      <c r="I425">
        <v>1130</v>
      </c>
      <c r="J425" s="14">
        <v>31.8</v>
      </c>
      <c r="K425" s="1">
        <v>43698</v>
      </c>
      <c r="L425">
        <v>1083025</v>
      </c>
      <c r="M425" t="s">
        <v>23</v>
      </c>
      <c r="N425" t="s">
        <v>106</v>
      </c>
      <c r="O425" t="s">
        <v>24</v>
      </c>
      <c r="P425" t="s">
        <v>16</v>
      </c>
      <c r="Q425">
        <v>316217</v>
      </c>
      <c r="R425" t="s">
        <v>41</v>
      </c>
      <c r="S425">
        <v>96127</v>
      </c>
      <c r="T425" t="s">
        <v>307</v>
      </c>
    </row>
    <row r="426" spans="2:20" x14ac:dyDescent="0.25">
      <c r="B426" t="s">
        <v>13</v>
      </c>
      <c r="C426" t="s">
        <v>18</v>
      </c>
      <c r="D426" t="s">
        <v>17</v>
      </c>
      <c r="E426" t="s">
        <v>17</v>
      </c>
      <c r="F426">
        <v>8</v>
      </c>
      <c r="G426">
        <v>345</v>
      </c>
      <c r="H426">
        <v>345</v>
      </c>
      <c r="I426">
        <v>1190</v>
      </c>
      <c r="J426" s="14">
        <v>24.9</v>
      </c>
      <c r="K426" s="1">
        <v>43705</v>
      </c>
      <c r="L426">
        <v>1084553</v>
      </c>
      <c r="M426" t="s">
        <v>21</v>
      </c>
      <c r="N426" t="s">
        <v>103</v>
      </c>
      <c r="O426" t="s">
        <v>24</v>
      </c>
      <c r="P426" t="s">
        <v>16</v>
      </c>
      <c r="Q426">
        <v>317259</v>
      </c>
      <c r="R426" t="s">
        <v>41</v>
      </c>
      <c r="S426">
        <v>96448</v>
      </c>
      <c r="T426" t="s">
        <v>304</v>
      </c>
    </row>
    <row r="427" spans="2:20" x14ac:dyDescent="0.25">
      <c r="B427" t="s">
        <v>56</v>
      </c>
      <c r="C427" t="s">
        <v>14</v>
      </c>
      <c r="D427" t="s">
        <v>17</v>
      </c>
      <c r="E427" t="s">
        <v>17</v>
      </c>
      <c r="F427">
        <v>8</v>
      </c>
      <c r="G427">
        <v>345</v>
      </c>
      <c r="H427">
        <v>2019116</v>
      </c>
      <c r="I427">
        <v>1665</v>
      </c>
      <c r="J427" s="14">
        <v>74.459999999999994</v>
      </c>
      <c r="K427" s="1">
        <v>43692</v>
      </c>
      <c r="L427">
        <v>2132</v>
      </c>
      <c r="M427" t="s">
        <v>29</v>
      </c>
      <c r="N427" t="s">
        <v>130</v>
      </c>
      <c r="O427" t="s">
        <v>26</v>
      </c>
      <c r="P427" t="s">
        <v>16</v>
      </c>
      <c r="T427" t="s">
        <v>369</v>
      </c>
    </row>
    <row r="428" spans="2:20" x14ac:dyDescent="0.25">
      <c r="B428" t="s">
        <v>13</v>
      </c>
      <c r="C428" t="s">
        <v>14</v>
      </c>
      <c r="D428" t="s">
        <v>17</v>
      </c>
      <c r="E428" t="s">
        <v>17</v>
      </c>
      <c r="F428">
        <v>8</v>
      </c>
      <c r="G428">
        <v>345</v>
      </c>
      <c r="H428">
        <v>345</v>
      </c>
      <c r="I428">
        <v>1195</v>
      </c>
      <c r="J428" s="14">
        <v>74.459999999999994</v>
      </c>
      <c r="K428" s="1">
        <v>43692</v>
      </c>
      <c r="L428">
        <v>2132</v>
      </c>
      <c r="M428" t="s">
        <v>29</v>
      </c>
      <c r="N428" t="s">
        <v>203</v>
      </c>
      <c r="O428" t="s">
        <v>26</v>
      </c>
      <c r="P428" t="s">
        <v>16</v>
      </c>
      <c r="S428">
        <v>97601</v>
      </c>
      <c r="T428" t="s">
        <v>304</v>
      </c>
    </row>
    <row r="429" spans="2:20" x14ac:dyDescent="0.25">
      <c r="B429" t="s">
        <v>56</v>
      </c>
      <c r="C429" t="s">
        <v>14</v>
      </c>
      <c r="D429" t="s">
        <v>17</v>
      </c>
      <c r="E429" t="s">
        <v>17</v>
      </c>
      <c r="F429">
        <v>8</v>
      </c>
      <c r="G429">
        <v>345</v>
      </c>
      <c r="H429">
        <v>2019116</v>
      </c>
      <c r="I429">
        <v>1665</v>
      </c>
      <c r="J429" s="14">
        <v>37.229999999999997</v>
      </c>
      <c r="K429" s="1">
        <v>43692</v>
      </c>
      <c r="L429">
        <v>2132</v>
      </c>
      <c r="M429" t="s">
        <v>29</v>
      </c>
      <c r="N429" t="s">
        <v>130</v>
      </c>
      <c r="O429" t="s">
        <v>26</v>
      </c>
      <c r="P429" t="s">
        <v>16</v>
      </c>
      <c r="T429" t="s">
        <v>369</v>
      </c>
    </row>
    <row r="430" spans="2:20" x14ac:dyDescent="0.25">
      <c r="B430" t="s">
        <v>56</v>
      </c>
      <c r="C430" t="s">
        <v>14</v>
      </c>
      <c r="D430" t="s">
        <v>17</v>
      </c>
      <c r="E430" t="s">
        <v>17</v>
      </c>
      <c r="F430">
        <v>8</v>
      </c>
      <c r="G430">
        <v>345</v>
      </c>
      <c r="H430">
        <v>2019116</v>
      </c>
      <c r="I430">
        <v>1665</v>
      </c>
      <c r="J430" s="14">
        <v>37.229999999999997</v>
      </c>
      <c r="K430" s="1">
        <v>43692</v>
      </c>
      <c r="L430">
        <v>2132</v>
      </c>
      <c r="M430" t="s">
        <v>29</v>
      </c>
      <c r="N430" t="s">
        <v>130</v>
      </c>
      <c r="O430" t="s">
        <v>26</v>
      </c>
      <c r="P430" t="s">
        <v>16</v>
      </c>
      <c r="T430" t="s">
        <v>369</v>
      </c>
    </row>
    <row r="431" spans="2:20" x14ac:dyDescent="0.25">
      <c r="B431" t="s">
        <v>13</v>
      </c>
      <c r="C431" t="s">
        <v>14</v>
      </c>
      <c r="D431" t="s">
        <v>17</v>
      </c>
      <c r="E431" t="s">
        <v>17</v>
      </c>
      <c r="F431">
        <v>8</v>
      </c>
      <c r="G431">
        <v>345</v>
      </c>
      <c r="H431">
        <v>345</v>
      </c>
      <c r="I431">
        <v>1130</v>
      </c>
      <c r="J431" s="14">
        <v>74.459999999999994</v>
      </c>
      <c r="K431" s="1">
        <v>43692</v>
      </c>
      <c r="L431">
        <v>2132</v>
      </c>
      <c r="M431" t="s">
        <v>29</v>
      </c>
      <c r="N431" t="s">
        <v>43</v>
      </c>
      <c r="O431" t="s">
        <v>26</v>
      </c>
      <c r="P431" t="s">
        <v>16</v>
      </c>
      <c r="S431">
        <v>96128</v>
      </c>
      <c r="T431" t="s">
        <v>307</v>
      </c>
    </row>
    <row r="432" spans="2:20" x14ac:dyDescent="0.25">
      <c r="B432" t="s">
        <v>13</v>
      </c>
      <c r="C432" t="s">
        <v>14</v>
      </c>
      <c r="D432" t="s">
        <v>17</v>
      </c>
      <c r="E432" t="s">
        <v>17</v>
      </c>
      <c r="F432">
        <v>8</v>
      </c>
      <c r="G432">
        <v>345</v>
      </c>
      <c r="H432">
        <v>345</v>
      </c>
      <c r="I432">
        <v>1130</v>
      </c>
      <c r="J432" s="14">
        <v>37.229999999999997</v>
      </c>
      <c r="K432" s="1">
        <v>43692</v>
      </c>
      <c r="L432">
        <v>2132</v>
      </c>
      <c r="M432" t="s">
        <v>29</v>
      </c>
      <c r="N432" t="s">
        <v>43</v>
      </c>
      <c r="O432" t="s">
        <v>26</v>
      </c>
      <c r="P432" t="s">
        <v>16</v>
      </c>
      <c r="S432">
        <v>96128</v>
      </c>
      <c r="T432" t="s">
        <v>307</v>
      </c>
    </row>
    <row r="433" spans="2:20" x14ac:dyDescent="0.25">
      <c r="B433" t="s">
        <v>13</v>
      </c>
      <c r="C433" t="s">
        <v>14</v>
      </c>
      <c r="D433" t="s">
        <v>17</v>
      </c>
      <c r="E433" t="s">
        <v>17</v>
      </c>
      <c r="F433">
        <v>8</v>
      </c>
      <c r="G433">
        <v>345</v>
      </c>
      <c r="H433">
        <v>345</v>
      </c>
      <c r="I433">
        <v>1130</v>
      </c>
      <c r="J433" s="14">
        <v>74.459999999999994</v>
      </c>
      <c r="K433" s="1">
        <v>43692</v>
      </c>
      <c r="L433">
        <v>2132</v>
      </c>
      <c r="M433" t="s">
        <v>29</v>
      </c>
      <c r="N433" t="s">
        <v>43</v>
      </c>
      <c r="O433" t="s">
        <v>26</v>
      </c>
      <c r="P433" t="s">
        <v>16</v>
      </c>
      <c r="S433">
        <v>96128</v>
      </c>
      <c r="T433" t="s">
        <v>307</v>
      </c>
    </row>
    <row r="434" spans="2:20" x14ac:dyDescent="0.25">
      <c r="B434" t="s">
        <v>13</v>
      </c>
      <c r="C434" t="s">
        <v>14</v>
      </c>
      <c r="D434" t="s">
        <v>17</v>
      </c>
      <c r="E434" t="s">
        <v>17</v>
      </c>
      <c r="F434">
        <v>8</v>
      </c>
      <c r="G434">
        <v>345</v>
      </c>
      <c r="H434">
        <v>345</v>
      </c>
      <c r="I434">
        <v>1130</v>
      </c>
      <c r="J434" s="14">
        <v>74.459999999999994</v>
      </c>
      <c r="K434" s="1">
        <v>43692</v>
      </c>
      <c r="L434">
        <v>2132</v>
      </c>
      <c r="M434" t="s">
        <v>29</v>
      </c>
      <c r="N434" t="s">
        <v>43</v>
      </c>
      <c r="O434" t="s">
        <v>26</v>
      </c>
      <c r="P434" t="s">
        <v>16</v>
      </c>
      <c r="S434">
        <v>96127</v>
      </c>
      <c r="T434" t="s">
        <v>307</v>
      </c>
    </row>
    <row r="435" spans="2:20" x14ac:dyDescent="0.25">
      <c r="B435" t="s">
        <v>13</v>
      </c>
      <c r="C435" t="s">
        <v>14</v>
      </c>
      <c r="D435" t="s">
        <v>17</v>
      </c>
      <c r="E435" t="s">
        <v>17</v>
      </c>
      <c r="F435">
        <v>8</v>
      </c>
      <c r="G435">
        <v>345</v>
      </c>
      <c r="H435">
        <v>345</v>
      </c>
      <c r="I435">
        <v>1130</v>
      </c>
      <c r="J435" s="14">
        <v>37.229999999999997</v>
      </c>
      <c r="K435" s="1">
        <v>43692</v>
      </c>
      <c r="L435">
        <v>2132</v>
      </c>
      <c r="M435" t="s">
        <v>29</v>
      </c>
      <c r="N435" t="s">
        <v>43</v>
      </c>
      <c r="O435" t="s">
        <v>26</v>
      </c>
      <c r="P435" t="s">
        <v>16</v>
      </c>
      <c r="S435">
        <v>96127</v>
      </c>
      <c r="T435" t="s">
        <v>307</v>
      </c>
    </row>
    <row r="436" spans="2:20" x14ac:dyDescent="0.25">
      <c r="B436" t="s">
        <v>13</v>
      </c>
      <c r="C436" t="s">
        <v>14</v>
      </c>
      <c r="D436" t="s">
        <v>17</v>
      </c>
      <c r="E436" t="s">
        <v>17</v>
      </c>
      <c r="F436">
        <v>8</v>
      </c>
      <c r="G436">
        <v>345</v>
      </c>
      <c r="H436">
        <v>345</v>
      </c>
      <c r="I436">
        <v>1130</v>
      </c>
      <c r="J436" s="14">
        <v>37.229999999999997</v>
      </c>
      <c r="K436" s="1">
        <v>43692</v>
      </c>
      <c r="L436">
        <v>2132</v>
      </c>
      <c r="M436" t="s">
        <v>29</v>
      </c>
      <c r="N436" t="s">
        <v>43</v>
      </c>
      <c r="O436" t="s">
        <v>26</v>
      </c>
      <c r="P436" t="s">
        <v>16</v>
      </c>
      <c r="S436">
        <v>96127</v>
      </c>
      <c r="T436" t="s">
        <v>307</v>
      </c>
    </row>
    <row r="437" spans="2:20" x14ac:dyDescent="0.25">
      <c r="B437" t="s">
        <v>13</v>
      </c>
      <c r="C437" t="s">
        <v>14</v>
      </c>
      <c r="D437" t="s">
        <v>17</v>
      </c>
      <c r="E437" t="s">
        <v>17</v>
      </c>
      <c r="F437">
        <v>8</v>
      </c>
      <c r="G437">
        <v>345</v>
      </c>
      <c r="H437">
        <v>345</v>
      </c>
      <c r="I437">
        <v>1125</v>
      </c>
      <c r="J437" s="14">
        <v>148.91999999999999</v>
      </c>
      <c r="K437" s="1">
        <v>43692</v>
      </c>
      <c r="L437">
        <v>2132</v>
      </c>
      <c r="M437" t="s">
        <v>29</v>
      </c>
      <c r="N437" t="s">
        <v>37</v>
      </c>
      <c r="O437" t="s">
        <v>26</v>
      </c>
      <c r="P437" t="s">
        <v>16</v>
      </c>
      <c r="S437">
        <v>91928</v>
      </c>
      <c r="T437" t="s">
        <v>307</v>
      </c>
    </row>
    <row r="438" spans="2:20" x14ac:dyDescent="0.25">
      <c r="B438" t="s">
        <v>13</v>
      </c>
      <c r="C438" t="s">
        <v>14</v>
      </c>
      <c r="D438" t="s">
        <v>17</v>
      </c>
      <c r="E438" t="s">
        <v>17</v>
      </c>
      <c r="F438">
        <v>8</v>
      </c>
      <c r="G438">
        <v>345</v>
      </c>
      <c r="H438">
        <v>345</v>
      </c>
      <c r="I438">
        <v>1105</v>
      </c>
      <c r="J438" s="14">
        <v>111.69</v>
      </c>
      <c r="K438" s="1">
        <v>43692</v>
      </c>
      <c r="L438">
        <v>2132</v>
      </c>
      <c r="M438" t="s">
        <v>29</v>
      </c>
      <c r="N438" t="s">
        <v>223</v>
      </c>
      <c r="O438" t="s">
        <v>26</v>
      </c>
      <c r="P438" t="s">
        <v>16</v>
      </c>
      <c r="S438">
        <v>91260</v>
      </c>
      <c r="T438" t="s">
        <v>306</v>
      </c>
    </row>
    <row r="439" spans="2:20" x14ac:dyDescent="0.25">
      <c r="B439" t="s">
        <v>13</v>
      </c>
      <c r="C439" t="s">
        <v>14</v>
      </c>
      <c r="D439" t="s">
        <v>17</v>
      </c>
      <c r="E439" t="s">
        <v>17</v>
      </c>
      <c r="F439">
        <v>8</v>
      </c>
      <c r="G439">
        <v>345</v>
      </c>
      <c r="H439">
        <v>345</v>
      </c>
      <c r="I439">
        <v>1195</v>
      </c>
      <c r="J439" s="14">
        <v>74.459999999999994</v>
      </c>
      <c r="K439" s="1">
        <v>43690</v>
      </c>
      <c r="L439">
        <v>2135</v>
      </c>
      <c r="M439" t="s">
        <v>31</v>
      </c>
      <c r="N439" t="s">
        <v>202</v>
      </c>
      <c r="O439" t="s">
        <v>26</v>
      </c>
      <c r="P439" t="s">
        <v>16</v>
      </c>
      <c r="S439">
        <v>97601</v>
      </c>
      <c r="T439" t="s">
        <v>304</v>
      </c>
    </row>
    <row r="440" spans="2:20" x14ac:dyDescent="0.25">
      <c r="B440" t="s">
        <v>13</v>
      </c>
      <c r="C440" t="s">
        <v>14</v>
      </c>
      <c r="D440" t="s">
        <v>17</v>
      </c>
      <c r="E440" t="s">
        <v>17</v>
      </c>
      <c r="F440">
        <v>8</v>
      </c>
      <c r="G440">
        <v>345</v>
      </c>
      <c r="H440">
        <v>345</v>
      </c>
      <c r="I440">
        <v>1195</v>
      </c>
      <c r="J440" s="14">
        <v>74.459999999999994</v>
      </c>
      <c r="K440" s="1">
        <v>43690</v>
      </c>
      <c r="L440">
        <v>2135</v>
      </c>
      <c r="M440" t="s">
        <v>31</v>
      </c>
      <c r="N440" t="s">
        <v>202</v>
      </c>
      <c r="O440" t="s">
        <v>26</v>
      </c>
      <c r="P440" t="s">
        <v>16</v>
      </c>
      <c r="S440">
        <v>97601</v>
      </c>
      <c r="T440" t="s">
        <v>304</v>
      </c>
    </row>
    <row r="441" spans="2:20" x14ac:dyDescent="0.25">
      <c r="B441" t="s">
        <v>13</v>
      </c>
      <c r="C441" t="s">
        <v>14</v>
      </c>
      <c r="D441" t="s">
        <v>17</v>
      </c>
      <c r="E441" t="s">
        <v>17</v>
      </c>
      <c r="F441">
        <v>8</v>
      </c>
      <c r="G441">
        <v>345</v>
      </c>
      <c r="H441">
        <v>345</v>
      </c>
      <c r="I441">
        <v>1130</v>
      </c>
      <c r="J441" s="14">
        <v>74.459999999999994</v>
      </c>
      <c r="K441" s="1">
        <v>43690</v>
      </c>
      <c r="L441">
        <v>2135</v>
      </c>
      <c r="M441" t="s">
        <v>25</v>
      </c>
      <c r="N441" t="s">
        <v>213</v>
      </c>
      <c r="O441" t="s">
        <v>26</v>
      </c>
      <c r="P441" t="s">
        <v>16</v>
      </c>
      <c r="S441">
        <v>96128</v>
      </c>
      <c r="T441" t="s">
        <v>307</v>
      </c>
    </row>
    <row r="442" spans="2:20" x14ac:dyDescent="0.25">
      <c r="B442" t="s">
        <v>13</v>
      </c>
      <c r="C442" t="s">
        <v>14</v>
      </c>
      <c r="D442" t="s">
        <v>17</v>
      </c>
      <c r="E442" t="s">
        <v>17</v>
      </c>
      <c r="F442">
        <v>8</v>
      </c>
      <c r="G442">
        <v>345</v>
      </c>
      <c r="H442">
        <v>345</v>
      </c>
      <c r="I442">
        <v>1130</v>
      </c>
      <c r="J442" s="14">
        <v>93.08</v>
      </c>
      <c r="K442" s="1">
        <v>43690</v>
      </c>
      <c r="L442">
        <v>2135</v>
      </c>
      <c r="M442" t="s">
        <v>25</v>
      </c>
      <c r="N442" t="s">
        <v>213</v>
      </c>
      <c r="O442" t="s">
        <v>26</v>
      </c>
      <c r="P442" t="s">
        <v>16</v>
      </c>
      <c r="S442">
        <v>96128</v>
      </c>
      <c r="T442" t="s">
        <v>307</v>
      </c>
    </row>
    <row r="443" spans="2:20" x14ac:dyDescent="0.25">
      <c r="B443" t="s">
        <v>13</v>
      </c>
      <c r="C443" t="s">
        <v>14</v>
      </c>
      <c r="D443" t="s">
        <v>17</v>
      </c>
      <c r="E443" t="s">
        <v>17</v>
      </c>
      <c r="F443">
        <v>8</v>
      </c>
      <c r="G443">
        <v>345</v>
      </c>
      <c r="H443">
        <v>345</v>
      </c>
      <c r="I443">
        <v>1130</v>
      </c>
      <c r="J443" s="14">
        <v>148.91999999999999</v>
      </c>
      <c r="K443" s="1">
        <v>43690</v>
      </c>
      <c r="L443">
        <v>2135</v>
      </c>
      <c r="M443" t="s">
        <v>25</v>
      </c>
      <c r="N443" t="s">
        <v>213</v>
      </c>
      <c r="O443" t="s">
        <v>26</v>
      </c>
      <c r="P443" t="s">
        <v>16</v>
      </c>
      <c r="S443">
        <v>96128</v>
      </c>
      <c r="T443" t="s">
        <v>307</v>
      </c>
    </row>
    <row r="444" spans="2:20" x14ac:dyDescent="0.25">
      <c r="B444" t="s">
        <v>13</v>
      </c>
      <c r="C444" t="s">
        <v>14</v>
      </c>
      <c r="D444" t="s">
        <v>17</v>
      </c>
      <c r="E444" t="s">
        <v>17</v>
      </c>
      <c r="F444">
        <v>8</v>
      </c>
      <c r="G444">
        <v>345</v>
      </c>
      <c r="H444">
        <v>345</v>
      </c>
      <c r="I444">
        <v>1130</v>
      </c>
      <c r="J444" s="14">
        <v>74.459999999999994</v>
      </c>
      <c r="K444" s="1">
        <v>43690</v>
      </c>
      <c r="L444">
        <v>2135</v>
      </c>
      <c r="M444" t="s">
        <v>27</v>
      </c>
      <c r="N444" t="s">
        <v>212</v>
      </c>
      <c r="O444" t="s">
        <v>26</v>
      </c>
      <c r="P444" t="s">
        <v>16</v>
      </c>
      <c r="S444">
        <v>96128</v>
      </c>
      <c r="T444" t="s">
        <v>307</v>
      </c>
    </row>
    <row r="445" spans="2:20" x14ac:dyDescent="0.25">
      <c r="B445" t="s">
        <v>13</v>
      </c>
      <c r="C445" t="s">
        <v>14</v>
      </c>
      <c r="D445" t="s">
        <v>17</v>
      </c>
      <c r="E445" t="s">
        <v>17</v>
      </c>
      <c r="F445">
        <v>8</v>
      </c>
      <c r="G445">
        <v>345</v>
      </c>
      <c r="H445">
        <v>345</v>
      </c>
      <c r="I445">
        <v>1195</v>
      </c>
      <c r="J445" s="14">
        <v>74.459999999999994</v>
      </c>
      <c r="K445" s="1">
        <v>43690</v>
      </c>
      <c r="L445">
        <v>2135</v>
      </c>
      <c r="M445" t="s">
        <v>31</v>
      </c>
      <c r="N445" t="s">
        <v>202</v>
      </c>
      <c r="O445" t="s">
        <v>26</v>
      </c>
      <c r="P445" t="s">
        <v>16</v>
      </c>
      <c r="S445">
        <v>97601</v>
      </c>
      <c r="T445" t="s">
        <v>304</v>
      </c>
    </row>
    <row r="446" spans="2:20" x14ac:dyDescent="0.25">
      <c r="B446" t="s">
        <v>13</v>
      </c>
      <c r="C446" t="s">
        <v>14</v>
      </c>
      <c r="D446" t="s">
        <v>17</v>
      </c>
      <c r="E446" t="s">
        <v>17</v>
      </c>
      <c r="F446">
        <v>8</v>
      </c>
      <c r="G446">
        <v>345</v>
      </c>
      <c r="H446">
        <v>345</v>
      </c>
      <c r="I446">
        <v>1125</v>
      </c>
      <c r="J446" s="14">
        <v>186.15</v>
      </c>
      <c r="K446" s="1">
        <v>43690</v>
      </c>
      <c r="L446">
        <v>2135</v>
      </c>
      <c r="M446" t="s">
        <v>27</v>
      </c>
      <c r="N446" t="s">
        <v>219</v>
      </c>
      <c r="O446" t="s">
        <v>26</v>
      </c>
      <c r="P446" t="s">
        <v>16</v>
      </c>
      <c r="S446">
        <v>91928</v>
      </c>
      <c r="T446" t="s">
        <v>307</v>
      </c>
    </row>
    <row r="447" spans="2:20" x14ac:dyDescent="0.25">
      <c r="B447" t="s">
        <v>13</v>
      </c>
      <c r="C447" t="s">
        <v>14</v>
      </c>
      <c r="D447" t="s">
        <v>17</v>
      </c>
      <c r="E447" t="s">
        <v>17</v>
      </c>
      <c r="F447">
        <v>8</v>
      </c>
      <c r="G447">
        <v>345</v>
      </c>
      <c r="H447">
        <v>345</v>
      </c>
      <c r="I447">
        <v>1115</v>
      </c>
      <c r="J447" s="14">
        <v>74.459999999999994</v>
      </c>
      <c r="K447" s="1">
        <v>43690</v>
      </c>
      <c r="L447">
        <v>2135</v>
      </c>
      <c r="M447" t="s">
        <v>31</v>
      </c>
      <c r="N447" t="s">
        <v>220</v>
      </c>
      <c r="O447" t="s">
        <v>26</v>
      </c>
      <c r="P447" t="s">
        <v>16</v>
      </c>
      <c r="S447">
        <v>92930</v>
      </c>
      <c r="T447" t="s">
        <v>306</v>
      </c>
    </row>
    <row r="448" spans="2:20" x14ac:dyDescent="0.25">
      <c r="B448" t="s">
        <v>13</v>
      </c>
      <c r="C448" t="s">
        <v>14</v>
      </c>
      <c r="D448" t="s">
        <v>17</v>
      </c>
      <c r="E448" t="s">
        <v>17</v>
      </c>
      <c r="F448">
        <v>8</v>
      </c>
      <c r="G448">
        <v>345</v>
      </c>
      <c r="H448">
        <v>345</v>
      </c>
      <c r="I448">
        <v>1115</v>
      </c>
      <c r="J448" s="14">
        <v>74.459999999999994</v>
      </c>
      <c r="K448" s="1">
        <v>43690</v>
      </c>
      <c r="L448">
        <v>2135</v>
      </c>
      <c r="M448" t="s">
        <v>31</v>
      </c>
      <c r="N448" t="s">
        <v>220</v>
      </c>
      <c r="O448" t="s">
        <v>26</v>
      </c>
      <c r="P448" t="s">
        <v>16</v>
      </c>
      <c r="S448">
        <v>92930</v>
      </c>
      <c r="T448" t="s">
        <v>306</v>
      </c>
    </row>
    <row r="449" spans="2:20" x14ac:dyDescent="0.25">
      <c r="B449" t="s">
        <v>13</v>
      </c>
      <c r="C449" t="s">
        <v>14</v>
      </c>
      <c r="D449" t="s">
        <v>17</v>
      </c>
      <c r="E449" t="s">
        <v>17</v>
      </c>
      <c r="F449">
        <v>8</v>
      </c>
      <c r="G449">
        <v>345</v>
      </c>
      <c r="H449">
        <v>345</v>
      </c>
      <c r="I449">
        <v>1105</v>
      </c>
      <c r="J449" s="14">
        <v>148.91999999999999</v>
      </c>
      <c r="K449" s="1">
        <v>43690</v>
      </c>
      <c r="L449">
        <v>2135</v>
      </c>
      <c r="M449" t="s">
        <v>31</v>
      </c>
      <c r="N449" t="s">
        <v>222</v>
      </c>
      <c r="O449" t="s">
        <v>26</v>
      </c>
      <c r="P449" t="s">
        <v>16</v>
      </c>
      <c r="S449">
        <v>91260</v>
      </c>
      <c r="T449" t="s">
        <v>306</v>
      </c>
    </row>
    <row r="450" spans="2:20" x14ac:dyDescent="0.25">
      <c r="B450" t="s">
        <v>13</v>
      </c>
      <c r="C450" t="s">
        <v>14</v>
      </c>
      <c r="D450" t="s">
        <v>17</v>
      </c>
      <c r="E450" t="s">
        <v>17</v>
      </c>
      <c r="F450">
        <v>8</v>
      </c>
      <c r="G450">
        <v>345</v>
      </c>
      <c r="H450">
        <v>345</v>
      </c>
      <c r="I450">
        <v>1130</v>
      </c>
      <c r="J450" s="14">
        <v>93.08</v>
      </c>
      <c r="K450" s="1">
        <v>43690</v>
      </c>
      <c r="L450">
        <v>2135</v>
      </c>
      <c r="M450" t="s">
        <v>28</v>
      </c>
      <c r="N450" t="s">
        <v>30</v>
      </c>
      <c r="O450" t="s">
        <v>26</v>
      </c>
      <c r="P450" t="s">
        <v>16</v>
      </c>
      <c r="S450">
        <v>96128</v>
      </c>
      <c r="T450" t="s">
        <v>307</v>
      </c>
    </row>
    <row r="451" spans="2:20" x14ac:dyDescent="0.25">
      <c r="B451" t="s">
        <v>13</v>
      </c>
      <c r="C451" t="s">
        <v>14</v>
      </c>
      <c r="D451" t="s">
        <v>17</v>
      </c>
      <c r="E451" t="s">
        <v>17</v>
      </c>
      <c r="F451">
        <v>8</v>
      </c>
      <c r="G451">
        <v>345</v>
      </c>
      <c r="H451">
        <v>345</v>
      </c>
      <c r="I451">
        <v>1125</v>
      </c>
      <c r="J451" s="14">
        <v>74.459999999999994</v>
      </c>
      <c r="K451" s="1">
        <v>43690</v>
      </c>
      <c r="L451">
        <v>2135</v>
      </c>
      <c r="M451" t="s">
        <v>28</v>
      </c>
      <c r="N451" t="s">
        <v>30</v>
      </c>
      <c r="O451" t="s">
        <v>26</v>
      </c>
      <c r="P451" t="s">
        <v>16</v>
      </c>
      <c r="S451">
        <v>91928</v>
      </c>
      <c r="T451" t="s">
        <v>307</v>
      </c>
    </row>
    <row r="452" spans="2:20" x14ac:dyDescent="0.25">
      <c r="B452" t="s">
        <v>13</v>
      </c>
      <c r="C452" t="s">
        <v>14</v>
      </c>
      <c r="D452" t="s">
        <v>17</v>
      </c>
      <c r="E452" t="s">
        <v>17</v>
      </c>
      <c r="F452">
        <v>8</v>
      </c>
      <c r="G452">
        <v>345</v>
      </c>
      <c r="H452">
        <v>345</v>
      </c>
      <c r="I452">
        <v>1125</v>
      </c>
      <c r="J452" s="14">
        <v>186.15</v>
      </c>
      <c r="K452" s="1">
        <v>43690</v>
      </c>
      <c r="L452">
        <v>2135</v>
      </c>
      <c r="M452" t="s">
        <v>25</v>
      </c>
      <c r="N452" t="s">
        <v>218</v>
      </c>
      <c r="O452" t="s">
        <v>26</v>
      </c>
      <c r="P452" t="s">
        <v>16</v>
      </c>
      <c r="S452">
        <v>91928</v>
      </c>
      <c r="T452" t="s">
        <v>307</v>
      </c>
    </row>
    <row r="453" spans="2:20" x14ac:dyDescent="0.25">
      <c r="B453" t="s">
        <v>13</v>
      </c>
      <c r="C453" t="s">
        <v>14</v>
      </c>
      <c r="D453" t="s">
        <v>17</v>
      </c>
      <c r="E453" t="s">
        <v>17</v>
      </c>
      <c r="F453">
        <v>8</v>
      </c>
      <c r="G453">
        <v>345</v>
      </c>
      <c r="H453">
        <v>345</v>
      </c>
      <c r="I453">
        <v>1130</v>
      </c>
      <c r="J453" s="14">
        <v>223.38</v>
      </c>
      <c r="K453" s="1">
        <v>43704</v>
      </c>
      <c r="L453">
        <v>2138</v>
      </c>
      <c r="M453" t="s">
        <v>25</v>
      </c>
      <c r="N453" t="s">
        <v>210</v>
      </c>
      <c r="O453" t="s">
        <v>26</v>
      </c>
      <c r="P453" t="s">
        <v>16</v>
      </c>
      <c r="S453">
        <v>96128</v>
      </c>
      <c r="T453" t="s">
        <v>307</v>
      </c>
    </row>
    <row r="454" spans="2:20" x14ac:dyDescent="0.25">
      <c r="B454" t="s">
        <v>13</v>
      </c>
      <c r="C454" t="s">
        <v>14</v>
      </c>
      <c r="D454" t="s">
        <v>17</v>
      </c>
      <c r="E454" t="s">
        <v>17</v>
      </c>
      <c r="F454">
        <v>8</v>
      </c>
      <c r="G454">
        <v>345</v>
      </c>
      <c r="H454">
        <v>345</v>
      </c>
      <c r="I454">
        <v>1145</v>
      </c>
      <c r="J454" s="14">
        <v>390.92</v>
      </c>
      <c r="K454" s="1">
        <v>43704</v>
      </c>
      <c r="L454">
        <v>2138</v>
      </c>
      <c r="M454" t="s">
        <v>35</v>
      </c>
      <c r="N454" t="s">
        <v>30</v>
      </c>
      <c r="O454" t="s">
        <v>26</v>
      </c>
      <c r="P454" t="s">
        <v>16</v>
      </c>
      <c r="S454">
        <v>98198</v>
      </c>
      <c r="T454" t="s">
        <v>307</v>
      </c>
    </row>
    <row r="455" spans="2:20" x14ac:dyDescent="0.25">
      <c r="B455" t="s">
        <v>13</v>
      </c>
      <c r="C455" t="s">
        <v>14</v>
      </c>
      <c r="D455" t="s">
        <v>17</v>
      </c>
      <c r="E455" t="s">
        <v>17</v>
      </c>
      <c r="F455">
        <v>8</v>
      </c>
      <c r="G455">
        <v>345</v>
      </c>
      <c r="H455">
        <v>345</v>
      </c>
      <c r="I455">
        <v>1130</v>
      </c>
      <c r="J455" s="14">
        <v>55.85</v>
      </c>
      <c r="K455" s="1">
        <v>43704</v>
      </c>
      <c r="L455">
        <v>2138</v>
      </c>
      <c r="M455" t="s">
        <v>25</v>
      </c>
      <c r="N455" t="s">
        <v>211</v>
      </c>
      <c r="O455" t="s">
        <v>26</v>
      </c>
      <c r="P455" t="s">
        <v>16</v>
      </c>
      <c r="S455">
        <v>96128</v>
      </c>
      <c r="T455" t="s">
        <v>307</v>
      </c>
    </row>
    <row r="456" spans="2:20" x14ac:dyDescent="0.25">
      <c r="B456" t="s">
        <v>13</v>
      </c>
      <c r="C456" t="s">
        <v>14</v>
      </c>
      <c r="D456" t="s">
        <v>17</v>
      </c>
      <c r="E456" t="s">
        <v>17</v>
      </c>
      <c r="F456">
        <v>8</v>
      </c>
      <c r="G456">
        <v>345</v>
      </c>
      <c r="H456">
        <v>345</v>
      </c>
      <c r="I456">
        <v>1130</v>
      </c>
      <c r="J456" s="14">
        <v>260.61</v>
      </c>
      <c r="K456" s="1">
        <v>43704</v>
      </c>
      <c r="L456">
        <v>2138</v>
      </c>
      <c r="M456" t="s">
        <v>25</v>
      </c>
      <c r="N456" t="s">
        <v>210</v>
      </c>
      <c r="O456" t="s">
        <v>26</v>
      </c>
      <c r="P456" t="s">
        <v>16</v>
      </c>
      <c r="S456">
        <v>96128</v>
      </c>
      <c r="T456" t="s">
        <v>307</v>
      </c>
    </row>
    <row r="457" spans="2:20" x14ac:dyDescent="0.25">
      <c r="B457" t="s">
        <v>13</v>
      </c>
      <c r="C457" t="s">
        <v>14</v>
      </c>
      <c r="D457" t="s">
        <v>17</v>
      </c>
      <c r="E457" t="s">
        <v>17</v>
      </c>
      <c r="F457">
        <v>8</v>
      </c>
      <c r="G457">
        <v>345</v>
      </c>
      <c r="H457">
        <v>345</v>
      </c>
      <c r="I457">
        <v>1130</v>
      </c>
      <c r="J457" s="14">
        <v>260.61</v>
      </c>
      <c r="K457" s="1">
        <v>43704</v>
      </c>
      <c r="L457">
        <v>2138</v>
      </c>
      <c r="M457" t="s">
        <v>27</v>
      </c>
      <c r="N457" t="s">
        <v>209</v>
      </c>
      <c r="O457" t="s">
        <v>26</v>
      </c>
      <c r="P457" t="s">
        <v>16</v>
      </c>
      <c r="S457">
        <v>96128</v>
      </c>
      <c r="T457" t="s">
        <v>307</v>
      </c>
    </row>
    <row r="458" spans="2:20" x14ac:dyDescent="0.25">
      <c r="B458" t="s">
        <v>13</v>
      </c>
      <c r="C458" t="s">
        <v>14</v>
      </c>
      <c r="D458" t="s">
        <v>17</v>
      </c>
      <c r="E458" t="s">
        <v>17</v>
      </c>
      <c r="F458">
        <v>8</v>
      </c>
      <c r="G458">
        <v>345</v>
      </c>
      <c r="H458">
        <v>345</v>
      </c>
      <c r="I458">
        <v>1125</v>
      </c>
      <c r="J458" s="14">
        <v>167.54</v>
      </c>
      <c r="K458" s="1">
        <v>43704</v>
      </c>
      <c r="L458">
        <v>2138</v>
      </c>
      <c r="M458" t="s">
        <v>135</v>
      </c>
      <c r="N458" t="s">
        <v>30</v>
      </c>
      <c r="O458" t="s">
        <v>26</v>
      </c>
      <c r="P458" t="s">
        <v>16</v>
      </c>
      <c r="S458">
        <v>91928</v>
      </c>
      <c r="T458" t="s">
        <v>307</v>
      </c>
    </row>
    <row r="459" spans="2:20" x14ac:dyDescent="0.25">
      <c r="B459" t="s">
        <v>13</v>
      </c>
      <c r="C459" t="s">
        <v>14</v>
      </c>
      <c r="D459" t="s">
        <v>17</v>
      </c>
      <c r="E459" t="s">
        <v>17</v>
      </c>
      <c r="F459">
        <v>8</v>
      </c>
      <c r="G459">
        <v>345</v>
      </c>
      <c r="H459">
        <v>345</v>
      </c>
      <c r="I459">
        <v>1125</v>
      </c>
      <c r="J459" s="14">
        <v>279.23</v>
      </c>
      <c r="K459" s="1">
        <v>43704</v>
      </c>
      <c r="L459">
        <v>2138</v>
      </c>
      <c r="M459" t="s">
        <v>25</v>
      </c>
      <c r="N459" t="s">
        <v>217</v>
      </c>
      <c r="O459" t="s">
        <v>26</v>
      </c>
      <c r="P459" t="s">
        <v>16</v>
      </c>
      <c r="S459">
        <v>91928</v>
      </c>
      <c r="T459" t="s">
        <v>307</v>
      </c>
    </row>
    <row r="460" spans="2:20" x14ac:dyDescent="0.25">
      <c r="B460" t="s">
        <v>13</v>
      </c>
      <c r="C460" t="s">
        <v>14</v>
      </c>
      <c r="D460" t="s">
        <v>17</v>
      </c>
      <c r="E460" t="s">
        <v>17</v>
      </c>
      <c r="F460">
        <v>8</v>
      </c>
      <c r="G460">
        <v>345</v>
      </c>
      <c r="H460">
        <v>345</v>
      </c>
      <c r="I460">
        <v>1125</v>
      </c>
      <c r="J460" s="14">
        <v>260.61</v>
      </c>
      <c r="K460" s="1">
        <v>43704</v>
      </c>
      <c r="L460">
        <v>2138</v>
      </c>
      <c r="M460" t="s">
        <v>27</v>
      </c>
      <c r="N460" t="s">
        <v>216</v>
      </c>
      <c r="O460" t="s">
        <v>26</v>
      </c>
      <c r="P460" t="s">
        <v>16</v>
      </c>
      <c r="S460">
        <v>91928</v>
      </c>
      <c r="T460" t="s">
        <v>307</v>
      </c>
    </row>
    <row r="461" spans="2:20" x14ac:dyDescent="0.25">
      <c r="B461" t="s">
        <v>13</v>
      </c>
      <c r="C461" t="s">
        <v>14</v>
      </c>
      <c r="D461" t="s">
        <v>17</v>
      </c>
      <c r="E461" t="s">
        <v>17</v>
      </c>
      <c r="F461">
        <v>8</v>
      </c>
      <c r="G461">
        <v>345</v>
      </c>
      <c r="H461">
        <v>345</v>
      </c>
      <c r="I461">
        <v>1105</v>
      </c>
      <c r="J461" s="14">
        <v>37.229999999999997</v>
      </c>
      <c r="K461" s="1">
        <v>43704</v>
      </c>
      <c r="L461">
        <v>2138</v>
      </c>
      <c r="M461" t="s">
        <v>31</v>
      </c>
      <c r="N461" t="s">
        <v>221</v>
      </c>
      <c r="O461" t="s">
        <v>26</v>
      </c>
      <c r="P461" t="s">
        <v>16</v>
      </c>
      <c r="S461">
        <v>91260</v>
      </c>
      <c r="T461" t="s">
        <v>306</v>
      </c>
    </row>
    <row r="462" spans="2:20" x14ac:dyDescent="0.25">
      <c r="B462" t="s">
        <v>13</v>
      </c>
      <c r="C462" t="s">
        <v>14</v>
      </c>
      <c r="D462" t="s">
        <v>17</v>
      </c>
      <c r="E462" t="s">
        <v>17</v>
      </c>
      <c r="F462">
        <v>8</v>
      </c>
      <c r="G462">
        <v>345</v>
      </c>
      <c r="H462">
        <v>345</v>
      </c>
      <c r="I462">
        <v>1105</v>
      </c>
      <c r="J462" s="14">
        <v>186.15</v>
      </c>
      <c r="K462" s="1">
        <v>43704</v>
      </c>
      <c r="L462">
        <v>2138</v>
      </c>
      <c r="M462" t="s">
        <v>31</v>
      </c>
      <c r="N462" t="s">
        <v>221</v>
      </c>
      <c r="O462" t="s">
        <v>26</v>
      </c>
      <c r="P462" t="s">
        <v>16</v>
      </c>
      <c r="S462">
        <v>91260</v>
      </c>
      <c r="T462" t="s">
        <v>306</v>
      </c>
    </row>
    <row r="463" spans="2:20" x14ac:dyDescent="0.25">
      <c r="B463" t="s">
        <v>13</v>
      </c>
      <c r="C463" t="s">
        <v>14</v>
      </c>
      <c r="D463" t="s">
        <v>17</v>
      </c>
      <c r="E463" t="s">
        <v>17</v>
      </c>
      <c r="F463">
        <v>8</v>
      </c>
      <c r="G463">
        <v>345</v>
      </c>
      <c r="H463">
        <v>345</v>
      </c>
      <c r="I463">
        <v>1125</v>
      </c>
      <c r="J463" s="14">
        <v>279.23</v>
      </c>
      <c r="K463" s="1">
        <v>43704</v>
      </c>
      <c r="L463">
        <v>2138</v>
      </c>
      <c r="M463" t="s">
        <v>28</v>
      </c>
      <c r="N463" t="s">
        <v>30</v>
      </c>
      <c r="O463" t="s">
        <v>26</v>
      </c>
      <c r="P463" t="s">
        <v>16</v>
      </c>
      <c r="S463">
        <v>91928</v>
      </c>
      <c r="T463" t="s">
        <v>307</v>
      </c>
    </row>
    <row r="464" spans="2:20" x14ac:dyDescent="0.25">
      <c r="B464" t="s">
        <v>13</v>
      </c>
      <c r="C464" t="s">
        <v>14</v>
      </c>
      <c r="D464" t="s">
        <v>17</v>
      </c>
      <c r="E464" t="s">
        <v>17</v>
      </c>
      <c r="F464">
        <v>8</v>
      </c>
      <c r="G464">
        <v>345</v>
      </c>
      <c r="H464">
        <v>345</v>
      </c>
      <c r="I464">
        <v>1130</v>
      </c>
      <c r="J464" s="14">
        <v>223.38</v>
      </c>
      <c r="K464" s="1">
        <v>43704</v>
      </c>
      <c r="L464">
        <v>2138</v>
      </c>
      <c r="M464" t="s">
        <v>27</v>
      </c>
      <c r="N464" t="s">
        <v>208</v>
      </c>
      <c r="O464" t="s">
        <v>26</v>
      </c>
      <c r="P464" t="s">
        <v>16</v>
      </c>
      <c r="S464">
        <v>96128</v>
      </c>
      <c r="T464" t="s">
        <v>307</v>
      </c>
    </row>
    <row r="465" spans="2:20" x14ac:dyDescent="0.25">
      <c r="B465" t="s">
        <v>13</v>
      </c>
      <c r="C465" t="s">
        <v>14</v>
      </c>
      <c r="D465" t="s">
        <v>17</v>
      </c>
      <c r="E465" t="s">
        <v>17</v>
      </c>
      <c r="F465">
        <v>8</v>
      </c>
      <c r="G465">
        <v>345</v>
      </c>
      <c r="H465">
        <v>345</v>
      </c>
      <c r="I465">
        <v>1145</v>
      </c>
      <c r="J465" s="14">
        <v>37.229999999999997</v>
      </c>
      <c r="K465" s="1">
        <v>43708</v>
      </c>
      <c r="L465">
        <v>2141</v>
      </c>
      <c r="M465" t="s">
        <v>29</v>
      </c>
      <c r="N465" t="s">
        <v>204</v>
      </c>
      <c r="O465" t="s">
        <v>26</v>
      </c>
      <c r="P465" t="s">
        <v>16</v>
      </c>
      <c r="S465">
        <v>98198</v>
      </c>
      <c r="T465" t="s">
        <v>307</v>
      </c>
    </row>
    <row r="466" spans="2:20" x14ac:dyDescent="0.25">
      <c r="B466" t="s">
        <v>13</v>
      </c>
      <c r="C466" t="s">
        <v>14</v>
      </c>
      <c r="D466" t="s">
        <v>17</v>
      </c>
      <c r="E466" t="s">
        <v>17</v>
      </c>
      <c r="F466">
        <v>8</v>
      </c>
      <c r="G466">
        <v>345</v>
      </c>
      <c r="H466">
        <v>345</v>
      </c>
      <c r="I466">
        <v>1145</v>
      </c>
      <c r="J466" s="14">
        <v>37.229999999999997</v>
      </c>
      <c r="K466" s="1">
        <v>43708</v>
      </c>
      <c r="L466">
        <v>2141</v>
      </c>
      <c r="M466" t="s">
        <v>29</v>
      </c>
      <c r="N466" t="s">
        <v>204</v>
      </c>
      <c r="O466" t="s">
        <v>26</v>
      </c>
      <c r="P466" t="s">
        <v>16</v>
      </c>
      <c r="S466">
        <v>98198</v>
      </c>
      <c r="T466" t="s">
        <v>307</v>
      </c>
    </row>
    <row r="467" spans="2:20" x14ac:dyDescent="0.25">
      <c r="B467" t="s">
        <v>13</v>
      </c>
      <c r="C467" t="s">
        <v>14</v>
      </c>
      <c r="D467" t="s">
        <v>17</v>
      </c>
      <c r="E467" t="s">
        <v>17</v>
      </c>
      <c r="F467">
        <v>8</v>
      </c>
      <c r="G467">
        <v>345</v>
      </c>
      <c r="H467">
        <v>345</v>
      </c>
      <c r="I467">
        <v>1130</v>
      </c>
      <c r="J467" s="14">
        <v>37.229999999999997</v>
      </c>
      <c r="K467" s="1">
        <v>43708</v>
      </c>
      <c r="L467">
        <v>2141</v>
      </c>
      <c r="M467" t="s">
        <v>29</v>
      </c>
      <c r="N467" t="s">
        <v>207</v>
      </c>
      <c r="O467" t="s">
        <v>26</v>
      </c>
      <c r="P467" t="s">
        <v>16</v>
      </c>
      <c r="S467">
        <v>96128</v>
      </c>
      <c r="T467" t="s">
        <v>307</v>
      </c>
    </row>
    <row r="468" spans="2:20" x14ac:dyDescent="0.25">
      <c r="B468" t="s">
        <v>13</v>
      </c>
      <c r="C468" t="s">
        <v>14</v>
      </c>
      <c r="D468" t="s">
        <v>17</v>
      </c>
      <c r="E468" t="s">
        <v>17</v>
      </c>
      <c r="F468">
        <v>8</v>
      </c>
      <c r="G468">
        <v>345</v>
      </c>
      <c r="H468">
        <v>345</v>
      </c>
      <c r="I468">
        <v>1130</v>
      </c>
      <c r="J468" s="14">
        <v>37.229999999999997</v>
      </c>
      <c r="K468" s="1">
        <v>43708</v>
      </c>
      <c r="L468">
        <v>2141</v>
      </c>
      <c r="M468" t="s">
        <v>29</v>
      </c>
      <c r="N468" t="s">
        <v>207</v>
      </c>
      <c r="O468" t="s">
        <v>26</v>
      </c>
      <c r="P468" t="s">
        <v>16</v>
      </c>
      <c r="S468">
        <v>96128</v>
      </c>
      <c r="T468" t="s">
        <v>307</v>
      </c>
    </row>
    <row r="469" spans="2:20" x14ac:dyDescent="0.25">
      <c r="B469" t="s">
        <v>13</v>
      </c>
      <c r="C469" t="s">
        <v>14</v>
      </c>
      <c r="D469" t="s">
        <v>17</v>
      </c>
      <c r="E469" t="s">
        <v>17</v>
      </c>
      <c r="F469">
        <v>8</v>
      </c>
      <c r="G469">
        <v>345</v>
      </c>
      <c r="H469">
        <v>345</v>
      </c>
      <c r="I469">
        <v>1125</v>
      </c>
      <c r="J469" s="14">
        <v>74.459999999999994</v>
      </c>
      <c r="K469" s="1">
        <v>43708</v>
      </c>
      <c r="L469">
        <v>2141</v>
      </c>
      <c r="M469" t="s">
        <v>29</v>
      </c>
      <c r="N469" t="s">
        <v>37</v>
      </c>
      <c r="O469" t="s">
        <v>26</v>
      </c>
      <c r="P469" t="s">
        <v>16</v>
      </c>
      <c r="S469">
        <v>91928</v>
      </c>
      <c r="T469" t="s">
        <v>307</v>
      </c>
    </row>
    <row r="470" spans="2:20" x14ac:dyDescent="0.25">
      <c r="B470" t="s">
        <v>13</v>
      </c>
      <c r="C470" t="s">
        <v>14</v>
      </c>
      <c r="D470" t="s">
        <v>17</v>
      </c>
      <c r="E470" t="s">
        <v>17</v>
      </c>
      <c r="F470">
        <v>8</v>
      </c>
      <c r="G470">
        <v>345</v>
      </c>
      <c r="H470">
        <v>345</v>
      </c>
      <c r="I470">
        <v>1145</v>
      </c>
      <c r="J470" s="14">
        <v>297.83999999999997</v>
      </c>
      <c r="K470" s="1">
        <v>43708</v>
      </c>
      <c r="L470">
        <v>2141</v>
      </c>
      <c r="M470" t="s">
        <v>29</v>
      </c>
      <c r="N470" t="s">
        <v>204</v>
      </c>
      <c r="O470" t="s">
        <v>26</v>
      </c>
      <c r="P470" t="s">
        <v>16</v>
      </c>
      <c r="S470">
        <v>98198</v>
      </c>
      <c r="T470" t="s">
        <v>307</v>
      </c>
    </row>
    <row r="471" spans="2:20" x14ac:dyDescent="0.25">
      <c r="B471" t="s">
        <v>13</v>
      </c>
      <c r="C471" t="s">
        <v>14</v>
      </c>
      <c r="D471" t="s">
        <v>17</v>
      </c>
      <c r="E471" t="s">
        <v>17</v>
      </c>
      <c r="F471">
        <v>8</v>
      </c>
      <c r="G471">
        <v>345</v>
      </c>
      <c r="H471">
        <v>345</v>
      </c>
      <c r="I471">
        <v>1105</v>
      </c>
      <c r="J471" s="14"/>
      <c r="K471" s="1">
        <v>43692</v>
      </c>
      <c r="L471">
        <v>2133</v>
      </c>
      <c r="M471" t="s">
        <v>29</v>
      </c>
      <c r="N471" t="s">
        <v>473</v>
      </c>
      <c r="O471" t="s">
        <v>446</v>
      </c>
      <c r="P471" t="s">
        <v>16</v>
      </c>
      <c r="S471">
        <v>91260</v>
      </c>
      <c r="T471" t="s">
        <v>306</v>
      </c>
    </row>
    <row r="472" spans="2:20" x14ac:dyDescent="0.25">
      <c r="B472" t="s">
        <v>13</v>
      </c>
      <c r="C472" t="s">
        <v>14</v>
      </c>
      <c r="D472" t="s">
        <v>17</v>
      </c>
      <c r="E472" t="s">
        <v>17</v>
      </c>
      <c r="F472">
        <v>8</v>
      </c>
      <c r="G472">
        <v>345</v>
      </c>
      <c r="H472">
        <v>345</v>
      </c>
      <c r="I472">
        <v>1195</v>
      </c>
      <c r="J472" s="14"/>
      <c r="K472" s="1">
        <v>43692</v>
      </c>
      <c r="L472">
        <v>2133</v>
      </c>
      <c r="M472" t="s">
        <v>29</v>
      </c>
      <c r="N472" t="s">
        <v>474</v>
      </c>
      <c r="O472" t="s">
        <v>446</v>
      </c>
      <c r="P472" t="s">
        <v>16</v>
      </c>
      <c r="S472">
        <v>97601</v>
      </c>
      <c r="T472" t="s">
        <v>304</v>
      </c>
    </row>
    <row r="473" spans="2:20" x14ac:dyDescent="0.25">
      <c r="B473" t="s">
        <v>13</v>
      </c>
      <c r="C473" t="s">
        <v>14</v>
      </c>
      <c r="D473" t="s">
        <v>17</v>
      </c>
      <c r="E473" t="s">
        <v>17</v>
      </c>
      <c r="F473">
        <v>8</v>
      </c>
      <c r="G473">
        <v>345</v>
      </c>
      <c r="H473">
        <v>345</v>
      </c>
      <c r="I473">
        <v>1130</v>
      </c>
      <c r="J473" s="14"/>
      <c r="K473" s="1">
        <v>43692</v>
      </c>
      <c r="L473">
        <v>2133</v>
      </c>
      <c r="M473" t="s">
        <v>29</v>
      </c>
      <c r="N473" t="s">
        <v>471</v>
      </c>
      <c r="O473" t="s">
        <v>446</v>
      </c>
      <c r="P473" t="s">
        <v>16</v>
      </c>
      <c r="S473">
        <v>96128</v>
      </c>
      <c r="T473" t="s">
        <v>307</v>
      </c>
    </row>
    <row r="474" spans="2:20" x14ac:dyDescent="0.25">
      <c r="B474" t="s">
        <v>13</v>
      </c>
      <c r="C474" t="s">
        <v>14</v>
      </c>
      <c r="D474" t="s">
        <v>17</v>
      </c>
      <c r="E474" t="s">
        <v>17</v>
      </c>
      <c r="F474">
        <v>8</v>
      </c>
      <c r="G474">
        <v>345</v>
      </c>
      <c r="H474">
        <v>345</v>
      </c>
      <c r="I474">
        <v>1130</v>
      </c>
      <c r="J474" s="14"/>
      <c r="K474" s="1">
        <v>43692</v>
      </c>
      <c r="L474">
        <v>2133</v>
      </c>
      <c r="M474" t="s">
        <v>29</v>
      </c>
      <c r="N474" t="s">
        <v>471</v>
      </c>
      <c r="O474" t="s">
        <v>446</v>
      </c>
      <c r="P474" t="s">
        <v>16</v>
      </c>
      <c r="S474">
        <v>96128</v>
      </c>
      <c r="T474" t="s">
        <v>307</v>
      </c>
    </row>
    <row r="475" spans="2:20" x14ac:dyDescent="0.25">
      <c r="B475" t="s">
        <v>13</v>
      </c>
      <c r="C475" t="s">
        <v>14</v>
      </c>
      <c r="D475" t="s">
        <v>17</v>
      </c>
      <c r="E475" t="s">
        <v>17</v>
      </c>
      <c r="F475">
        <v>8</v>
      </c>
      <c r="G475">
        <v>345</v>
      </c>
      <c r="H475">
        <v>345</v>
      </c>
      <c r="I475">
        <v>1130</v>
      </c>
      <c r="J475" s="14"/>
      <c r="K475" s="1">
        <v>43692</v>
      </c>
      <c r="L475">
        <v>2133</v>
      </c>
      <c r="M475" t="s">
        <v>29</v>
      </c>
      <c r="N475" t="s">
        <v>471</v>
      </c>
      <c r="O475" t="s">
        <v>446</v>
      </c>
      <c r="P475" t="s">
        <v>16</v>
      </c>
      <c r="S475">
        <v>96128</v>
      </c>
      <c r="T475" t="s">
        <v>307</v>
      </c>
    </row>
    <row r="476" spans="2:20" x14ac:dyDescent="0.25">
      <c r="B476" t="s">
        <v>13</v>
      </c>
      <c r="C476" t="s">
        <v>14</v>
      </c>
      <c r="D476" t="s">
        <v>17</v>
      </c>
      <c r="E476" t="s">
        <v>17</v>
      </c>
      <c r="F476">
        <v>8</v>
      </c>
      <c r="G476">
        <v>345</v>
      </c>
      <c r="H476">
        <v>345</v>
      </c>
      <c r="I476">
        <v>1130</v>
      </c>
      <c r="J476" s="14"/>
      <c r="K476" s="1">
        <v>43692</v>
      </c>
      <c r="L476">
        <v>2133</v>
      </c>
      <c r="M476" t="s">
        <v>29</v>
      </c>
      <c r="N476" t="s">
        <v>471</v>
      </c>
      <c r="O476" t="s">
        <v>446</v>
      </c>
      <c r="P476" t="s">
        <v>16</v>
      </c>
      <c r="S476">
        <v>96127</v>
      </c>
      <c r="T476" t="s">
        <v>307</v>
      </c>
    </row>
    <row r="477" spans="2:20" x14ac:dyDescent="0.25">
      <c r="B477" t="s">
        <v>13</v>
      </c>
      <c r="C477" t="s">
        <v>14</v>
      </c>
      <c r="D477" t="s">
        <v>17</v>
      </c>
      <c r="E477" t="s">
        <v>17</v>
      </c>
      <c r="F477">
        <v>8</v>
      </c>
      <c r="G477">
        <v>345</v>
      </c>
      <c r="H477">
        <v>345</v>
      </c>
      <c r="I477">
        <v>1130</v>
      </c>
      <c r="J477" s="14"/>
      <c r="K477" s="1">
        <v>43692</v>
      </c>
      <c r="L477">
        <v>2133</v>
      </c>
      <c r="M477" t="s">
        <v>29</v>
      </c>
      <c r="N477" t="s">
        <v>471</v>
      </c>
      <c r="O477" t="s">
        <v>446</v>
      </c>
      <c r="P477" t="s">
        <v>16</v>
      </c>
      <c r="S477">
        <v>96127</v>
      </c>
      <c r="T477" t="s">
        <v>307</v>
      </c>
    </row>
    <row r="478" spans="2:20" x14ac:dyDescent="0.25">
      <c r="B478" t="s">
        <v>13</v>
      </c>
      <c r="C478" t="s">
        <v>14</v>
      </c>
      <c r="D478" t="s">
        <v>17</v>
      </c>
      <c r="E478" t="s">
        <v>17</v>
      </c>
      <c r="F478">
        <v>8</v>
      </c>
      <c r="G478">
        <v>345</v>
      </c>
      <c r="H478">
        <v>345</v>
      </c>
      <c r="I478">
        <v>1130</v>
      </c>
      <c r="J478" s="14"/>
      <c r="K478" s="1">
        <v>43692</v>
      </c>
      <c r="L478">
        <v>2133</v>
      </c>
      <c r="M478" t="s">
        <v>29</v>
      </c>
      <c r="N478" t="s">
        <v>471</v>
      </c>
      <c r="O478" t="s">
        <v>446</v>
      </c>
      <c r="P478" t="s">
        <v>16</v>
      </c>
      <c r="S478">
        <v>96127</v>
      </c>
      <c r="T478" t="s">
        <v>307</v>
      </c>
    </row>
    <row r="479" spans="2:20" x14ac:dyDescent="0.25">
      <c r="B479" t="s">
        <v>13</v>
      </c>
      <c r="C479" t="s">
        <v>14</v>
      </c>
      <c r="D479" t="s">
        <v>17</v>
      </c>
      <c r="E479" t="s">
        <v>17</v>
      </c>
      <c r="F479">
        <v>8</v>
      </c>
      <c r="G479">
        <v>345</v>
      </c>
      <c r="H479">
        <v>345</v>
      </c>
      <c r="I479">
        <v>1125</v>
      </c>
      <c r="J479" s="14"/>
      <c r="K479" s="1">
        <v>43692</v>
      </c>
      <c r="L479">
        <v>2133</v>
      </c>
      <c r="M479" t="s">
        <v>29</v>
      </c>
      <c r="N479" t="s">
        <v>451</v>
      </c>
      <c r="O479" t="s">
        <v>446</v>
      </c>
      <c r="P479" t="s">
        <v>16</v>
      </c>
      <c r="S479">
        <v>91928</v>
      </c>
      <c r="T479" t="s">
        <v>307</v>
      </c>
    </row>
    <row r="480" spans="2:20" x14ac:dyDescent="0.25">
      <c r="B480" t="s">
        <v>13</v>
      </c>
      <c r="C480" t="s">
        <v>14</v>
      </c>
      <c r="D480" t="s">
        <v>17</v>
      </c>
      <c r="E480" t="s">
        <v>17</v>
      </c>
      <c r="F480">
        <v>8</v>
      </c>
      <c r="G480">
        <v>345</v>
      </c>
      <c r="H480">
        <v>345</v>
      </c>
      <c r="I480">
        <v>1125</v>
      </c>
      <c r="K480" s="1">
        <v>43690</v>
      </c>
      <c r="L480">
        <v>2136</v>
      </c>
      <c r="M480" t="s">
        <v>28</v>
      </c>
      <c r="N480" t="s">
        <v>447</v>
      </c>
      <c r="O480" t="s">
        <v>446</v>
      </c>
      <c r="P480" t="s">
        <v>16</v>
      </c>
      <c r="S480">
        <v>91928</v>
      </c>
      <c r="T480" t="s">
        <v>307</v>
      </c>
    </row>
    <row r="481" spans="2:20" x14ac:dyDescent="0.25">
      <c r="B481" t="s">
        <v>13</v>
      </c>
      <c r="C481" t="s">
        <v>14</v>
      </c>
      <c r="D481" t="s">
        <v>17</v>
      </c>
      <c r="E481" t="s">
        <v>17</v>
      </c>
      <c r="F481">
        <v>8</v>
      </c>
      <c r="G481">
        <v>345</v>
      </c>
      <c r="H481">
        <v>345</v>
      </c>
      <c r="I481">
        <v>1130</v>
      </c>
      <c r="K481" s="1">
        <v>43690</v>
      </c>
      <c r="L481">
        <v>2136</v>
      </c>
      <c r="M481" t="s">
        <v>28</v>
      </c>
      <c r="N481" t="s">
        <v>447</v>
      </c>
      <c r="O481" t="s">
        <v>446</v>
      </c>
      <c r="P481" t="s">
        <v>16</v>
      </c>
      <c r="S481">
        <v>96128</v>
      </c>
      <c r="T481" t="s">
        <v>307</v>
      </c>
    </row>
    <row r="482" spans="2:20" x14ac:dyDescent="0.25">
      <c r="B482" t="s">
        <v>13</v>
      </c>
      <c r="C482" t="s">
        <v>14</v>
      </c>
      <c r="D482" t="s">
        <v>17</v>
      </c>
      <c r="E482" t="s">
        <v>17</v>
      </c>
      <c r="F482">
        <v>8</v>
      </c>
      <c r="G482">
        <v>345</v>
      </c>
      <c r="H482">
        <v>345</v>
      </c>
      <c r="I482">
        <v>1105</v>
      </c>
      <c r="K482" s="1">
        <v>43690</v>
      </c>
      <c r="L482">
        <v>2136</v>
      </c>
      <c r="M482" t="s">
        <v>31</v>
      </c>
      <c r="N482" t="s">
        <v>475</v>
      </c>
      <c r="O482" t="s">
        <v>446</v>
      </c>
      <c r="P482" t="s">
        <v>16</v>
      </c>
      <c r="S482">
        <v>91260</v>
      </c>
      <c r="T482" t="s">
        <v>306</v>
      </c>
    </row>
    <row r="483" spans="2:20" x14ac:dyDescent="0.25">
      <c r="B483" t="s">
        <v>13</v>
      </c>
      <c r="C483" t="s">
        <v>14</v>
      </c>
      <c r="D483" t="s">
        <v>17</v>
      </c>
      <c r="E483" t="s">
        <v>17</v>
      </c>
      <c r="F483">
        <v>8</v>
      </c>
      <c r="G483">
        <v>345</v>
      </c>
      <c r="H483">
        <v>345</v>
      </c>
      <c r="I483">
        <v>1115</v>
      </c>
      <c r="K483" s="1">
        <v>43690</v>
      </c>
      <c r="L483">
        <v>2136</v>
      </c>
      <c r="M483" t="s">
        <v>31</v>
      </c>
      <c r="N483" t="s">
        <v>476</v>
      </c>
      <c r="O483" t="s">
        <v>446</v>
      </c>
      <c r="P483" t="s">
        <v>16</v>
      </c>
      <c r="S483">
        <v>92930</v>
      </c>
      <c r="T483" t="s">
        <v>306</v>
      </c>
    </row>
    <row r="484" spans="2:20" x14ac:dyDescent="0.25">
      <c r="B484" t="s">
        <v>13</v>
      </c>
      <c r="C484" t="s">
        <v>14</v>
      </c>
      <c r="D484" t="s">
        <v>17</v>
      </c>
      <c r="E484" t="s">
        <v>17</v>
      </c>
      <c r="F484">
        <v>8</v>
      </c>
      <c r="G484">
        <v>345</v>
      </c>
      <c r="H484">
        <v>345</v>
      </c>
      <c r="I484">
        <v>1115</v>
      </c>
      <c r="K484" s="1">
        <v>43690</v>
      </c>
      <c r="L484">
        <v>2136</v>
      </c>
      <c r="M484" t="s">
        <v>31</v>
      </c>
      <c r="N484" t="s">
        <v>476</v>
      </c>
      <c r="O484" t="s">
        <v>446</v>
      </c>
      <c r="P484" t="s">
        <v>16</v>
      </c>
      <c r="S484">
        <v>92930</v>
      </c>
      <c r="T484" t="s">
        <v>306</v>
      </c>
    </row>
    <row r="485" spans="2:20" x14ac:dyDescent="0.25">
      <c r="B485" t="s">
        <v>13</v>
      </c>
      <c r="C485" t="s">
        <v>14</v>
      </c>
      <c r="D485" t="s">
        <v>17</v>
      </c>
      <c r="E485" t="s">
        <v>17</v>
      </c>
      <c r="F485">
        <v>8</v>
      </c>
      <c r="G485">
        <v>345</v>
      </c>
      <c r="H485">
        <v>345</v>
      </c>
      <c r="I485">
        <v>1125</v>
      </c>
      <c r="K485" s="1">
        <v>43690</v>
      </c>
      <c r="L485">
        <v>2136</v>
      </c>
      <c r="M485" t="s">
        <v>27</v>
      </c>
      <c r="N485" t="s">
        <v>477</v>
      </c>
      <c r="O485" t="s">
        <v>446</v>
      </c>
      <c r="P485" t="s">
        <v>16</v>
      </c>
      <c r="S485">
        <v>91928</v>
      </c>
      <c r="T485" t="s">
        <v>307</v>
      </c>
    </row>
    <row r="486" spans="2:20" x14ac:dyDescent="0.25">
      <c r="B486" t="s">
        <v>13</v>
      </c>
      <c r="C486" t="s">
        <v>14</v>
      </c>
      <c r="D486" t="s">
        <v>17</v>
      </c>
      <c r="E486" t="s">
        <v>17</v>
      </c>
      <c r="F486">
        <v>8</v>
      </c>
      <c r="G486">
        <v>345</v>
      </c>
      <c r="H486">
        <v>345</v>
      </c>
      <c r="I486">
        <v>1195</v>
      </c>
      <c r="K486" s="1">
        <v>43690</v>
      </c>
      <c r="L486">
        <v>2136</v>
      </c>
      <c r="M486" t="s">
        <v>31</v>
      </c>
      <c r="N486" t="s">
        <v>456</v>
      </c>
      <c r="O486" t="s">
        <v>446</v>
      </c>
      <c r="P486" t="s">
        <v>16</v>
      </c>
      <c r="S486">
        <v>97601</v>
      </c>
      <c r="T486" t="s">
        <v>304</v>
      </c>
    </row>
    <row r="487" spans="2:20" x14ac:dyDescent="0.25">
      <c r="B487" t="s">
        <v>13</v>
      </c>
      <c r="C487" t="s">
        <v>14</v>
      </c>
      <c r="D487" t="s">
        <v>17</v>
      </c>
      <c r="E487" t="s">
        <v>17</v>
      </c>
      <c r="F487">
        <v>8</v>
      </c>
      <c r="G487">
        <v>345</v>
      </c>
      <c r="H487">
        <v>345</v>
      </c>
      <c r="I487">
        <v>1130</v>
      </c>
      <c r="K487" s="1">
        <v>43690</v>
      </c>
      <c r="L487">
        <v>2136</v>
      </c>
      <c r="M487" t="s">
        <v>27</v>
      </c>
      <c r="N487" t="s">
        <v>478</v>
      </c>
      <c r="O487" t="s">
        <v>446</v>
      </c>
      <c r="P487" t="s">
        <v>16</v>
      </c>
      <c r="S487">
        <v>96128</v>
      </c>
      <c r="T487" t="s">
        <v>307</v>
      </c>
    </row>
    <row r="488" spans="2:20" x14ac:dyDescent="0.25">
      <c r="B488" t="s">
        <v>13</v>
      </c>
      <c r="C488" t="s">
        <v>14</v>
      </c>
      <c r="D488" t="s">
        <v>17</v>
      </c>
      <c r="E488" t="s">
        <v>17</v>
      </c>
      <c r="F488">
        <v>8</v>
      </c>
      <c r="G488">
        <v>345</v>
      </c>
      <c r="H488">
        <v>345</v>
      </c>
      <c r="I488">
        <v>1130</v>
      </c>
      <c r="K488" s="1">
        <v>43690</v>
      </c>
      <c r="L488">
        <v>2136</v>
      </c>
      <c r="M488" t="s">
        <v>25</v>
      </c>
      <c r="N488" t="s">
        <v>479</v>
      </c>
      <c r="O488" t="s">
        <v>446</v>
      </c>
      <c r="P488" t="s">
        <v>16</v>
      </c>
      <c r="S488">
        <v>96128</v>
      </c>
      <c r="T488" t="s">
        <v>307</v>
      </c>
    </row>
    <row r="489" spans="2:20" x14ac:dyDescent="0.25">
      <c r="B489" t="s">
        <v>13</v>
      </c>
      <c r="C489" t="s">
        <v>14</v>
      </c>
      <c r="D489" t="s">
        <v>17</v>
      </c>
      <c r="E489" t="s">
        <v>17</v>
      </c>
      <c r="F489">
        <v>8</v>
      </c>
      <c r="G489">
        <v>345</v>
      </c>
      <c r="H489">
        <v>345</v>
      </c>
      <c r="I489">
        <v>1130</v>
      </c>
      <c r="K489" s="1">
        <v>43690</v>
      </c>
      <c r="L489">
        <v>2136</v>
      </c>
      <c r="M489" t="s">
        <v>25</v>
      </c>
      <c r="N489" t="s">
        <v>479</v>
      </c>
      <c r="O489" t="s">
        <v>446</v>
      </c>
      <c r="P489" t="s">
        <v>16</v>
      </c>
      <c r="S489">
        <v>96128</v>
      </c>
      <c r="T489" t="s">
        <v>307</v>
      </c>
    </row>
    <row r="490" spans="2:20" x14ac:dyDescent="0.25">
      <c r="B490" t="s">
        <v>13</v>
      </c>
      <c r="C490" t="s">
        <v>14</v>
      </c>
      <c r="D490" t="s">
        <v>17</v>
      </c>
      <c r="E490" t="s">
        <v>17</v>
      </c>
      <c r="F490">
        <v>8</v>
      </c>
      <c r="G490">
        <v>345</v>
      </c>
      <c r="H490">
        <v>345</v>
      </c>
      <c r="I490">
        <v>1130</v>
      </c>
      <c r="K490" s="1">
        <v>43690</v>
      </c>
      <c r="L490">
        <v>2136</v>
      </c>
      <c r="M490" t="s">
        <v>25</v>
      </c>
      <c r="N490" t="s">
        <v>479</v>
      </c>
      <c r="O490" t="s">
        <v>446</v>
      </c>
      <c r="P490" t="s">
        <v>16</v>
      </c>
      <c r="S490">
        <v>96128</v>
      </c>
      <c r="T490" t="s">
        <v>307</v>
      </c>
    </row>
    <row r="491" spans="2:20" x14ac:dyDescent="0.25">
      <c r="B491" t="s">
        <v>13</v>
      </c>
      <c r="C491" t="s">
        <v>14</v>
      </c>
      <c r="D491" t="s">
        <v>17</v>
      </c>
      <c r="E491" t="s">
        <v>17</v>
      </c>
      <c r="F491">
        <v>8</v>
      </c>
      <c r="G491">
        <v>345</v>
      </c>
      <c r="H491">
        <v>345</v>
      </c>
      <c r="I491">
        <v>1195</v>
      </c>
      <c r="K491" s="1">
        <v>43690</v>
      </c>
      <c r="L491">
        <v>2136</v>
      </c>
      <c r="M491" t="s">
        <v>31</v>
      </c>
      <c r="N491" t="s">
        <v>456</v>
      </c>
      <c r="O491" t="s">
        <v>446</v>
      </c>
      <c r="P491" t="s">
        <v>16</v>
      </c>
      <c r="S491">
        <v>97601</v>
      </c>
      <c r="T491" t="s">
        <v>304</v>
      </c>
    </row>
    <row r="492" spans="2:20" x14ac:dyDescent="0.25">
      <c r="B492" t="s">
        <v>13</v>
      </c>
      <c r="C492" t="s">
        <v>14</v>
      </c>
      <c r="D492" t="s">
        <v>17</v>
      </c>
      <c r="E492" t="s">
        <v>17</v>
      </c>
      <c r="F492">
        <v>8</v>
      </c>
      <c r="G492">
        <v>345</v>
      </c>
      <c r="H492">
        <v>345</v>
      </c>
      <c r="I492">
        <v>1195</v>
      </c>
      <c r="K492" s="1">
        <v>43690</v>
      </c>
      <c r="L492">
        <v>2136</v>
      </c>
      <c r="M492" t="s">
        <v>31</v>
      </c>
      <c r="N492" t="s">
        <v>456</v>
      </c>
      <c r="O492" t="s">
        <v>446</v>
      </c>
      <c r="P492" t="s">
        <v>16</v>
      </c>
      <c r="S492">
        <v>97601</v>
      </c>
      <c r="T492" t="s">
        <v>304</v>
      </c>
    </row>
    <row r="493" spans="2:20" x14ac:dyDescent="0.25">
      <c r="B493" t="s">
        <v>13</v>
      </c>
      <c r="C493" t="s">
        <v>14</v>
      </c>
      <c r="D493" t="s">
        <v>17</v>
      </c>
      <c r="E493" t="s">
        <v>17</v>
      </c>
      <c r="F493">
        <v>8</v>
      </c>
      <c r="G493">
        <v>345</v>
      </c>
      <c r="H493">
        <v>345</v>
      </c>
      <c r="I493">
        <v>1125</v>
      </c>
      <c r="K493" s="1">
        <v>43690</v>
      </c>
      <c r="L493">
        <v>2136</v>
      </c>
      <c r="M493" t="s">
        <v>25</v>
      </c>
      <c r="N493" t="s">
        <v>480</v>
      </c>
      <c r="O493" t="s">
        <v>446</v>
      </c>
      <c r="P493" t="s">
        <v>16</v>
      </c>
      <c r="S493">
        <v>91928</v>
      </c>
      <c r="T493" t="s">
        <v>307</v>
      </c>
    </row>
    <row r="494" spans="2:20" x14ac:dyDescent="0.25">
      <c r="B494" t="s">
        <v>13</v>
      </c>
      <c r="C494" t="s">
        <v>14</v>
      </c>
      <c r="D494" t="s">
        <v>17</v>
      </c>
      <c r="E494" t="s">
        <v>17</v>
      </c>
      <c r="F494">
        <v>8</v>
      </c>
      <c r="G494">
        <v>345</v>
      </c>
      <c r="H494">
        <v>345</v>
      </c>
      <c r="I494">
        <v>1125</v>
      </c>
      <c r="K494" s="1">
        <v>43704</v>
      </c>
      <c r="L494">
        <v>2139</v>
      </c>
      <c r="M494" t="s">
        <v>27</v>
      </c>
      <c r="N494" t="s">
        <v>481</v>
      </c>
      <c r="O494" t="s">
        <v>446</v>
      </c>
      <c r="P494" t="s">
        <v>16</v>
      </c>
      <c r="S494">
        <v>91928</v>
      </c>
      <c r="T494" t="s">
        <v>307</v>
      </c>
    </row>
    <row r="495" spans="2:20" x14ac:dyDescent="0.25">
      <c r="B495" t="s">
        <v>13</v>
      </c>
      <c r="C495" t="s">
        <v>14</v>
      </c>
      <c r="D495" t="s">
        <v>17</v>
      </c>
      <c r="E495" t="s">
        <v>17</v>
      </c>
      <c r="F495">
        <v>8</v>
      </c>
      <c r="G495">
        <v>345</v>
      </c>
      <c r="H495">
        <v>345</v>
      </c>
      <c r="I495">
        <v>1125</v>
      </c>
      <c r="K495" s="1">
        <v>43704</v>
      </c>
      <c r="L495">
        <v>2139</v>
      </c>
      <c r="M495" t="s">
        <v>25</v>
      </c>
      <c r="N495" t="s">
        <v>482</v>
      </c>
      <c r="O495" t="s">
        <v>446</v>
      </c>
      <c r="P495" t="s">
        <v>16</v>
      </c>
      <c r="S495">
        <v>91928</v>
      </c>
      <c r="T495" t="s">
        <v>307</v>
      </c>
    </row>
    <row r="496" spans="2:20" x14ac:dyDescent="0.25">
      <c r="B496" t="s">
        <v>13</v>
      </c>
      <c r="C496" t="s">
        <v>14</v>
      </c>
      <c r="D496" t="s">
        <v>17</v>
      </c>
      <c r="E496" t="s">
        <v>17</v>
      </c>
      <c r="F496">
        <v>8</v>
      </c>
      <c r="G496">
        <v>345</v>
      </c>
      <c r="H496">
        <v>345</v>
      </c>
      <c r="I496">
        <v>1145</v>
      </c>
      <c r="K496" s="1">
        <v>43704</v>
      </c>
      <c r="L496">
        <v>2139</v>
      </c>
      <c r="M496" t="s">
        <v>132</v>
      </c>
      <c r="N496" t="s">
        <v>447</v>
      </c>
      <c r="O496" t="s">
        <v>446</v>
      </c>
      <c r="P496" t="s">
        <v>16</v>
      </c>
      <c r="S496">
        <v>98198</v>
      </c>
      <c r="T496" t="s">
        <v>307</v>
      </c>
    </row>
    <row r="497" spans="2:20" x14ac:dyDescent="0.25">
      <c r="B497" t="s">
        <v>13</v>
      </c>
      <c r="C497" t="s">
        <v>14</v>
      </c>
      <c r="D497" t="s">
        <v>17</v>
      </c>
      <c r="E497" t="s">
        <v>17</v>
      </c>
      <c r="F497">
        <v>8</v>
      </c>
      <c r="G497">
        <v>345</v>
      </c>
      <c r="H497">
        <v>345</v>
      </c>
      <c r="I497">
        <v>1130</v>
      </c>
      <c r="K497" s="1">
        <v>43704</v>
      </c>
      <c r="L497">
        <v>2139</v>
      </c>
      <c r="M497" t="s">
        <v>27</v>
      </c>
      <c r="N497" t="s">
        <v>483</v>
      </c>
      <c r="O497" t="s">
        <v>446</v>
      </c>
      <c r="P497" t="s">
        <v>16</v>
      </c>
      <c r="S497">
        <v>96128</v>
      </c>
      <c r="T497" t="s">
        <v>307</v>
      </c>
    </row>
    <row r="498" spans="2:20" x14ac:dyDescent="0.25">
      <c r="B498" t="s">
        <v>13</v>
      </c>
      <c r="C498" t="s">
        <v>14</v>
      </c>
      <c r="D498" t="s">
        <v>17</v>
      </c>
      <c r="E498" t="s">
        <v>17</v>
      </c>
      <c r="F498">
        <v>8</v>
      </c>
      <c r="G498">
        <v>345</v>
      </c>
      <c r="H498">
        <v>345</v>
      </c>
      <c r="I498">
        <v>1130</v>
      </c>
      <c r="K498" s="1">
        <v>43704</v>
      </c>
      <c r="L498">
        <v>2139</v>
      </c>
      <c r="M498" t="s">
        <v>27</v>
      </c>
      <c r="N498" t="s">
        <v>484</v>
      </c>
      <c r="O498" t="s">
        <v>446</v>
      </c>
      <c r="P498" t="s">
        <v>16</v>
      </c>
      <c r="S498">
        <v>96128</v>
      </c>
      <c r="T498" t="s">
        <v>307</v>
      </c>
    </row>
    <row r="499" spans="2:20" x14ac:dyDescent="0.25">
      <c r="B499" t="s">
        <v>13</v>
      </c>
      <c r="C499" t="s">
        <v>14</v>
      </c>
      <c r="D499" t="s">
        <v>17</v>
      </c>
      <c r="E499" t="s">
        <v>17</v>
      </c>
      <c r="F499">
        <v>8</v>
      </c>
      <c r="G499">
        <v>345</v>
      </c>
      <c r="H499">
        <v>345</v>
      </c>
      <c r="I499">
        <v>1130</v>
      </c>
      <c r="K499" s="1">
        <v>43704</v>
      </c>
      <c r="L499">
        <v>2139</v>
      </c>
      <c r="M499" t="s">
        <v>25</v>
      </c>
      <c r="N499" t="s">
        <v>485</v>
      </c>
      <c r="O499" t="s">
        <v>446</v>
      </c>
      <c r="P499" t="s">
        <v>16</v>
      </c>
      <c r="S499">
        <v>96128</v>
      </c>
      <c r="T499" t="s">
        <v>307</v>
      </c>
    </row>
    <row r="500" spans="2:20" x14ac:dyDescent="0.25">
      <c r="B500" t="s">
        <v>13</v>
      </c>
      <c r="C500" t="s">
        <v>14</v>
      </c>
      <c r="D500" t="s">
        <v>17</v>
      </c>
      <c r="E500" t="s">
        <v>17</v>
      </c>
      <c r="F500">
        <v>8</v>
      </c>
      <c r="G500">
        <v>345</v>
      </c>
      <c r="H500">
        <v>345</v>
      </c>
      <c r="I500">
        <v>1125</v>
      </c>
      <c r="K500" s="1">
        <v>43704</v>
      </c>
      <c r="L500">
        <v>2139</v>
      </c>
      <c r="M500" t="s">
        <v>135</v>
      </c>
      <c r="N500" t="s">
        <v>447</v>
      </c>
      <c r="O500" t="s">
        <v>446</v>
      </c>
      <c r="P500" t="s">
        <v>16</v>
      </c>
      <c r="S500">
        <v>91928</v>
      </c>
      <c r="T500" t="s">
        <v>307</v>
      </c>
    </row>
    <row r="501" spans="2:20" x14ac:dyDescent="0.25">
      <c r="B501" t="s">
        <v>13</v>
      </c>
      <c r="C501" t="s">
        <v>14</v>
      </c>
      <c r="D501" t="s">
        <v>17</v>
      </c>
      <c r="E501" t="s">
        <v>17</v>
      </c>
      <c r="F501">
        <v>8</v>
      </c>
      <c r="G501">
        <v>345</v>
      </c>
      <c r="H501">
        <v>345</v>
      </c>
      <c r="I501">
        <v>1130</v>
      </c>
      <c r="K501" s="1">
        <v>43704</v>
      </c>
      <c r="L501">
        <v>2139</v>
      </c>
      <c r="M501" t="s">
        <v>25</v>
      </c>
      <c r="N501" t="s">
        <v>486</v>
      </c>
      <c r="O501" t="s">
        <v>446</v>
      </c>
      <c r="P501" t="s">
        <v>16</v>
      </c>
      <c r="S501">
        <v>96128</v>
      </c>
      <c r="T501" t="s">
        <v>307</v>
      </c>
    </row>
    <row r="502" spans="2:20" x14ac:dyDescent="0.25">
      <c r="B502" t="s">
        <v>13</v>
      </c>
      <c r="C502" t="s">
        <v>14</v>
      </c>
      <c r="D502" t="s">
        <v>17</v>
      </c>
      <c r="E502" t="s">
        <v>17</v>
      </c>
      <c r="F502">
        <v>8</v>
      </c>
      <c r="G502">
        <v>345</v>
      </c>
      <c r="H502">
        <v>345</v>
      </c>
      <c r="I502">
        <v>1145</v>
      </c>
      <c r="K502" s="1">
        <v>43704</v>
      </c>
      <c r="L502">
        <v>2139</v>
      </c>
      <c r="M502" t="s">
        <v>35</v>
      </c>
      <c r="N502" t="s">
        <v>447</v>
      </c>
      <c r="O502" t="s">
        <v>446</v>
      </c>
      <c r="P502" t="s">
        <v>16</v>
      </c>
      <c r="S502">
        <v>98198</v>
      </c>
      <c r="T502" t="s">
        <v>307</v>
      </c>
    </row>
    <row r="503" spans="2:20" x14ac:dyDescent="0.25">
      <c r="B503" t="s">
        <v>13</v>
      </c>
      <c r="C503" t="s">
        <v>14</v>
      </c>
      <c r="D503" t="s">
        <v>17</v>
      </c>
      <c r="E503" t="s">
        <v>17</v>
      </c>
      <c r="F503">
        <v>8</v>
      </c>
      <c r="G503">
        <v>345</v>
      </c>
      <c r="H503">
        <v>345</v>
      </c>
      <c r="I503">
        <v>1105</v>
      </c>
      <c r="K503" s="1">
        <v>43704</v>
      </c>
      <c r="L503">
        <v>2139</v>
      </c>
      <c r="M503" t="s">
        <v>31</v>
      </c>
      <c r="N503" t="s">
        <v>487</v>
      </c>
      <c r="O503" t="s">
        <v>446</v>
      </c>
      <c r="P503" t="s">
        <v>16</v>
      </c>
      <c r="S503">
        <v>91260</v>
      </c>
      <c r="T503" t="s">
        <v>306</v>
      </c>
    </row>
    <row r="504" spans="2:20" x14ac:dyDescent="0.25">
      <c r="B504" t="s">
        <v>13</v>
      </c>
      <c r="C504" t="s">
        <v>14</v>
      </c>
      <c r="D504" t="s">
        <v>17</v>
      </c>
      <c r="E504" t="s">
        <v>17</v>
      </c>
      <c r="F504">
        <v>8</v>
      </c>
      <c r="G504">
        <v>345</v>
      </c>
      <c r="H504">
        <v>345</v>
      </c>
      <c r="I504">
        <v>1105</v>
      </c>
      <c r="K504" s="1">
        <v>43704</v>
      </c>
      <c r="L504">
        <v>2139</v>
      </c>
      <c r="M504" t="s">
        <v>31</v>
      </c>
      <c r="N504" t="s">
        <v>487</v>
      </c>
      <c r="O504" t="s">
        <v>446</v>
      </c>
      <c r="P504" t="s">
        <v>16</v>
      </c>
      <c r="S504">
        <v>91260</v>
      </c>
      <c r="T504" t="s">
        <v>306</v>
      </c>
    </row>
    <row r="505" spans="2:20" x14ac:dyDescent="0.25">
      <c r="B505" t="s">
        <v>13</v>
      </c>
      <c r="C505" t="s">
        <v>14</v>
      </c>
      <c r="D505" t="s">
        <v>17</v>
      </c>
      <c r="E505" t="s">
        <v>17</v>
      </c>
      <c r="F505">
        <v>8</v>
      </c>
      <c r="G505">
        <v>345</v>
      </c>
      <c r="H505">
        <v>345</v>
      </c>
      <c r="I505">
        <v>1125</v>
      </c>
      <c r="K505" s="1">
        <v>43704</v>
      </c>
      <c r="L505">
        <v>2139</v>
      </c>
      <c r="M505" t="s">
        <v>28</v>
      </c>
      <c r="N505" t="s">
        <v>447</v>
      </c>
      <c r="O505" t="s">
        <v>446</v>
      </c>
      <c r="P505" t="s">
        <v>16</v>
      </c>
      <c r="S505">
        <v>91928</v>
      </c>
      <c r="T505" t="s">
        <v>307</v>
      </c>
    </row>
    <row r="506" spans="2:20" x14ac:dyDescent="0.25">
      <c r="B506" t="s">
        <v>13</v>
      </c>
      <c r="C506" t="s">
        <v>14</v>
      </c>
      <c r="D506" t="s">
        <v>17</v>
      </c>
      <c r="E506" t="s">
        <v>17</v>
      </c>
      <c r="F506">
        <v>8</v>
      </c>
      <c r="G506">
        <v>345</v>
      </c>
      <c r="H506">
        <v>345</v>
      </c>
      <c r="I506">
        <v>1130</v>
      </c>
      <c r="K506" s="1">
        <v>43704</v>
      </c>
      <c r="L506">
        <v>2139</v>
      </c>
      <c r="M506" t="s">
        <v>25</v>
      </c>
      <c r="N506" t="s">
        <v>485</v>
      </c>
      <c r="O506" t="s">
        <v>446</v>
      </c>
      <c r="P506" t="s">
        <v>16</v>
      </c>
      <c r="S506">
        <v>96128</v>
      </c>
      <c r="T506" t="s">
        <v>307</v>
      </c>
    </row>
    <row r="507" spans="2:20" x14ac:dyDescent="0.25">
      <c r="B507" t="s">
        <v>13</v>
      </c>
      <c r="C507" t="s">
        <v>14</v>
      </c>
      <c r="D507" t="s">
        <v>17</v>
      </c>
      <c r="E507" t="s">
        <v>17</v>
      </c>
      <c r="F507">
        <v>8</v>
      </c>
      <c r="G507">
        <v>345</v>
      </c>
      <c r="H507">
        <v>345</v>
      </c>
      <c r="I507">
        <v>1130</v>
      </c>
      <c r="K507" s="1">
        <v>43708</v>
      </c>
      <c r="L507">
        <v>2142</v>
      </c>
      <c r="M507" t="s">
        <v>29</v>
      </c>
      <c r="N507" t="s">
        <v>488</v>
      </c>
      <c r="O507" t="s">
        <v>446</v>
      </c>
      <c r="P507" t="s">
        <v>16</v>
      </c>
      <c r="S507">
        <v>96128</v>
      </c>
      <c r="T507" t="s">
        <v>307</v>
      </c>
    </row>
    <row r="508" spans="2:20" x14ac:dyDescent="0.25">
      <c r="B508" t="s">
        <v>13</v>
      </c>
      <c r="C508" t="s">
        <v>14</v>
      </c>
      <c r="D508" t="s">
        <v>17</v>
      </c>
      <c r="E508" t="s">
        <v>17</v>
      </c>
      <c r="F508">
        <v>8</v>
      </c>
      <c r="G508">
        <v>345</v>
      </c>
      <c r="H508">
        <v>345</v>
      </c>
      <c r="I508">
        <v>1125</v>
      </c>
      <c r="K508" s="1">
        <v>43708</v>
      </c>
      <c r="L508">
        <v>2142</v>
      </c>
      <c r="M508" t="s">
        <v>29</v>
      </c>
      <c r="N508" t="s">
        <v>451</v>
      </c>
      <c r="O508" t="s">
        <v>446</v>
      </c>
      <c r="P508" t="s">
        <v>16</v>
      </c>
      <c r="S508">
        <v>91928</v>
      </c>
      <c r="T508" t="s">
        <v>307</v>
      </c>
    </row>
    <row r="509" spans="2:20" x14ac:dyDescent="0.25">
      <c r="B509" t="s">
        <v>13</v>
      </c>
      <c r="C509" t="s">
        <v>14</v>
      </c>
      <c r="D509" t="s">
        <v>17</v>
      </c>
      <c r="E509" t="s">
        <v>17</v>
      </c>
      <c r="F509">
        <v>8</v>
      </c>
      <c r="G509">
        <v>345</v>
      </c>
      <c r="H509">
        <v>345</v>
      </c>
      <c r="I509">
        <v>1130</v>
      </c>
      <c r="K509" s="1">
        <v>43708</v>
      </c>
      <c r="L509">
        <v>2142</v>
      </c>
      <c r="M509" t="s">
        <v>29</v>
      </c>
      <c r="N509" t="s">
        <v>488</v>
      </c>
      <c r="O509" t="s">
        <v>446</v>
      </c>
      <c r="P509" t="s">
        <v>16</v>
      </c>
      <c r="S509">
        <v>96128</v>
      </c>
      <c r="T509" t="s">
        <v>307</v>
      </c>
    </row>
    <row r="510" spans="2:20" x14ac:dyDescent="0.25">
      <c r="B510" t="s">
        <v>13</v>
      </c>
      <c r="C510" t="s">
        <v>14</v>
      </c>
      <c r="D510" t="s">
        <v>17</v>
      </c>
      <c r="E510" t="s">
        <v>17</v>
      </c>
      <c r="F510">
        <v>8</v>
      </c>
      <c r="G510">
        <v>345</v>
      </c>
      <c r="H510">
        <v>345</v>
      </c>
      <c r="I510">
        <v>1145</v>
      </c>
      <c r="K510" s="1">
        <v>43708</v>
      </c>
      <c r="L510">
        <v>2142</v>
      </c>
      <c r="M510" t="s">
        <v>29</v>
      </c>
      <c r="N510" t="s">
        <v>489</v>
      </c>
      <c r="O510" t="s">
        <v>446</v>
      </c>
      <c r="P510" t="s">
        <v>16</v>
      </c>
      <c r="S510">
        <v>98198</v>
      </c>
      <c r="T510" t="s">
        <v>307</v>
      </c>
    </row>
    <row r="511" spans="2:20" x14ac:dyDescent="0.25">
      <c r="B511" t="s">
        <v>13</v>
      </c>
      <c r="C511" t="s">
        <v>14</v>
      </c>
      <c r="D511" t="s">
        <v>17</v>
      </c>
      <c r="E511" t="s">
        <v>17</v>
      </c>
      <c r="F511">
        <v>8</v>
      </c>
      <c r="G511">
        <v>345</v>
      </c>
      <c r="H511">
        <v>345</v>
      </c>
      <c r="I511">
        <v>1145</v>
      </c>
      <c r="K511" s="1">
        <v>43708</v>
      </c>
      <c r="L511">
        <v>2142</v>
      </c>
      <c r="M511" t="s">
        <v>29</v>
      </c>
      <c r="N511" t="s">
        <v>489</v>
      </c>
      <c r="O511" t="s">
        <v>446</v>
      </c>
      <c r="P511" t="s">
        <v>16</v>
      </c>
      <c r="S511">
        <v>98198</v>
      </c>
      <c r="T511" t="s">
        <v>307</v>
      </c>
    </row>
    <row r="512" spans="2:20" x14ac:dyDescent="0.25">
      <c r="B512" t="s">
        <v>13</v>
      </c>
      <c r="C512" t="s">
        <v>14</v>
      </c>
      <c r="D512" t="s">
        <v>17</v>
      </c>
      <c r="E512" t="s">
        <v>17</v>
      </c>
      <c r="F512">
        <v>8</v>
      </c>
      <c r="G512">
        <v>345</v>
      </c>
      <c r="H512">
        <v>345</v>
      </c>
      <c r="I512">
        <v>1145</v>
      </c>
      <c r="K512" s="1">
        <v>43708</v>
      </c>
      <c r="L512">
        <v>2142</v>
      </c>
      <c r="M512" t="s">
        <v>29</v>
      </c>
      <c r="N512" t="s">
        <v>489</v>
      </c>
      <c r="O512" t="s">
        <v>446</v>
      </c>
      <c r="P512" t="s">
        <v>16</v>
      </c>
      <c r="S512">
        <v>98198</v>
      </c>
      <c r="T512" t="s">
        <v>307</v>
      </c>
    </row>
    <row r="513" spans="2:20" x14ac:dyDescent="0.25">
      <c r="B513" t="s">
        <v>13</v>
      </c>
      <c r="C513" t="s">
        <v>14</v>
      </c>
      <c r="D513" t="s">
        <v>17</v>
      </c>
      <c r="E513" t="s">
        <v>17</v>
      </c>
      <c r="F513">
        <v>9</v>
      </c>
      <c r="G513">
        <v>345</v>
      </c>
      <c r="H513">
        <v>345</v>
      </c>
      <c r="I513">
        <v>1125</v>
      </c>
      <c r="J513" s="58">
        <v>148.91999999999999</v>
      </c>
      <c r="K513" s="1">
        <v>43738</v>
      </c>
      <c r="L513">
        <v>366682</v>
      </c>
      <c r="M513" t="s">
        <v>195</v>
      </c>
      <c r="N513" t="s">
        <v>196</v>
      </c>
      <c r="O513" t="s">
        <v>15</v>
      </c>
      <c r="P513" t="s">
        <v>16</v>
      </c>
      <c r="S513">
        <v>91928</v>
      </c>
      <c r="T513" t="s">
        <v>307</v>
      </c>
    </row>
    <row r="514" spans="2:20" x14ac:dyDescent="0.25">
      <c r="B514" t="s">
        <v>13</v>
      </c>
      <c r="C514" t="s">
        <v>14</v>
      </c>
      <c r="D514" t="s">
        <v>17</v>
      </c>
      <c r="E514" t="s">
        <v>17</v>
      </c>
      <c r="F514">
        <v>9</v>
      </c>
      <c r="G514">
        <v>345</v>
      </c>
      <c r="H514">
        <v>345</v>
      </c>
      <c r="I514">
        <v>1130</v>
      </c>
      <c r="J514" s="58">
        <v>111.69</v>
      </c>
      <c r="K514" s="1">
        <v>43738</v>
      </c>
      <c r="L514">
        <v>366682</v>
      </c>
      <c r="M514" t="s">
        <v>195</v>
      </c>
      <c r="N514" t="s">
        <v>197</v>
      </c>
      <c r="O514" t="s">
        <v>15</v>
      </c>
      <c r="P514" t="s">
        <v>16</v>
      </c>
      <c r="S514">
        <v>96128</v>
      </c>
      <c r="T514" t="s">
        <v>307</v>
      </c>
    </row>
    <row r="515" spans="2:20" x14ac:dyDescent="0.25">
      <c r="B515" t="s">
        <v>13</v>
      </c>
      <c r="C515" t="s">
        <v>14</v>
      </c>
      <c r="D515" t="s">
        <v>17</v>
      </c>
      <c r="E515" t="s">
        <v>17</v>
      </c>
      <c r="F515">
        <v>9</v>
      </c>
      <c r="G515">
        <v>345</v>
      </c>
      <c r="H515">
        <v>345</v>
      </c>
      <c r="I515">
        <v>1130</v>
      </c>
      <c r="J515" s="58">
        <v>74.459999999999994</v>
      </c>
      <c r="K515" s="1">
        <v>43738</v>
      </c>
      <c r="L515">
        <v>366682</v>
      </c>
      <c r="M515" t="s">
        <v>195</v>
      </c>
      <c r="N515" t="s">
        <v>196</v>
      </c>
      <c r="O515" t="s">
        <v>15</v>
      </c>
      <c r="P515" t="s">
        <v>16</v>
      </c>
      <c r="S515">
        <v>96128</v>
      </c>
      <c r="T515" t="s">
        <v>307</v>
      </c>
    </row>
    <row r="516" spans="2:20" x14ac:dyDescent="0.25">
      <c r="B516" t="s">
        <v>56</v>
      </c>
      <c r="C516" t="s">
        <v>60</v>
      </c>
      <c r="D516" t="s">
        <v>17</v>
      </c>
      <c r="E516" t="s">
        <v>17</v>
      </c>
      <c r="F516">
        <v>9</v>
      </c>
      <c r="G516">
        <v>345</v>
      </c>
      <c r="H516">
        <v>2019116</v>
      </c>
      <c r="I516">
        <v>1666</v>
      </c>
      <c r="J516" s="58">
        <v>22.6</v>
      </c>
      <c r="K516" s="1">
        <v>43738</v>
      </c>
      <c r="L516">
        <v>366685</v>
      </c>
      <c r="M516" t="s">
        <v>293</v>
      </c>
      <c r="N516" t="s">
        <v>60</v>
      </c>
      <c r="O516" t="s">
        <v>15</v>
      </c>
      <c r="P516" t="s">
        <v>16</v>
      </c>
      <c r="T516" t="s">
        <v>369</v>
      </c>
    </row>
    <row r="517" spans="2:20" x14ac:dyDescent="0.25">
      <c r="B517" t="s">
        <v>13</v>
      </c>
      <c r="C517" t="s">
        <v>18</v>
      </c>
      <c r="D517" t="s">
        <v>17</v>
      </c>
      <c r="E517" t="s">
        <v>17</v>
      </c>
      <c r="F517">
        <v>9</v>
      </c>
      <c r="G517">
        <v>345</v>
      </c>
      <c r="H517">
        <v>345</v>
      </c>
      <c r="I517">
        <v>1195</v>
      </c>
      <c r="J517" s="58">
        <v>1246.8599999999999</v>
      </c>
      <c r="K517" s="1">
        <v>43718</v>
      </c>
      <c r="L517">
        <v>335890</v>
      </c>
      <c r="M517" t="s">
        <v>21</v>
      </c>
      <c r="N517" t="s">
        <v>97</v>
      </c>
      <c r="O517" t="s">
        <v>20</v>
      </c>
      <c r="P517" t="s">
        <v>16</v>
      </c>
      <c r="Q517">
        <v>321211</v>
      </c>
      <c r="R517" t="s">
        <v>22</v>
      </c>
      <c r="S517">
        <v>97601</v>
      </c>
      <c r="T517" t="s">
        <v>304</v>
      </c>
    </row>
    <row r="518" spans="2:20" x14ac:dyDescent="0.25">
      <c r="B518" t="s">
        <v>13</v>
      </c>
      <c r="C518" t="s">
        <v>18</v>
      </c>
      <c r="D518" t="s">
        <v>17</v>
      </c>
      <c r="E518" t="s">
        <v>17</v>
      </c>
      <c r="F518">
        <v>9</v>
      </c>
      <c r="G518">
        <v>345</v>
      </c>
      <c r="H518">
        <v>345</v>
      </c>
      <c r="I518">
        <v>1125</v>
      </c>
      <c r="J518" s="58">
        <v>2600.14</v>
      </c>
      <c r="K518" s="1">
        <v>43721</v>
      </c>
      <c r="L518">
        <v>336406</v>
      </c>
      <c r="M518" t="s">
        <v>100</v>
      </c>
      <c r="N518" t="s">
        <v>101</v>
      </c>
      <c r="O518" t="s">
        <v>20</v>
      </c>
      <c r="P518" t="s">
        <v>16</v>
      </c>
      <c r="Q518">
        <v>322097</v>
      </c>
      <c r="R518" t="s">
        <v>41</v>
      </c>
      <c r="S518">
        <v>91928</v>
      </c>
      <c r="T518" t="s">
        <v>307</v>
      </c>
    </row>
    <row r="519" spans="2:20" x14ac:dyDescent="0.25">
      <c r="B519" t="s">
        <v>56</v>
      </c>
      <c r="C519" t="s">
        <v>18</v>
      </c>
      <c r="D519" t="s">
        <v>17</v>
      </c>
      <c r="E519" t="s">
        <v>17</v>
      </c>
      <c r="F519">
        <v>9</v>
      </c>
      <c r="G519">
        <v>345</v>
      </c>
      <c r="H519">
        <v>2019116</v>
      </c>
      <c r="I519">
        <v>1667</v>
      </c>
      <c r="J519" s="58">
        <v>3200</v>
      </c>
      <c r="K519" s="1">
        <v>43726</v>
      </c>
      <c r="L519">
        <v>336897</v>
      </c>
      <c r="M519" t="s">
        <v>94</v>
      </c>
      <c r="N519" t="s">
        <v>95</v>
      </c>
      <c r="O519" t="s">
        <v>20</v>
      </c>
      <c r="P519" t="s">
        <v>16</v>
      </c>
      <c r="Q519">
        <v>322691</v>
      </c>
      <c r="R519" t="s">
        <v>41</v>
      </c>
      <c r="T519" t="s">
        <v>369</v>
      </c>
    </row>
    <row r="520" spans="2:20" x14ac:dyDescent="0.25">
      <c r="B520" t="s">
        <v>13</v>
      </c>
      <c r="C520" t="s">
        <v>18</v>
      </c>
      <c r="D520" t="s">
        <v>17</v>
      </c>
      <c r="E520" t="s">
        <v>17</v>
      </c>
      <c r="F520">
        <v>9</v>
      </c>
      <c r="G520">
        <v>345</v>
      </c>
      <c r="H520">
        <v>345</v>
      </c>
      <c r="I520">
        <v>1130</v>
      </c>
      <c r="J520" s="58">
        <v>1180</v>
      </c>
      <c r="K520" s="1">
        <v>43727</v>
      </c>
      <c r="L520">
        <v>336970</v>
      </c>
      <c r="M520" t="s">
        <v>38</v>
      </c>
      <c r="N520" t="s">
        <v>99</v>
      </c>
      <c r="O520" t="s">
        <v>20</v>
      </c>
      <c r="P520" t="s">
        <v>16</v>
      </c>
      <c r="Q520">
        <v>319191</v>
      </c>
      <c r="R520" t="s">
        <v>41</v>
      </c>
      <c r="S520">
        <v>96127</v>
      </c>
      <c r="T520" t="s">
        <v>307</v>
      </c>
    </row>
    <row r="521" spans="2:20" x14ac:dyDescent="0.25">
      <c r="B521" t="s">
        <v>13</v>
      </c>
      <c r="C521" t="s">
        <v>18</v>
      </c>
      <c r="D521" t="s">
        <v>17</v>
      </c>
      <c r="E521" t="s">
        <v>17</v>
      </c>
      <c r="F521">
        <v>9</v>
      </c>
      <c r="G521">
        <v>345</v>
      </c>
      <c r="H521">
        <v>345</v>
      </c>
      <c r="I521">
        <v>1130</v>
      </c>
      <c r="J521" s="58">
        <v>1345.33</v>
      </c>
      <c r="K521" s="1">
        <v>43732</v>
      </c>
      <c r="L521">
        <v>337370</v>
      </c>
      <c r="M521" t="s">
        <v>38</v>
      </c>
      <c r="N521" t="s">
        <v>42</v>
      </c>
      <c r="O521" t="s">
        <v>20</v>
      </c>
      <c r="P521" t="s">
        <v>16</v>
      </c>
      <c r="Q521">
        <v>317859</v>
      </c>
      <c r="R521" t="s">
        <v>41</v>
      </c>
      <c r="S521">
        <v>96128</v>
      </c>
      <c r="T521" t="s">
        <v>307</v>
      </c>
    </row>
    <row r="522" spans="2:20" x14ac:dyDescent="0.25">
      <c r="B522" t="s">
        <v>13</v>
      </c>
      <c r="C522" t="s">
        <v>18</v>
      </c>
      <c r="D522" t="s">
        <v>17</v>
      </c>
      <c r="E522" t="s">
        <v>17</v>
      </c>
      <c r="F522">
        <v>9</v>
      </c>
      <c r="G522">
        <v>345</v>
      </c>
      <c r="H522">
        <v>345</v>
      </c>
      <c r="I522">
        <v>1105</v>
      </c>
      <c r="J522" s="58">
        <v>343.09</v>
      </c>
      <c r="K522" s="1">
        <v>43734</v>
      </c>
      <c r="L522">
        <v>337541</v>
      </c>
      <c r="M522" t="s">
        <v>68</v>
      </c>
      <c r="N522" t="s">
        <v>93</v>
      </c>
      <c r="O522" t="s">
        <v>20</v>
      </c>
      <c r="P522" t="s">
        <v>16</v>
      </c>
      <c r="Q522">
        <v>317395</v>
      </c>
      <c r="R522" t="s">
        <v>41</v>
      </c>
      <c r="S522">
        <v>91260</v>
      </c>
      <c r="T522" t="s">
        <v>306</v>
      </c>
    </row>
    <row r="523" spans="2:20" x14ac:dyDescent="0.25">
      <c r="B523" t="s">
        <v>13</v>
      </c>
      <c r="C523" t="s">
        <v>18</v>
      </c>
      <c r="D523" t="s">
        <v>17</v>
      </c>
      <c r="E523" t="s">
        <v>17</v>
      </c>
      <c r="F523">
        <v>9</v>
      </c>
      <c r="G523">
        <v>345</v>
      </c>
      <c r="H523">
        <v>345</v>
      </c>
      <c r="I523">
        <v>1200</v>
      </c>
      <c r="J523" s="58">
        <v>1049.79</v>
      </c>
      <c r="K523" s="1">
        <v>43734</v>
      </c>
      <c r="L523">
        <v>337542</v>
      </c>
      <c r="M523" t="s">
        <v>21</v>
      </c>
      <c r="N523" t="s">
        <v>96</v>
      </c>
      <c r="O523" t="s">
        <v>20</v>
      </c>
      <c r="P523" t="s">
        <v>16</v>
      </c>
      <c r="Q523">
        <v>317662</v>
      </c>
      <c r="R523" t="s">
        <v>41</v>
      </c>
      <c r="S523">
        <v>1005960</v>
      </c>
      <c r="T523" t="s">
        <v>304</v>
      </c>
    </row>
    <row r="524" spans="2:20" x14ac:dyDescent="0.25">
      <c r="B524" t="s">
        <v>13</v>
      </c>
      <c r="C524" t="s">
        <v>18</v>
      </c>
      <c r="D524" t="s">
        <v>17</v>
      </c>
      <c r="E524" t="s">
        <v>17</v>
      </c>
      <c r="F524">
        <v>9</v>
      </c>
      <c r="G524">
        <v>345</v>
      </c>
      <c r="H524">
        <v>345</v>
      </c>
      <c r="I524">
        <v>1190</v>
      </c>
      <c r="J524" s="58">
        <v>26.34</v>
      </c>
      <c r="K524" s="1">
        <v>43717</v>
      </c>
      <c r="L524">
        <v>1088141</v>
      </c>
      <c r="M524" t="s">
        <v>21</v>
      </c>
      <c r="N524" t="s">
        <v>98</v>
      </c>
      <c r="O524" t="s">
        <v>24</v>
      </c>
      <c r="P524" t="s">
        <v>16</v>
      </c>
      <c r="Q524">
        <v>320198</v>
      </c>
      <c r="R524" t="s">
        <v>41</v>
      </c>
      <c r="S524">
        <v>96448</v>
      </c>
      <c r="T524" t="s">
        <v>304</v>
      </c>
    </row>
    <row r="525" spans="2:20" x14ac:dyDescent="0.25">
      <c r="B525" t="s">
        <v>13</v>
      </c>
      <c r="C525" t="s">
        <v>18</v>
      </c>
      <c r="D525" t="s">
        <v>17</v>
      </c>
      <c r="E525" t="s">
        <v>17</v>
      </c>
      <c r="F525">
        <v>9</v>
      </c>
      <c r="G525">
        <v>345</v>
      </c>
      <c r="H525">
        <v>345</v>
      </c>
      <c r="I525">
        <v>1195</v>
      </c>
      <c r="J525" s="58">
        <v>74.81</v>
      </c>
      <c r="K525" s="1">
        <v>43732</v>
      </c>
      <c r="L525">
        <v>1093330</v>
      </c>
      <c r="M525" t="s">
        <v>21</v>
      </c>
      <c r="N525" t="s">
        <v>97</v>
      </c>
      <c r="O525" t="s">
        <v>24</v>
      </c>
      <c r="P525" t="s">
        <v>16</v>
      </c>
      <c r="Q525">
        <v>321211</v>
      </c>
      <c r="R525" t="s">
        <v>22</v>
      </c>
      <c r="S525">
        <v>97601</v>
      </c>
      <c r="T525" t="s">
        <v>304</v>
      </c>
    </row>
    <row r="526" spans="2:20" x14ac:dyDescent="0.25">
      <c r="B526" t="s">
        <v>13</v>
      </c>
      <c r="C526" t="s">
        <v>18</v>
      </c>
      <c r="D526" t="s">
        <v>17</v>
      </c>
      <c r="E526" t="s">
        <v>17</v>
      </c>
      <c r="F526">
        <v>9</v>
      </c>
      <c r="G526">
        <v>345</v>
      </c>
      <c r="H526">
        <v>345</v>
      </c>
      <c r="I526">
        <v>1130</v>
      </c>
      <c r="J526" s="58">
        <v>70.8</v>
      </c>
      <c r="K526" s="1">
        <v>43732</v>
      </c>
      <c r="L526">
        <v>1093520</v>
      </c>
      <c r="M526" t="s">
        <v>38</v>
      </c>
      <c r="N526" t="s">
        <v>99</v>
      </c>
      <c r="O526" t="s">
        <v>24</v>
      </c>
      <c r="P526" t="s">
        <v>16</v>
      </c>
      <c r="Q526">
        <v>319191</v>
      </c>
      <c r="R526" t="s">
        <v>41</v>
      </c>
      <c r="S526">
        <v>96127</v>
      </c>
      <c r="T526" t="s">
        <v>307</v>
      </c>
    </row>
    <row r="527" spans="2:20" x14ac:dyDescent="0.25">
      <c r="B527" t="s">
        <v>13</v>
      </c>
      <c r="C527" t="s">
        <v>18</v>
      </c>
      <c r="D527" t="s">
        <v>17</v>
      </c>
      <c r="E527" t="s">
        <v>17</v>
      </c>
      <c r="F527">
        <v>9</v>
      </c>
      <c r="G527">
        <v>345</v>
      </c>
      <c r="H527">
        <v>345</v>
      </c>
      <c r="I527">
        <v>1130</v>
      </c>
      <c r="J527" s="58">
        <v>0.08</v>
      </c>
      <c r="K527" s="1">
        <v>43734</v>
      </c>
      <c r="L527">
        <v>1094985</v>
      </c>
      <c r="M527" t="s">
        <v>38</v>
      </c>
      <c r="N527" t="s">
        <v>42</v>
      </c>
      <c r="O527" t="s">
        <v>24</v>
      </c>
      <c r="P527" t="s">
        <v>16</v>
      </c>
      <c r="Q527">
        <v>317859</v>
      </c>
      <c r="R527" t="s">
        <v>41</v>
      </c>
      <c r="S527">
        <v>96128</v>
      </c>
      <c r="T527" t="s">
        <v>307</v>
      </c>
    </row>
    <row r="528" spans="2:20" x14ac:dyDescent="0.25">
      <c r="B528" t="s">
        <v>13</v>
      </c>
      <c r="C528" t="s">
        <v>18</v>
      </c>
      <c r="D528" t="s">
        <v>17</v>
      </c>
      <c r="E528" t="s">
        <v>17</v>
      </c>
      <c r="F528">
        <v>9</v>
      </c>
      <c r="G528">
        <v>345</v>
      </c>
      <c r="H528">
        <v>345</v>
      </c>
      <c r="I528">
        <v>1200</v>
      </c>
      <c r="J528" s="58">
        <v>8.66</v>
      </c>
      <c r="K528" s="1">
        <v>43734</v>
      </c>
      <c r="L528">
        <v>1094990</v>
      </c>
      <c r="M528" t="s">
        <v>21</v>
      </c>
      <c r="N528" t="s">
        <v>96</v>
      </c>
      <c r="O528" t="s">
        <v>24</v>
      </c>
      <c r="P528" t="s">
        <v>16</v>
      </c>
      <c r="Q528">
        <v>317662</v>
      </c>
      <c r="R528" t="s">
        <v>41</v>
      </c>
      <c r="S528">
        <v>1005960</v>
      </c>
      <c r="T528" t="s">
        <v>304</v>
      </c>
    </row>
    <row r="529" spans="2:20" x14ac:dyDescent="0.25">
      <c r="B529" t="s">
        <v>13</v>
      </c>
      <c r="C529" t="s">
        <v>14</v>
      </c>
      <c r="D529" t="s">
        <v>17</v>
      </c>
      <c r="E529" t="s">
        <v>17</v>
      </c>
      <c r="F529">
        <v>9</v>
      </c>
      <c r="G529">
        <v>345</v>
      </c>
      <c r="H529">
        <v>345</v>
      </c>
      <c r="I529">
        <v>1130</v>
      </c>
      <c r="J529" s="58">
        <v>93.08</v>
      </c>
      <c r="K529" s="1">
        <v>43718</v>
      </c>
      <c r="L529">
        <v>2144</v>
      </c>
      <c r="M529" t="s">
        <v>25</v>
      </c>
      <c r="N529" t="s">
        <v>136</v>
      </c>
      <c r="O529" t="s">
        <v>26</v>
      </c>
      <c r="P529" t="s">
        <v>16</v>
      </c>
      <c r="S529">
        <v>96128</v>
      </c>
      <c r="T529" t="s">
        <v>307</v>
      </c>
    </row>
    <row r="530" spans="2:20" x14ac:dyDescent="0.25">
      <c r="B530" t="s">
        <v>13</v>
      </c>
      <c r="C530" t="s">
        <v>14</v>
      </c>
      <c r="D530" t="s">
        <v>17</v>
      </c>
      <c r="E530" t="s">
        <v>17</v>
      </c>
      <c r="F530">
        <v>9</v>
      </c>
      <c r="G530">
        <v>345</v>
      </c>
      <c r="H530">
        <v>345</v>
      </c>
      <c r="I530">
        <v>1125</v>
      </c>
      <c r="J530" s="58">
        <v>148.91999999999999</v>
      </c>
      <c r="K530" s="1">
        <v>43718</v>
      </c>
      <c r="L530">
        <v>2144</v>
      </c>
      <c r="M530" t="s">
        <v>135</v>
      </c>
      <c r="N530" t="s">
        <v>30</v>
      </c>
      <c r="O530" t="s">
        <v>26</v>
      </c>
      <c r="P530" t="s">
        <v>16</v>
      </c>
      <c r="S530">
        <v>91928</v>
      </c>
      <c r="T530" t="s">
        <v>307</v>
      </c>
    </row>
    <row r="531" spans="2:20" x14ac:dyDescent="0.25">
      <c r="B531" t="s">
        <v>13</v>
      </c>
      <c r="C531" t="s">
        <v>14</v>
      </c>
      <c r="D531" t="s">
        <v>17</v>
      </c>
      <c r="E531" t="s">
        <v>17</v>
      </c>
      <c r="F531">
        <v>9</v>
      </c>
      <c r="G531">
        <v>345</v>
      </c>
      <c r="H531">
        <v>345</v>
      </c>
      <c r="I531">
        <v>1115</v>
      </c>
      <c r="J531" s="58">
        <v>297.83999999999997</v>
      </c>
      <c r="K531" s="1">
        <v>43718</v>
      </c>
      <c r="L531">
        <v>2144</v>
      </c>
      <c r="M531" t="s">
        <v>31</v>
      </c>
      <c r="N531" t="s">
        <v>201</v>
      </c>
      <c r="O531" t="s">
        <v>26</v>
      </c>
      <c r="P531" t="s">
        <v>16</v>
      </c>
      <c r="S531">
        <v>92930</v>
      </c>
      <c r="T531" t="s">
        <v>306</v>
      </c>
    </row>
    <row r="532" spans="2:20" x14ac:dyDescent="0.25">
      <c r="B532" t="s">
        <v>13</v>
      </c>
      <c r="C532" t="s">
        <v>14</v>
      </c>
      <c r="D532" t="s">
        <v>17</v>
      </c>
      <c r="E532" t="s">
        <v>17</v>
      </c>
      <c r="F532">
        <v>9</v>
      </c>
      <c r="G532">
        <v>345</v>
      </c>
      <c r="H532">
        <v>345</v>
      </c>
      <c r="I532">
        <v>1115</v>
      </c>
      <c r="J532" s="58">
        <v>37.229999999999997</v>
      </c>
      <c r="K532" s="1">
        <v>43718</v>
      </c>
      <c r="L532">
        <v>2144</v>
      </c>
      <c r="M532" t="s">
        <v>31</v>
      </c>
      <c r="N532" t="s">
        <v>200</v>
      </c>
      <c r="O532" t="s">
        <v>26</v>
      </c>
      <c r="P532" t="s">
        <v>16</v>
      </c>
      <c r="S532">
        <v>92930</v>
      </c>
      <c r="T532" t="s">
        <v>306</v>
      </c>
    </row>
    <row r="533" spans="2:20" x14ac:dyDescent="0.25">
      <c r="B533" t="s">
        <v>13</v>
      </c>
      <c r="C533" t="s">
        <v>14</v>
      </c>
      <c r="D533" t="s">
        <v>17</v>
      </c>
      <c r="E533" t="s">
        <v>17</v>
      </c>
      <c r="F533">
        <v>9</v>
      </c>
      <c r="G533">
        <v>345</v>
      </c>
      <c r="H533">
        <v>345</v>
      </c>
      <c r="I533">
        <v>1115</v>
      </c>
      <c r="J533" s="58">
        <v>335.07</v>
      </c>
      <c r="K533" s="1">
        <v>43718</v>
      </c>
      <c r="L533">
        <v>2144</v>
      </c>
      <c r="M533" t="s">
        <v>36</v>
      </c>
      <c r="N533" t="s">
        <v>199</v>
      </c>
      <c r="O533" t="s">
        <v>26</v>
      </c>
      <c r="P533" t="s">
        <v>16</v>
      </c>
      <c r="S533">
        <v>92930</v>
      </c>
      <c r="T533" t="s">
        <v>306</v>
      </c>
    </row>
    <row r="534" spans="2:20" x14ac:dyDescent="0.25">
      <c r="B534" t="s">
        <v>13</v>
      </c>
      <c r="C534" t="s">
        <v>14</v>
      </c>
      <c r="D534" t="s">
        <v>17</v>
      </c>
      <c r="E534" t="s">
        <v>17</v>
      </c>
      <c r="F534">
        <v>9</v>
      </c>
      <c r="G534">
        <v>345</v>
      </c>
      <c r="H534">
        <v>345</v>
      </c>
      <c r="I534">
        <v>1130</v>
      </c>
      <c r="J534" s="58">
        <v>74.459999999999994</v>
      </c>
      <c r="K534" s="1">
        <v>43718</v>
      </c>
      <c r="L534">
        <v>2144</v>
      </c>
      <c r="M534" t="s">
        <v>135</v>
      </c>
      <c r="N534" t="s">
        <v>30</v>
      </c>
      <c r="O534" t="s">
        <v>26</v>
      </c>
      <c r="P534" t="s">
        <v>16</v>
      </c>
      <c r="S534">
        <v>96128</v>
      </c>
      <c r="T534" t="s">
        <v>307</v>
      </c>
    </row>
    <row r="535" spans="2:20" x14ac:dyDescent="0.25">
      <c r="B535" t="s">
        <v>13</v>
      </c>
      <c r="C535" t="s">
        <v>14</v>
      </c>
      <c r="D535" t="s">
        <v>17</v>
      </c>
      <c r="E535" t="s">
        <v>17</v>
      </c>
      <c r="F535">
        <v>9</v>
      </c>
      <c r="G535">
        <v>345</v>
      </c>
      <c r="H535">
        <v>345</v>
      </c>
      <c r="I535">
        <v>1130</v>
      </c>
      <c r="J535" s="58">
        <v>186.15</v>
      </c>
      <c r="K535" s="1">
        <v>43718</v>
      </c>
      <c r="L535">
        <v>2144</v>
      </c>
      <c r="M535" t="s">
        <v>25</v>
      </c>
      <c r="N535" t="s">
        <v>194</v>
      </c>
      <c r="O535" t="s">
        <v>26</v>
      </c>
      <c r="P535" t="s">
        <v>16</v>
      </c>
      <c r="S535">
        <v>96128</v>
      </c>
      <c r="T535" t="s">
        <v>307</v>
      </c>
    </row>
    <row r="536" spans="2:20" x14ac:dyDescent="0.25">
      <c r="B536" t="s">
        <v>13</v>
      </c>
      <c r="C536" t="s">
        <v>14</v>
      </c>
      <c r="D536" t="s">
        <v>17</v>
      </c>
      <c r="E536" t="s">
        <v>17</v>
      </c>
      <c r="F536">
        <v>9</v>
      </c>
      <c r="G536">
        <v>345</v>
      </c>
      <c r="H536">
        <v>345</v>
      </c>
      <c r="I536">
        <v>1125</v>
      </c>
      <c r="J536" s="58">
        <v>167.54</v>
      </c>
      <c r="K536" s="1">
        <v>43718</v>
      </c>
      <c r="L536">
        <v>2144</v>
      </c>
      <c r="M536" t="s">
        <v>25</v>
      </c>
      <c r="N536" t="s">
        <v>198</v>
      </c>
      <c r="O536" t="s">
        <v>26</v>
      </c>
      <c r="P536" t="s">
        <v>16</v>
      </c>
      <c r="S536">
        <v>91928</v>
      </c>
      <c r="T536" t="s">
        <v>307</v>
      </c>
    </row>
    <row r="537" spans="2:20" x14ac:dyDescent="0.25">
      <c r="B537" t="s">
        <v>13</v>
      </c>
      <c r="C537" t="s">
        <v>14</v>
      </c>
      <c r="D537" t="s">
        <v>17</v>
      </c>
      <c r="E537" t="s">
        <v>17</v>
      </c>
      <c r="F537">
        <v>9</v>
      </c>
      <c r="G537">
        <v>345</v>
      </c>
      <c r="H537">
        <v>345</v>
      </c>
      <c r="I537">
        <v>1130</v>
      </c>
      <c r="J537" s="58">
        <v>111.69</v>
      </c>
      <c r="K537" s="1">
        <v>43718</v>
      </c>
      <c r="L537">
        <v>2144</v>
      </c>
      <c r="M537" t="s">
        <v>135</v>
      </c>
      <c r="N537" t="s">
        <v>30</v>
      </c>
      <c r="O537" t="s">
        <v>26</v>
      </c>
      <c r="P537" t="s">
        <v>16</v>
      </c>
      <c r="S537">
        <v>96128</v>
      </c>
      <c r="T537" t="s">
        <v>307</v>
      </c>
    </row>
    <row r="538" spans="2:20" x14ac:dyDescent="0.25">
      <c r="B538" t="s">
        <v>13</v>
      </c>
      <c r="C538" t="s">
        <v>14</v>
      </c>
      <c r="D538" t="s">
        <v>17</v>
      </c>
      <c r="E538" t="s">
        <v>17</v>
      </c>
      <c r="F538">
        <v>9</v>
      </c>
      <c r="G538">
        <v>345</v>
      </c>
      <c r="H538">
        <v>345</v>
      </c>
      <c r="I538">
        <v>1130</v>
      </c>
      <c r="J538" s="58">
        <v>111.69</v>
      </c>
      <c r="K538" s="1">
        <v>43718</v>
      </c>
      <c r="L538">
        <v>2144</v>
      </c>
      <c r="M538" t="s">
        <v>28</v>
      </c>
      <c r="N538" t="s">
        <v>30</v>
      </c>
      <c r="O538" t="s">
        <v>26</v>
      </c>
      <c r="P538" t="s">
        <v>16</v>
      </c>
      <c r="S538">
        <v>96128</v>
      </c>
      <c r="T538" t="s">
        <v>307</v>
      </c>
    </row>
    <row r="539" spans="2:20" x14ac:dyDescent="0.25">
      <c r="B539" t="s">
        <v>13</v>
      </c>
      <c r="C539" t="s">
        <v>14</v>
      </c>
      <c r="D539" t="s">
        <v>17</v>
      </c>
      <c r="E539" t="s">
        <v>17</v>
      </c>
      <c r="F539">
        <v>9</v>
      </c>
      <c r="G539">
        <v>345</v>
      </c>
      <c r="H539">
        <v>345</v>
      </c>
      <c r="I539">
        <v>1125</v>
      </c>
      <c r="J539" s="58">
        <v>148.91999999999999</v>
      </c>
      <c r="K539" s="1">
        <v>43718</v>
      </c>
      <c r="L539">
        <v>2144</v>
      </c>
      <c r="M539" t="s">
        <v>28</v>
      </c>
      <c r="N539" t="s">
        <v>30</v>
      </c>
      <c r="O539" t="s">
        <v>26</v>
      </c>
      <c r="P539" t="s">
        <v>16</v>
      </c>
      <c r="S539">
        <v>91928</v>
      </c>
      <c r="T539" t="s">
        <v>307</v>
      </c>
    </row>
    <row r="540" spans="2:20" x14ac:dyDescent="0.25">
      <c r="B540" t="s">
        <v>13</v>
      </c>
      <c r="C540" t="s">
        <v>14</v>
      </c>
      <c r="D540" t="s">
        <v>17</v>
      </c>
      <c r="E540" t="s">
        <v>17</v>
      </c>
      <c r="F540">
        <v>9</v>
      </c>
      <c r="G540">
        <v>345</v>
      </c>
      <c r="H540">
        <v>345</v>
      </c>
      <c r="I540">
        <v>1130</v>
      </c>
      <c r="J540" s="58">
        <v>170.2</v>
      </c>
      <c r="K540" s="1">
        <v>43732</v>
      </c>
      <c r="L540">
        <v>2150</v>
      </c>
      <c r="M540" t="s">
        <v>27</v>
      </c>
      <c r="N540" t="s">
        <v>193</v>
      </c>
      <c r="O540" t="s">
        <v>26</v>
      </c>
      <c r="P540" t="s">
        <v>16</v>
      </c>
      <c r="S540">
        <v>96128</v>
      </c>
      <c r="T540" t="s">
        <v>307</v>
      </c>
    </row>
    <row r="541" spans="2:20" x14ac:dyDescent="0.25">
      <c r="B541" t="s">
        <v>13</v>
      </c>
      <c r="C541" t="s">
        <v>14</v>
      </c>
      <c r="D541" t="s">
        <v>17</v>
      </c>
      <c r="E541" t="s">
        <v>17</v>
      </c>
      <c r="F541">
        <v>9</v>
      </c>
      <c r="G541">
        <v>345</v>
      </c>
      <c r="H541">
        <v>345</v>
      </c>
      <c r="I541">
        <v>1195</v>
      </c>
      <c r="J541" s="58">
        <v>111.69</v>
      </c>
      <c r="K541" s="1">
        <v>43732</v>
      </c>
      <c r="L541">
        <v>2150</v>
      </c>
      <c r="M541" t="s">
        <v>31</v>
      </c>
      <c r="N541" t="s">
        <v>190</v>
      </c>
      <c r="O541" t="s">
        <v>26</v>
      </c>
      <c r="P541" t="s">
        <v>16</v>
      </c>
      <c r="S541">
        <v>97601</v>
      </c>
      <c r="T541" t="s">
        <v>304</v>
      </c>
    </row>
    <row r="542" spans="2:20" x14ac:dyDescent="0.25">
      <c r="B542" t="s">
        <v>13</v>
      </c>
      <c r="C542" t="s">
        <v>14</v>
      </c>
      <c r="D542" t="s">
        <v>17</v>
      </c>
      <c r="E542" t="s">
        <v>17</v>
      </c>
      <c r="F542">
        <v>9</v>
      </c>
      <c r="G542">
        <v>345</v>
      </c>
      <c r="H542">
        <v>345</v>
      </c>
      <c r="I542">
        <v>1130</v>
      </c>
      <c r="J542" s="58">
        <v>191.48</v>
      </c>
      <c r="K542" s="1">
        <v>43732</v>
      </c>
      <c r="L542">
        <v>2150</v>
      </c>
      <c r="M542" t="s">
        <v>25</v>
      </c>
      <c r="N542" t="s">
        <v>30</v>
      </c>
      <c r="O542" t="s">
        <v>26</v>
      </c>
      <c r="P542" t="s">
        <v>16</v>
      </c>
      <c r="S542">
        <v>96128</v>
      </c>
      <c r="T542" t="s">
        <v>307</v>
      </c>
    </row>
    <row r="543" spans="2:20" x14ac:dyDescent="0.25">
      <c r="B543" t="s">
        <v>13</v>
      </c>
      <c r="C543" t="s">
        <v>14</v>
      </c>
      <c r="D543" t="s">
        <v>17</v>
      </c>
      <c r="E543" t="s">
        <v>17</v>
      </c>
      <c r="F543">
        <v>9</v>
      </c>
      <c r="G543">
        <v>345</v>
      </c>
      <c r="H543">
        <v>345</v>
      </c>
      <c r="I543">
        <v>1135</v>
      </c>
      <c r="J543" s="58">
        <v>42.55</v>
      </c>
      <c r="K543" s="1">
        <v>43738</v>
      </c>
      <c r="L543">
        <v>2153</v>
      </c>
      <c r="M543" t="s">
        <v>29</v>
      </c>
      <c r="N543" t="s">
        <v>192</v>
      </c>
      <c r="O543" t="s">
        <v>26</v>
      </c>
      <c r="P543" t="s">
        <v>16</v>
      </c>
      <c r="S543">
        <v>97906</v>
      </c>
      <c r="T543" t="s">
        <v>307</v>
      </c>
    </row>
    <row r="544" spans="2:20" x14ac:dyDescent="0.25">
      <c r="B544" t="s">
        <v>13</v>
      </c>
      <c r="C544" t="s">
        <v>14</v>
      </c>
      <c r="D544" t="s">
        <v>17</v>
      </c>
      <c r="E544" t="s">
        <v>17</v>
      </c>
      <c r="F544">
        <v>9</v>
      </c>
      <c r="G544">
        <v>345</v>
      </c>
      <c r="H544">
        <v>345</v>
      </c>
      <c r="I544">
        <v>1135</v>
      </c>
      <c r="J544" s="58">
        <v>42.55</v>
      </c>
      <c r="K544" s="1">
        <v>43738</v>
      </c>
      <c r="L544">
        <v>2153</v>
      </c>
      <c r="M544" t="s">
        <v>29</v>
      </c>
      <c r="N544" t="s">
        <v>192</v>
      </c>
      <c r="O544" t="s">
        <v>26</v>
      </c>
      <c r="P544" t="s">
        <v>16</v>
      </c>
      <c r="S544">
        <v>97906</v>
      </c>
      <c r="T544" t="s">
        <v>307</v>
      </c>
    </row>
    <row r="545" spans="2:20" x14ac:dyDescent="0.25">
      <c r="B545" t="s">
        <v>56</v>
      </c>
      <c r="C545" t="s">
        <v>14</v>
      </c>
      <c r="D545" t="s">
        <v>17</v>
      </c>
      <c r="E545" t="s">
        <v>17</v>
      </c>
      <c r="F545">
        <v>9</v>
      </c>
      <c r="G545">
        <v>345</v>
      </c>
      <c r="H545">
        <v>2019116</v>
      </c>
      <c r="I545">
        <v>1665</v>
      </c>
      <c r="J545" s="58">
        <v>42.55</v>
      </c>
      <c r="K545" s="1">
        <v>43738</v>
      </c>
      <c r="L545">
        <v>2153</v>
      </c>
      <c r="M545" t="s">
        <v>29</v>
      </c>
      <c r="N545" t="s">
        <v>130</v>
      </c>
      <c r="O545" t="s">
        <v>26</v>
      </c>
      <c r="P545" t="s">
        <v>16</v>
      </c>
      <c r="T545" t="s">
        <v>369</v>
      </c>
    </row>
    <row r="546" spans="2:20" x14ac:dyDescent="0.25">
      <c r="B546" t="s">
        <v>13</v>
      </c>
      <c r="C546" t="s">
        <v>14</v>
      </c>
      <c r="D546" t="s">
        <v>17</v>
      </c>
      <c r="E546" t="s">
        <v>17</v>
      </c>
      <c r="F546">
        <v>9</v>
      </c>
      <c r="G546">
        <v>345</v>
      </c>
      <c r="H546">
        <v>345</v>
      </c>
      <c r="I546">
        <v>1145</v>
      </c>
      <c r="J546" s="58">
        <v>42.55</v>
      </c>
      <c r="K546" s="1">
        <v>43738</v>
      </c>
      <c r="L546">
        <v>2153</v>
      </c>
      <c r="M546" t="s">
        <v>29</v>
      </c>
      <c r="N546" t="s">
        <v>191</v>
      </c>
      <c r="O546" t="s">
        <v>26</v>
      </c>
      <c r="P546" t="s">
        <v>16</v>
      </c>
      <c r="S546">
        <v>98198</v>
      </c>
      <c r="T546" t="s">
        <v>307</v>
      </c>
    </row>
    <row r="547" spans="2:20" x14ac:dyDescent="0.25">
      <c r="B547" t="s">
        <v>13</v>
      </c>
      <c r="C547" t="s">
        <v>14</v>
      </c>
      <c r="D547" t="s">
        <v>17</v>
      </c>
      <c r="E547" t="s">
        <v>17</v>
      </c>
      <c r="F547">
        <v>9</v>
      </c>
      <c r="G547">
        <v>345</v>
      </c>
      <c r="H547">
        <v>345</v>
      </c>
      <c r="I547">
        <v>1145</v>
      </c>
      <c r="J547" s="58">
        <v>42.55</v>
      </c>
      <c r="K547" s="1">
        <v>43738</v>
      </c>
      <c r="L547">
        <v>2153</v>
      </c>
      <c r="M547" t="s">
        <v>29</v>
      </c>
      <c r="N547" t="s">
        <v>191</v>
      </c>
      <c r="O547" t="s">
        <v>26</v>
      </c>
      <c r="P547" t="s">
        <v>16</v>
      </c>
      <c r="S547">
        <v>98198</v>
      </c>
      <c r="T547" t="s">
        <v>307</v>
      </c>
    </row>
    <row r="548" spans="2:20" x14ac:dyDescent="0.25">
      <c r="B548" t="s">
        <v>13</v>
      </c>
      <c r="C548" t="s">
        <v>14</v>
      </c>
      <c r="D548" t="s">
        <v>17</v>
      </c>
      <c r="E548" t="s">
        <v>17</v>
      </c>
      <c r="F548">
        <v>9</v>
      </c>
      <c r="G548">
        <v>345</v>
      </c>
      <c r="H548">
        <v>345</v>
      </c>
      <c r="I548">
        <v>1140</v>
      </c>
      <c r="J548" s="58">
        <v>42.55</v>
      </c>
      <c r="K548" s="1">
        <v>43738</v>
      </c>
      <c r="L548">
        <v>2153</v>
      </c>
      <c r="M548" t="s">
        <v>29</v>
      </c>
      <c r="N548" t="s">
        <v>34</v>
      </c>
      <c r="O548" t="s">
        <v>26</v>
      </c>
      <c r="P548" t="s">
        <v>16</v>
      </c>
      <c r="S548">
        <v>93264</v>
      </c>
      <c r="T548" t="s">
        <v>307</v>
      </c>
    </row>
    <row r="549" spans="2:20" x14ac:dyDescent="0.25">
      <c r="B549" t="s">
        <v>13</v>
      </c>
      <c r="C549" t="s">
        <v>14</v>
      </c>
      <c r="D549" t="s">
        <v>17</v>
      </c>
      <c r="E549" t="s">
        <v>17</v>
      </c>
      <c r="F549">
        <v>9</v>
      </c>
      <c r="G549">
        <v>345</v>
      </c>
      <c r="H549">
        <v>345</v>
      </c>
      <c r="I549">
        <v>1130</v>
      </c>
      <c r="J549" s="58">
        <v>85.1</v>
      </c>
      <c r="K549" s="1">
        <v>43738</v>
      </c>
      <c r="L549">
        <v>2153</v>
      </c>
      <c r="M549" t="s">
        <v>29</v>
      </c>
      <c r="N549" t="s">
        <v>43</v>
      </c>
      <c r="O549" t="s">
        <v>26</v>
      </c>
      <c r="P549" t="s">
        <v>16</v>
      </c>
      <c r="S549">
        <v>96128</v>
      </c>
      <c r="T549" t="s">
        <v>307</v>
      </c>
    </row>
    <row r="550" spans="2:20" x14ac:dyDescent="0.25">
      <c r="B550" t="s">
        <v>13</v>
      </c>
      <c r="C550" t="s">
        <v>14</v>
      </c>
      <c r="D550" t="s">
        <v>17</v>
      </c>
      <c r="E550" t="s">
        <v>17</v>
      </c>
      <c r="F550">
        <v>9</v>
      </c>
      <c r="G550">
        <v>345</v>
      </c>
      <c r="H550">
        <v>345</v>
      </c>
      <c r="I550">
        <v>1135</v>
      </c>
      <c r="J550" s="58">
        <v>42.55</v>
      </c>
      <c r="K550" s="1">
        <v>43738</v>
      </c>
      <c r="L550">
        <v>2153</v>
      </c>
      <c r="M550" t="s">
        <v>29</v>
      </c>
      <c r="N550" t="s">
        <v>192</v>
      </c>
      <c r="O550" t="s">
        <v>26</v>
      </c>
      <c r="P550" t="s">
        <v>16</v>
      </c>
      <c r="S550">
        <v>97906</v>
      </c>
      <c r="T550" t="s">
        <v>307</v>
      </c>
    </row>
    <row r="551" spans="2:20" x14ac:dyDescent="0.25">
      <c r="B551" t="s">
        <v>13</v>
      </c>
      <c r="C551" t="s">
        <v>14</v>
      </c>
      <c r="D551" t="s">
        <v>17</v>
      </c>
      <c r="E551" t="s">
        <v>17</v>
      </c>
      <c r="F551">
        <v>9</v>
      </c>
      <c r="G551">
        <v>345</v>
      </c>
      <c r="H551">
        <v>345</v>
      </c>
      <c r="I551">
        <v>1140</v>
      </c>
      <c r="J551" s="58">
        <v>170.2</v>
      </c>
      <c r="K551" s="1">
        <v>43738</v>
      </c>
      <c r="L551">
        <v>2153</v>
      </c>
      <c r="M551" t="s">
        <v>29</v>
      </c>
      <c r="N551" t="s">
        <v>34</v>
      </c>
      <c r="O551" t="s">
        <v>26</v>
      </c>
      <c r="P551" t="s">
        <v>16</v>
      </c>
      <c r="S551">
        <v>93264</v>
      </c>
      <c r="T551" t="s">
        <v>307</v>
      </c>
    </row>
    <row r="552" spans="2:20" x14ac:dyDescent="0.25">
      <c r="B552" t="s">
        <v>56</v>
      </c>
      <c r="C552" t="s">
        <v>60</v>
      </c>
      <c r="D552" t="s">
        <v>17</v>
      </c>
      <c r="E552" t="s">
        <v>17</v>
      </c>
      <c r="F552">
        <v>10</v>
      </c>
      <c r="G552">
        <v>345</v>
      </c>
      <c r="H552">
        <v>2019116</v>
      </c>
      <c r="I552">
        <v>1666</v>
      </c>
      <c r="J552" s="58">
        <v>24.24</v>
      </c>
      <c r="K552" s="1">
        <v>43769</v>
      </c>
      <c r="L552">
        <v>367105</v>
      </c>
      <c r="M552" t="s">
        <v>292</v>
      </c>
      <c r="N552" t="s">
        <v>60</v>
      </c>
      <c r="O552" t="s">
        <v>15</v>
      </c>
      <c r="P552" t="s">
        <v>16</v>
      </c>
      <c r="T552" t="s">
        <v>369</v>
      </c>
    </row>
    <row r="553" spans="2:20" x14ac:dyDescent="0.25">
      <c r="B553" t="s">
        <v>13</v>
      </c>
      <c r="C553" t="s">
        <v>18</v>
      </c>
      <c r="D553" t="s">
        <v>17</v>
      </c>
      <c r="E553" t="s">
        <v>17</v>
      </c>
      <c r="F553">
        <v>10</v>
      </c>
      <c r="G553">
        <v>345</v>
      </c>
      <c r="H553">
        <v>345</v>
      </c>
      <c r="I553">
        <v>1125</v>
      </c>
      <c r="J553" s="58">
        <v>760</v>
      </c>
      <c r="K553" s="1">
        <v>43742</v>
      </c>
      <c r="L553">
        <v>338477</v>
      </c>
      <c r="M553" t="s">
        <v>50</v>
      </c>
      <c r="N553" t="s">
        <v>490</v>
      </c>
      <c r="O553" t="s">
        <v>20</v>
      </c>
      <c r="P553" t="s">
        <v>16</v>
      </c>
      <c r="Q553">
        <v>324148</v>
      </c>
      <c r="R553" t="s">
        <v>41</v>
      </c>
      <c r="S553">
        <v>91928</v>
      </c>
      <c r="T553" t="s">
        <v>307</v>
      </c>
    </row>
    <row r="554" spans="2:20" x14ac:dyDescent="0.25">
      <c r="B554" t="s">
        <v>13</v>
      </c>
      <c r="C554" t="s">
        <v>51</v>
      </c>
      <c r="D554" t="s">
        <v>17</v>
      </c>
      <c r="E554" t="s">
        <v>17</v>
      </c>
      <c r="F554">
        <v>10</v>
      </c>
      <c r="G554">
        <v>860</v>
      </c>
      <c r="H554">
        <v>860</v>
      </c>
      <c r="I554">
        <v>1555</v>
      </c>
      <c r="J554" s="58">
        <v>477</v>
      </c>
      <c r="K554" s="1">
        <v>43752</v>
      </c>
      <c r="L554">
        <v>339004</v>
      </c>
      <c r="M554" t="s">
        <v>288</v>
      </c>
      <c r="N554" t="s">
        <v>289</v>
      </c>
      <c r="O554" t="s">
        <v>20</v>
      </c>
      <c r="P554" t="s">
        <v>16</v>
      </c>
      <c r="Q554">
        <v>324710</v>
      </c>
      <c r="R554" t="s">
        <v>41</v>
      </c>
      <c r="T554" t="s">
        <v>51</v>
      </c>
    </row>
    <row r="555" spans="2:20" x14ac:dyDescent="0.25">
      <c r="B555" t="s">
        <v>13</v>
      </c>
      <c r="C555" t="s">
        <v>18</v>
      </c>
      <c r="D555" t="s">
        <v>17</v>
      </c>
      <c r="E555" t="s">
        <v>17</v>
      </c>
      <c r="F555">
        <v>10</v>
      </c>
      <c r="G555">
        <v>345</v>
      </c>
      <c r="H555">
        <v>345</v>
      </c>
      <c r="I555">
        <v>1135</v>
      </c>
      <c r="J555" s="58">
        <v>954</v>
      </c>
      <c r="K555" s="1">
        <v>43752</v>
      </c>
      <c r="L555">
        <v>339067</v>
      </c>
      <c r="M555" t="s">
        <v>88</v>
      </c>
      <c r="N555" t="s">
        <v>89</v>
      </c>
      <c r="O555" t="s">
        <v>20</v>
      </c>
      <c r="P555" t="s">
        <v>16</v>
      </c>
      <c r="Q555">
        <v>323510</v>
      </c>
      <c r="R555" t="s">
        <v>41</v>
      </c>
      <c r="S555">
        <v>97906</v>
      </c>
      <c r="T555" t="s">
        <v>307</v>
      </c>
    </row>
    <row r="556" spans="2:20" x14ac:dyDescent="0.25">
      <c r="B556" t="s">
        <v>13</v>
      </c>
      <c r="C556" t="s">
        <v>18</v>
      </c>
      <c r="D556" t="s">
        <v>17</v>
      </c>
      <c r="E556" t="s">
        <v>17</v>
      </c>
      <c r="F556">
        <v>10</v>
      </c>
      <c r="G556">
        <v>345</v>
      </c>
      <c r="H556">
        <v>345</v>
      </c>
      <c r="I556">
        <v>1145</v>
      </c>
      <c r="J556" s="58">
        <v>3679.17</v>
      </c>
      <c r="K556" s="1">
        <v>43760</v>
      </c>
      <c r="L556">
        <v>339740</v>
      </c>
      <c r="M556" t="s">
        <v>21</v>
      </c>
      <c r="N556" t="s">
        <v>87</v>
      </c>
      <c r="O556" t="s">
        <v>20</v>
      </c>
      <c r="P556" t="s">
        <v>16</v>
      </c>
      <c r="Q556">
        <v>323860</v>
      </c>
      <c r="R556" t="s">
        <v>41</v>
      </c>
      <c r="S556">
        <v>98198</v>
      </c>
      <c r="T556" t="s">
        <v>307</v>
      </c>
    </row>
    <row r="557" spans="2:20" x14ac:dyDescent="0.25">
      <c r="B557" t="s">
        <v>13</v>
      </c>
      <c r="C557" t="s">
        <v>18</v>
      </c>
      <c r="D557" t="s">
        <v>17</v>
      </c>
      <c r="E557" t="s">
        <v>17</v>
      </c>
      <c r="F557">
        <v>10</v>
      </c>
      <c r="G557">
        <v>345</v>
      </c>
      <c r="H557">
        <v>345</v>
      </c>
      <c r="I557">
        <v>1105</v>
      </c>
      <c r="J557" s="58">
        <v>-44.3</v>
      </c>
      <c r="K557" s="1">
        <v>43762</v>
      </c>
      <c r="L557">
        <v>340026</v>
      </c>
      <c r="M557" t="s">
        <v>68</v>
      </c>
      <c r="N557" t="s">
        <v>93</v>
      </c>
      <c r="O557" t="s">
        <v>20</v>
      </c>
      <c r="P557" t="s">
        <v>16</v>
      </c>
      <c r="Q557">
        <v>317395</v>
      </c>
      <c r="R557" t="s">
        <v>41</v>
      </c>
      <c r="S557">
        <v>91260</v>
      </c>
      <c r="T557" t="s">
        <v>306</v>
      </c>
    </row>
    <row r="558" spans="2:20" x14ac:dyDescent="0.25">
      <c r="B558" t="s">
        <v>13</v>
      </c>
      <c r="C558" t="s">
        <v>18</v>
      </c>
      <c r="D558" t="s">
        <v>17</v>
      </c>
      <c r="E558" t="s">
        <v>17</v>
      </c>
      <c r="F558">
        <v>10</v>
      </c>
      <c r="G558">
        <v>345</v>
      </c>
      <c r="H558">
        <v>345</v>
      </c>
      <c r="I558">
        <v>1055</v>
      </c>
      <c r="J558" s="58">
        <v>3909</v>
      </c>
      <c r="K558" s="1">
        <v>43763</v>
      </c>
      <c r="L558">
        <v>340145</v>
      </c>
      <c r="M558" t="s">
        <v>53</v>
      </c>
      <c r="N558" t="s">
        <v>86</v>
      </c>
      <c r="O558" t="s">
        <v>20</v>
      </c>
      <c r="P558" t="s">
        <v>16</v>
      </c>
      <c r="Q558">
        <v>324090</v>
      </c>
      <c r="R558" t="s">
        <v>41</v>
      </c>
      <c r="S558">
        <v>92262</v>
      </c>
      <c r="T558" t="s">
        <v>306</v>
      </c>
    </row>
    <row r="559" spans="2:20" x14ac:dyDescent="0.25">
      <c r="B559" t="s">
        <v>13</v>
      </c>
      <c r="C559" t="s">
        <v>18</v>
      </c>
      <c r="D559" t="s">
        <v>17</v>
      </c>
      <c r="E559" t="s">
        <v>17</v>
      </c>
      <c r="F559">
        <v>10</v>
      </c>
      <c r="G559">
        <v>345</v>
      </c>
      <c r="H559">
        <v>345</v>
      </c>
      <c r="I559">
        <v>1115</v>
      </c>
      <c r="J559" s="58">
        <v>-603.95000000000005</v>
      </c>
      <c r="K559" s="1">
        <v>43762</v>
      </c>
      <c r="L559">
        <v>1102812</v>
      </c>
      <c r="M559" t="s">
        <v>21</v>
      </c>
      <c r="N559">
        <v>345102</v>
      </c>
      <c r="O559" t="s">
        <v>47</v>
      </c>
      <c r="P559" t="s">
        <v>16</v>
      </c>
      <c r="S559">
        <v>92930</v>
      </c>
      <c r="T559" t="s">
        <v>306</v>
      </c>
    </row>
    <row r="560" spans="2:20" x14ac:dyDescent="0.25">
      <c r="B560" t="s">
        <v>13</v>
      </c>
      <c r="C560" t="s">
        <v>18</v>
      </c>
      <c r="D560" t="s">
        <v>17</v>
      </c>
      <c r="E560" t="s">
        <v>17</v>
      </c>
      <c r="F560">
        <v>10</v>
      </c>
      <c r="G560">
        <v>345</v>
      </c>
      <c r="H560">
        <v>345</v>
      </c>
      <c r="I560">
        <v>1120</v>
      </c>
      <c r="J560" s="58">
        <v>-42.39</v>
      </c>
      <c r="K560" s="1">
        <v>43762</v>
      </c>
      <c r="L560">
        <v>1102698</v>
      </c>
      <c r="M560" t="s">
        <v>92</v>
      </c>
      <c r="N560" t="s">
        <v>91</v>
      </c>
      <c r="O560" t="s">
        <v>24</v>
      </c>
      <c r="P560" t="s">
        <v>16</v>
      </c>
      <c r="S560">
        <v>91594</v>
      </c>
      <c r="T560" t="s">
        <v>307</v>
      </c>
    </row>
    <row r="561" spans="2:20" x14ac:dyDescent="0.25">
      <c r="B561" t="s">
        <v>13</v>
      </c>
      <c r="C561" t="s">
        <v>18</v>
      </c>
      <c r="D561" t="s">
        <v>17</v>
      </c>
      <c r="E561" t="s">
        <v>17</v>
      </c>
      <c r="F561">
        <v>10</v>
      </c>
      <c r="G561">
        <v>345</v>
      </c>
      <c r="H561">
        <v>345</v>
      </c>
      <c r="I561">
        <v>1120</v>
      </c>
      <c r="J561" s="58">
        <v>42.39</v>
      </c>
      <c r="K561" s="1">
        <v>43761</v>
      </c>
      <c r="L561">
        <v>1102698</v>
      </c>
      <c r="M561" t="s">
        <v>92</v>
      </c>
      <c r="N561" t="s">
        <v>91</v>
      </c>
      <c r="O561" t="s">
        <v>24</v>
      </c>
      <c r="P561" t="s">
        <v>16</v>
      </c>
      <c r="S561">
        <v>91594</v>
      </c>
      <c r="T561" t="s">
        <v>307</v>
      </c>
    </row>
    <row r="562" spans="2:20" x14ac:dyDescent="0.25">
      <c r="B562" t="s">
        <v>13</v>
      </c>
      <c r="C562" t="s">
        <v>18</v>
      </c>
      <c r="D562" t="s">
        <v>17</v>
      </c>
      <c r="E562" t="s">
        <v>17</v>
      </c>
      <c r="F562">
        <v>10</v>
      </c>
      <c r="G562">
        <v>345</v>
      </c>
      <c r="H562">
        <v>345</v>
      </c>
      <c r="I562">
        <v>1120</v>
      </c>
      <c r="J562" s="58">
        <v>42.39</v>
      </c>
      <c r="K562" s="1">
        <v>43766</v>
      </c>
      <c r="L562">
        <v>1103461</v>
      </c>
      <c r="M562" t="s">
        <v>90</v>
      </c>
      <c r="N562" t="s">
        <v>91</v>
      </c>
      <c r="O562" t="s">
        <v>24</v>
      </c>
      <c r="P562" t="s">
        <v>16</v>
      </c>
      <c r="S562">
        <v>91594</v>
      </c>
      <c r="T562" t="s">
        <v>307</v>
      </c>
    </row>
    <row r="563" spans="2:20" x14ac:dyDescent="0.25">
      <c r="B563" t="s">
        <v>13</v>
      </c>
      <c r="C563" t="s">
        <v>18</v>
      </c>
      <c r="D563" t="s">
        <v>17</v>
      </c>
      <c r="E563" t="s">
        <v>17</v>
      </c>
      <c r="F563">
        <v>10</v>
      </c>
      <c r="G563">
        <v>345</v>
      </c>
      <c r="H563">
        <v>345</v>
      </c>
      <c r="I563">
        <v>1145</v>
      </c>
      <c r="J563" s="58">
        <v>11.7</v>
      </c>
      <c r="K563" s="1">
        <v>43766</v>
      </c>
      <c r="L563">
        <v>1103476</v>
      </c>
      <c r="M563" t="s">
        <v>21</v>
      </c>
      <c r="N563" t="s">
        <v>87</v>
      </c>
      <c r="O563" t="s">
        <v>24</v>
      </c>
      <c r="P563" t="s">
        <v>16</v>
      </c>
      <c r="Q563">
        <v>323860</v>
      </c>
      <c r="R563" t="s">
        <v>41</v>
      </c>
      <c r="S563">
        <v>98198</v>
      </c>
      <c r="T563" t="s">
        <v>307</v>
      </c>
    </row>
    <row r="564" spans="2:20" x14ac:dyDescent="0.25">
      <c r="B564" t="s">
        <v>13</v>
      </c>
      <c r="C564" t="s">
        <v>14</v>
      </c>
      <c r="D564" t="s">
        <v>17</v>
      </c>
      <c r="E564" t="s">
        <v>17</v>
      </c>
      <c r="F564">
        <v>10</v>
      </c>
      <c r="G564">
        <v>345</v>
      </c>
      <c r="H564">
        <v>345</v>
      </c>
      <c r="I564">
        <v>1125</v>
      </c>
      <c r="J564" s="58">
        <v>276.58</v>
      </c>
      <c r="K564" s="1">
        <v>43746</v>
      </c>
      <c r="L564">
        <v>2156</v>
      </c>
      <c r="M564" t="s">
        <v>27</v>
      </c>
      <c r="N564" t="s">
        <v>187</v>
      </c>
      <c r="O564" t="s">
        <v>26</v>
      </c>
      <c r="P564" t="s">
        <v>16</v>
      </c>
      <c r="S564">
        <v>91928</v>
      </c>
      <c r="T564" t="s">
        <v>307</v>
      </c>
    </row>
    <row r="565" spans="2:20" x14ac:dyDescent="0.25">
      <c r="B565" t="s">
        <v>13</v>
      </c>
      <c r="C565" t="s">
        <v>14</v>
      </c>
      <c r="D565" t="s">
        <v>17</v>
      </c>
      <c r="E565" t="s">
        <v>17</v>
      </c>
      <c r="F565">
        <v>10</v>
      </c>
      <c r="G565">
        <v>345</v>
      </c>
      <c r="H565">
        <v>345</v>
      </c>
      <c r="I565">
        <v>1130</v>
      </c>
      <c r="J565" s="58">
        <v>127.65</v>
      </c>
      <c r="K565" s="1">
        <v>43746</v>
      </c>
      <c r="L565">
        <v>2156</v>
      </c>
      <c r="M565" t="s">
        <v>27</v>
      </c>
      <c r="N565" t="s">
        <v>184</v>
      </c>
      <c r="O565" t="s">
        <v>26</v>
      </c>
      <c r="P565" t="s">
        <v>16</v>
      </c>
      <c r="S565">
        <v>96128</v>
      </c>
      <c r="T565" t="s">
        <v>307</v>
      </c>
    </row>
    <row r="566" spans="2:20" x14ac:dyDescent="0.25">
      <c r="B566" t="s">
        <v>13</v>
      </c>
      <c r="C566" t="s">
        <v>14</v>
      </c>
      <c r="D566" t="s">
        <v>17</v>
      </c>
      <c r="E566" t="s">
        <v>17</v>
      </c>
      <c r="F566">
        <v>10</v>
      </c>
      <c r="G566">
        <v>345</v>
      </c>
      <c r="H566">
        <v>345</v>
      </c>
      <c r="I566">
        <v>1130</v>
      </c>
      <c r="J566" s="58">
        <v>127.65</v>
      </c>
      <c r="K566" s="1">
        <v>43746</v>
      </c>
      <c r="L566">
        <v>2156</v>
      </c>
      <c r="M566" t="s">
        <v>25</v>
      </c>
      <c r="N566" t="s">
        <v>183</v>
      </c>
      <c r="O566" t="s">
        <v>26</v>
      </c>
      <c r="P566" t="s">
        <v>16</v>
      </c>
      <c r="S566">
        <v>96128</v>
      </c>
      <c r="T566" t="s">
        <v>307</v>
      </c>
    </row>
    <row r="567" spans="2:20" x14ac:dyDescent="0.25">
      <c r="B567" t="s">
        <v>13</v>
      </c>
      <c r="C567" t="s">
        <v>14</v>
      </c>
      <c r="D567" t="s">
        <v>17</v>
      </c>
      <c r="E567" t="s">
        <v>17</v>
      </c>
      <c r="F567">
        <v>10</v>
      </c>
      <c r="G567">
        <v>345</v>
      </c>
      <c r="H567">
        <v>345</v>
      </c>
      <c r="I567">
        <v>1130</v>
      </c>
      <c r="J567" s="58">
        <v>170.2</v>
      </c>
      <c r="K567" s="1">
        <v>43746</v>
      </c>
      <c r="L567">
        <v>2156</v>
      </c>
      <c r="M567" t="s">
        <v>25</v>
      </c>
      <c r="N567" t="s">
        <v>182</v>
      </c>
      <c r="O567" t="s">
        <v>26</v>
      </c>
      <c r="P567" t="s">
        <v>16</v>
      </c>
      <c r="S567">
        <v>96128</v>
      </c>
      <c r="T567" t="s">
        <v>307</v>
      </c>
    </row>
    <row r="568" spans="2:20" x14ac:dyDescent="0.25">
      <c r="B568" t="s">
        <v>13</v>
      </c>
      <c r="C568" t="s">
        <v>14</v>
      </c>
      <c r="D568" t="s">
        <v>17</v>
      </c>
      <c r="E568" t="s">
        <v>17</v>
      </c>
      <c r="F568">
        <v>10</v>
      </c>
      <c r="G568">
        <v>345</v>
      </c>
      <c r="H568">
        <v>345</v>
      </c>
      <c r="I568">
        <v>1125</v>
      </c>
      <c r="J568" s="58">
        <v>276.58</v>
      </c>
      <c r="K568" s="1">
        <v>43746</v>
      </c>
      <c r="L568">
        <v>2156</v>
      </c>
      <c r="M568" t="s">
        <v>25</v>
      </c>
      <c r="N568" t="s">
        <v>186</v>
      </c>
      <c r="O568" t="s">
        <v>26</v>
      </c>
      <c r="P568" t="s">
        <v>16</v>
      </c>
      <c r="S568">
        <v>91928</v>
      </c>
      <c r="T568" t="s">
        <v>307</v>
      </c>
    </row>
    <row r="569" spans="2:20" x14ac:dyDescent="0.25">
      <c r="B569" t="s">
        <v>13</v>
      </c>
      <c r="C569" t="s">
        <v>14</v>
      </c>
      <c r="D569" t="s">
        <v>17</v>
      </c>
      <c r="E569" t="s">
        <v>17</v>
      </c>
      <c r="F569">
        <v>10</v>
      </c>
      <c r="G569">
        <v>345</v>
      </c>
      <c r="H569">
        <v>345</v>
      </c>
      <c r="I569">
        <v>1125</v>
      </c>
      <c r="J569" s="58">
        <v>85.1</v>
      </c>
      <c r="K569" s="1">
        <v>43746</v>
      </c>
      <c r="L569">
        <v>2156</v>
      </c>
      <c r="M569" t="s">
        <v>33</v>
      </c>
      <c r="N569" t="s">
        <v>30</v>
      </c>
      <c r="O569" t="s">
        <v>26</v>
      </c>
      <c r="P569" t="s">
        <v>16</v>
      </c>
      <c r="S569">
        <v>91928</v>
      </c>
      <c r="T569" t="s">
        <v>307</v>
      </c>
    </row>
    <row r="570" spans="2:20" x14ac:dyDescent="0.25">
      <c r="B570" t="s">
        <v>13</v>
      </c>
      <c r="C570" t="s">
        <v>14</v>
      </c>
      <c r="D570" t="s">
        <v>17</v>
      </c>
      <c r="E570" t="s">
        <v>17</v>
      </c>
      <c r="F570">
        <v>10</v>
      </c>
      <c r="G570">
        <v>345</v>
      </c>
      <c r="H570">
        <v>345</v>
      </c>
      <c r="I570">
        <v>1125</v>
      </c>
      <c r="J570" s="58">
        <v>255.3</v>
      </c>
      <c r="K570" s="1">
        <v>43746</v>
      </c>
      <c r="L570">
        <v>2156</v>
      </c>
      <c r="M570" t="s">
        <v>33</v>
      </c>
      <c r="N570" t="s">
        <v>30</v>
      </c>
      <c r="O570" t="s">
        <v>26</v>
      </c>
      <c r="P570" t="s">
        <v>16</v>
      </c>
      <c r="S570">
        <v>91928</v>
      </c>
      <c r="T570" t="s">
        <v>307</v>
      </c>
    </row>
    <row r="571" spans="2:20" x14ac:dyDescent="0.25">
      <c r="B571" t="s">
        <v>13</v>
      </c>
      <c r="C571" t="s">
        <v>14</v>
      </c>
      <c r="D571" t="s">
        <v>17</v>
      </c>
      <c r="E571" t="s">
        <v>17</v>
      </c>
      <c r="F571">
        <v>10</v>
      </c>
      <c r="G571">
        <v>345</v>
      </c>
      <c r="H571">
        <v>345</v>
      </c>
      <c r="I571">
        <v>1125</v>
      </c>
      <c r="J571" s="58">
        <v>276.58</v>
      </c>
      <c r="K571" s="1">
        <v>43746</v>
      </c>
      <c r="L571">
        <v>2156</v>
      </c>
      <c r="M571" t="s">
        <v>28</v>
      </c>
      <c r="N571" t="s">
        <v>30</v>
      </c>
      <c r="O571" t="s">
        <v>26</v>
      </c>
      <c r="P571" t="s">
        <v>16</v>
      </c>
      <c r="S571">
        <v>91928</v>
      </c>
      <c r="T571" t="s">
        <v>307</v>
      </c>
    </row>
    <row r="572" spans="2:20" x14ac:dyDescent="0.25">
      <c r="B572" t="s">
        <v>13</v>
      </c>
      <c r="C572" t="s">
        <v>14</v>
      </c>
      <c r="D572" t="s">
        <v>17</v>
      </c>
      <c r="E572" t="s">
        <v>17</v>
      </c>
      <c r="F572">
        <v>10</v>
      </c>
      <c r="G572">
        <v>345</v>
      </c>
      <c r="H572">
        <v>345</v>
      </c>
      <c r="I572">
        <v>1130</v>
      </c>
      <c r="J572" s="58">
        <v>127.65</v>
      </c>
      <c r="K572" s="1">
        <v>43746</v>
      </c>
      <c r="L572">
        <v>2156</v>
      </c>
      <c r="M572" t="s">
        <v>27</v>
      </c>
      <c r="N572" t="s">
        <v>181</v>
      </c>
      <c r="O572" t="s">
        <v>26</v>
      </c>
      <c r="P572" t="s">
        <v>16</v>
      </c>
      <c r="S572">
        <v>96128</v>
      </c>
      <c r="T572" t="s">
        <v>307</v>
      </c>
    </row>
    <row r="573" spans="2:20" x14ac:dyDescent="0.25">
      <c r="B573" t="s">
        <v>56</v>
      </c>
      <c r="C573" t="s">
        <v>14</v>
      </c>
      <c r="D573" t="s">
        <v>17</v>
      </c>
      <c r="E573" t="s">
        <v>17</v>
      </c>
      <c r="F573">
        <v>10</v>
      </c>
      <c r="G573">
        <v>345</v>
      </c>
      <c r="H573">
        <v>2019116</v>
      </c>
      <c r="I573">
        <v>1665</v>
      </c>
      <c r="J573" s="58">
        <v>85.1</v>
      </c>
      <c r="K573" s="1">
        <v>43753</v>
      </c>
      <c r="L573">
        <v>2159</v>
      </c>
      <c r="M573" t="s">
        <v>29</v>
      </c>
      <c r="N573" t="s">
        <v>130</v>
      </c>
      <c r="O573" t="s">
        <v>26</v>
      </c>
      <c r="P573" t="s">
        <v>16</v>
      </c>
      <c r="T573" t="s">
        <v>369</v>
      </c>
    </row>
    <row r="574" spans="2:20" x14ac:dyDescent="0.25">
      <c r="B574" t="s">
        <v>13</v>
      </c>
      <c r="C574" t="s">
        <v>14</v>
      </c>
      <c r="D574" t="s">
        <v>17</v>
      </c>
      <c r="E574" t="s">
        <v>17</v>
      </c>
      <c r="F574">
        <v>10</v>
      </c>
      <c r="G574">
        <v>345</v>
      </c>
      <c r="H574">
        <v>345</v>
      </c>
      <c r="I574">
        <v>1125</v>
      </c>
      <c r="J574" s="58">
        <v>85.1</v>
      </c>
      <c r="K574" s="1">
        <v>43753</v>
      </c>
      <c r="L574">
        <v>2159</v>
      </c>
      <c r="M574" t="s">
        <v>29</v>
      </c>
      <c r="N574" t="s">
        <v>30</v>
      </c>
      <c r="O574" t="s">
        <v>26</v>
      </c>
      <c r="P574" t="s">
        <v>16</v>
      </c>
      <c r="S574">
        <v>91928</v>
      </c>
      <c r="T574" t="s">
        <v>307</v>
      </c>
    </row>
    <row r="575" spans="2:20" x14ac:dyDescent="0.25">
      <c r="B575" t="s">
        <v>56</v>
      </c>
      <c r="C575" t="s">
        <v>14</v>
      </c>
      <c r="D575" t="s">
        <v>17</v>
      </c>
      <c r="E575" t="s">
        <v>17</v>
      </c>
      <c r="F575">
        <v>10</v>
      </c>
      <c r="G575">
        <v>345</v>
      </c>
      <c r="H575">
        <v>2019116</v>
      </c>
      <c r="I575">
        <v>1665</v>
      </c>
      <c r="J575" s="58">
        <v>42.55</v>
      </c>
      <c r="K575" s="1">
        <v>43753</v>
      </c>
      <c r="L575">
        <v>2159</v>
      </c>
      <c r="M575" t="s">
        <v>29</v>
      </c>
      <c r="N575" t="s">
        <v>130</v>
      </c>
      <c r="O575" t="s">
        <v>26</v>
      </c>
      <c r="P575" t="s">
        <v>16</v>
      </c>
      <c r="T575" t="s">
        <v>369</v>
      </c>
    </row>
    <row r="576" spans="2:20" x14ac:dyDescent="0.25">
      <c r="B576" t="s">
        <v>13</v>
      </c>
      <c r="C576" t="s">
        <v>14</v>
      </c>
      <c r="D576" t="s">
        <v>17</v>
      </c>
      <c r="E576" t="s">
        <v>17</v>
      </c>
      <c r="F576">
        <v>10</v>
      </c>
      <c r="G576">
        <v>345</v>
      </c>
      <c r="H576">
        <v>345</v>
      </c>
      <c r="I576">
        <v>1125</v>
      </c>
      <c r="J576" s="58">
        <v>170.2</v>
      </c>
      <c r="K576" s="1">
        <v>43753</v>
      </c>
      <c r="L576">
        <v>2159</v>
      </c>
      <c r="M576" t="s">
        <v>29</v>
      </c>
      <c r="N576" t="s">
        <v>30</v>
      </c>
      <c r="O576" t="s">
        <v>26</v>
      </c>
      <c r="P576" t="s">
        <v>16</v>
      </c>
      <c r="S576">
        <v>91928</v>
      </c>
      <c r="T576" t="s">
        <v>307</v>
      </c>
    </row>
    <row r="577" spans="2:20" x14ac:dyDescent="0.25">
      <c r="B577" t="s">
        <v>13</v>
      </c>
      <c r="C577" t="s">
        <v>14</v>
      </c>
      <c r="D577" t="s">
        <v>17</v>
      </c>
      <c r="E577" t="s">
        <v>17</v>
      </c>
      <c r="F577">
        <v>10</v>
      </c>
      <c r="G577">
        <v>345</v>
      </c>
      <c r="H577">
        <v>345</v>
      </c>
      <c r="I577">
        <v>1125</v>
      </c>
      <c r="J577" s="58">
        <v>42.55</v>
      </c>
      <c r="K577" s="1">
        <v>43753</v>
      </c>
      <c r="L577">
        <v>2159</v>
      </c>
      <c r="M577" t="s">
        <v>29</v>
      </c>
      <c r="N577" t="s">
        <v>185</v>
      </c>
      <c r="O577" t="s">
        <v>26</v>
      </c>
      <c r="P577" t="s">
        <v>16</v>
      </c>
      <c r="S577">
        <v>91928</v>
      </c>
      <c r="T577" t="s">
        <v>307</v>
      </c>
    </row>
    <row r="578" spans="2:20" x14ac:dyDescent="0.25">
      <c r="B578" t="s">
        <v>13</v>
      </c>
      <c r="C578" t="s">
        <v>14</v>
      </c>
      <c r="D578" t="s">
        <v>17</v>
      </c>
      <c r="E578" t="s">
        <v>17</v>
      </c>
      <c r="F578">
        <v>10</v>
      </c>
      <c r="G578">
        <v>345</v>
      </c>
      <c r="H578">
        <v>345</v>
      </c>
      <c r="I578">
        <v>1105</v>
      </c>
      <c r="J578" s="58">
        <v>42.55</v>
      </c>
      <c r="K578" s="1">
        <v>43753</v>
      </c>
      <c r="L578">
        <v>2159</v>
      </c>
      <c r="M578" t="s">
        <v>29</v>
      </c>
      <c r="N578" t="s">
        <v>30</v>
      </c>
      <c r="O578" t="s">
        <v>26</v>
      </c>
      <c r="P578" t="s">
        <v>16</v>
      </c>
      <c r="S578">
        <v>91260</v>
      </c>
      <c r="T578" t="s">
        <v>306</v>
      </c>
    </row>
    <row r="579" spans="2:20" x14ac:dyDescent="0.25">
      <c r="B579" t="s">
        <v>13</v>
      </c>
      <c r="C579" t="s">
        <v>14</v>
      </c>
      <c r="D579" t="s">
        <v>17</v>
      </c>
      <c r="E579" t="s">
        <v>17</v>
      </c>
      <c r="F579">
        <v>10</v>
      </c>
      <c r="G579">
        <v>345</v>
      </c>
      <c r="H579">
        <v>345</v>
      </c>
      <c r="I579">
        <v>1105</v>
      </c>
      <c r="J579" s="58">
        <v>85.1</v>
      </c>
      <c r="K579" s="1">
        <v>43753</v>
      </c>
      <c r="L579">
        <v>2159</v>
      </c>
      <c r="M579" t="s">
        <v>29</v>
      </c>
      <c r="N579" t="s">
        <v>30</v>
      </c>
      <c r="O579" t="s">
        <v>26</v>
      </c>
      <c r="P579" t="s">
        <v>16</v>
      </c>
      <c r="S579">
        <v>91260</v>
      </c>
      <c r="T579" t="s">
        <v>306</v>
      </c>
    </row>
    <row r="580" spans="2:20" x14ac:dyDescent="0.25">
      <c r="B580" t="s">
        <v>13</v>
      </c>
      <c r="C580" t="s">
        <v>14</v>
      </c>
      <c r="D580" t="s">
        <v>17</v>
      </c>
      <c r="E580" t="s">
        <v>17</v>
      </c>
      <c r="F580">
        <v>10</v>
      </c>
      <c r="G580">
        <v>345</v>
      </c>
      <c r="H580">
        <v>345</v>
      </c>
      <c r="I580">
        <v>1190</v>
      </c>
      <c r="J580" s="58">
        <v>85.1</v>
      </c>
      <c r="K580" s="1">
        <v>43753</v>
      </c>
      <c r="L580">
        <v>2159</v>
      </c>
      <c r="M580" t="s">
        <v>29</v>
      </c>
      <c r="N580" t="s">
        <v>30</v>
      </c>
      <c r="O580" t="s">
        <v>26</v>
      </c>
      <c r="P580" t="s">
        <v>16</v>
      </c>
      <c r="S580">
        <v>96449</v>
      </c>
      <c r="T580" t="s">
        <v>304</v>
      </c>
    </row>
    <row r="581" spans="2:20" x14ac:dyDescent="0.25">
      <c r="B581" t="s">
        <v>13</v>
      </c>
      <c r="C581" t="s">
        <v>14</v>
      </c>
      <c r="D581" t="s">
        <v>17</v>
      </c>
      <c r="E581" t="s">
        <v>17</v>
      </c>
      <c r="F581">
        <v>10</v>
      </c>
      <c r="G581">
        <v>345</v>
      </c>
      <c r="H581">
        <v>345</v>
      </c>
      <c r="I581">
        <v>1145</v>
      </c>
      <c r="J581" s="58">
        <v>42.55</v>
      </c>
      <c r="K581" s="1">
        <v>43753</v>
      </c>
      <c r="L581">
        <v>2159</v>
      </c>
      <c r="M581" t="s">
        <v>29</v>
      </c>
      <c r="N581" t="s">
        <v>174</v>
      </c>
      <c r="O581" t="s">
        <v>26</v>
      </c>
      <c r="P581" t="s">
        <v>16</v>
      </c>
      <c r="S581">
        <v>98198</v>
      </c>
      <c r="T581" t="s">
        <v>307</v>
      </c>
    </row>
    <row r="582" spans="2:20" x14ac:dyDescent="0.25">
      <c r="B582" t="s">
        <v>13</v>
      </c>
      <c r="C582" t="s">
        <v>14</v>
      </c>
      <c r="D582" t="s">
        <v>17</v>
      </c>
      <c r="E582" t="s">
        <v>17</v>
      </c>
      <c r="F582">
        <v>10</v>
      </c>
      <c r="G582">
        <v>345</v>
      </c>
      <c r="H582">
        <v>345</v>
      </c>
      <c r="I582">
        <v>1135</v>
      </c>
      <c r="J582" s="58">
        <v>42.55</v>
      </c>
      <c r="K582" s="1">
        <v>43753</v>
      </c>
      <c r="L582">
        <v>2159</v>
      </c>
      <c r="M582" t="s">
        <v>29</v>
      </c>
      <c r="N582" t="s">
        <v>30</v>
      </c>
      <c r="O582" t="s">
        <v>26</v>
      </c>
      <c r="P582" t="s">
        <v>16</v>
      </c>
      <c r="S582">
        <v>97906</v>
      </c>
      <c r="T582" t="s">
        <v>307</v>
      </c>
    </row>
    <row r="583" spans="2:20" x14ac:dyDescent="0.25">
      <c r="B583" t="s">
        <v>13</v>
      </c>
      <c r="C583" t="s">
        <v>14</v>
      </c>
      <c r="D583" t="s">
        <v>17</v>
      </c>
      <c r="E583" t="s">
        <v>17</v>
      </c>
      <c r="F583">
        <v>10</v>
      </c>
      <c r="G583">
        <v>345</v>
      </c>
      <c r="H583">
        <v>345</v>
      </c>
      <c r="I583">
        <v>1130</v>
      </c>
      <c r="J583" s="58">
        <v>127.65</v>
      </c>
      <c r="K583" s="1">
        <v>43760</v>
      </c>
      <c r="L583">
        <v>2162</v>
      </c>
      <c r="M583" t="s">
        <v>25</v>
      </c>
      <c r="N583" t="s">
        <v>180</v>
      </c>
      <c r="O583" t="s">
        <v>26</v>
      </c>
      <c r="P583" t="s">
        <v>16</v>
      </c>
      <c r="S583">
        <v>96128</v>
      </c>
      <c r="T583" t="s">
        <v>307</v>
      </c>
    </row>
    <row r="584" spans="2:20" x14ac:dyDescent="0.25">
      <c r="B584" t="s">
        <v>13</v>
      </c>
      <c r="C584" t="s">
        <v>14</v>
      </c>
      <c r="D584" t="s">
        <v>17</v>
      </c>
      <c r="E584" t="s">
        <v>17</v>
      </c>
      <c r="F584">
        <v>10</v>
      </c>
      <c r="G584">
        <v>345</v>
      </c>
      <c r="H584">
        <v>345</v>
      </c>
      <c r="I584">
        <v>1130</v>
      </c>
      <c r="J584" s="58">
        <v>170.2</v>
      </c>
      <c r="K584" s="1">
        <v>43760</v>
      </c>
      <c r="L584">
        <v>2162</v>
      </c>
      <c r="M584" t="s">
        <v>25</v>
      </c>
      <c r="N584" t="s">
        <v>179</v>
      </c>
      <c r="O584" t="s">
        <v>26</v>
      </c>
      <c r="P584" t="s">
        <v>16</v>
      </c>
      <c r="S584">
        <v>96128</v>
      </c>
      <c r="T584" t="s">
        <v>307</v>
      </c>
    </row>
    <row r="585" spans="2:20" x14ac:dyDescent="0.25">
      <c r="B585" t="s">
        <v>13</v>
      </c>
      <c r="C585" t="s">
        <v>14</v>
      </c>
      <c r="D585" t="s">
        <v>17</v>
      </c>
      <c r="E585" t="s">
        <v>17</v>
      </c>
      <c r="F585">
        <v>10</v>
      </c>
      <c r="G585">
        <v>345</v>
      </c>
      <c r="H585">
        <v>345</v>
      </c>
      <c r="I585">
        <v>1130</v>
      </c>
      <c r="J585" s="58">
        <v>170.2</v>
      </c>
      <c r="K585" s="1">
        <v>43760</v>
      </c>
      <c r="L585">
        <v>2162</v>
      </c>
      <c r="M585" t="s">
        <v>35</v>
      </c>
      <c r="N585" t="s">
        <v>30</v>
      </c>
      <c r="O585" t="s">
        <v>26</v>
      </c>
      <c r="P585" t="s">
        <v>16</v>
      </c>
      <c r="S585">
        <v>96127</v>
      </c>
      <c r="T585" t="s">
        <v>307</v>
      </c>
    </row>
    <row r="586" spans="2:20" x14ac:dyDescent="0.25">
      <c r="B586" t="s">
        <v>13</v>
      </c>
      <c r="C586" t="s">
        <v>14</v>
      </c>
      <c r="D586" t="s">
        <v>17</v>
      </c>
      <c r="E586" t="s">
        <v>17</v>
      </c>
      <c r="F586">
        <v>10</v>
      </c>
      <c r="G586">
        <v>345</v>
      </c>
      <c r="H586">
        <v>345</v>
      </c>
      <c r="I586">
        <v>1130</v>
      </c>
      <c r="J586" s="58">
        <v>127.65</v>
      </c>
      <c r="K586" s="1">
        <v>43760</v>
      </c>
      <c r="L586">
        <v>2162</v>
      </c>
      <c r="M586" t="s">
        <v>27</v>
      </c>
      <c r="N586" t="s">
        <v>178</v>
      </c>
      <c r="O586" t="s">
        <v>26</v>
      </c>
      <c r="P586" t="s">
        <v>16</v>
      </c>
      <c r="S586">
        <v>96128</v>
      </c>
      <c r="T586" t="s">
        <v>307</v>
      </c>
    </row>
    <row r="587" spans="2:20" x14ac:dyDescent="0.25">
      <c r="B587" t="s">
        <v>13</v>
      </c>
      <c r="C587" t="s">
        <v>14</v>
      </c>
      <c r="D587" t="s">
        <v>17</v>
      </c>
      <c r="E587" t="s">
        <v>17</v>
      </c>
      <c r="F587">
        <v>10</v>
      </c>
      <c r="G587">
        <v>345</v>
      </c>
      <c r="H587">
        <v>345</v>
      </c>
      <c r="I587">
        <v>1130</v>
      </c>
      <c r="J587" s="58">
        <v>170.2</v>
      </c>
      <c r="K587" s="1">
        <v>43760</v>
      </c>
      <c r="L587">
        <v>2162</v>
      </c>
      <c r="M587" t="s">
        <v>27</v>
      </c>
      <c r="N587" t="s">
        <v>177</v>
      </c>
      <c r="O587" t="s">
        <v>26</v>
      </c>
      <c r="P587" t="s">
        <v>16</v>
      </c>
      <c r="S587">
        <v>96128</v>
      </c>
      <c r="T587" t="s">
        <v>307</v>
      </c>
    </row>
    <row r="588" spans="2:20" x14ac:dyDescent="0.25">
      <c r="B588" t="s">
        <v>13</v>
      </c>
      <c r="C588" t="s">
        <v>14</v>
      </c>
      <c r="D588" t="s">
        <v>17</v>
      </c>
      <c r="E588" t="s">
        <v>17</v>
      </c>
      <c r="F588">
        <v>10</v>
      </c>
      <c r="G588">
        <v>345</v>
      </c>
      <c r="H588">
        <v>345</v>
      </c>
      <c r="I588">
        <v>1130</v>
      </c>
      <c r="J588" s="58">
        <v>170.2</v>
      </c>
      <c r="K588" s="1">
        <v>43760</v>
      </c>
      <c r="L588">
        <v>2162</v>
      </c>
      <c r="M588" t="s">
        <v>132</v>
      </c>
      <c r="N588" t="s">
        <v>30</v>
      </c>
      <c r="O588" t="s">
        <v>26</v>
      </c>
      <c r="P588" t="s">
        <v>16</v>
      </c>
      <c r="S588">
        <v>96127</v>
      </c>
      <c r="T588" t="s">
        <v>307</v>
      </c>
    </row>
    <row r="589" spans="2:20" x14ac:dyDescent="0.25">
      <c r="B589" t="s">
        <v>13</v>
      </c>
      <c r="C589" t="s">
        <v>14</v>
      </c>
      <c r="D589" t="s">
        <v>17</v>
      </c>
      <c r="E589" t="s">
        <v>17</v>
      </c>
      <c r="F589">
        <v>10</v>
      </c>
      <c r="G589">
        <v>345</v>
      </c>
      <c r="H589">
        <v>345</v>
      </c>
      <c r="I589">
        <v>1195</v>
      </c>
      <c r="J589" s="58">
        <v>212.75</v>
      </c>
      <c r="K589" s="1">
        <v>43760</v>
      </c>
      <c r="L589">
        <v>2162</v>
      </c>
      <c r="M589" t="s">
        <v>25</v>
      </c>
      <c r="N589" t="s">
        <v>172</v>
      </c>
      <c r="O589" t="s">
        <v>26</v>
      </c>
      <c r="P589" t="s">
        <v>16</v>
      </c>
      <c r="S589">
        <v>97601</v>
      </c>
      <c r="T589" t="s">
        <v>304</v>
      </c>
    </row>
    <row r="590" spans="2:20" x14ac:dyDescent="0.25">
      <c r="B590" t="s">
        <v>56</v>
      </c>
      <c r="C590" t="s">
        <v>14</v>
      </c>
      <c r="D590" t="s">
        <v>17</v>
      </c>
      <c r="E590" t="s">
        <v>17</v>
      </c>
      <c r="F590">
        <v>10</v>
      </c>
      <c r="G590">
        <v>345</v>
      </c>
      <c r="H590">
        <v>2019116</v>
      </c>
      <c r="I590">
        <v>1665</v>
      </c>
      <c r="J590" s="58">
        <v>42.55</v>
      </c>
      <c r="K590" s="1">
        <v>43769</v>
      </c>
      <c r="L590">
        <v>2165</v>
      </c>
      <c r="M590" t="s">
        <v>29</v>
      </c>
      <c r="N590" t="s">
        <v>130</v>
      </c>
      <c r="O590" t="s">
        <v>26</v>
      </c>
      <c r="P590" t="s">
        <v>16</v>
      </c>
      <c r="T590" t="s">
        <v>369</v>
      </c>
    </row>
    <row r="591" spans="2:20" x14ac:dyDescent="0.25">
      <c r="B591" t="s">
        <v>13</v>
      </c>
      <c r="C591" t="s">
        <v>14</v>
      </c>
      <c r="D591" t="s">
        <v>17</v>
      </c>
      <c r="E591" t="s">
        <v>17</v>
      </c>
      <c r="F591">
        <v>10</v>
      </c>
      <c r="G591">
        <v>345</v>
      </c>
      <c r="H591">
        <v>345</v>
      </c>
      <c r="I591">
        <v>1195</v>
      </c>
      <c r="J591" s="58">
        <v>42.55</v>
      </c>
      <c r="K591" s="1">
        <v>43769</v>
      </c>
      <c r="L591">
        <v>2165</v>
      </c>
      <c r="M591" t="s">
        <v>29</v>
      </c>
      <c r="N591" t="s">
        <v>171</v>
      </c>
      <c r="O591" t="s">
        <v>26</v>
      </c>
      <c r="P591" t="s">
        <v>16</v>
      </c>
      <c r="S591">
        <v>97601</v>
      </c>
      <c r="T591" t="s">
        <v>304</v>
      </c>
    </row>
    <row r="592" spans="2:20" x14ac:dyDescent="0.25">
      <c r="B592" t="s">
        <v>56</v>
      </c>
      <c r="C592" t="s">
        <v>14</v>
      </c>
      <c r="D592" t="s">
        <v>17</v>
      </c>
      <c r="E592" t="s">
        <v>17</v>
      </c>
      <c r="F592">
        <v>10</v>
      </c>
      <c r="G592">
        <v>345</v>
      </c>
      <c r="H592">
        <v>2019116</v>
      </c>
      <c r="I592">
        <v>1665</v>
      </c>
      <c r="J592" s="58">
        <v>42.55</v>
      </c>
      <c r="K592" s="1">
        <v>43769</v>
      </c>
      <c r="L592">
        <v>2165</v>
      </c>
      <c r="M592" t="s">
        <v>29</v>
      </c>
      <c r="N592" t="s">
        <v>130</v>
      </c>
      <c r="O592" t="s">
        <v>26</v>
      </c>
      <c r="P592" t="s">
        <v>16</v>
      </c>
      <c r="T592" t="s">
        <v>369</v>
      </c>
    </row>
    <row r="593" spans="2:20" x14ac:dyDescent="0.25">
      <c r="B593" t="s">
        <v>56</v>
      </c>
      <c r="C593" t="s">
        <v>14</v>
      </c>
      <c r="D593" t="s">
        <v>17</v>
      </c>
      <c r="E593" t="s">
        <v>17</v>
      </c>
      <c r="F593">
        <v>10</v>
      </c>
      <c r="G593">
        <v>345</v>
      </c>
      <c r="H593">
        <v>2019116</v>
      </c>
      <c r="I593">
        <v>1665</v>
      </c>
      <c r="J593" s="58">
        <v>42.55</v>
      </c>
      <c r="K593" s="1">
        <v>43769</v>
      </c>
      <c r="L593">
        <v>2165</v>
      </c>
      <c r="M593" t="s">
        <v>29</v>
      </c>
      <c r="N593" t="s">
        <v>130</v>
      </c>
      <c r="O593" t="s">
        <v>26</v>
      </c>
      <c r="P593" t="s">
        <v>16</v>
      </c>
      <c r="T593" t="s">
        <v>369</v>
      </c>
    </row>
    <row r="594" spans="2:20" x14ac:dyDescent="0.25">
      <c r="B594" t="s">
        <v>13</v>
      </c>
      <c r="C594" t="s">
        <v>14</v>
      </c>
      <c r="D594" t="s">
        <v>17</v>
      </c>
      <c r="E594" t="s">
        <v>17</v>
      </c>
      <c r="F594">
        <v>10</v>
      </c>
      <c r="G594">
        <v>345</v>
      </c>
      <c r="H594">
        <v>345</v>
      </c>
      <c r="I594">
        <v>1190</v>
      </c>
      <c r="J594" s="58">
        <v>42.55</v>
      </c>
      <c r="K594" s="1">
        <v>43769</v>
      </c>
      <c r="L594">
        <v>2165</v>
      </c>
      <c r="M594" t="s">
        <v>29</v>
      </c>
      <c r="N594" t="s">
        <v>173</v>
      </c>
      <c r="O594" t="s">
        <v>26</v>
      </c>
      <c r="P594" t="s">
        <v>16</v>
      </c>
      <c r="S594">
        <v>96449</v>
      </c>
      <c r="T594" t="s">
        <v>304</v>
      </c>
    </row>
    <row r="595" spans="2:20" x14ac:dyDescent="0.25">
      <c r="B595" t="s">
        <v>13</v>
      </c>
      <c r="C595" t="s">
        <v>14</v>
      </c>
      <c r="D595" t="s">
        <v>17</v>
      </c>
      <c r="E595" t="s">
        <v>17</v>
      </c>
      <c r="F595">
        <v>10</v>
      </c>
      <c r="G595">
        <v>345</v>
      </c>
      <c r="H595">
        <v>345</v>
      </c>
      <c r="I595">
        <v>1145</v>
      </c>
      <c r="J595" s="58">
        <v>42.55</v>
      </c>
      <c r="K595" s="1">
        <v>43769</v>
      </c>
      <c r="L595">
        <v>2165</v>
      </c>
      <c r="M595" t="s">
        <v>29</v>
      </c>
      <c r="N595" t="s">
        <v>174</v>
      </c>
      <c r="O595" t="s">
        <v>26</v>
      </c>
      <c r="P595" t="s">
        <v>16</v>
      </c>
      <c r="S595">
        <v>98198</v>
      </c>
      <c r="T595" t="s">
        <v>307</v>
      </c>
    </row>
    <row r="596" spans="2:20" x14ac:dyDescent="0.25">
      <c r="B596" t="s">
        <v>13</v>
      </c>
      <c r="C596" t="s">
        <v>14</v>
      </c>
      <c r="D596" t="s">
        <v>17</v>
      </c>
      <c r="E596" t="s">
        <v>17</v>
      </c>
      <c r="F596">
        <v>10</v>
      </c>
      <c r="G596">
        <v>345</v>
      </c>
      <c r="H596">
        <v>345</v>
      </c>
      <c r="I596">
        <v>1145</v>
      </c>
      <c r="J596" s="58">
        <v>42.55</v>
      </c>
      <c r="K596" s="1">
        <v>43769</v>
      </c>
      <c r="L596">
        <v>2165</v>
      </c>
      <c r="M596" t="s">
        <v>29</v>
      </c>
      <c r="N596" t="s">
        <v>174</v>
      </c>
      <c r="O596" t="s">
        <v>26</v>
      </c>
      <c r="P596" t="s">
        <v>16</v>
      </c>
      <c r="S596">
        <v>98198</v>
      </c>
      <c r="T596" t="s">
        <v>307</v>
      </c>
    </row>
    <row r="597" spans="2:20" x14ac:dyDescent="0.25">
      <c r="B597" t="s">
        <v>13</v>
      </c>
      <c r="C597" t="s">
        <v>14</v>
      </c>
      <c r="D597" t="s">
        <v>17</v>
      </c>
      <c r="E597" t="s">
        <v>17</v>
      </c>
      <c r="F597">
        <v>10</v>
      </c>
      <c r="G597">
        <v>345</v>
      </c>
      <c r="H597">
        <v>345</v>
      </c>
      <c r="I597">
        <v>1130</v>
      </c>
      <c r="J597" s="58">
        <v>42.55</v>
      </c>
      <c r="K597" s="1">
        <v>43769</v>
      </c>
      <c r="L597">
        <v>2165</v>
      </c>
      <c r="M597" t="s">
        <v>29</v>
      </c>
      <c r="N597" t="s">
        <v>176</v>
      </c>
      <c r="O597" t="s">
        <v>26</v>
      </c>
      <c r="P597" t="s">
        <v>16</v>
      </c>
      <c r="S597">
        <v>96128</v>
      </c>
      <c r="T597" t="s">
        <v>307</v>
      </c>
    </row>
    <row r="598" spans="2:20" x14ac:dyDescent="0.25">
      <c r="B598" t="s">
        <v>13</v>
      </c>
      <c r="C598" t="s">
        <v>14</v>
      </c>
      <c r="D598" t="s">
        <v>17</v>
      </c>
      <c r="E598" t="s">
        <v>17</v>
      </c>
      <c r="F598">
        <v>10</v>
      </c>
      <c r="G598">
        <v>345</v>
      </c>
      <c r="H598">
        <v>345</v>
      </c>
      <c r="I598">
        <v>1130</v>
      </c>
      <c r="J598" s="58">
        <v>85.1</v>
      </c>
      <c r="K598" s="1">
        <v>43769</v>
      </c>
      <c r="L598">
        <v>2165</v>
      </c>
      <c r="M598" t="s">
        <v>29</v>
      </c>
      <c r="N598" t="s">
        <v>176</v>
      </c>
      <c r="O598" t="s">
        <v>26</v>
      </c>
      <c r="P598" t="s">
        <v>16</v>
      </c>
      <c r="S598">
        <v>96128</v>
      </c>
      <c r="T598" t="s">
        <v>307</v>
      </c>
    </row>
    <row r="599" spans="2:20" x14ac:dyDescent="0.25">
      <c r="B599" t="s">
        <v>13</v>
      </c>
      <c r="C599" t="s">
        <v>14</v>
      </c>
      <c r="D599" t="s">
        <v>17</v>
      </c>
      <c r="E599" t="s">
        <v>17</v>
      </c>
      <c r="F599">
        <v>10</v>
      </c>
      <c r="G599">
        <v>345</v>
      </c>
      <c r="H599">
        <v>345</v>
      </c>
      <c r="I599">
        <v>1130</v>
      </c>
      <c r="J599" s="58">
        <v>42.55</v>
      </c>
      <c r="K599" s="1">
        <v>43769</v>
      </c>
      <c r="L599">
        <v>2165</v>
      </c>
      <c r="M599" t="s">
        <v>29</v>
      </c>
      <c r="N599" t="s">
        <v>175</v>
      </c>
      <c r="O599" t="s">
        <v>26</v>
      </c>
      <c r="P599" t="s">
        <v>16</v>
      </c>
      <c r="S599">
        <v>96127</v>
      </c>
      <c r="T599" t="s">
        <v>307</v>
      </c>
    </row>
    <row r="600" spans="2:20" x14ac:dyDescent="0.25">
      <c r="B600" t="s">
        <v>13</v>
      </c>
      <c r="C600" t="s">
        <v>14</v>
      </c>
      <c r="D600" t="s">
        <v>17</v>
      </c>
      <c r="E600" t="s">
        <v>17</v>
      </c>
      <c r="F600">
        <v>10</v>
      </c>
      <c r="G600">
        <v>345</v>
      </c>
      <c r="H600">
        <v>345</v>
      </c>
      <c r="I600">
        <v>1130</v>
      </c>
      <c r="J600" s="58">
        <v>42.55</v>
      </c>
      <c r="K600" s="1">
        <v>43769</v>
      </c>
      <c r="L600">
        <v>2165</v>
      </c>
      <c r="M600" t="s">
        <v>29</v>
      </c>
      <c r="N600" t="s">
        <v>175</v>
      </c>
      <c r="O600" t="s">
        <v>26</v>
      </c>
      <c r="P600" t="s">
        <v>16</v>
      </c>
      <c r="S600">
        <v>96127</v>
      </c>
      <c r="T600" t="s">
        <v>307</v>
      </c>
    </row>
    <row r="601" spans="2:20" x14ac:dyDescent="0.25">
      <c r="B601" t="s">
        <v>13</v>
      </c>
      <c r="C601" t="s">
        <v>14</v>
      </c>
      <c r="D601" t="s">
        <v>17</v>
      </c>
      <c r="E601" t="s">
        <v>17</v>
      </c>
      <c r="F601">
        <v>10</v>
      </c>
      <c r="G601">
        <v>345</v>
      </c>
      <c r="H601">
        <v>345</v>
      </c>
      <c r="I601">
        <v>1105</v>
      </c>
      <c r="J601" s="58">
        <v>85.1</v>
      </c>
      <c r="K601" s="1">
        <v>43769</v>
      </c>
      <c r="L601">
        <v>2165</v>
      </c>
      <c r="M601" t="s">
        <v>29</v>
      </c>
      <c r="N601" t="s">
        <v>188</v>
      </c>
      <c r="O601" t="s">
        <v>26</v>
      </c>
      <c r="P601" t="s">
        <v>16</v>
      </c>
      <c r="S601">
        <v>91260</v>
      </c>
      <c r="T601" t="s">
        <v>306</v>
      </c>
    </row>
    <row r="602" spans="2:20" x14ac:dyDescent="0.25">
      <c r="B602" t="s">
        <v>13</v>
      </c>
      <c r="C602" t="s">
        <v>14</v>
      </c>
      <c r="D602" t="s">
        <v>17</v>
      </c>
      <c r="E602" t="s">
        <v>17</v>
      </c>
      <c r="F602">
        <v>10</v>
      </c>
      <c r="G602">
        <v>345</v>
      </c>
      <c r="H602">
        <v>345</v>
      </c>
      <c r="I602">
        <v>1055</v>
      </c>
      <c r="J602" s="58">
        <v>85.1</v>
      </c>
      <c r="K602" s="1">
        <v>43769</v>
      </c>
      <c r="L602">
        <v>2165</v>
      </c>
      <c r="M602" t="s">
        <v>29</v>
      </c>
      <c r="N602" t="s">
        <v>189</v>
      </c>
      <c r="O602" t="s">
        <v>26</v>
      </c>
      <c r="P602" t="s">
        <v>16</v>
      </c>
      <c r="S602">
        <v>92262</v>
      </c>
      <c r="T602" t="s">
        <v>306</v>
      </c>
    </row>
    <row r="603" spans="2:20" x14ac:dyDescent="0.25">
      <c r="B603" t="s">
        <v>56</v>
      </c>
      <c r="C603" t="s">
        <v>60</v>
      </c>
      <c r="D603" t="s">
        <v>17</v>
      </c>
      <c r="E603" t="s">
        <v>17</v>
      </c>
      <c r="F603">
        <v>11</v>
      </c>
      <c r="G603">
        <v>345</v>
      </c>
      <c r="H603">
        <v>2019116</v>
      </c>
      <c r="I603">
        <v>1666</v>
      </c>
      <c r="J603" s="58">
        <v>26.16</v>
      </c>
      <c r="K603" s="1">
        <v>43799</v>
      </c>
      <c r="L603">
        <v>367372</v>
      </c>
      <c r="M603" t="s">
        <v>291</v>
      </c>
      <c r="N603" t="s">
        <v>60</v>
      </c>
      <c r="O603" t="s">
        <v>15</v>
      </c>
      <c r="P603" t="s">
        <v>16</v>
      </c>
      <c r="T603" t="s">
        <v>369</v>
      </c>
    </row>
    <row r="604" spans="2:20" x14ac:dyDescent="0.25">
      <c r="B604" t="s">
        <v>13</v>
      </c>
      <c r="C604" t="s">
        <v>18</v>
      </c>
      <c r="D604" t="s">
        <v>17</v>
      </c>
      <c r="E604" t="s">
        <v>17</v>
      </c>
      <c r="F604">
        <v>11</v>
      </c>
      <c r="G604">
        <v>345</v>
      </c>
      <c r="H604">
        <v>345</v>
      </c>
      <c r="I604">
        <v>1130</v>
      </c>
      <c r="J604" s="58">
        <v>856.48</v>
      </c>
      <c r="K604" s="1">
        <v>43775</v>
      </c>
      <c r="L604">
        <v>341137</v>
      </c>
      <c r="M604" t="s">
        <v>23</v>
      </c>
      <c r="N604" t="s">
        <v>80</v>
      </c>
      <c r="O604" t="s">
        <v>20</v>
      </c>
      <c r="P604" t="s">
        <v>16</v>
      </c>
      <c r="Q604">
        <v>326541</v>
      </c>
      <c r="R604" t="s">
        <v>41</v>
      </c>
      <c r="S604">
        <v>96127</v>
      </c>
      <c r="T604" t="s">
        <v>307</v>
      </c>
    </row>
    <row r="605" spans="2:20" x14ac:dyDescent="0.25">
      <c r="B605" t="s">
        <v>13</v>
      </c>
      <c r="C605" t="s">
        <v>18</v>
      </c>
      <c r="D605" t="s">
        <v>17</v>
      </c>
      <c r="E605" t="s">
        <v>17</v>
      </c>
      <c r="F605">
        <v>11</v>
      </c>
      <c r="G605">
        <v>345</v>
      </c>
      <c r="H605">
        <v>345</v>
      </c>
      <c r="I605">
        <v>1130</v>
      </c>
      <c r="J605" s="58">
        <v>400.68</v>
      </c>
      <c r="K605" s="1">
        <v>43780</v>
      </c>
      <c r="L605">
        <v>341572</v>
      </c>
      <c r="M605" t="s">
        <v>23</v>
      </c>
      <c r="N605" t="s">
        <v>81</v>
      </c>
      <c r="O605" t="s">
        <v>20</v>
      </c>
      <c r="P605" t="s">
        <v>16</v>
      </c>
      <c r="Q605">
        <v>326821</v>
      </c>
      <c r="R605" t="s">
        <v>41</v>
      </c>
      <c r="S605">
        <v>96128</v>
      </c>
      <c r="T605" t="s">
        <v>307</v>
      </c>
    </row>
    <row r="606" spans="2:20" x14ac:dyDescent="0.25">
      <c r="B606" t="s">
        <v>13</v>
      </c>
      <c r="C606" t="s">
        <v>18</v>
      </c>
      <c r="D606" t="s">
        <v>17</v>
      </c>
      <c r="E606" t="s">
        <v>17</v>
      </c>
      <c r="F606">
        <v>11</v>
      </c>
      <c r="G606">
        <v>345</v>
      </c>
      <c r="H606">
        <v>345</v>
      </c>
      <c r="I606">
        <v>1195</v>
      </c>
      <c r="J606" s="58">
        <v>303.67</v>
      </c>
      <c r="K606" s="1">
        <v>43781</v>
      </c>
      <c r="L606">
        <v>341671</v>
      </c>
      <c r="M606" t="s">
        <v>19</v>
      </c>
      <c r="N606" t="s">
        <v>77</v>
      </c>
      <c r="O606" t="s">
        <v>20</v>
      </c>
      <c r="P606" t="s">
        <v>16</v>
      </c>
      <c r="Q606">
        <v>327017</v>
      </c>
      <c r="R606" t="s">
        <v>22</v>
      </c>
      <c r="S606">
        <v>97601</v>
      </c>
      <c r="T606" t="s">
        <v>304</v>
      </c>
    </row>
    <row r="607" spans="2:20" x14ac:dyDescent="0.25">
      <c r="B607" t="s">
        <v>13</v>
      </c>
      <c r="C607" t="s">
        <v>18</v>
      </c>
      <c r="D607" t="s">
        <v>17</v>
      </c>
      <c r="E607" t="s">
        <v>17</v>
      </c>
      <c r="F607">
        <v>11</v>
      </c>
      <c r="G607">
        <v>345</v>
      </c>
      <c r="H607">
        <v>345</v>
      </c>
      <c r="I607">
        <v>1055</v>
      </c>
      <c r="J607" s="58">
        <v>-3909</v>
      </c>
      <c r="K607" s="1">
        <v>43790</v>
      </c>
      <c r="L607">
        <v>342549</v>
      </c>
      <c r="M607" t="s">
        <v>53</v>
      </c>
      <c r="N607" t="s">
        <v>86</v>
      </c>
      <c r="O607" t="s">
        <v>20</v>
      </c>
      <c r="P607" t="s">
        <v>16</v>
      </c>
      <c r="Q607">
        <v>324090</v>
      </c>
      <c r="R607" t="s">
        <v>41</v>
      </c>
      <c r="S607">
        <v>92262</v>
      </c>
      <c r="T607" t="s">
        <v>306</v>
      </c>
    </row>
    <row r="608" spans="2:20" x14ac:dyDescent="0.25">
      <c r="B608" t="s">
        <v>13</v>
      </c>
      <c r="C608" t="s">
        <v>18</v>
      </c>
      <c r="D608" t="s">
        <v>17</v>
      </c>
      <c r="E608" t="s">
        <v>17</v>
      </c>
      <c r="F608">
        <v>11</v>
      </c>
      <c r="G608">
        <v>345</v>
      </c>
      <c r="H608">
        <v>345</v>
      </c>
      <c r="I608">
        <v>1055</v>
      </c>
      <c r="J608" s="58">
        <v>4399</v>
      </c>
      <c r="K608" s="1">
        <v>43790</v>
      </c>
      <c r="L608">
        <v>342558</v>
      </c>
      <c r="M608" t="s">
        <v>53</v>
      </c>
      <c r="N608" t="s">
        <v>86</v>
      </c>
      <c r="O608" t="s">
        <v>20</v>
      </c>
      <c r="P608" t="s">
        <v>16</v>
      </c>
      <c r="Q608">
        <v>324090</v>
      </c>
      <c r="R608" t="s">
        <v>41</v>
      </c>
      <c r="S608">
        <v>92262</v>
      </c>
      <c r="T608" t="s">
        <v>306</v>
      </c>
    </row>
    <row r="609" spans="2:20" x14ac:dyDescent="0.25">
      <c r="B609" t="s">
        <v>13</v>
      </c>
      <c r="C609" t="s">
        <v>18</v>
      </c>
      <c r="D609" t="s">
        <v>17</v>
      </c>
      <c r="E609" t="s">
        <v>17</v>
      </c>
      <c r="F609">
        <v>11</v>
      </c>
      <c r="G609">
        <v>345</v>
      </c>
      <c r="H609">
        <v>345</v>
      </c>
      <c r="I609">
        <v>1190</v>
      </c>
      <c r="J609" s="58">
        <v>5104.76</v>
      </c>
      <c r="K609" s="1">
        <v>43791</v>
      </c>
      <c r="L609">
        <v>342658</v>
      </c>
      <c r="M609" t="s">
        <v>21</v>
      </c>
      <c r="N609" t="s">
        <v>78</v>
      </c>
      <c r="O609" t="s">
        <v>20</v>
      </c>
      <c r="P609" t="s">
        <v>16</v>
      </c>
      <c r="Q609">
        <v>325062</v>
      </c>
      <c r="R609" t="s">
        <v>41</v>
      </c>
      <c r="S609">
        <v>96449</v>
      </c>
      <c r="T609" t="s">
        <v>304</v>
      </c>
    </row>
    <row r="610" spans="2:20" x14ac:dyDescent="0.25">
      <c r="B610" t="s">
        <v>13</v>
      </c>
      <c r="C610" t="s">
        <v>18</v>
      </c>
      <c r="D610" t="s">
        <v>17</v>
      </c>
      <c r="E610" t="s">
        <v>17</v>
      </c>
      <c r="F610">
        <v>11</v>
      </c>
      <c r="G610">
        <v>345</v>
      </c>
      <c r="H610">
        <v>345</v>
      </c>
      <c r="I610">
        <v>1115</v>
      </c>
      <c r="J610" s="58">
        <v>1807.4</v>
      </c>
      <c r="K610" s="1">
        <v>43794</v>
      </c>
      <c r="L610">
        <v>342687</v>
      </c>
      <c r="M610" t="s">
        <v>84</v>
      </c>
      <c r="N610" t="s">
        <v>85</v>
      </c>
      <c r="O610" t="s">
        <v>20</v>
      </c>
      <c r="P610" t="s">
        <v>16</v>
      </c>
      <c r="Q610">
        <v>327343</v>
      </c>
      <c r="R610" t="s">
        <v>22</v>
      </c>
      <c r="S610">
        <v>92930</v>
      </c>
      <c r="T610" t="s">
        <v>306</v>
      </c>
    </row>
    <row r="611" spans="2:20" x14ac:dyDescent="0.25">
      <c r="B611" t="s">
        <v>13</v>
      </c>
      <c r="C611" t="s">
        <v>18</v>
      </c>
      <c r="D611" t="s">
        <v>17</v>
      </c>
      <c r="E611" t="s">
        <v>17</v>
      </c>
      <c r="F611">
        <v>11</v>
      </c>
      <c r="G611">
        <v>345</v>
      </c>
      <c r="H611">
        <v>345</v>
      </c>
      <c r="I611">
        <v>1125</v>
      </c>
      <c r="J611" s="58">
        <v>384</v>
      </c>
      <c r="K611" s="1">
        <v>43794</v>
      </c>
      <c r="L611">
        <v>342745</v>
      </c>
      <c r="M611" t="s">
        <v>82</v>
      </c>
      <c r="N611" t="s">
        <v>83</v>
      </c>
      <c r="O611" t="s">
        <v>20</v>
      </c>
      <c r="P611" t="s">
        <v>16</v>
      </c>
      <c r="Q611">
        <v>328349</v>
      </c>
      <c r="R611" t="s">
        <v>41</v>
      </c>
      <c r="S611">
        <v>91928</v>
      </c>
      <c r="T611" t="s">
        <v>307</v>
      </c>
    </row>
    <row r="612" spans="2:20" x14ac:dyDescent="0.25">
      <c r="B612" t="s">
        <v>13</v>
      </c>
      <c r="C612" t="s">
        <v>18</v>
      </c>
      <c r="D612" t="s">
        <v>17</v>
      </c>
      <c r="E612" t="s">
        <v>17</v>
      </c>
      <c r="F612">
        <v>11</v>
      </c>
      <c r="G612">
        <v>345</v>
      </c>
      <c r="H612">
        <v>345</v>
      </c>
      <c r="I612">
        <v>1145</v>
      </c>
      <c r="J612" s="58">
        <v>816.69</v>
      </c>
      <c r="K612" s="1">
        <v>43794</v>
      </c>
      <c r="L612">
        <v>342769</v>
      </c>
      <c r="M612" t="s">
        <v>23</v>
      </c>
      <c r="N612" t="s">
        <v>79</v>
      </c>
      <c r="O612" t="s">
        <v>20</v>
      </c>
      <c r="P612" t="s">
        <v>16</v>
      </c>
      <c r="Q612">
        <v>328388</v>
      </c>
      <c r="R612" t="s">
        <v>41</v>
      </c>
      <c r="S612">
        <v>98198</v>
      </c>
      <c r="T612" t="s">
        <v>307</v>
      </c>
    </row>
    <row r="613" spans="2:20" x14ac:dyDescent="0.25">
      <c r="B613" t="s">
        <v>13</v>
      </c>
      <c r="C613" t="s">
        <v>18</v>
      </c>
      <c r="D613" t="s">
        <v>17</v>
      </c>
      <c r="E613" t="s">
        <v>17</v>
      </c>
      <c r="F613">
        <v>11</v>
      </c>
      <c r="G613">
        <v>345</v>
      </c>
      <c r="H613">
        <v>345</v>
      </c>
      <c r="I613">
        <v>1130</v>
      </c>
      <c r="J613" s="58">
        <v>369.19</v>
      </c>
      <c r="K613" s="1">
        <v>43794</v>
      </c>
      <c r="L613">
        <v>342770</v>
      </c>
      <c r="M613" t="s">
        <v>23</v>
      </c>
      <c r="N613" t="s">
        <v>70</v>
      </c>
      <c r="O613" t="s">
        <v>20</v>
      </c>
      <c r="P613" t="s">
        <v>16</v>
      </c>
      <c r="Q613">
        <v>328392</v>
      </c>
      <c r="R613" t="s">
        <v>41</v>
      </c>
      <c r="S613">
        <v>96127</v>
      </c>
      <c r="T613" t="s">
        <v>307</v>
      </c>
    </row>
    <row r="614" spans="2:20" x14ac:dyDescent="0.25">
      <c r="B614" t="s">
        <v>13</v>
      </c>
      <c r="C614" t="s">
        <v>18</v>
      </c>
      <c r="D614" t="s">
        <v>17</v>
      </c>
      <c r="E614" t="s">
        <v>17</v>
      </c>
      <c r="F614">
        <v>11</v>
      </c>
      <c r="G614">
        <v>345</v>
      </c>
      <c r="H614">
        <v>345</v>
      </c>
      <c r="I614">
        <v>1130</v>
      </c>
      <c r="J614" s="58">
        <v>30.3</v>
      </c>
      <c r="K614" s="1">
        <v>43783</v>
      </c>
      <c r="L614">
        <v>1109138</v>
      </c>
      <c r="M614" t="s">
        <v>23</v>
      </c>
      <c r="N614" t="s">
        <v>80</v>
      </c>
      <c r="O614" t="s">
        <v>24</v>
      </c>
      <c r="P614" t="s">
        <v>16</v>
      </c>
      <c r="Q614">
        <v>326541</v>
      </c>
      <c r="R614" t="s">
        <v>41</v>
      </c>
      <c r="S614">
        <v>96127</v>
      </c>
      <c r="T614" t="s">
        <v>307</v>
      </c>
    </row>
    <row r="615" spans="2:20" x14ac:dyDescent="0.25">
      <c r="B615" t="s">
        <v>13</v>
      </c>
      <c r="C615" t="s">
        <v>18</v>
      </c>
      <c r="D615" t="s">
        <v>17</v>
      </c>
      <c r="E615" t="s">
        <v>17</v>
      </c>
      <c r="F615">
        <v>11</v>
      </c>
      <c r="G615">
        <v>345</v>
      </c>
      <c r="H615">
        <v>345</v>
      </c>
      <c r="I615">
        <v>1190</v>
      </c>
      <c r="J615" s="58">
        <v>4.4800000000000004</v>
      </c>
      <c r="K615" s="1">
        <v>43794</v>
      </c>
      <c r="L615">
        <v>1112742</v>
      </c>
      <c r="M615" t="s">
        <v>21</v>
      </c>
      <c r="N615" t="s">
        <v>78</v>
      </c>
      <c r="O615" t="s">
        <v>24</v>
      </c>
      <c r="P615" t="s">
        <v>16</v>
      </c>
      <c r="Q615">
        <v>325062</v>
      </c>
      <c r="R615" t="s">
        <v>41</v>
      </c>
      <c r="S615">
        <v>96449</v>
      </c>
      <c r="T615" t="s">
        <v>304</v>
      </c>
    </row>
    <row r="616" spans="2:20" x14ac:dyDescent="0.25">
      <c r="B616" t="s">
        <v>13</v>
      </c>
      <c r="C616" t="s">
        <v>14</v>
      </c>
      <c r="D616" t="s">
        <v>17</v>
      </c>
      <c r="E616" t="s">
        <v>17</v>
      </c>
      <c r="F616">
        <v>11</v>
      </c>
      <c r="G616">
        <v>345</v>
      </c>
      <c r="H616">
        <v>345</v>
      </c>
      <c r="I616">
        <v>1125</v>
      </c>
      <c r="J616" s="58">
        <v>170.2</v>
      </c>
      <c r="K616" s="1">
        <v>43774</v>
      </c>
      <c r="L616">
        <v>2168</v>
      </c>
      <c r="M616" t="s">
        <v>132</v>
      </c>
      <c r="N616" t="s">
        <v>30</v>
      </c>
      <c r="O616" t="s">
        <v>26</v>
      </c>
      <c r="P616" t="s">
        <v>16</v>
      </c>
      <c r="S616">
        <v>91927</v>
      </c>
      <c r="T616" t="s">
        <v>307</v>
      </c>
    </row>
    <row r="617" spans="2:20" x14ac:dyDescent="0.25">
      <c r="B617" t="s">
        <v>13</v>
      </c>
      <c r="C617" t="s">
        <v>14</v>
      </c>
      <c r="D617" t="s">
        <v>17</v>
      </c>
      <c r="E617" t="s">
        <v>17</v>
      </c>
      <c r="F617">
        <v>11</v>
      </c>
      <c r="G617">
        <v>345</v>
      </c>
      <c r="H617">
        <v>345</v>
      </c>
      <c r="I617">
        <v>1125</v>
      </c>
      <c r="J617" s="58">
        <v>170.2</v>
      </c>
      <c r="K617" s="1">
        <v>43774</v>
      </c>
      <c r="L617">
        <v>2168</v>
      </c>
      <c r="M617" t="s">
        <v>35</v>
      </c>
      <c r="N617" t="s">
        <v>30</v>
      </c>
      <c r="O617" t="s">
        <v>26</v>
      </c>
      <c r="P617" t="s">
        <v>16</v>
      </c>
      <c r="S617">
        <v>91927</v>
      </c>
      <c r="T617" t="s">
        <v>307</v>
      </c>
    </row>
    <row r="618" spans="2:20" x14ac:dyDescent="0.25">
      <c r="B618" t="s">
        <v>13</v>
      </c>
      <c r="C618" t="s">
        <v>14</v>
      </c>
      <c r="D618" t="s">
        <v>17</v>
      </c>
      <c r="E618" t="s">
        <v>17</v>
      </c>
      <c r="F618">
        <v>11</v>
      </c>
      <c r="G618">
        <v>345</v>
      </c>
      <c r="H618">
        <v>345</v>
      </c>
      <c r="I618">
        <v>1125</v>
      </c>
      <c r="J618" s="58">
        <v>212.75</v>
      </c>
      <c r="K618" s="1">
        <v>43774</v>
      </c>
      <c r="L618">
        <v>2168</v>
      </c>
      <c r="M618" t="s">
        <v>132</v>
      </c>
      <c r="N618" t="s">
        <v>30</v>
      </c>
      <c r="O618" t="s">
        <v>26</v>
      </c>
      <c r="P618" t="s">
        <v>16</v>
      </c>
      <c r="S618">
        <v>91927</v>
      </c>
      <c r="T618" t="s">
        <v>307</v>
      </c>
    </row>
    <row r="619" spans="2:20" x14ac:dyDescent="0.25">
      <c r="B619" t="s">
        <v>13</v>
      </c>
      <c r="C619" t="s">
        <v>14</v>
      </c>
      <c r="D619" t="s">
        <v>17</v>
      </c>
      <c r="E619" t="s">
        <v>17</v>
      </c>
      <c r="F619">
        <v>11</v>
      </c>
      <c r="G619">
        <v>345</v>
      </c>
      <c r="H619">
        <v>345</v>
      </c>
      <c r="I619">
        <v>1125</v>
      </c>
      <c r="J619" s="58">
        <v>446.78</v>
      </c>
      <c r="K619" s="1">
        <v>43774</v>
      </c>
      <c r="L619">
        <v>2168</v>
      </c>
      <c r="M619" t="s">
        <v>35</v>
      </c>
      <c r="N619" t="s">
        <v>30</v>
      </c>
      <c r="O619" t="s">
        <v>26</v>
      </c>
      <c r="P619" t="s">
        <v>16</v>
      </c>
      <c r="S619">
        <v>91927</v>
      </c>
      <c r="T619" t="s">
        <v>307</v>
      </c>
    </row>
    <row r="620" spans="2:20" x14ac:dyDescent="0.25">
      <c r="B620" t="s">
        <v>13</v>
      </c>
      <c r="C620" t="s">
        <v>14</v>
      </c>
      <c r="D620" t="s">
        <v>17</v>
      </c>
      <c r="E620" t="s">
        <v>17</v>
      </c>
      <c r="F620">
        <v>11</v>
      </c>
      <c r="G620">
        <v>345</v>
      </c>
      <c r="H620">
        <v>345</v>
      </c>
      <c r="I620">
        <v>1125</v>
      </c>
      <c r="J620" s="58">
        <v>297.85000000000002</v>
      </c>
      <c r="K620" s="1">
        <v>43774</v>
      </c>
      <c r="L620">
        <v>2168</v>
      </c>
      <c r="M620" t="s">
        <v>35</v>
      </c>
      <c r="N620" t="s">
        <v>30</v>
      </c>
      <c r="O620" t="s">
        <v>26</v>
      </c>
      <c r="P620" t="s">
        <v>16</v>
      </c>
      <c r="S620">
        <v>91927</v>
      </c>
      <c r="T620" t="s">
        <v>307</v>
      </c>
    </row>
    <row r="621" spans="2:20" x14ac:dyDescent="0.25">
      <c r="B621" t="s">
        <v>13</v>
      </c>
      <c r="C621" t="s">
        <v>14</v>
      </c>
      <c r="D621" t="s">
        <v>17</v>
      </c>
      <c r="E621" t="s">
        <v>17</v>
      </c>
      <c r="F621">
        <v>11</v>
      </c>
      <c r="G621">
        <v>345</v>
      </c>
      <c r="H621">
        <v>345</v>
      </c>
      <c r="I621">
        <v>1125</v>
      </c>
      <c r="J621" s="58">
        <v>42.55</v>
      </c>
      <c r="K621" s="1">
        <v>43774</v>
      </c>
      <c r="L621">
        <v>2168</v>
      </c>
      <c r="M621" t="s">
        <v>25</v>
      </c>
      <c r="N621" t="s">
        <v>491</v>
      </c>
      <c r="O621" t="s">
        <v>26</v>
      </c>
      <c r="P621" t="s">
        <v>16</v>
      </c>
      <c r="S621">
        <v>91928</v>
      </c>
      <c r="T621" t="s">
        <v>307</v>
      </c>
    </row>
    <row r="622" spans="2:20" x14ac:dyDescent="0.25">
      <c r="B622" t="s">
        <v>13</v>
      </c>
      <c r="C622" t="s">
        <v>14</v>
      </c>
      <c r="D622" t="s">
        <v>17</v>
      </c>
      <c r="E622" t="s">
        <v>17</v>
      </c>
      <c r="F622">
        <v>11</v>
      </c>
      <c r="G622">
        <v>345</v>
      </c>
      <c r="H622">
        <v>345</v>
      </c>
      <c r="I622">
        <v>1130</v>
      </c>
      <c r="J622" s="58">
        <v>42.55</v>
      </c>
      <c r="K622" s="1">
        <v>43774</v>
      </c>
      <c r="L622">
        <v>2168</v>
      </c>
      <c r="M622" t="s">
        <v>25</v>
      </c>
      <c r="N622" t="s">
        <v>158</v>
      </c>
      <c r="O622" t="s">
        <v>26</v>
      </c>
      <c r="P622" t="s">
        <v>16</v>
      </c>
      <c r="S622">
        <v>96128</v>
      </c>
      <c r="T622" t="s">
        <v>307</v>
      </c>
    </row>
    <row r="623" spans="2:20" x14ac:dyDescent="0.25">
      <c r="B623" t="s">
        <v>13</v>
      </c>
      <c r="C623" t="s">
        <v>14</v>
      </c>
      <c r="D623" t="s">
        <v>17</v>
      </c>
      <c r="E623" t="s">
        <v>17</v>
      </c>
      <c r="F623">
        <v>11</v>
      </c>
      <c r="G623">
        <v>345</v>
      </c>
      <c r="H623">
        <v>345</v>
      </c>
      <c r="I623">
        <v>1130</v>
      </c>
      <c r="J623" s="58">
        <v>42.55</v>
      </c>
      <c r="K623" s="1">
        <v>43774</v>
      </c>
      <c r="L623">
        <v>2168</v>
      </c>
      <c r="M623" t="s">
        <v>25</v>
      </c>
      <c r="N623" t="s">
        <v>158</v>
      </c>
      <c r="O623" t="s">
        <v>26</v>
      </c>
      <c r="P623" t="s">
        <v>16</v>
      </c>
      <c r="S623">
        <v>96128</v>
      </c>
      <c r="T623" t="s">
        <v>307</v>
      </c>
    </row>
    <row r="624" spans="2:20" x14ac:dyDescent="0.25">
      <c r="B624" t="s">
        <v>13</v>
      </c>
      <c r="C624" t="s">
        <v>14</v>
      </c>
      <c r="D624" t="s">
        <v>17</v>
      </c>
      <c r="E624" t="s">
        <v>17</v>
      </c>
      <c r="F624">
        <v>11</v>
      </c>
      <c r="G624">
        <v>345</v>
      </c>
      <c r="H624">
        <v>345</v>
      </c>
      <c r="I624">
        <v>1130</v>
      </c>
      <c r="J624" s="58">
        <v>127.65</v>
      </c>
      <c r="K624" s="1">
        <v>43774</v>
      </c>
      <c r="L624">
        <v>2168</v>
      </c>
      <c r="M624" t="s">
        <v>25</v>
      </c>
      <c r="N624" t="s">
        <v>158</v>
      </c>
      <c r="O624" t="s">
        <v>26</v>
      </c>
      <c r="P624" t="s">
        <v>16</v>
      </c>
      <c r="S624">
        <v>96128</v>
      </c>
      <c r="T624" t="s">
        <v>307</v>
      </c>
    </row>
    <row r="625" spans="2:20" x14ac:dyDescent="0.25">
      <c r="B625" t="s">
        <v>13</v>
      </c>
      <c r="C625" t="s">
        <v>14</v>
      </c>
      <c r="D625" t="s">
        <v>17</v>
      </c>
      <c r="E625" t="s">
        <v>17</v>
      </c>
      <c r="F625">
        <v>11</v>
      </c>
      <c r="G625">
        <v>345</v>
      </c>
      <c r="H625">
        <v>345</v>
      </c>
      <c r="I625">
        <v>1100</v>
      </c>
      <c r="J625" s="58">
        <v>42.55</v>
      </c>
      <c r="K625" s="1">
        <v>43774</v>
      </c>
      <c r="L625">
        <v>2168</v>
      </c>
      <c r="M625" t="s">
        <v>31</v>
      </c>
      <c r="N625" t="s">
        <v>170</v>
      </c>
      <c r="O625" t="s">
        <v>26</v>
      </c>
      <c r="P625" t="s">
        <v>16</v>
      </c>
      <c r="S625">
        <v>97991</v>
      </c>
      <c r="T625" t="s">
        <v>305</v>
      </c>
    </row>
    <row r="626" spans="2:20" x14ac:dyDescent="0.25">
      <c r="B626" t="s">
        <v>13</v>
      </c>
      <c r="C626" t="s">
        <v>14</v>
      </c>
      <c r="D626" t="s">
        <v>17</v>
      </c>
      <c r="E626" t="s">
        <v>17</v>
      </c>
      <c r="F626">
        <v>11</v>
      </c>
      <c r="G626">
        <v>345</v>
      </c>
      <c r="H626">
        <v>345</v>
      </c>
      <c r="I626">
        <v>1100</v>
      </c>
      <c r="J626" s="58">
        <v>42.55</v>
      </c>
      <c r="K626" s="1">
        <v>43774</v>
      </c>
      <c r="L626">
        <v>2168</v>
      </c>
      <c r="M626" t="s">
        <v>31</v>
      </c>
      <c r="N626" t="s">
        <v>170</v>
      </c>
      <c r="O626" t="s">
        <v>26</v>
      </c>
      <c r="P626" t="s">
        <v>16</v>
      </c>
      <c r="S626">
        <v>97991</v>
      </c>
      <c r="T626" t="s">
        <v>305</v>
      </c>
    </row>
    <row r="627" spans="2:20" x14ac:dyDescent="0.25">
      <c r="B627" t="s">
        <v>13</v>
      </c>
      <c r="C627" t="s">
        <v>14</v>
      </c>
      <c r="D627" t="s">
        <v>17</v>
      </c>
      <c r="E627" t="s">
        <v>17</v>
      </c>
      <c r="F627">
        <v>11</v>
      </c>
      <c r="G627">
        <v>345</v>
      </c>
      <c r="H627">
        <v>345</v>
      </c>
      <c r="I627">
        <v>1100</v>
      </c>
      <c r="J627" s="58">
        <v>85.1</v>
      </c>
      <c r="K627" s="1">
        <v>43774</v>
      </c>
      <c r="L627">
        <v>2168</v>
      </c>
      <c r="M627" t="s">
        <v>31</v>
      </c>
      <c r="N627" t="s">
        <v>170</v>
      </c>
      <c r="O627" t="s">
        <v>26</v>
      </c>
      <c r="P627" t="s">
        <v>16</v>
      </c>
      <c r="S627">
        <v>97991</v>
      </c>
      <c r="T627" t="s">
        <v>305</v>
      </c>
    </row>
    <row r="628" spans="2:20" x14ac:dyDescent="0.25">
      <c r="B628" t="s">
        <v>13</v>
      </c>
      <c r="C628" t="s">
        <v>14</v>
      </c>
      <c r="D628" t="s">
        <v>17</v>
      </c>
      <c r="E628" t="s">
        <v>17</v>
      </c>
      <c r="F628">
        <v>11</v>
      </c>
      <c r="G628">
        <v>345</v>
      </c>
      <c r="H628">
        <v>345</v>
      </c>
      <c r="I628">
        <v>1115</v>
      </c>
      <c r="J628" s="58">
        <v>42.55</v>
      </c>
      <c r="K628" s="1">
        <v>43774</v>
      </c>
      <c r="L628">
        <v>2168</v>
      </c>
      <c r="M628" t="s">
        <v>31</v>
      </c>
      <c r="N628" t="s">
        <v>167</v>
      </c>
      <c r="O628" t="s">
        <v>26</v>
      </c>
      <c r="P628" t="s">
        <v>16</v>
      </c>
      <c r="S628">
        <v>92930</v>
      </c>
      <c r="T628" t="s">
        <v>306</v>
      </c>
    </row>
    <row r="629" spans="2:20" x14ac:dyDescent="0.25">
      <c r="B629" t="s">
        <v>13</v>
      </c>
      <c r="C629" t="s">
        <v>14</v>
      </c>
      <c r="D629" t="s">
        <v>17</v>
      </c>
      <c r="E629" t="s">
        <v>17</v>
      </c>
      <c r="F629">
        <v>11</v>
      </c>
      <c r="G629">
        <v>345</v>
      </c>
      <c r="H629">
        <v>345</v>
      </c>
      <c r="I629">
        <v>1125</v>
      </c>
      <c r="J629" s="58">
        <v>382.95</v>
      </c>
      <c r="K629" s="1">
        <v>43774</v>
      </c>
      <c r="L629">
        <v>2168</v>
      </c>
      <c r="M629" t="s">
        <v>132</v>
      </c>
      <c r="N629" t="s">
        <v>30</v>
      </c>
      <c r="O629" t="s">
        <v>26</v>
      </c>
      <c r="P629" t="s">
        <v>16</v>
      </c>
      <c r="S629">
        <v>91927</v>
      </c>
      <c r="T629" t="s">
        <v>307</v>
      </c>
    </row>
    <row r="630" spans="2:20" x14ac:dyDescent="0.25">
      <c r="B630" t="s">
        <v>13</v>
      </c>
      <c r="C630" t="s">
        <v>14</v>
      </c>
      <c r="D630" t="s">
        <v>17</v>
      </c>
      <c r="E630" t="s">
        <v>17</v>
      </c>
      <c r="F630">
        <v>11</v>
      </c>
      <c r="G630">
        <v>345</v>
      </c>
      <c r="H630">
        <v>345</v>
      </c>
      <c r="I630">
        <v>1115</v>
      </c>
      <c r="J630" s="58">
        <v>42.55</v>
      </c>
      <c r="K630" s="1">
        <v>43774</v>
      </c>
      <c r="L630">
        <v>2168</v>
      </c>
      <c r="M630" t="s">
        <v>31</v>
      </c>
      <c r="N630" t="s">
        <v>167</v>
      </c>
      <c r="O630" t="s">
        <v>26</v>
      </c>
      <c r="P630" t="s">
        <v>16</v>
      </c>
      <c r="S630">
        <v>92930</v>
      </c>
      <c r="T630" t="s">
        <v>306</v>
      </c>
    </row>
    <row r="631" spans="2:20" x14ac:dyDescent="0.25">
      <c r="B631" t="s">
        <v>56</v>
      </c>
      <c r="C631" t="s">
        <v>14</v>
      </c>
      <c r="D631" t="s">
        <v>17</v>
      </c>
      <c r="E631" t="s">
        <v>17</v>
      </c>
      <c r="F631">
        <v>11</v>
      </c>
      <c r="G631">
        <v>345</v>
      </c>
      <c r="H631">
        <v>2019116</v>
      </c>
      <c r="I631">
        <v>1665</v>
      </c>
      <c r="J631" s="58">
        <v>42.55</v>
      </c>
      <c r="K631" s="1">
        <v>43784</v>
      </c>
      <c r="L631">
        <v>2171</v>
      </c>
      <c r="M631" t="s">
        <v>29</v>
      </c>
      <c r="N631" t="s">
        <v>130</v>
      </c>
      <c r="O631" t="s">
        <v>26</v>
      </c>
      <c r="P631" t="s">
        <v>16</v>
      </c>
      <c r="T631" t="s">
        <v>369</v>
      </c>
    </row>
    <row r="632" spans="2:20" x14ac:dyDescent="0.25">
      <c r="B632" t="s">
        <v>13</v>
      </c>
      <c r="C632" t="s">
        <v>14</v>
      </c>
      <c r="D632" t="s">
        <v>17</v>
      </c>
      <c r="E632" t="s">
        <v>17</v>
      </c>
      <c r="F632">
        <v>11</v>
      </c>
      <c r="G632">
        <v>345</v>
      </c>
      <c r="H632">
        <v>345</v>
      </c>
      <c r="I632">
        <v>1130</v>
      </c>
      <c r="J632" s="58">
        <v>42.55</v>
      </c>
      <c r="K632" s="1">
        <v>43784</v>
      </c>
      <c r="L632">
        <v>2171</v>
      </c>
      <c r="M632" t="s">
        <v>29</v>
      </c>
      <c r="N632" t="s">
        <v>45</v>
      </c>
      <c r="O632" t="s">
        <v>26</v>
      </c>
      <c r="P632" t="s">
        <v>16</v>
      </c>
      <c r="S632">
        <v>96128</v>
      </c>
      <c r="T632" t="s">
        <v>307</v>
      </c>
    </row>
    <row r="633" spans="2:20" x14ac:dyDescent="0.25">
      <c r="B633" t="s">
        <v>56</v>
      </c>
      <c r="C633" t="s">
        <v>14</v>
      </c>
      <c r="D633" t="s">
        <v>17</v>
      </c>
      <c r="E633" t="s">
        <v>17</v>
      </c>
      <c r="F633">
        <v>11</v>
      </c>
      <c r="G633">
        <v>345</v>
      </c>
      <c r="H633">
        <v>2019116</v>
      </c>
      <c r="I633">
        <v>1665</v>
      </c>
      <c r="J633" s="58">
        <v>42.55</v>
      </c>
      <c r="K633" s="1">
        <v>43784</v>
      </c>
      <c r="L633">
        <v>2171</v>
      </c>
      <c r="M633" t="s">
        <v>29</v>
      </c>
      <c r="N633" t="s">
        <v>130</v>
      </c>
      <c r="O633" t="s">
        <v>26</v>
      </c>
      <c r="P633" t="s">
        <v>16</v>
      </c>
      <c r="T633" t="s">
        <v>369</v>
      </c>
    </row>
    <row r="634" spans="2:20" x14ac:dyDescent="0.25">
      <c r="B634" t="s">
        <v>56</v>
      </c>
      <c r="C634" t="s">
        <v>14</v>
      </c>
      <c r="D634" t="s">
        <v>17</v>
      </c>
      <c r="E634" t="s">
        <v>17</v>
      </c>
      <c r="F634">
        <v>11</v>
      </c>
      <c r="G634">
        <v>345</v>
      </c>
      <c r="H634">
        <v>2019116</v>
      </c>
      <c r="I634">
        <v>1665</v>
      </c>
      <c r="J634" s="58">
        <v>42.55</v>
      </c>
      <c r="K634" s="1">
        <v>43784</v>
      </c>
      <c r="L634">
        <v>2171</v>
      </c>
      <c r="M634" t="s">
        <v>29</v>
      </c>
      <c r="N634" t="s">
        <v>130</v>
      </c>
      <c r="O634" t="s">
        <v>26</v>
      </c>
      <c r="P634" t="s">
        <v>16</v>
      </c>
      <c r="T634" t="s">
        <v>369</v>
      </c>
    </row>
    <row r="635" spans="2:20" x14ac:dyDescent="0.25">
      <c r="B635" t="s">
        <v>56</v>
      </c>
      <c r="C635" t="s">
        <v>14</v>
      </c>
      <c r="D635" t="s">
        <v>17</v>
      </c>
      <c r="E635" t="s">
        <v>17</v>
      </c>
      <c r="F635">
        <v>11</v>
      </c>
      <c r="G635">
        <v>345</v>
      </c>
      <c r="H635">
        <v>2019116</v>
      </c>
      <c r="I635">
        <v>1665</v>
      </c>
      <c r="J635" s="58">
        <v>42.55</v>
      </c>
      <c r="K635" s="1">
        <v>43784</v>
      </c>
      <c r="L635">
        <v>2171</v>
      </c>
      <c r="M635" t="s">
        <v>29</v>
      </c>
      <c r="N635" t="s">
        <v>130</v>
      </c>
      <c r="O635" t="s">
        <v>26</v>
      </c>
      <c r="P635" t="s">
        <v>16</v>
      </c>
      <c r="T635" t="s">
        <v>369</v>
      </c>
    </row>
    <row r="636" spans="2:20" x14ac:dyDescent="0.25">
      <c r="B636" t="s">
        <v>13</v>
      </c>
      <c r="C636" t="s">
        <v>14</v>
      </c>
      <c r="D636" t="s">
        <v>17</v>
      </c>
      <c r="E636" t="s">
        <v>17</v>
      </c>
      <c r="F636">
        <v>11</v>
      </c>
      <c r="G636">
        <v>345</v>
      </c>
      <c r="H636">
        <v>345</v>
      </c>
      <c r="I636">
        <v>1130</v>
      </c>
      <c r="J636" s="58">
        <v>42.55</v>
      </c>
      <c r="K636" s="1">
        <v>43784</v>
      </c>
      <c r="L636">
        <v>2171</v>
      </c>
      <c r="M636" t="s">
        <v>29</v>
      </c>
      <c r="N636" t="s">
        <v>45</v>
      </c>
      <c r="O636" t="s">
        <v>26</v>
      </c>
      <c r="P636" t="s">
        <v>16</v>
      </c>
      <c r="S636">
        <v>96128</v>
      </c>
      <c r="T636" t="s">
        <v>307</v>
      </c>
    </row>
    <row r="637" spans="2:20" x14ac:dyDescent="0.25">
      <c r="B637" t="s">
        <v>13</v>
      </c>
      <c r="C637" t="s">
        <v>14</v>
      </c>
      <c r="D637" t="s">
        <v>17</v>
      </c>
      <c r="E637" t="s">
        <v>17</v>
      </c>
      <c r="F637">
        <v>11</v>
      </c>
      <c r="G637">
        <v>345</v>
      </c>
      <c r="H637">
        <v>345</v>
      </c>
      <c r="I637">
        <v>1130</v>
      </c>
      <c r="J637" s="58">
        <v>340.4</v>
      </c>
      <c r="K637" s="1">
        <v>43784</v>
      </c>
      <c r="L637">
        <v>2171</v>
      </c>
      <c r="M637" t="s">
        <v>29</v>
      </c>
      <c r="N637" t="s">
        <v>52</v>
      </c>
      <c r="O637" t="s">
        <v>26</v>
      </c>
      <c r="P637" t="s">
        <v>16</v>
      </c>
      <c r="S637">
        <v>96128</v>
      </c>
      <c r="T637" t="s">
        <v>307</v>
      </c>
    </row>
    <row r="638" spans="2:20" x14ac:dyDescent="0.25">
      <c r="B638" t="s">
        <v>13</v>
      </c>
      <c r="C638" t="s">
        <v>14</v>
      </c>
      <c r="D638" t="s">
        <v>17</v>
      </c>
      <c r="E638" t="s">
        <v>17</v>
      </c>
      <c r="F638">
        <v>11</v>
      </c>
      <c r="G638">
        <v>345</v>
      </c>
      <c r="H638">
        <v>345</v>
      </c>
      <c r="I638">
        <v>1130</v>
      </c>
      <c r="J638" s="58">
        <v>85.1</v>
      </c>
      <c r="K638" s="1">
        <v>43784</v>
      </c>
      <c r="L638">
        <v>2171</v>
      </c>
      <c r="M638" t="s">
        <v>29</v>
      </c>
      <c r="N638" t="s">
        <v>45</v>
      </c>
      <c r="O638" t="s">
        <v>26</v>
      </c>
      <c r="P638" t="s">
        <v>16</v>
      </c>
      <c r="S638">
        <v>96128</v>
      </c>
      <c r="T638" t="s">
        <v>307</v>
      </c>
    </row>
    <row r="639" spans="2:20" x14ac:dyDescent="0.25">
      <c r="B639" t="s">
        <v>13</v>
      </c>
      <c r="C639" t="s">
        <v>14</v>
      </c>
      <c r="D639" t="s">
        <v>17</v>
      </c>
      <c r="E639" t="s">
        <v>17</v>
      </c>
      <c r="F639">
        <v>11</v>
      </c>
      <c r="G639">
        <v>345</v>
      </c>
      <c r="H639">
        <v>345</v>
      </c>
      <c r="I639">
        <v>1130</v>
      </c>
      <c r="J639" s="58">
        <v>127.65</v>
      </c>
      <c r="K639" s="1">
        <v>43784</v>
      </c>
      <c r="L639">
        <v>2171</v>
      </c>
      <c r="M639" t="s">
        <v>29</v>
      </c>
      <c r="N639" t="s">
        <v>52</v>
      </c>
      <c r="O639" t="s">
        <v>26</v>
      </c>
      <c r="P639" t="s">
        <v>16</v>
      </c>
      <c r="S639">
        <v>96128</v>
      </c>
      <c r="T639" t="s">
        <v>307</v>
      </c>
    </row>
    <row r="640" spans="2:20" x14ac:dyDescent="0.25">
      <c r="B640" t="s">
        <v>13</v>
      </c>
      <c r="C640" t="s">
        <v>14</v>
      </c>
      <c r="D640" t="s">
        <v>17</v>
      </c>
      <c r="E640" t="s">
        <v>17</v>
      </c>
      <c r="F640">
        <v>11</v>
      </c>
      <c r="G640">
        <v>345</v>
      </c>
      <c r="H640">
        <v>345</v>
      </c>
      <c r="I640">
        <v>1125</v>
      </c>
      <c r="J640" s="58">
        <v>42.55</v>
      </c>
      <c r="K640" s="1">
        <v>43784</v>
      </c>
      <c r="L640">
        <v>2171</v>
      </c>
      <c r="M640" t="s">
        <v>29</v>
      </c>
      <c r="N640" t="s">
        <v>164</v>
      </c>
      <c r="O640" t="s">
        <v>26</v>
      </c>
      <c r="P640" t="s">
        <v>16</v>
      </c>
      <c r="S640">
        <v>91928</v>
      </c>
      <c r="T640" t="s">
        <v>307</v>
      </c>
    </row>
    <row r="641" spans="2:20" x14ac:dyDescent="0.25">
      <c r="B641" t="s">
        <v>13</v>
      </c>
      <c r="C641" t="s">
        <v>14</v>
      </c>
      <c r="D641" t="s">
        <v>17</v>
      </c>
      <c r="E641" t="s">
        <v>17</v>
      </c>
      <c r="F641">
        <v>11</v>
      </c>
      <c r="G641">
        <v>345</v>
      </c>
      <c r="H641">
        <v>345</v>
      </c>
      <c r="I641">
        <v>1125</v>
      </c>
      <c r="J641" s="58">
        <v>170.2</v>
      </c>
      <c r="K641" s="1">
        <v>43784</v>
      </c>
      <c r="L641">
        <v>2171</v>
      </c>
      <c r="M641" t="s">
        <v>29</v>
      </c>
      <c r="N641" t="s">
        <v>164</v>
      </c>
      <c r="O641" t="s">
        <v>26</v>
      </c>
      <c r="P641" t="s">
        <v>16</v>
      </c>
      <c r="S641">
        <v>91928</v>
      </c>
      <c r="T641" t="s">
        <v>307</v>
      </c>
    </row>
    <row r="642" spans="2:20" x14ac:dyDescent="0.25">
      <c r="B642" t="s">
        <v>13</v>
      </c>
      <c r="C642" t="s">
        <v>14</v>
      </c>
      <c r="D642" t="s">
        <v>17</v>
      </c>
      <c r="E642" t="s">
        <v>17</v>
      </c>
      <c r="F642">
        <v>11</v>
      </c>
      <c r="G642">
        <v>345</v>
      </c>
      <c r="H642">
        <v>345</v>
      </c>
      <c r="I642">
        <v>1125</v>
      </c>
      <c r="J642" s="58">
        <v>170.2</v>
      </c>
      <c r="K642" s="1">
        <v>43784</v>
      </c>
      <c r="L642">
        <v>2171</v>
      </c>
      <c r="M642" t="s">
        <v>29</v>
      </c>
      <c r="N642" t="s">
        <v>37</v>
      </c>
      <c r="O642" t="s">
        <v>26</v>
      </c>
      <c r="P642" t="s">
        <v>16</v>
      </c>
      <c r="S642">
        <v>91927</v>
      </c>
      <c r="T642" t="s">
        <v>307</v>
      </c>
    </row>
    <row r="643" spans="2:20" x14ac:dyDescent="0.25">
      <c r="B643" t="s">
        <v>13</v>
      </c>
      <c r="C643" t="s">
        <v>14</v>
      </c>
      <c r="D643" t="s">
        <v>17</v>
      </c>
      <c r="E643" t="s">
        <v>17</v>
      </c>
      <c r="F643">
        <v>11</v>
      </c>
      <c r="G643">
        <v>345</v>
      </c>
      <c r="H643">
        <v>345</v>
      </c>
      <c r="I643">
        <v>1130</v>
      </c>
      <c r="J643" s="58">
        <v>234.03</v>
      </c>
      <c r="K643" s="1">
        <v>43788</v>
      </c>
      <c r="L643">
        <v>2174</v>
      </c>
      <c r="M643" t="s">
        <v>25</v>
      </c>
      <c r="N643" t="s">
        <v>157</v>
      </c>
      <c r="O643" t="s">
        <v>26</v>
      </c>
      <c r="P643" t="s">
        <v>16</v>
      </c>
      <c r="S643">
        <v>96128</v>
      </c>
      <c r="T643" t="s">
        <v>307</v>
      </c>
    </row>
    <row r="644" spans="2:20" x14ac:dyDescent="0.25">
      <c r="B644" t="s">
        <v>13</v>
      </c>
      <c r="C644" t="s">
        <v>14</v>
      </c>
      <c r="D644" t="s">
        <v>17</v>
      </c>
      <c r="E644" t="s">
        <v>17</v>
      </c>
      <c r="F644">
        <v>11</v>
      </c>
      <c r="G644">
        <v>345</v>
      </c>
      <c r="H644">
        <v>345</v>
      </c>
      <c r="I644">
        <v>1130</v>
      </c>
      <c r="J644" s="58">
        <v>127.65</v>
      </c>
      <c r="K644" s="1">
        <v>43788</v>
      </c>
      <c r="L644">
        <v>2174</v>
      </c>
      <c r="M644" t="s">
        <v>132</v>
      </c>
      <c r="N644" t="s">
        <v>156</v>
      </c>
      <c r="O644" t="s">
        <v>26</v>
      </c>
      <c r="P644" t="s">
        <v>16</v>
      </c>
      <c r="S644">
        <v>96127</v>
      </c>
      <c r="T644" t="s">
        <v>307</v>
      </c>
    </row>
    <row r="645" spans="2:20" x14ac:dyDescent="0.25">
      <c r="B645" t="s">
        <v>13</v>
      </c>
      <c r="C645" t="s">
        <v>14</v>
      </c>
      <c r="D645" t="s">
        <v>17</v>
      </c>
      <c r="E645" t="s">
        <v>17</v>
      </c>
      <c r="F645">
        <v>11</v>
      </c>
      <c r="G645">
        <v>345</v>
      </c>
      <c r="H645">
        <v>345</v>
      </c>
      <c r="I645">
        <v>1125</v>
      </c>
      <c r="J645" s="58">
        <v>170.2</v>
      </c>
      <c r="K645" s="1">
        <v>43788</v>
      </c>
      <c r="L645">
        <v>2174</v>
      </c>
      <c r="M645" t="s">
        <v>25</v>
      </c>
      <c r="N645" t="s">
        <v>163</v>
      </c>
      <c r="O645" t="s">
        <v>26</v>
      </c>
      <c r="P645" t="s">
        <v>16</v>
      </c>
      <c r="S645">
        <v>91928</v>
      </c>
      <c r="T645" t="s">
        <v>307</v>
      </c>
    </row>
    <row r="646" spans="2:20" x14ac:dyDescent="0.25">
      <c r="B646" t="s">
        <v>13</v>
      </c>
      <c r="C646" t="s">
        <v>14</v>
      </c>
      <c r="D646" t="s">
        <v>17</v>
      </c>
      <c r="E646" t="s">
        <v>17</v>
      </c>
      <c r="F646">
        <v>11</v>
      </c>
      <c r="G646">
        <v>345</v>
      </c>
      <c r="H646">
        <v>345</v>
      </c>
      <c r="I646">
        <v>1125</v>
      </c>
      <c r="J646" s="58">
        <v>340.4</v>
      </c>
      <c r="K646" s="1">
        <v>43788</v>
      </c>
      <c r="L646">
        <v>2174</v>
      </c>
      <c r="M646" t="s">
        <v>25</v>
      </c>
      <c r="N646" t="s">
        <v>162</v>
      </c>
      <c r="O646" t="s">
        <v>26</v>
      </c>
      <c r="P646" t="s">
        <v>16</v>
      </c>
      <c r="S646">
        <v>91928</v>
      </c>
      <c r="T646" t="s">
        <v>307</v>
      </c>
    </row>
    <row r="647" spans="2:20" x14ac:dyDescent="0.25">
      <c r="B647" t="s">
        <v>13</v>
      </c>
      <c r="C647" t="s">
        <v>14</v>
      </c>
      <c r="D647" t="s">
        <v>17</v>
      </c>
      <c r="E647" t="s">
        <v>17</v>
      </c>
      <c r="F647">
        <v>11</v>
      </c>
      <c r="G647">
        <v>345</v>
      </c>
      <c r="H647">
        <v>345</v>
      </c>
      <c r="I647">
        <v>1125</v>
      </c>
      <c r="J647" s="58">
        <v>127.65</v>
      </c>
      <c r="K647" s="1">
        <v>43788</v>
      </c>
      <c r="L647">
        <v>2174</v>
      </c>
      <c r="M647" t="s">
        <v>27</v>
      </c>
      <c r="N647" t="s">
        <v>161</v>
      </c>
      <c r="O647" t="s">
        <v>26</v>
      </c>
      <c r="P647" t="s">
        <v>16</v>
      </c>
      <c r="S647">
        <v>91928</v>
      </c>
      <c r="T647" t="s">
        <v>307</v>
      </c>
    </row>
    <row r="648" spans="2:20" x14ac:dyDescent="0.25">
      <c r="B648" t="s">
        <v>13</v>
      </c>
      <c r="C648" t="s">
        <v>14</v>
      </c>
      <c r="D648" t="s">
        <v>17</v>
      </c>
      <c r="E648" t="s">
        <v>17</v>
      </c>
      <c r="F648">
        <v>11</v>
      </c>
      <c r="G648">
        <v>345</v>
      </c>
      <c r="H648">
        <v>345</v>
      </c>
      <c r="I648">
        <v>1125</v>
      </c>
      <c r="J648" s="58">
        <v>382.95</v>
      </c>
      <c r="K648" s="1">
        <v>43788</v>
      </c>
      <c r="L648">
        <v>2174</v>
      </c>
      <c r="M648" t="s">
        <v>27</v>
      </c>
      <c r="N648" t="s">
        <v>160</v>
      </c>
      <c r="O648" t="s">
        <v>26</v>
      </c>
      <c r="P648" t="s">
        <v>16</v>
      </c>
      <c r="S648">
        <v>91928</v>
      </c>
      <c r="T648" t="s">
        <v>307</v>
      </c>
    </row>
    <row r="649" spans="2:20" x14ac:dyDescent="0.25">
      <c r="B649" t="s">
        <v>13</v>
      </c>
      <c r="C649" t="s">
        <v>14</v>
      </c>
      <c r="D649" t="s">
        <v>17</v>
      </c>
      <c r="E649" t="s">
        <v>17</v>
      </c>
      <c r="F649">
        <v>11</v>
      </c>
      <c r="G649">
        <v>345</v>
      </c>
      <c r="H649">
        <v>345</v>
      </c>
      <c r="I649">
        <v>1115</v>
      </c>
      <c r="J649" s="58">
        <v>42.55</v>
      </c>
      <c r="K649" s="1">
        <v>43788</v>
      </c>
      <c r="L649">
        <v>2174</v>
      </c>
      <c r="M649" t="s">
        <v>31</v>
      </c>
      <c r="N649" t="s">
        <v>166</v>
      </c>
      <c r="O649" t="s">
        <v>26</v>
      </c>
      <c r="P649" t="s">
        <v>16</v>
      </c>
      <c r="S649">
        <v>92930</v>
      </c>
      <c r="T649" t="s">
        <v>306</v>
      </c>
    </row>
    <row r="650" spans="2:20" x14ac:dyDescent="0.25">
      <c r="B650" t="s">
        <v>13</v>
      </c>
      <c r="C650" t="s">
        <v>14</v>
      </c>
      <c r="D650" t="s">
        <v>17</v>
      </c>
      <c r="E650" t="s">
        <v>17</v>
      </c>
      <c r="F650">
        <v>11</v>
      </c>
      <c r="G650">
        <v>345</v>
      </c>
      <c r="H650">
        <v>345</v>
      </c>
      <c r="I650">
        <v>1115</v>
      </c>
      <c r="J650" s="58">
        <v>42.55</v>
      </c>
      <c r="K650" s="1">
        <v>43788</v>
      </c>
      <c r="L650">
        <v>2174</v>
      </c>
      <c r="M650" t="s">
        <v>31</v>
      </c>
      <c r="N650" t="s">
        <v>165</v>
      </c>
      <c r="O650" t="s">
        <v>26</v>
      </c>
      <c r="P650" t="s">
        <v>16</v>
      </c>
      <c r="S650">
        <v>92930</v>
      </c>
      <c r="T650" t="s">
        <v>306</v>
      </c>
    </row>
    <row r="651" spans="2:20" x14ac:dyDescent="0.25">
      <c r="B651" t="s">
        <v>13</v>
      </c>
      <c r="C651" t="s">
        <v>14</v>
      </c>
      <c r="D651" t="s">
        <v>17</v>
      </c>
      <c r="E651" t="s">
        <v>17</v>
      </c>
      <c r="F651">
        <v>11</v>
      </c>
      <c r="G651">
        <v>345</v>
      </c>
      <c r="H651">
        <v>345</v>
      </c>
      <c r="I651">
        <v>1115</v>
      </c>
      <c r="J651" s="58">
        <v>42.55</v>
      </c>
      <c r="K651" s="1">
        <v>43788</v>
      </c>
      <c r="L651">
        <v>2174</v>
      </c>
      <c r="M651" t="s">
        <v>31</v>
      </c>
      <c r="N651" t="s">
        <v>165</v>
      </c>
      <c r="O651" t="s">
        <v>26</v>
      </c>
      <c r="P651" t="s">
        <v>16</v>
      </c>
      <c r="S651">
        <v>92930</v>
      </c>
      <c r="T651" t="s">
        <v>306</v>
      </c>
    </row>
    <row r="652" spans="2:20" x14ac:dyDescent="0.25">
      <c r="B652" t="s">
        <v>13</v>
      </c>
      <c r="C652" t="s">
        <v>14</v>
      </c>
      <c r="D652" t="s">
        <v>17</v>
      </c>
      <c r="E652" t="s">
        <v>17</v>
      </c>
      <c r="F652">
        <v>11</v>
      </c>
      <c r="G652">
        <v>345</v>
      </c>
      <c r="H652">
        <v>345</v>
      </c>
      <c r="I652">
        <v>1105</v>
      </c>
      <c r="J652" s="58">
        <v>85.1</v>
      </c>
      <c r="K652" s="1">
        <v>43788</v>
      </c>
      <c r="L652">
        <v>2174</v>
      </c>
      <c r="M652" t="s">
        <v>31</v>
      </c>
      <c r="N652" t="s">
        <v>168</v>
      </c>
      <c r="O652" t="s">
        <v>26</v>
      </c>
      <c r="P652" t="s">
        <v>16</v>
      </c>
      <c r="S652">
        <v>91260</v>
      </c>
      <c r="T652" t="s">
        <v>306</v>
      </c>
    </row>
    <row r="653" spans="2:20" x14ac:dyDescent="0.25">
      <c r="B653" t="s">
        <v>13</v>
      </c>
      <c r="C653" t="s">
        <v>14</v>
      </c>
      <c r="D653" t="s">
        <v>17</v>
      </c>
      <c r="E653" t="s">
        <v>17</v>
      </c>
      <c r="F653">
        <v>11</v>
      </c>
      <c r="G653">
        <v>345</v>
      </c>
      <c r="H653">
        <v>345</v>
      </c>
      <c r="I653">
        <v>1100</v>
      </c>
      <c r="J653" s="58">
        <v>42.55</v>
      </c>
      <c r="K653" s="1">
        <v>43788</v>
      </c>
      <c r="L653">
        <v>2174</v>
      </c>
      <c r="M653" t="s">
        <v>31</v>
      </c>
      <c r="N653" t="s">
        <v>169</v>
      </c>
      <c r="O653" t="s">
        <v>26</v>
      </c>
      <c r="P653" t="s">
        <v>16</v>
      </c>
      <c r="S653">
        <v>97991</v>
      </c>
      <c r="T653" t="s">
        <v>305</v>
      </c>
    </row>
    <row r="654" spans="2:20" x14ac:dyDescent="0.25">
      <c r="B654" t="s">
        <v>13</v>
      </c>
      <c r="C654" t="s">
        <v>14</v>
      </c>
      <c r="D654" t="s">
        <v>17</v>
      </c>
      <c r="E654" t="s">
        <v>17</v>
      </c>
      <c r="F654">
        <v>11</v>
      </c>
      <c r="G654">
        <v>345</v>
      </c>
      <c r="H654">
        <v>345</v>
      </c>
      <c r="I654">
        <v>1100</v>
      </c>
      <c r="J654" s="58">
        <v>42.55</v>
      </c>
      <c r="K654" s="1">
        <v>43788</v>
      </c>
      <c r="L654">
        <v>2174</v>
      </c>
      <c r="M654" t="s">
        <v>31</v>
      </c>
      <c r="N654" t="s">
        <v>169</v>
      </c>
      <c r="O654" t="s">
        <v>26</v>
      </c>
      <c r="P654" t="s">
        <v>16</v>
      </c>
      <c r="S654">
        <v>97991</v>
      </c>
      <c r="T654" t="s">
        <v>305</v>
      </c>
    </row>
    <row r="655" spans="2:20" x14ac:dyDescent="0.25">
      <c r="B655" t="s">
        <v>13</v>
      </c>
      <c r="C655" t="s">
        <v>14</v>
      </c>
      <c r="D655" t="s">
        <v>17</v>
      </c>
      <c r="E655" t="s">
        <v>17</v>
      </c>
      <c r="F655">
        <v>11</v>
      </c>
      <c r="G655">
        <v>345</v>
      </c>
      <c r="H655">
        <v>345</v>
      </c>
      <c r="I655">
        <v>1130</v>
      </c>
      <c r="J655" s="58">
        <v>340.4</v>
      </c>
      <c r="K655" s="1">
        <v>43788</v>
      </c>
      <c r="L655">
        <v>2174</v>
      </c>
      <c r="M655" t="s">
        <v>132</v>
      </c>
      <c r="N655" t="s">
        <v>156</v>
      </c>
      <c r="O655" t="s">
        <v>26</v>
      </c>
      <c r="P655" t="s">
        <v>16</v>
      </c>
      <c r="S655">
        <v>96127</v>
      </c>
      <c r="T655" t="s">
        <v>307</v>
      </c>
    </row>
    <row r="656" spans="2:20" x14ac:dyDescent="0.25">
      <c r="B656" t="s">
        <v>13</v>
      </c>
      <c r="C656" t="s">
        <v>14</v>
      </c>
      <c r="D656" t="s">
        <v>17</v>
      </c>
      <c r="E656" t="s">
        <v>17</v>
      </c>
      <c r="F656">
        <v>11</v>
      </c>
      <c r="G656">
        <v>345</v>
      </c>
      <c r="H656">
        <v>345</v>
      </c>
      <c r="I656">
        <v>1145</v>
      </c>
      <c r="J656" s="58">
        <v>127.65</v>
      </c>
      <c r="K656" s="1">
        <v>43788</v>
      </c>
      <c r="L656">
        <v>2174</v>
      </c>
      <c r="M656" t="s">
        <v>35</v>
      </c>
      <c r="N656" t="s">
        <v>151</v>
      </c>
      <c r="O656" t="s">
        <v>26</v>
      </c>
      <c r="P656" t="s">
        <v>16</v>
      </c>
      <c r="S656">
        <v>98198</v>
      </c>
      <c r="T656" t="s">
        <v>307</v>
      </c>
    </row>
    <row r="657" spans="2:20" x14ac:dyDescent="0.25">
      <c r="B657" t="s">
        <v>13</v>
      </c>
      <c r="C657" t="s">
        <v>14</v>
      </c>
      <c r="D657" t="s">
        <v>17</v>
      </c>
      <c r="E657" t="s">
        <v>17</v>
      </c>
      <c r="F657">
        <v>11</v>
      </c>
      <c r="G657">
        <v>345</v>
      </c>
      <c r="H657">
        <v>345</v>
      </c>
      <c r="I657">
        <v>1125</v>
      </c>
      <c r="J657" s="58">
        <v>382.95</v>
      </c>
      <c r="K657" s="1">
        <v>43788</v>
      </c>
      <c r="L657">
        <v>2174</v>
      </c>
      <c r="M657" t="s">
        <v>28</v>
      </c>
      <c r="N657" t="s">
        <v>159</v>
      </c>
      <c r="O657" t="s">
        <v>26</v>
      </c>
      <c r="P657" t="s">
        <v>16</v>
      </c>
      <c r="S657">
        <v>91928</v>
      </c>
      <c r="T657" t="s">
        <v>307</v>
      </c>
    </row>
    <row r="658" spans="2:20" x14ac:dyDescent="0.25">
      <c r="B658" t="s">
        <v>13</v>
      </c>
      <c r="C658" t="s">
        <v>14</v>
      </c>
      <c r="D658" t="s">
        <v>17</v>
      </c>
      <c r="E658" t="s">
        <v>17</v>
      </c>
      <c r="F658">
        <v>11</v>
      </c>
      <c r="G658">
        <v>345</v>
      </c>
      <c r="H658">
        <v>345</v>
      </c>
      <c r="I658">
        <v>1195</v>
      </c>
      <c r="J658" s="58">
        <v>85.1</v>
      </c>
      <c r="K658" s="1">
        <v>43788</v>
      </c>
      <c r="L658">
        <v>2174</v>
      </c>
      <c r="M658" t="s">
        <v>31</v>
      </c>
      <c r="N658" t="s">
        <v>150</v>
      </c>
      <c r="O658" t="s">
        <v>26</v>
      </c>
      <c r="P658" t="s">
        <v>16</v>
      </c>
      <c r="S658">
        <v>97601</v>
      </c>
      <c r="T658" t="s">
        <v>304</v>
      </c>
    </row>
    <row r="659" spans="2:20" x14ac:dyDescent="0.25">
      <c r="B659" t="s">
        <v>13</v>
      </c>
      <c r="C659" t="s">
        <v>14</v>
      </c>
      <c r="D659" t="s">
        <v>17</v>
      </c>
      <c r="E659" t="s">
        <v>17</v>
      </c>
      <c r="F659">
        <v>11</v>
      </c>
      <c r="G659">
        <v>345</v>
      </c>
      <c r="H659">
        <v>345</v>
      </c>
      <c r="I659">
        <v>1145</v>
      </c>
      <c r="J659" s="58">
        <v>85.1</v>
      </c>
      <c r="K659" s="1">
        <v>43788</v>
      </c>
      <c r="L659">
        <v>2174</v>
      </c>
      <c r="M659" t="s">
        <v>132</v>
      </c>
      <c r="N659" t="s">
        <v>152</v>
      </c>
      <c r="O659" t="s">
        <v>26</v>
      </c>
      <c r="P659" t="s">
        <v>16</v>
      </c>
      <c r="S659">
        <v>98198</v>
      </c>
      <c r="T659" t="s">
        <v>307</v>
      </c>
    </row>
    <row r="660" spans="2:20" x14ac:dyDescent="0.25">
      <c r="B660" t="s">
        <v>13</v>
      </c>
      <c r="C660" t="s">
        <v>14</v>
      </c>
      <c r="D660" t="s">
        <v>17</v>
      </c>
      <c r="E660" t="s">
        <v>17</v>
      </c>
      <c r="F660">
        <v>11</v>
      </c>
      <c r="G660">
        <v>345</v>
      </c>
      <c r="H660">
        <v>345</v>
      </c>
      <c r="I660">
        <v>1145</v>
      </c>
      <c r="J660" s="58">
        <v>85.1</v>
      </c>
      <c r="K660" s="1">
        <v>43788</v>
      </c>
      <c r="L660">
        <v>2174</v>
      </c>
      <c r="M660" t="s">
        <v>132</v>
      </c>
      <c r="N660" t="s">
        <v>152</v>
      </c>
      <c r="O660" t="s">
        <v>26</v>
      </c>
      <c r="P660" t="s">
        <v>16</v>
      </c>
      <c r="S660">
        <v>98198</v>
      </c>
      <c r="T660" t="s">
        <v>307</v>
      </c>
    </row>
    <row r="661" spans="2:20" x14ac:dyDescent="0.25">
      <c r="B661" t="s">
        <v>13</v>
      </c>
      <c r="C661" t="s">
        <v>14</v>
      </c>
      <c r="D661" t="s">
        <v>17</v>
      </c>
      <c r="E661" t="s">
        <v>17</v>
      </c>
      <c r="F661">
        <v>11</v>
      </c>
      <c r="G661">
        <v>345</v>
      </c>
      <c r="H661">
        <v>345</v>
      </c>
      <c r="I661">
        <v>1130</v>
      </c>
      <c r="J661" s="58">
        <v>234.03</v>
      </c>
      <c r="K661" s="1">
        <v>43788</v>
      </c>
      <c r="L661">
        <v>2174</v>
      </c>
      <c r="M661" t="s">
        <v>143</v>
      </c>
      <c r="N661" t="s">
        <v>155</v>
      </c>
      <c r="O661" t="s">
        <v>26</v>
      </c>
      <c r="P661" t="s">
        <v>16</v>
      </c>
      <c r="S661">
        <v>96128</v>
      </c>
      <c r="T661" t="s">
        <v>307</v>
      </c>
    </row>
    <row r="662" spans="2:20" x14ac:dyDescent="0.25">
      <c r="B662" t="s">
        <v>13</v>
      </c>
      <c r="C662" t="s">
        <v>14</v>
      </c>
      <c r="D662" t="s">
        <v>17</v>
      </c>
      <c r="E662" t="s">
        <v>17</v>
      </c>
      <c r="F662">
        <v>11</v>
      </c>
      <c r="G662">
        <v>345</v>
      </c>
      <c r="H662">
        <v>345</v>
      </c>
      <c r="I662">
        <v>1130</v>
      </c>
      <c r="J662" s="58">
        <v>170.2</v>
      </c>
      <c r="K662" s="1">
        <v>43788</v>
      </c>
      <c r="L662">
        <v>2174</v>
      </c>
      <c r="M662" t="s">
        <v>35</v>
      </c>
      <c r="N662" t="s">
        <v>154</v>
      </c>
      <c r="O662" t="s">
        <v>26</v>
      </c>
      <c r="P662" t="s">
        <v>16</v>
      </c>
      <c r="S662">
        <v>96127</v>
      </c>
      <c r="T662" t="s">
        <v>307</v>
      </c>
    </row>
    <row r="663" spans="2:20" x14ac:dyDescent="0.25">
      <c r="B663" t="s">
        <v>56</v>
      </c>
      <c r="C663" t="s">
        <v>14</v>
      </c>
      <c r="D663" t="s">
        <v>17</v>
      </c>
      <c r="E663" t="s">
        <v>17</v>
      </c>
      <c r="F663">
        <v>11</v>
      </c>
      <c r="G663">
        <v>345</v>
      </c>
      <c r="H663">
        <v>2019116</v>
      </c>
      <c r="I663">
        <v>1665</v>
      </c>
      <c r="J663" s="58">
        <v>42.55</v>
      </c>
      <c r="K663" s="1">
        <v>43799</v>
      </c>
      <c r="L663">
        <v>2177</v>
      </c>
      <c r="M663" t="s">
        <v>29</v>
      </c>
      <c r="N663" t="s">
        <v>130</v>
      </c>
      <c r="O663" t="s">
        <v>26</v>
      </c>
      <c r="P663" t="s">
        <v>16</v>
      </c>
      <c r="T663" t="s">
        <v>369</v>
      </c>
    </row>
    <row r="664" spans="2:20" x14ac:dyDescent="0.25">
      <c r="B664" t="s">
        <v>13</v>
      </c>
      <c r="C664" t="s">
        <v>14</v>
      </c>
      <c r="D664" t="s">
        <v>17</v>
      </c>
      <c r="E664" t="s">
        <v>17</v>
      </c>
      <c r="F664">
        <v>11</v>
      </c>
      <c r="G664">
        <v>345</v>
      </c>
      <c r="H664">
        <v>345</v>
      </c>
      <c r="I664">
        <v>1145</v>
      </c>
      <c r="J664" s="58">
        <v>42.55</v>
      </c>
      <c r="K664" s="1">
        <v>43799</v>
      </c>
      <c r="L664">
        <v>2177</v>
      </c>
      <c r="M664" t="s">
        <v>29</v>
      </c>
      <c r="N664" t="s">
        <v>151</v>
      </c>
      <c r="O664" t="s">
        <v>26</v>
      </c>
      <c r="P664" t="s">
        <v>16</v>
      </c>
      <c r="S664">
        <v>98198</v>
      </c>
      <c r="T664" t="s">
        <v>307</v>
      </c>
    </row>
    <row r="665" spans="2:20" x14ac:dyDescent="0.25">
      <c r="B665" t="s">
        <v>56</v>
      </c>
      <c r="C665" t="s">
        <v>14</v>
      </c>
      <c r="D665" t="s">
        <v>17</v>
      </c>
      <c r="E665" t="s">
        <v>17</v>
      </c>
      <c r="F665">
        <v>11</v>
      </c>
      <c r="G665">
        <v>345</v>
      </c>
      <c r="H665">
        <v>2019116</v>
      </c>
      <c r="I665">
        <v>1665</v>
      </c>
      <c r="J665" s="58">
        <v>42.55</v>
      </c>
      <c r="K665" s="1">
        <v>43799</v>
      </c>
      <c r="L665">
        <v>2177</v>
      </c>
      <c r="M665" t="s">
        <v>29</v>
      </c>
      <c r="N665" t="s">
        <v>130</v>
      </c>
      <c r="O665" t="s">
        <v>26</v>
      </c>
      <c r="P665" t="s">
        <v>16</v>
      </c>
      <c r="T665" t="s">
        <v>369</v>
      </c>
    </row>
    <row r="666" spans="2:20" x14ac:dyDescent="0.25">
      <c r="B666" t="s">
        <v>56</v>
      </c>
      <c r="C666" t="s">
        <v>14</v>
      </c>
      <c r="D666" t="s">
        <v>17</v>
      </c>
      <c r="E666" t="s">
        <v>17</v>
      </c>
      <c r="F666">
        <v>11</v>
      </c>
      <c r="G666">
        <v>345</v>
      </c>
      <c r="H666">
        <v>2019116</v>
      </c>
      <c r="I666">
        <v>1665</v>
      </c>
      <c r="J666" s="58">
        <v>42.55</v>
      </c>
      <c r="K666" s="1">
        <v>43799</v>
      </c>
      <c r="L666">
        <v>2177</v>
      </c>
      <c r="M666" t="s">
        <v>29</v>
      </c>
      <c r="N666" t="s">
        <v>130</v>
      </c>
      <c r="O666" t="s">
        <v>26</v>
      </c>
      <c r="P666" t="s">
        <v>16</v>
      </c>
      <c r="T666" t="s">
        <v>369</v>
      </c>
    </row>
    <row r="667" spans="2:20" x14ac:dyDescent="0.25">
      <c r="B667" t="s">
        <v>13</v>
      </c>
      <c r="C667" t="s">
        <v>14</v>
      </c>
      <c r="D667" t="s">
        <v>17</v>
      </c>
      <c r="E667" t="s">
        <v>17</v>
      </c>
      <c r="F667">
        <v>11</v>
      </c>
      <c r="G667">
        <v>345</v>
      </c>
      <c r="H667">
        <v>345</v>
      </c>
      <c r="I667">
        <v>1145</v>
      </c>
      <c r="J667" s="58">
        <v>255.3</v>
      </c>
      <c r="K667" s="1">
        <v>43799</v>
      </c>
      <c r="L667">
        <v>2177</v>
      </c>
      <c r="M667" t="s">
        <v>29</v>
      </c>
      <c r="N667" t="s">
        <v>151</v>
      </c>
      <c r="O667" t="s">
        <v>26</v>
      </c>
      <c r="P667" t="s">
        <v>16</v>
      </c>
      <c r="S667">
        <v>98198</v>
      </c>
      <c r="T667" t="s">
        <v>307</v>
      </c>
    </row>
    <row r="668" spans="2:20" x14ac:dyDescent="0.25">
      <c r="B668" t="s">
        <v>13</v>
      </c>
      <c r="C668" t="s">
        <v>14</v>
      </c>
      <c r="D668" t="s">
        <v>17</v>
      </c>
      <c r="E668" t="s">
        <v>17</v>
      </c>
      <c r="F668">
        <v>11</v>
      </c>
      <c r="G668">
        <v>345</v>
      </c>
      <c r="H668">
        <v>345</v>
      </c>
      <c r="I668">
        <v>1145</v>
      </c>
      <c r="J668" s="58">
        <v>85.1</v>
      </c>
      <c r="K668" s="1">
        <v>43799</v>
      </c>
      <c r="L668">
        <v>2177</v>
      </c>
      <c r="M668" t="s">
        <v>29</v>
      </c>
      <c r="N668" t="s">
        <v>151</v>
      </c>
      <c r="O668" t="s">
        <v>26</v>
      </c>
      <c r="P668" t="s">
        <v>16</v>
      </c>
      <c r="S668">
        <v>98198</v>
      </c>
      <c r="T668" t="s">
        <v>307</v>
      </c>
    </row>
    <row r="669" spans="2:20" x14ac:dyDescent="0.25">
      <c r="B669" t="s">
        <v>13</v>
      </c>
      <c r="C669" t="s">
        <v>14</v>
      </c>
      <c r="D669" t="s">
        <v>17</v>
      </c>
      <c r="E669" t="s">
        <v>17</v>
      </c>
      <c r="F669">
        <v>11</v>
      </c>
      <c r="G669">
        <v>345</v>
      </c>
      <c r="H669">
        <v>345</v>
      </c>
      <c r="I669">
        <v>1145</v>
      </c>
      <c r="J669" s="58">
        <v>85.1</v>
      </c>
      <c r="K669" s="1">
        <v>43799</v>
      </c>
      <c r="L669">
        <v>2177</v>
      </c>
      <c r="M669" t="s">
        <v>29</v>
      </c>
      <c r="N669" t="s">
        <v>151</v>
      </c>
      <c r="O669" t="s">
        <v>26</v>
      </c>
      <c r="P669" t="s">
        <v>16</v>
      </c>
      <c r="S669">
        <v>98198</v>
      </c>
      <c r="T669" t="s">
        <v>307</v>
      </c>
    </row>
    <row r="670" spans="2:20" x14ac:dyDescent="0.25">
      <c r="B670" t="s">
        <v>13</v>
      </c>
      <c r="C670" t="s">
        <v>14</v>
      </c>
      <c r="D670" t="s">
        <v>17</v>
      </c>
      <c r="E670" t="s">
        <v>17</v>
      </c>
      <c r="F670">
        <v>11</v>
      </c>
      <c r="G670">
        <v>345</v>
      </c>
      <c r="H670">
        <v>345</v>
      </c>
      <c r="I670">
        <v>1130</v>
      </c>
      <c r="J670" s="58">
        <v>85.1</v>
      </c>
      <c r="K670" s="1">
        <v>43799</v>
      </c>
      <c r="L670">
        <v>2177</v>
      </c>
      <c r="M670" t="s">
        <v>29</v>
      </c>
      <c r="N670" t="s">
        <v>153</v>
      </c>
      <c r="O670" t="s">
        <v>26</v>
      </c>
      <c r="P670" t="s">
        <v>16</v>
      </c>
      <c r="S670">
        <v>96128</v>
      </c>
      <c r="T670" t="s">
        <v>307</v>
      </c>
    </row>
    <row r="671" spans="2:20" x14ac:dyDescent="0.25">
      <c r="B671" t="s">
        <v>13</v>
      </c>
      <c r="C671" t="s">
        <v>14</v>
      </c>
      <c r="D671" t="s">
        <v>17</v>
      </c>
      <c r="E671" t="s">
        <v>17</v>
      </c>
      <c r="F671">
        <v>11</v>
      </c>
      <c r="G671">
        <v>345</v>
      </c>
      <c r="H671">
        <v>345</v>
      </c>
      <c r="I671">
        <v>1130</v>
      </c>
      <c r="J671" s="58">
        <v>170.2</v>
      </c>
      <c r="K671" s="1">
        <v>43799</v>
      </c>
      <c r="L671">
        <v>2177</v>
      </c>
      <c r="M671" t="s">
        <v>29</v>
      </c>
      <c r="N671" t="s">
        <v>32</v>
      </c>
      <c r="O671" t="s">
        <v>26</v>
      </c>
      <c r="P671" t="s">
        <v>16</v>
      </c>
      <c r="S671">
        <v>96127</v>
      </c>
      <c r="T671" t="s">
        <v>307</v>
      </c>
    </row>
    <row r="672" spans="2:20" x14ac:dyDescent="0.25">
      <c r="B672" t="s">
        <v>56</v>
      </c>
      <c r="C672" t="s">
        <v>60</v>
      </c>
      <c r="D672" t="s">
        <v>17</v>
      </c>
      <c r="E672" t="s">
        <v>17</v>
      </c>
      <c r="F672">
        <f t="shared" ref="F672:F674" ca="1" si="24">MONTH(K672)</f>
        <v>12</v>
      </c>
      <c r="G672">
        <v>345</v>
      </c>
      <c r="H672">
        <v>2019116</v>
      </c>
      <c r="I672">
        <v>1666</v>
      </c>
      <c r="J672" s="58">
        <v>27.26</v>
      </c>
      <c r="K672" s="1">
        <v>43830</v>
      </c>
      <c r="L672">
        <v>367713</v>
      </c>
      <c r="M672" t="s">
        <v>290</v>
      </c>
      <c r="N672" t="s">
        <v>60</v>
      </c>
      <c r="O672" t="s">
        <v>15</v>
      </c>
      <c r="P672" t="s">
        <v>16</v>
      </c>
      <c r="T672" t="s">
        <v>369</v>
      </c>
    </row>
    <row r="673" spans="2:20" x14ac:dyDescent="0.25">
      <c r="B673" t="s">
        <v>13</v>
      </c>
      <c r="C673" t="s">
        <v>18</v>
      </c>
      <c r="D673" t="s">
        <v>17</v>
      </c>
      <c r="E673" t="s">
        <v>17</v>
      </c>
      <c r="F673">
        <f t="shared" ca="1" si="24"/>
        <v>12</v>
      </c>
      <c r="G673">
        <v>345</v>
      </c>
      <c r="H673">
        <v>345</v>
      </c>
      <c r="I673">
        <v>1130</v>
      </c>
      <c r="J673" s="58">
        <v>1649.58</v>
      </c>
      <c r="K673" s="1">
        <v>43830</v>
      </c>
      <c r="L673">
        <v>367721</v>
      </c>
      <c r="M673" t="s">
        <v>65</v>
      </c>
      <c r="N673" t="s">
        <v>72</v>
      </c>
      <c r="O673" t="s">
        <v>15</v>
      </c>
      <c r="P673" t="s">
        <v>16</v>
      </c>
      <c r="S673">
        <v>96128</v>
      </c>
      <c r="T673" t="s">
        <v>307</v>
      </c>
    </row>
    <row r="674" spans="2:20" x14ac:dyDescent="0.25">
      <c r="B674" t="s">
        <v>13</v>
      </c>
      <c r="C674" t="s">
        <v>18</v>
      </c>
      <c r="D674" t="s">
        <v>17</v>
      </c>
      <c r="E674" t="s">
        <v>17</v>
      </c>
      <c r="F674">
        <f t="shared" ca="1" si="24"/>
        <v>12</v>
      </c>
      <c r="G674">
        <v>345</v>
      </c>
      <c r="H674">
        <v>345</v>
      </c>
      <c r="I674">
        <v>1190</v>
      </c>
      <c r="J674" s="58">
        <v>312.7</v>
      </c>
      <c r="K674" s="1">
        <v>43830</v>
      </c>
      <c r="L674">
        <v>367721</v>
      </c>
      <c r="M674" t="s">
        <v>65</v>
      </c>
      <c r="N674" t="s">
        <v>66</v>
      </c>
      <c r="O674" t="s">
        <v>15</v>
      </c>
      <c r="P674" t="s">
        <v>16</v>
      </c>
      <c r="S674">
        <v>96449</v>
      </c>
      <c r="T674" t="s">
        <v>304</v>
      </c>
    </row>
    <row r="675" spans="2:20" x14ac:dyDescent="0.25">
      <c r="B675" t="s">
        <v>13</v>
      </c>
      <c r="C675" t="s">
        <v>18</v>
      </c>
      <c r="D675" t="s">
        <v>17</v>
      </c>
      <c r="E675" t="s">
        <v>17</v>
      </c>
      <c r="F675">
        <f t="shared" ref="F675:F677" ca="1" si="25">MONTH(K675)</f>
        <v>12</v>
      </c>
      <c r="G675">
        <v>345</v>
      </c>
      <c r="H675">
        <v>345</v>
      </c>
      <c r="I675">
        <v>1105</v>
      </c>
      <c r="J675">
        <v>280</v>
      </c>
      <c r="K675" s="1">
        <v>43801</v>
      </c>
      <c r="L675">
        <v>343082</v>
      </c>
      <c r="M675" t="s">
        <v>40</v>
      </c>
      <c r="N675" t="s">
        <v>76</v>
      </c>
      <c r="O675" t="s">
        <v>20</v>
      </c>
      <c r="P675" t="s">
        <v>16</v>
      </c>
      <c r="Q675">
        <v>328650</v>
      </c>
      <c r="R675" t="s">
        <v>22</v>
      </c>
      <c r="S675">
        <v>91260</v>
      </c>
      <c r="T675" t="s">
        <v>306</v>
      </c>
    </row>
    <row r="676" spans="2:20" x14ac:dyDescent="0.25">
      <c r="B676" t="s">
        <v>13</v>
      </c>
      <c r="C676" t="s">
        <v>18</v>
      </c>
      <c r="D676" t="s">
        <v>17</v>
      </c>
      <c r="E676" t="s">
        <v>17</v>
      </c>
      <c r="F676">
        <f t="shared" ca="1" si="25"/>
        <v>12</v>
      </c>
      <c r="G676">
        <v>345</v>
      </c>
      <c r="H676">
        <v>345</v>
      </c>
      <c r="I676">
        <v>1130</v>
      </c>
      <c r="J676">
        <v>660</v>
      </c>
      <c r="K676" s="1">
        <v>43802</v>
      </c>
      <c r="L676">
        <v>343167</v>
      </c>
      <c r="M676" t="s">
        <v>39</v>
      </c>
      <c r="N676" t="s">
        <v>71</v>
      </c>
      <c r="O676" t="s">
        <v>20</v>
      </c>
      <c r="P676" t="s">
        <v>16</v>
      </c>
      <c r="Q676">
        <v>328802</v>
      </c>
      <c r="R676" t="s">
        <v>41</v>
      </c>
      <c r="S676">
        <v>96127</v>
      </c>
      <c r="T676" t="s">
        <v>307</v>
      </c>
    </row>
    <row r="677" spans="2:20" x14ac:dyDescent="0.25">
      <c r="B677" t="s">
        <v>13</v>
      </c>
      <c r="C677" t="s">
        <v>18</v>
      </c>
      <c r="D677" t="s">
        <v>17</v>
      </c>
      <c r="E677" t="s">
        <v>17</v>
      </c>
      <c r="F677">
        <f t="shared" ca="1" si="25"/>
        <v>12</v>
      </c>
      <c r="G677">
        <v>345</v>
      </c>
      <c r="H677">
        <v>345</v>
      </c>
      <c r="I677">
        <v>1145</v>
      </c>
      <c r="J677">
        <v>420</v>
      </c>
      <c r="K677" s="1">
        <v>43802</v>
      </c>
      <c r="L677">
        <v>343168</v>
      </c>
      <c r="M677" t="s">
        <v>39</v>
      </c>
      <c r="N677" t="s">
        <v>67</v>
      </c>
      <c r="O677" t="s">
        <v>20</v>
      </c>
      <c r="P677" t="s">
        <v>16</v>
      </c>
      <c r="Q677">
        <v>328803</v>
      </c>
      <c r="R677" t="s">
        <v>41</v>
      </c>
      <c r="S677">
        <v>98198</v>
      </c>
      <c r="T677" t="s">
        <v>307</v>
      </c>
    </row>
    <row r="678" spans="2:20" x14ac:dyDescent="0.25">
      <c r="B678" t="s">
        <v>13</v>
      </c>
      <c r="C678" t="s">
        <v>18</v>
      </c>
      <c r="D678" t="s">
        <v>17</v>
      </c>
      <c r="E678" t="s">
        <v>17</v>
      </c>
      <c r="F678">
        <f t="shared" ref="F678:F684" ca="1" si="26">MONTH(K678)</f>
        <v>12</v>
      </c>
      <c r="G678">
        <v>345</v>
      </c>
      <c r="H678">
        <v>345</v>
      </c>
      <c r="I678">
        <v>1130</v>
      </c>
      <c r="J678">
        <v>293.64</v>
      </c>
      <c r="K678" s="1">
        <v>43804</v>
      </c>
      <c r="L678">
        <v>343598</v>
      </c>
      <c r="M678" t="s">
        <v>68</v>
      </c>
      <c r="N678" t="s">
        <v>69</v>
      </c>
      <c r="O678" t="s">
        <v>20</v>
      </c>
      <c r="P678" t="s">
        <v>16</v>
      </c>
      <c r="Q678">
        <v>327309</v>
      </c>
      <c r="R678" t="s">
        <v>41</v>
      </c>
      <c r="S678">
        <v>96128</v>
      </c>
      <c r="T678" t="s">
        <v>307</v>
      </c>
    </row>
    <row r="679" spans="2:20" x14ac:dyDescent="0.25">
      <c r="B679" t="s">
        <v>13</v>
      </c>
      <c r="C679" t="s">
        <v>18</v>
      </c>
      <c r="D679" t="s">
        <v>17</v>
      </c>
      <c r="E679" t="s">
        <v>17</v>
      </c>
      <c r="F679">
        <f t="shared" ca="1" si="26"/>
        <v>12</v>
      </c>
      <c r="G679">
        <v>345</v>
      </c>
      <c r="H679">
        <v>345</v>
      </c>
      <c r="I679">
        <v>1130</v>
      </c>
      <c r="J679">
        <v>1065</v>
      </c>
      <c r="K679" s="1">
        <v>43808</v>
      </c>
      <c r="L679">
        <v>343915</v>
      </c>
      <c r="M679" t="s">
        <v>39</v>
      </c>
      <c r="N679" t="s">
        <v>492</v>
      </c>
      <c r="O679" t="s">
        <v>20</v>
      </c>
      <c r="P679" t="s">
        <v>16</v>
      </c>
      <c r="Q679">
        <v>328652</v>
      </c>
      <c r="R679" t="s">
        <v>41</v>
      </c>
      <c r="S679">
        <v>96127</v>
      </c>
      <c r="T679" t="s">
        <v>307</v>
      </c>
    </row>
    <row r="680" spans="2:20" x14ac:dyDescent="0.25">
      <c r="B680" t="s">
        <v>13</v>
      </c>
      <c r="C680" t="s">
        <v>18</v>
      </c>
      <c r="D680" t="s">
        <v>17</v>
      </c>
      <c r="E680" t="s">
        <v>17</v>
      </c>
      <c r="F680">
        <f t="shared" ca="1" si="26"/>
        <v>12</v>
      </c>
      <c r="G680">
        <v>345</v>
      </c>
      <c r="H680">
        <v>345</v>
      </c>
      <c r="I680">
        <v>1145</v>
      </c>
      <c r="J680">
        <v>1182</v>
      </c>
      <c r="K680" s="1">
        <v>43808</v>
      </c>
      <c r="L680">
        <v>343917</v>
      </c>
      <c r="M680" t="s">
        <v>39</v>
      </c>
      <c r="N680" t="s">
        <v>493</v>
      </c>
      <c r="O680" t="s">
        <v>20</v>
      </c>
      <c r="P680" t="s">
        <v>16</v>
      </c>
      <c r="Q680">
        <v>328654</v>
      </c>
      <c r="R680" t="s">
        <v>41</v>
      </c>
      <c r="S680">
        <v>98198</v>
      </c>
      <c r="T680" t="s">
        <v>307</v>
      </c>
    </row>
    <row r="681" spans="2:20" x14ac:dyDescent="0.25">
      <c r="B681" t="s">
        <v>13</v>
      </c>
      <c r="C681" t="s">
        <v>18</v>
      </c>
      <c r="D681" t="s">
        <v>17</v>
      </c>
      <c r="E681" t="s">
        <v>17</v>
      </c>
      <c r="F681">
        <f t="shared" ca="1" si="26"/>
        <v>12</v>
      </c>
      <c r="G681">
        <v>345</v>
      </c>
      <c r="H681">
        <v>345</v>
      </c>
      <c r="I681">
        <v>1125</v>
      </c>
      <c r="J681">
        <v>1306</v>
      </c>
      <c r="K681" s="1">
        <v>43808</v>
      </c>
      <c r="L681">
        <v>343918</v>
      </c>
      <c r="M681" t="s">
        <v>39</v>
      </c>
      <c r="N681" t="s">
        <v>494</v>
      </c>
      <c r="O681" t="s">
        <v>20</v>
      </c>
      <c r="P681" t="s">
        <v>16</v>
      </c>
      <c r="Q681">
        <v>328655</v>
      </c>
      <c r="R681" t="s">
        <v>41</v>
      </c>
      <c r="S681">
        <v>91927</v>
      </c>
      <c r="T681" t="s">
        <v>307</v>
      </c>
    </row>
    <row r="682" spans="2:20" x14ac:dyDescent="0.25">
      <c r="B682" t="s">
        <v>13</v>
      </c>
      <c r="C682" t="s">
        <v>18</v>
      </c>
      <c r="D682" t="s">
        <v>17</v>
      </c>
      <c r="E682" t="s">
        <v>17</v>
      </c>
      <c r="F682">
        <f t="shared" ca="1" si="26"/>
        <v>12</v>
      </c>
      <c r="G682">
        <v>345</v>
      </c>
      <c r="H682">
        <v>345</v>
      </c>
      <c r="I682">
        <v>1130</v>
      </c>
      <c r="J682">
        <v>108.07</v>
      </c>
      <c r="K682" s="1">
        <v>43808</v>
      </c>
      <c r="L682">
        <v>343936</v>
      </c>
      <c r="M682" t="s">
        <v>23</v>
      </c>
      <c r="N682" t="s">
        <v>70</v>
      </c>
      <c r="O682" t="s">
        <v>20</v>
      </c>
      <c r="P682" t="s">
        <v>16</v>
      </c>
      <c r="Q682">
        <v>324939</v>
      </c>
      <c r="R682" t="s">
        <v>41</v>
      </c>
      <c r="S682">
        <v>96127</v>
      </c>
      <c r="T682" t="s">
        <v>307</v>
      </c>
    </row>
    <row r="683" spans="2:20" x14ac:dyDescent="0.25">
      <c r="B683" t="s">
        <v>13</v>
      </c>
      <c r="C683" t="s">
        <v>18</v>
      </c>
      <c r="D683" t="s">
        <v>17</v>
      </c>
      <c r="E683" t="s">
        <v>17</v>
      </c>
      <c r="F683">
        <f t="shared" ca="1" si="26"/>
        <v>12</v>
      </c>
      <c r="G683">
        <v>345</v>
      </c>
      <c r="H683">
        <v>345</v>
      </c>
      <c r="I683">
        <v>1130</v>
      </c>
      <c r="J683">
        <v>374.36</v>
      </c>
      <c r="K683" s="1">
        <v>43808</v>
      </c>
      <c r="L683">
        <v>343951</v>
      </c>
      <c r="M683" t="s">
        <v>23</v>
      </c>
      <c r="N683" t="s">
        <v>70</v>
      </c>
      <c r="O683" t="s">
        <v>20</v>
      </c>
      <c r="P683" t="s">
        <v>16</v>
      </c>
      <c r="Q683">
        <v>329505</v>
      </c>
      <c r="R683" t="s">
        <v>41</v>
      </c>
      <c r="S683">
        <v>96127</v>
      </c>
      <c r="T683" t="s">
        <v>307</v>
      </c>
    </row>
    <row r="684" spans="2:20" x14ac:dyDescent="0.25">
      <c r="B684" t="s">
        <v>13</v>
      </c>
      <c r="C684" t="s">
        <v>18</v>
      </c>
      <c r="D684" t="s">
        <v>17</v>
      </c>
      <c r="E684" t="s">
        <v>17</v>
      </c>
      <c r="F684">
        <f t="shared" ca="1" si="26"/>
        <v>12</v>
      </c>
      <c r="G684">
        <v>345</v>
      </c>
      <c r="H684">
        <v>345</v>
      </c>
      <c r="I684">
        <v>1115</v>
      </c>
      <c r="J684">
        <v>2185</v>
      </c>
      <c r="K684" s="1">
        <v>43817</v>
      </c>
      <c r="L684">
        <v>344843</v>
      </c>
      <c r="M684" t="s">
        <v>74</v>
      </c>
      <c r="N684" t="s">
        <v>75</v>
      </c>
      <c r="O684" t="s">
        <v>20</v>
      </c>
      <c r="P684" t="s">
        <v>16</v>
      </c>
      <c r="Q684">
        <v>329723</v>
      </c>
      <c r="R684" t="s">
        <v>22</v>
      </c>
      <c r="S684">
        <v>92930</v>
      </c>
      <c r="T684" t="s">
        <v>306</v>
      </c>
    </row>
    <row r="685" spans="2:20" x14ac:dyDescent="0.25">
      <c r="B685" t="s">
        <v>13</v>
      </c>
      <c r="C685" t="s">
        <v>18</v>
      </c>
      <c r="D685" t="s">
        <v>17</v>
      </c>
      <c r="E685" t="s">
        <v>17</v>
      </c>
      <c r="F685">
        <f t="shared" ref="F685:F688" ca="1" si="27">MONTH(K685)</f>
        <v>12</v>
      </c>
      <c r="G685">
        <v>345</v>
      </c>
      <c r="H685">
        <v>345</v>
      </c>
      <c r="I685">
        <v>1190</v>
      </c>
      <c r="J685">
        <v>312.7</v>
      </c>
      <c r="K685" s="1">
        <v>43826</v>
      </c>
      <c r="L685">
        <v>345403</v>
      </c>
      <c r="M685" t="s">
        <v>23</v>
      </c>
      <c r="N685" t="s">
        <v>64</v>
      </c>
      <c r="O685" t="s">
        <v>20</v>
      </c>
      <c r="P685" t="s">
        <v>16</v>
      </c>
      <c r="Q685">
        <v>330724</v>
      </c>
      <c r="R685" t="s">
        <v>41</v>
      </c>
      <c r="S685">
        <v>96448</v>
      </c>
      <c r="T685" t="s">
        <v>304</v>
      </c>
    </row>
    <row r="686" spans="2:20" x14ac:dyDescent="0.25">
      <c r="B686" t="s">
        <v>13</v>
      </c>
      <c r="C686" t="s">
        <v>18</v>
      </c>
      <c r="D686" t="s">
        <v>17</v>
      </c>
      <c r="E686" t="s">
        <v>17</v>
      </c>
      <c r="F686">
        <f t="shared" ca="1" si="27"/>
        <v>12</v>
      </c>
      <c r="G686">
        <v>345</v>
      </c>
      <c r="H686">
        <v>345</v>
      </c>
      <c r="I686">
        <v>1125</v>
      </c>
      <c r="J686">
        <v>3778.9</v>
      </c>
      <c r="K686" s="1">
        <v>43829</v>
      </c>
      <c r="L686">
        <v>345537</v>
      </c>
      <c r="M686" t="s">
        <v>23</v>
      </c>
      <c r="N686" t="s">
        <v>73</v>
      </c>
      <c r="O686" t="s">
        <v>20</v>
      </c>
      <c r="P686" t="s">
        <v>16</v>
      </c>
      <c r="Q686">
        <v>330905</v>
      </c>
      <c r="R686" t="s">
        <v>41</v>
      </c>
      <c r="S686">
        <v>91927</v>
      </c>
      <c r="T686" t="s">
        <v>307</v>
      </c>
    </row>
    <row r="687" spans="2:20" x14ac:dyDescent="0.25">
      <c r="B687" t="s">
        <v>13</v>
      </c>
      <c r="C687" t="s">
        <v>18</v>
      </c>
      <c r="D687" t="s">
        <v>17</v>
      </c>
      <c r="E687" t="s">
        <v>17</v>
      </c>
      <c r="F687">
        <f t="shared" ca="1" si="27"/>
        <v>12</v>
      </c>
      <c r="G687">
        <v>345</v>
      </c>
      <c r="H687">
        <v>345</v>
      </c>
      <c r="I687">
        <v>1130</v>
      </c>
      <c r="J687">
        <v>13.06</v>
      </c>
      <c r="K687" s="1">
        <v>43802</v>
      </c>
      <c r="L687">
        <v>1113626</v>
      </c>
      <c r="M687" t="s">
        <v>23</v>
      </c>
      <c r="N687" t="s">
        <v>70</v>
      </c>
      <c r="O687" t="s">
        <v>24</v>
      </c>
      <c r="P687" t="s">
        <v>16</v>
      </c>
      <c r="Q687">
        <v>328392</v>
      </c>
      <c r="R687" t="s">
        <v>41</v>
      </c>
      <c r="S687">
        <v>96127</v>
      </c>
      <c r="T687" t="s">
        <v>307</v>
      </c>
    </row>
    <row r="688" spans="2:20" x14ac:dyDescent="0.25">
      <c r="B688" t="s">
        <v>13</v>
      </c>
      <c r="C688" t="s">
        <v>18</v>
      </c>
      <c r="D688" t="s">
        <v>17</v>
      </c>
      <c r="E688" t="s">
        <v>17</v>
      </c>
      <c r="F688">
        <f t="shared" ca="1" si="27"/>
        <v>12</v>
      </c>
      <c r="G688">
        <v>345</v>
      </c>
      <c r="H688">
        <v>345</v>
      </c>
      <c r="I688">
        <v>1130</v>
      </c>
      <c r="J688">
        <v>7.58</v>
      </c>
      <c r="K688" s="1">
        <v>43816</v>
      </c>
      <c r="L688">
        <v>1118042</v>
      </c>
      <c r="M688" t="s">
        <v>68</v>
      </c>
      <c r="N688" t="s">
        <v>69</v>
      </c>
      <c r="O688" t="s">
        <v>24</v>
      </c>
      <c r="P688" t="s">
        <v>16</v>
      </c>
      <c r="Q688">
        <v>327309</v>
      </c>
      <c r="R688" t="s">
        <v>41</v>
      </c>
      <c r="S688">
        <v>96128</v>
      </c>
      <c r="T688" t="s">
        <v>307</v>
      </c>
    </row>
    <row r="689" spans="2:20" x14ac:dyDescent="0.25">
      <c r="B689" t="s">
        <v>13</v>
      </c>
      <c r="C689" t="s">
        <v>14</v>
      </c>
      <c r="D689" t="s">
        <v>17</v>
      </c>
      <c r="E689" t="s">
        <v>17</v>
      </c>
      <c r="F689">
        <f t="shared" ref="F689:F701" ca="1" si="28">MONTH(K689)</f>
        <v>12</v>
      </c>
      <c r="G689">
        <v>345</v>
      </c>
      <c r="H689">
        <v>345</v>
      </c>
      <c r="I689">
        <v>1130</v>
      </c>
      <c r="J689">
        <v>85.1</v>
      </c>
      <c r="K689" s="1">
        <v>43802</v>
      </c>
      <c r="L689">
        <v>2180</v>
      </c>
      <c r="M689" t="s">
        <v>135</v>
      </c>
      <c r="N689" t="s">
        <v>30</v>
      </c>
      <c r="O689" t="s">
        <v>26</v>
      </c>
      <c r="P689" t="s">
        <v>16</v>
      </c>
      <c r="S689">
        <v>96128</v>
      </c>
      <c r="T689" t="s">
        <v>307</v>
      </c>
    </row>
    <row r="690" spans="2:20" x14ac:dyDescent="0.25">
      <c r="B690" t="s">
        <v>13</v>
      </c>
      <c r="C690" t="s">
        <v>14</v>
      </c>
      <c r="D690" t="s">
        <v>17</v>
      </c>
      <c r="E690" t="s">
        <v>17</v>
      </c>
      <c r="F690">
        <f t="shared" ca="1" si="28"/>
        <v>12</v>
      </c>
      <c r="G690">
        <v>345</v>
      </c>
      <c r="H690">
        <v>345</v>
      </c>
      <c r="I690">
        <v>1145</v>
      </c>
      <c r="J690">
        <v>191.48</v>
      </c>
      <c r="K690" s="1">
        <v>43802</v>
      </c>
      <c r="L690">
        <v>2180</v>
      </c>
      <c r="M690" t="s">
        <v>35</v>
      </c>
      <c r="N690" t="s">
        <v>30</v>
      </c>
      <c r="O690" t="s">
        <v>26</v>
      </c>
      <c r="P690" t="s">
        <v>16</v>
      </c>
      <c r="S690">
        <v>98198</v>
      </c>
      <c r="T690" t="s">
        <v>307</v>
      </c>
    </row>
    <row r="691" spans="2:20" x14ac:dyDescent="0.25">
      <c r="B691" t="s">
        <v>13</v>
      </c>
      <c r="C691" t="s">
        <v>14</v>
      </c>
      <c r="D691" t="s">
        <v>17</v>
      </c>
      <c r="E691" t="s">
        <v>17</v>
      </c>
      <c r="F691">
        <f t="shared" ca="1" si="28"/>
        <v>12</v>
      </c>
      <c r="G691">
        <v>345</v>
      </c>
      <c r="H691">
        <v>345</v>
      </c>
      <c r="I691">
        <v>1130</v>
      </c>
      <c r="J691">
        <v>42.55</v>
      </c>
      <c r="K691" s="1">
        <v>43802</v>
      </c>
      <c r="L691">
        <v>2180</v>
      </c>
      <c r="M691" t="s">
        <v>135</v>
      </c>
      <c r="N691" t="s">
        <v>30</v>
      </c>
      <c r="O691" t="s">
        <v>26</v>
      </c>
      <c r="P691" t="s">
        <v>16</v>
      </c>
      <c r="S691">
        <v>96128</v>
      </c>
      <c r="T691" t="s">
        <v>307</v>
      </c>
    </row>
    <row r="692" spans="2:20" x14ac:dyDescent="0.25">
      <c r="B692" t="s">
        <v>13</v>
      </c>
      <c r="C692" t="s">
        <v>14</v>
      </c>
      <c r="D692" t="s">
        <v>17</v>
      </c>
      <c r="E692" t="s">
        <v>17</v>
      </c>
      <c r="F692">
        <f t="shared" ca="1" si="28"/>
        <v>12</v>
      </c>
      <c r="G692">
        <v>345</v>
      </c>
      <c r="H692">
        <v>345</v>
      </c>
      <c r="I692">
        <v>1145</v>
      </c>
      <c r="J692">
        <v>170.2</v>
      </c>
      <c r="K692" s="1">
        <v>43802</v>
      </c>
      <c r="L692">
        <v>2180</v>
      </c>
      <c r="M692" t="s">
        <v>35</v>
      </c>
      <c r="N692" t="s">
        <v>30</v>
      </c>
      <c r="O692" t="s">
        <v>26</v>
      </c>
      <c r="P692" t="s">
        <v>16</v>
      </c>
      <c r="S692">
        <v>98198</v>
      </c>
      <c r="T692" t="s">
        <v>307</v>
      </c>
    </row>
    <row r="693" spans="2:20" x14ac:dyDescent="0.25">
      <c r="B693" t="s">
        <v>13</v>
      </c>
      <c r="C693" t="s">
        <v>14</v>
      </c>
      <c r="D693" t="s">
        <v>17</v>
      </c>
      <c r="E693" t="s">
        <v>17</v>
      </c>
      <c r="F693">
        <f t="shared" ca="1" si="28"/>
        <v>12</v>
      </c>
      <c r="G693">
        <v>345</v>
      </c>
      <c r="H693">
        <v>345</v>
      </c>
      <c r="I693">
        <v>1130</v>
      </c>
      <c r="J693">
        <v>85.1</v>
      </c>
      <c r="K693" s="1">
        <v>43802</v>
      </c>
      <c r="L693">
        <v>2180</v>
      </c>
      <c r="M693" t="s">
        <v>35</v>
      </c>
      <c r="N693" t="s">
        <v>30</v>
      </c>
      <c r="O693" t="s">
        <v>26</v>
      </c>
      <c r="P693" t="s">
        <v>16</v>
      </c>
      <c r="S693">
        <v>96128</v>
      </c>
      <c r="T693" t="s">
        <v>307</v>
      </c>
    </row>
    <row r="694" spans="2:20" x14ac:dyDescent="0.25">
      <c r="B694" t="s">
        <v>13</v>
      </c>
      <c r="C694" t="s">
        <v>14</v>
      </c>
      <c r="D694" t="s">
        <v>17</v>
      </c>
      <c r="E694" t="s">
        <v>17</v>
      </c>
      <c r="F694">
        <f t="shared" ca="1" si="28"/>
        <v>12</v>
      </c>
      <c r="G694">
        <v>345</v>
      </c>
      <c r="H694">
        <v>345</v>
      </c>
      <c r="I694">
        <v>1145</v>
      </c>
      <c r="J694">
        <v>191.48</v>
      </c>
      <c r="K694" s="1">
        <v>43802</v>
      </c>
      <c r="L694">
        <v>2180</v>
      </c>
      <c r="M694" t="s">
        <v>132</v>
      </c>
      <c r="N694" t="s">
        <v>30</v>
      </c>
      <c r="O694" t="s">
        <v>26</v>
      </c>
      <c r="P694" t="s">
        <v>16</v>
      </c>
      <c r="S694">
        <v>98198</v>
      </c>
      <c r="T694" t="s">
        <v>307</v>
      </c>
    </row>
    <row r="695" spans="2:20" x14ac:dyDescent="0.25">
      <c r="B695" t="s">
        <v>13</v>
      </c>
      <c r="C695" t="s">
        <v>14</v>
      </c>
      <c r="D695" t="s">
        <v>17</v>
      </c>
      <c r="E695" t="s">
        <v>17</v>
      </c>
      <c r="F695">
        <f t="shared" ca="1" si="28"/>
        <v>12</v>
      </c>
      <c r="G695">
        <v>345</v>
      </c>
      <c r="H695">
        <v>345</v>
      </c>
      <c r="I695">
        <v>1145</v>
      </c>
      <c r="J695">
        <v>170.2</v>
      </c>
      <c r="K695" s="1">
        <v>43802</v>
      </c>
      <c r="L695">
        <v>2180</v>
      </c>
      <c r="M695" t="s">
        <v>132</v>
      </c>
      <c r="N695" t="s">
        <v>30</v>
      </c>
      <c r="O695" t="s">
        <v>26</v>
      </c>
      <c r="P695" t="s">
        <v>16</v>
      </c>
      <c r="S695">
        <v>98198</v>
      </c>
      <c r="T695" t="s">
        <v>307</v>
      </c>
    </row>
    <row r="696" spans="2:20" x14ac:dyDescent="0.25">
      <c r="B696" t="s">
        <v>13</v>
      </c>
      <c r="C696" t="s">
        <v>14</v>
      </c>
      <c r="D696" t="s">
        <v>17</v>
      </c>
      <c r="E696" t="s">
        <v>17</v>
      </c>
      <c r="F696">
        <f t="shared" ca="1" si="28"/>
        <v>12</v>
      </c>
      <c r="G696">
        <v>345</v>
      </c>
      <c r="H696">
        <v>345</v>
      </c>
      <c r="I696">
        <v>1130</v>
      </c>
      <c r="J696">
        <v>85.1</v>
      </c>
      <c r="K696" s="1">
        <v>43802</v>
      </c>
      <c r="L696">
        <v>2180</v>
      </c>
      <c r="M696" t="s">
        <v>132</v>
      </c>
      <c r="N696" t="s">
        <v>30</v>
      </c>
      <c r="O696" t="s">
        <v>26</v>
      </c>
      <c r="P696" t="s">
        <v>16</v>
      </c>
      <c r="S696">
        <v>96128</v>
      </c>
      <c r="T696" t="s">
        <v>307</v>
      </c>
    </row>
    <row r="697" spans="2:20" x14ac:dyDescent="0.25">
      <c r="B697" t="s">
        <v>13</v>
      </c>
      <c r="C697" t="s">
        <v>14</v>
      </c>
      <c r="D697" t="s">
        <v>17</v>
      </c>
      <c r="E697" t="s">
        <v>17</v>
      </c>
      <c r="F697">
        <f t="shared" ca="1" si="28"/>
        <v>12</v>
      </c>
      <c r="G697">
        <v>345</v>
      </c>
      <c r="H697">
        <v>345</v>
      </c>
      <c r="I697">
        <v>1130</v>
      </c>
      <c r="J697">
        <v>42.55</v>
      </c>
      <c r="K697" s="1">
        <v>43802</v>
      </c>
      <c r="L697">
        <v>2180</v>
      </c>
      <c r="M697" t="s">
        <v>27</v>
      </c>
      <c r="N697" t="s">
        <v>139</v>
      </c>
      <c r="O697" t="s">
        <v>26</v>
      </c>
      <c r="P697" t="s">
        <v>16</v>
      </c>
      <c r="S697">
        <v>96128</v>
      </c>
      <c r="T697" t="s">
        <v>307</v>
      </c>
    </row>
    <row r="698" spans="2:20" x14ac:dyDescent="0.25">
      <c r="B698" t="s">
        <v>13</v>
      </c>
      <c r="C698" t="s">
        <v>14</v>
      </c>
      <c r="D698" t="s">
        <v>17</v>
      </c>
      <c r="E698" t="s">
        <v>17</v>
      </c>
      <c r="F698">
        <f t="shared" ca="1" si="28"/>
        <v>12</v>
      </c>
      <c r="G698">
        <v>345</v>
      </c>
      <c r="H698">
        <v>345</v>
      </c>
      <c r="I698">
        <v>1130</v>
      </c>
      <c r="J698">
        <v>85.1</v>
      </c>
      <c r="K698" s="1">
        <v>43802</v>
      </c>
      <c r="L698">
        <v>2180</v>
      </c>
      <c r="M698" t="s">
        <v>27</v>
      </c>
      <c r="N698" t="s">
        <v>138</v>
      </c>
      <c r="O698" t="s">
        <v>26</v>
      </c>
      <c r="P698" t="s">
        <v>16</v>
      </c>
      <c r="S698">
        <v>96128</v>
      </c>
      <c r="T698" t="s">
        <v>307</v>
      </c>
    </row>
    <row r="699" spans="2:20" x14ac:dyDescent="0.25">
      <c r="B699" t="s">
        <v>13</v>
      </c>
      <c r="C699" t="s">
        <v>14</v>
      </c>
      <c r="D699" t="s">
        <v>17</v>
      </c>
      <c r="E699" t="s">
        <v>17</v>
      </c>
      <c r="F699">
        <f t="shared" ca="1" si="28"/>
        <v>12</v>
      </c>
      <c r="G699">
        <v>345</v>
      </c>
      <c r="H699">
        <v>345</v>
      </c>
      <c r="I699">
        <v>1115</v>
      </c>
      <c r="J699">
        <v>42.55</v>
      </c>
      <c r="K699" s="1">
        <v>43802</v>
      </c>
      <c r="L699">
        <v>2180</v>
      </c>
      <c r="M699" t="s">
        <v>31</v>
      </c>
      <c r="N699" t="s">
        <v>146</v>
      </c>
      <c r="O699" t="s">
        <v>26</v>
      </c>
      <c r="P699" t="s">
        <v>16</v>
      </c>
      <c r="S699">
        <v>92930</v>
      </c>
      <c r="T699" t="s">
        <v>306</v>
      </c>
    </row>
    <row r="700" spans="2:20" x14ac:dyDescent="0.25">
      <c r="B700" t="s">
        <v>13</v>
      </c>
      <c r="C700" t="s">
        <v>14</v>
      </c>
      <c r="D700" t="s">
        <v>17</v>
      </c>
      <c r="E700" t="s">
        <v>17</v>
      </c>
      <c r="F700">
        <f t="shared" ca="1" si="28"/>
        <v>12</v>
      </c>
      <c r="G700">
        <v>345</v>
      </c>
      <c r="H700">
        <v>345</v>
      </c>
      <c r="I700">
        <v>1115</v>
      </c>
      <c r="J700">
        <v>85.1</v>
      </c>
      <c r="K700" s="1">
        <v>43802</v>
      </c>
      <c r="L700">
        <v>2180</v>
      </c>
      <c r="M700" t="s">
        <v>31</v>
      </c>
      <c r="N700" t="s">
        <v>146</v>
      </c>
      <c r="O700" t="s">
        <v>26</v>
      </c>
      <c r="P700" t="s">
        <v>16</v>
      </c>
      <c r="S700">
        <v>92930</v>
      </c>
      <c r="T700" t="s">
        <v>306</v>
      </c>
    </row>
    <row r="701" spans="2:20" x14ac:dyDescent="0.25">
      <c r="B701" t="s">
        <v>13</v>
      </c>
      <c r="C701" t="s">
        <v>14</v>
      </c>
      <c r="D701" t="s">
        <v>17</v>
      </c>
      <c r="E701" t="s">
        <v>17</v>
      </c>
      <c r="F701">
        <f t="shared" ca="1" si="28"/>
        <v>12</v>
      </c>
      <c r="G701">
        <v>345</v>
      </c>
      <c r="H701">
        <v>345</v>
      </c>
      <c r="I701">
        <v>1100</v>
      </c>
      <c r="J701">
        <v>127.65</v>
      </c>
      <c r="K701" s="1">
        <v>43802</v>
      </c>
      <c r="L701">
        <v>2180</v>
      </c>
      <c r="M701" t="s">
        <v>31</v>
      </c>
      <c r="N701" t="s">
        <v>149</v>
      </c>
      <c r="O701" t="s">
        <v>26</v>
      </c>
      <c r="P701" t="s">
        <v>16</v>
      </c>
      <c r="S701">
        <v>97991</v>
      </c>
      <c r="T701" t="s">
        <v>305</v>
      </c>
    </row>
    <row r="702" spans="2:20" x14ac:dyDescent="0.25">
      <c r="B702" t="s">
        <v>56</v>
      </c>
      <c r="C702" t="s">
        <v>14</v>
      </c>
      <c r="D702" t="s">
        <v>17</v>
      </c>
      <c r="E702" t="s">
        <v>17</v>
      </c>
      <c r="F702">
        <f t="shared" ref="F702:F714" ca="1" si="29">MONTH(K702)</f>
        <v>12</v>
      </c>
      <c r="G702">
        <v>345</v>
      </c>
      <c r="H702">
        <v>2019116</v>
      </c>
      <c r="I702">
        <v>1665</v>
      </c>
      <c r="J702">
        <v>42.55</v>
      </c>
      <c r="K702" s="1">
        <v>43814</v>
      </c>
      <c r="L702">
        <v>2183</v>
      </c>
      <c r="M702" t="s">
        <v>29</v>
      </c>
      <c r="N702" t="s">
        <v>130</v>
      </c>
      <c r="O702" t="s">
        <v>26</v>
      </c>
      <c r="P702" t="s">
        <v>16</v>
      </c>
      <c r="T702" t="s">
        <v>369</v>
      </c>
    </row>
    <row r="703" spans="2:20" x14ac:dyDescent="0.25">
      <c r="B703" t="s">
        <v>13</v>
      </c>
      <c r="C703" t="s">
        <v>14</v>
      </c>
      <c r="D703" t="s">
        <v>17</v>
      </c>
      <c r="E703" t="s">
        <v>17</v>
      </c>
      <c r="F703">
        <f t="shared" ca="1" si="29"/>
        <v>12</v>
      </c>
      <c r="G703">
        <v>345</v>
      </c>
      <c r="H703">
        <v>345</v>
      </c>
      <c r="I703">
        <v>1140</v>
      </c>
      <c r="J703">
        <v>85.1</v>
      </c>
      <c r="K703" s="1">
        <v>43814</v>
      </c>
      <c r="L703">
        <v>2183</v>
      </c>
      <c r="M703" t="s">
        <v>29</v>
      </c>
      <c r="N703" t="s">
        <v>55</v>
      </c>
      <c r="O703" t="s">
        <v>26</v>
      </c>
      <c r="P703" t="s">
        <v>16</v>
      </c>
      <c r="S703">
        <v>93264</v>
      </c>
      <c r="T703" t="s">
        <v>307</v>
      </c>
    </row>
    <row r="704" spans="2:20" x14ac:dyDescent="0.25">
      <c r="B704" t="s">
        <v>56</v>
      </c>
      <c r="C704" t="s">
        <v>14</v>
      </c>
      <c r="D704" t="s">
        <v>17</v>
      </c>
      <c r="E704" t="s">
        <v>17</v>
      </c>
      <c r="F704">
        <f t="shared" ca="1" si="29"/>
        <v>12</v>
      </c>
      <c r="G704">
        <v>345</v>
      </c>
      <c r="H704">
        <v>2019116</v>
      </c>
      <c r="I704">
        <v>1665</v>
      </c>
      <c r="J704">
        <v>42.55</v>
      </c>
      <c r="K704" s="1">
        <v>43814</v>
      </c>
      <c r="L704">
        <v>2183</v>
      </c>
      <c r="M704" t="s">
        <v>29</v>
      </c>
      <c r="N704" t="s">
        <v>130</v>
      </c>
      <c r="O704" t="s">
        <v>26</v>
      </c>
      <c r="P704" t="s">
        <v>16</v>
      </c>
      <c r="T704" t="s">
        <v>369</v>
      </c>
    </row>
    <row r="705" spans="2:20" x14ac:dyDescent="0.25">
      <c r="B705" t="s">
        <v>56</v>
      </c>
      <c r="C705" t="s">
        <v>14</v>
      </c>
      <c r="D705" t="s">
        <v>17</v>
      </c>
      <c r="E705" t="s">
        <v>17</v>
      </c>
      <c r="F705">
        <f t="shared" ca="1" si="29"/>
        <v>12</v>
      </c>
      <c r="G705">
        <v>345</v>
      </c>
      <c r="H705">
        <v>2019116</v>
      </c>
      <c r="I705">
        <v>1665</v>
      </c>
      <c r="J705">
        <v>42.55</v>
      </c>
      <c r="K705" s="1">
        <v>43814</v>
      </c>
      <c r="L705">
        <v>2183</v>
      </c>
      <c r="M705" t="s">
        <v>29</v>
      </c>
      <c r="N705" t="s">
        <v>130</v>
      </c>
      <c r="O705" t="s">
        <v>26</v>
      </c>
      <c r="P705" t="s">
        <v>16</v>
      </c>
      <c r="T705" t="s">
        <v>369</v>
      </c>
    </row>
    <row r="706" spans="2:20" x14ac:dyDescent="0.25">
      <c r="B706" t="s">
        <v>56</v>
      </c>
      <c r="C706" t="s">
        <v>14</v>
      </c>
      <c r="D706" t="s">
        <v>17</v>
      </c>
      <c r="E706" t="s">
        <v>17</v>
      </c>
      <c r="F706">
        <f t="shared" ca="1" si="29"/>
        <v>12</v>
      </c>
      <c r="G706">
        <v>345</v>
      </c>
      <c r="H706">
        <v>2019116</v>
      </c>
      <c r="I706">
        <v>1665</v>
      </c>
      <c r="J706">
        <v>42.55</v>
      </c>
      <c r="K706" s="1">
        <v>43814</v>
      </c>
      <c r="L706">
        <v>2183</v>
      </c>
      <c r="M706" t="s">
        <v>29</v>
      </c>
      <c r="N706" t="s">
        <v>130</v>
      </c>
      <c r="O706" t="s">
        <v>26</v>
      </c>
      <c r="P706" t="s">
        <v>16</v>
      </c>
      <c r="T706" t="s">
        <v>369</v>
      </c>
    </row>
    <row r="707" spans="2:20" x14ac:dyDescent="0.25">
      <c r="B707" t="s">
        <v>13</v>
      </c>
      <c r="C707" t="s">
        <v>14</v>
      </c>
      <c r="D707" t="s">
        <v>17</v>
      </c>
      <c r="E707" t="s">
        <v>17</v>
      </c>
      <c r="F707">
        <f t="shared" ca="1" si="29"/>
        <v>12</v>
      </c>
      <c r="G707">
        <v>345</v>
      </c>
      <c r="H707">
        <v>345</v>
      </c>
      <c r="I707">
        <v>1130</v>
      </c>
      <c r="J707">
        <v>42.55</v>
      </c>
      <c r="K707" s="1">
        <v>43814</v>
      </c>
      <c r="L707">
        <v>2183</v>
      </c>
      <c r="M707" t="s">
        <v>29</v>
      </c>
      <c r="N707" t="s">
        <v>137</v>
      </c>
      <c r="O707" t="s">
        <v>26</v>
      </c>
      <c r="P707" t="s">
        <v>16</v>
      </c>
      <c r="S707">
        <v>96127</v>
      </c>
      <c r="T707" t="s">
        <v>307</v>
      </c>
    </row>
    <row r="708" spans="2:20" x14ac:dyDescent="0.25">
      <c r="B708" t="s">
        <v>13</v>
      </c>
      <c r="C708" t="s">
        <v>14</v>
      </c>
      <c r="D708" t="s">
        <v>17</v>
      </c>
      <c r="E708" t="s">
        <v>17</v>
      </c>
      <c r="F708">
        <f t="shared" ca="1" si="29"/>
        <v>12</v>
      </c>
      <c r="G708">
        <v>345</v>
      </c>
      <c r="H708">
        <v>345</v>
      </c>
      <c r="I708">
        <v>1130</v>
      </c>
      <c r="J708">
        <v>85.1</v>
      </c>
      <c r="K708" s="1">
        <v>43814</v>
      </c>
      <c r="L708">
        <v>2183</v>
      </c>
      <c r="M708" t="s">
        <v>29</v>
      </c>
      <c r="N708" t="s">
        <v>137</v>
      </c>
      <c r="O708" t="s">
        <v>26</v>
      </c>
      <c r="P708" t="s">
        <v>16</v>
      </c>
      <c r="S708">
        <v>96127</v>
      </c>
      <c r="T708" t="s">
        <v>307</v>
      </c>
    </row>
    <row r="709" spans="2:20" x14ac:dyDescent="0.25">
      <c r="B709" t="s">
        <v>13</v>
      </c>
      <c r="C709" t="s">
        <v>14</v>
      </c>
      <c r="D709" t="s">
        <v>17</v>
      </c>
      <c r="E709" t="s">
        <v>17</v>
      </c>
      <c r="F709">
        <f t="shared" ca="1" si="29"/>
        <v>12</v>
      </c>
      <c r="G709">
        <v>345</v>
      </c>
      <c r="H709">
        <v>345</v>
      </c>
      <c r="I709">
        <v>1125</v>
      </c>
      <c r="J709">
        <v>42.55</v>
      </c>
      <c r="K709" s="1">
        <v>43814</v>
      </c>
      <c r="L709">
        <v>2183</v>
      </c>
      <c r="M709" t="s">
        <v>29</v>
      </c>
      <c r="N709" t="s">
        <v>145</v>
      </c>
      <c r="O709" t="s">
        <v>26</v>
      </c>
      <c r="P709" t="s">
        <v>16</v>
      </c>
      <c r="S709">
        <v>91928</v>
      </c>
      <c r="T709" t="s">
        <v>307</v>
      </c>
    </row>
    <row r="710" spans="2:20" x14ac:dyDescent="0.25">
      <c r="B710" t="s">
        <v>13</v>
      </c>
      <c r="C710" t="s">
        <v>14</v>
      </c>
      <c r="D710" t="s">
        <v>17</v>
      </c>
      <c r="E710" t="s">
        <v>17</v>
      </c>
      <c r="F710">
        <f t="shared" ca="1" si="29"/>
        <v>12</v>
      </c>
      <c r="G710">
        <v>345</v>
      </c>
      <c r="H710">
        <v>345</v>
      </c>
      <c r="I710">
        <v>1115</v>
      </c>
      <c r="J710">
        <v>42.55</v>
      </c>
      <c r="K710" s="1">
        <v>43816</v>
      </c>
      <c r="L710">
        <v>2186</v>
      </c>
      <c r="M710" t="s">
        <v>31</v>
      </c>
      <c r="N710" t="s">
        <v>146</v>
      </c>
      <c r="O710" t="s">
        <v>26</v>
      </c>
      <c r="P710" t="s">
        <v>16</v>
      </c>
      <c r="S710">
        <v>92930</v>
      </c>
      <c r="T710" t="s">
        <v>306</v>
      </c>
    </row>
    <row r="711" spans="2:20" x14ac:dyDescent="0.25">
      <c r="B711" t="s">
        <v>13</v>
      </c>
      <c r="C711" t="s">
        <v>14</v>
      </c>
      <c r="D711" t="s">
        <v>17</v>
      </c>
      <c r="E711" t="s">
        <v>17</v>
      </c>
      <c r="F711">
        <f t="shared" ca="1" si="29"/>
        <v>12</v>
      </c>
      <c r="G711">
        <v>345</v>
      </c>
      <c r="H711">
        <v>345</v>
      </c>
      <c r="I711">
        <v>1115</v>
      </c>
      <c r="J711">
        <v>127.65</v>
      </c>
      <c r="K711" s="1">
        <v>43816</v>
      </c>
      <c r="L711">
        <v>2186</v>
      </c>
      <c r="M711" t="s">
        <v>31</v>
      </c>
      <c r="N711" t="s">
        <v>147</v>
      </c>
      <c r="O711" t="s">
        <v>26</v>
      </c>
      <c r="P711" t="s">
        <v>16</v>
      </c>
      <c r="S711">
        <v>92930</v>
      </c>
      <c r="T711" t="s">
        <v>306</v>
      </c>
    </row>
    <row r="712" spans="2:20" x14ac:dyDescent="0.25">
      <c r="B712" t="s">
        <v>13</v>
      </c>
      <c r="C712" t="s">
        <v>14</v>
      </c>
      <c r="D712" t="s">
        <v>17</v>
      </c>
      <c r="E712" t="s">
        <v>17</v>
      </c>
      <c r="F712">
        <f t="shared" ca="1" si="29"/>
        <v>12</v>
      </c>
      <c r="G712">
        <v>345</v>
      </c>
      <c r="H712">
        <v>345</v>
      </c>
      <c r="I712">
        <v>1115</v>
      </c>
      <c r="J712">
        <v>42.55</v>
      </c>
      <c r="K712" s="1">
        <v>43816</v>
      </c>
      <c r="L712">
        <v>2186</v>
      </c>
      <c r="M712" t="s">
        <v>31</v>
      </c>
      <c r="N712" t="s">
        <v>146</v>
      </c>
      <c r="O712" t="s">
        <v>26</v>
      </c>
      <c r="P712" t="s">
        <v>16</v>
      </c>
      <c r="S712">
        <v>92930</v>
      </c>
      <c r="T712" t="s">
        <v>306</v>
      </c>
    </row>
    <row r="713" spans="2:20" x14ac:dyDescent="0.25">
      <c r="B713" t="s">
        <v>13</v>
      </c>
      <c r="C713" t="s">
        <v>14</v>
      </c>
      <c r="D713" t="s">
        <v>17</v>
      </c>
      <c r="E713" t="s">
        <v>17</v>
      </c>
      <c r="F713">
        <f t="shared" ca="1" si="29"/>
        <v>12</v>
      </c>
      <c r="G713">
        <v>345</v>
      </c>
      <c r="H713">
        <v>345</v>
      </c>
      <c r="I713">
        <v>1115</v>
      </c>
      <c r="J713">
        <v>42.55</v>
      </c>
      <c r="K713" s="1">
        <v>43816</v>
      </c>
      <c r="L713">
        <v>2186</v>
      </c>
      <c r="M713" t="s">
        <v>31</v>
      </c>
      <c r="N713" t="s">
        <v>146</v>
      </c>
      <c r="O713" t="s">
        <v>26</v>
      </c>
      <c r="P713" t="s">
        <v>16</v>
      </c>
      <c r="S713">
        <v>92930</v>
      </c>
      <c r="T713" t="s">
        <v>306</v>
      </c>
    </row>
    <row r="714" spans="2:20" x14ac:dyDescent="0.25">
      <c r="B714" t="s">
        <v>13</v>
      </c>
      <c r="C714" t="s">
        <v>14</v>
      </c>
      <c r="D714" t="s">
        <v>17</v>
      </c>
      <c r="E714" t="s">
        <v>17</v>
      </c>
      <c r="F714">
        <f t="shared" ca="1" si="29"/>
        <v>12</v>
      </c>
      <c r="G714">
        <v>345</v>
      </c>
      <c r="H714">
        <v>345</v>
      </c>
      <c r="I714">
        <v>1130</v>
      </c>
      <c r="J714">
        <v>85.1</v>
      </c>
      <c r="K714" s="1">
        <v>43816</v>
      </c>
      <c r="L714">
        <v>2186</v>
      </c>
      <c r="M714" t="s">
        <v>25</v>
      </c>
      <c r="N714" t="s">
        <v>136</v>
      </c>
      <c r="O714" t="s">
        <v>26</v>
      </c>
      <c r="P714" t="s">
        <v>16</v>
      </c>
      <c r="S714">
        <v>96128</v>
      </c>
      <c r="T714" t="s">
        <v>307</v>
      </c>
    </row>
    <row r="715" spans="2:20" x14ac:dyDescent="0.25">
      <c r="B715" t="s">
        <v>13</v>
      </c>
      <c r="C715" t="s">
        <v>14</v>
      </c>
      <c r="D715" t="s">
        <v>17</v>
      </c>
      <c r="E715" t="s">
        <v>17</v>
      </c>
      <c r="F715">
        <f t="shared" ref="F715:F726" ca="1" si="30">MONTH(K715)</f>
        <v>12</v>
      </c>
      <c r="G715">
        <v>345</v>
      </c>
      <c r="H715">
        <v>345</v>
      </c>
      <c r="I715">
        <v>1130</v>
      </c>
      <c r="J715">
        <v>85.1</v>
      </c>
      <c r="K715" s="1">
        <v>43816</v>
      </c>
      <c r="L715">
        <v>2186</v>
      </c>
      <c r="M715" t="s">
        <v>25</v>
      </c>
      <c r="N715" t="s">
        <v>136</v>
      </c>
      <c r="O715" t="s">
        <v>26</v>
      </c>
      <c r="P715" t="s">
        <v>16</v>
      </c>
      <c r="S715">
        <v>96128</v>
      </c>
      <c r="T715" t="s">
        <v>307</v>
      </c>
    </row>
    <row r="716" spans="2:20" x14ac:dyDescent="0.25">
      <c r="B716" t="s">
        <v>13</v>
      </c>
      <c r="C716" t="s">
        <v>14</v>
      </c>
      <c r="D716" t="s">
        <v>17</v>
      </c>
      <c r="E716" t="s">
        <v>17</v>
      </c>
      <c r="F716">
        <f t="shared" ca="1" si="30"/>
        <v>12</v>
      </c>
      <c r="G716">
        <v>345</v>
      </c>
      <c r="H716">
        <v>345</v>
      </c>
      <c r="I716">
        <v>1130</v>
      </c>
      <c r="J716">
        <v>85.1</v>
      </c>
      <c r="K716" s="1">
        <v>43816</v>
      </c>
      <c r="L716">
        <v>2186</v>
      </c>
      <c r="M716" t="s">
        <v>135</v>
      </c>
      <c r="N716" t="s">
        <v>30</v>
      </c>
      <c r="O716" t="s">
        <v>26</v>
      </c>
      <c r="P716" t="s">
        <v>16</v>
      </c>
      <c r="S716">
        <v>96128</v>
      </c>
      <c r="T716" t="s">
        <v>307</v>
      </c>
    </row>
    <row r="717" spans="2:20" x14ac:dyDescent="0.25">
      <c r="B717" t="s">
        <v>13</v>
      </c>
      <c r="C717" t="s">
        <v>14</v>
      </c>
      <c r="D717" t="s">
        <v>17</v>
      </c>
      <c r="E717" t="s">
        <v>17</v>
      </c>
      <c r="F717">
        <f t="shared" ca="1" si="30"/>
        <v>12</v>
      </c>
      <c r="G717">
        <v>345</v>
      </c>
      <c r="H717">
        <v>345</v>
      </c>
      <c r="I717">
        <v>1130</v>
      </c>
      <c r="J717">
        <v>446.78</v>
      </c>
      <c r="K717" s="1">
        <v>43816</v>
      </c>
      <c r="L717">
        <v>2186</v>
      </c>
      <c r="M717" t="s">
        <v>135</v>
      </c>
      <c r="N717" t="s">
        <v>30</v>
      </c>
      <c r="O717" t="s">
        <v>26</v>
      </c>
      <c r="P717" t="s">
        <v>16</v>
      </c>
      <c r="S717">
        <v>96128</v>
      </c>
      <c r="T717" t="s">
        <v>307</v>
      </c>
    </row>
    <row r="718" spans="2:20" x14ac:dyDescent="0.25">
      <c r="B718" t="s">
        <v>13</v>
      </c>
      <c r="C718" t="s">
        <v>14</v>
      </c>
      <c r="D718" t="s">
        <v>17</v>
      </c>
      <c r="E718" t="s">
        <v>17</v>
      </c>
      <c r="F718">
        <f t="shared" ca="1" si="30"/>
        <v>12</v>
      </c>
      <c r="G718">
        <v>345</v>
      </c>
      <c r="H718">
        <v>345</v>
      </c>
      <c r="I718">
        <v>1125</v>
      </c>
      <c r="J718">
        <v>510.6</v>
      </c>
      <c r="K718" s="1">
        <v>43816</v>
      </c>
      <c r="L718">
        <v>2186</v>
      </c>
      <c r="M718" t="s">
        <v>143</v>
      </c>
      <c r="N718" t="s">
        <v>144</v>
      </c>
      <c r="O718" t="s">
        <v>26</v>
      </c>
      <c r="P718" t="s">
        <v>16</v>
      </c>
      <c r="S718">
        <v>91928</v>
      </c>
      <c r="T718" t="s">
        <v>307</v>
      </c>
    </row>
    <row r="719" spans="2:20" x14ac:dyDescent="0.25">
      <c r="B719" t="s">
        <v>13</v>
      </c>
      <c r="C719" t="s">
        <v>14</v>
      </c>
      <c r="D719" t="s">
        <v>17</v>
      </c>
      <c r="E719" t="s">
        <v>17</v>
      </c>
      <c r="F719">
        <f t="shared" ca="1" si="30"/>
        <v>12</v>
      </c>
      <c r="G719">
        <v>345</v>
      </c>
      <c r="H719">
        <v>345</v>
      </c>
      <c r="I719">
        <v>1130</v>
      </c>
      <c r="J719">
        <v>63.83</v>
      </c>
      <c r="K719" s="1">
        <v>43816</v>
      </c>
      <c r="L719">
        <v>2186</v>
      </c>
      <c r="M719" t="s">
        <v>27</v>
      </c>
      <c r="N719" t="s">
        <v>134</v>
      </c>
      <c r="O719" t="s">
        <v>26</v>
      </c>
      <c r="P719" t="s">
        <v>16</v>
      </c>
      <c r="S719">
        <v>96128</v>
      </c>
      <c r="T719" t="s">
        <v>307</v>
      </c>
    </row>
    <row r="720" spans="2:20" x14ac:dyDescent="0.25">
      <c r="B720" t="s">
        <v>13</v>
      </c>
      <c r="C720" t="s">
        <v>14</v>
      </c>
      <c r="D720" t="s">
        <v>17</v>
      </c>
      <c r="E720" t="s">
        <v>17</v>
      </c>
      <c r="F720">
        <f t="shared" ca="1" si="30"/>
        <v>12</v>
      </c>
      <c r="G720">
        <v>345</v>
      </c>
      <c r="H720">
        <v>345</v>
      </c>
      <c r="I720">
        <v>1130</v>
      </c>
      <c r="J720">
        <v>63.83</v>
      </c>
      <c r="K720" s="1">
        <v>43816</v>
      </c>
      <c r="L720">
        <v>2186</v>
      </c>
      <c r="M720" t="s">
        <v>132</v>
      </c>
      <c r="N720" t="s">
        <v>30</v>
      </c>
      <c r="O720" t="s">
        <v>26</v>
      </c>
      <c r="P720" t="s">
        <v>16</v>
      </c>
      <c r="S720">
        <v>96127</v>
      </c>
      <c r="T720" t="s">
        <v>307</v>
      </c>
    </row>
    <row r="721" spans="2:20" x14ac:dyDescent="0.25">
      <c r="B721" t="s">
        <v>13</v>
      </c>
      <c r="C721" t="s">
        <v>14</v>
      </c>
      <c r="D721" t="s">
        <v>17</v>
      </c>
      <c r="E721" t="s">
        <v>17</v>
      </c>
      <c r="F721">
        <f t="shared" ca="1" si="30"/>
        <v>12</v>
      </c>
      <c r="G721">
        <v>345</v>
      </c>
      <c r="H721">
        <v>345</v>
      </c>
      <c r="I721">
        <v>1125</v>
      </c>
      <c r="J721">
        <v>234.03</v>
      </c>
      <c r="K721" s="1">
        <v>43816</v>
      </c>
      <c r="L721">
        <v>2186</v>
      </c>
      <c r="M721" t="s">
        <v>143</v>
      </c>
      <c r="N721" t="s">
        <v>144</v>
      </c>
      <c r="O721" t="s">
        <v>26</v>
      </c>
      <c r="P721" t="s">
        <v>16</v>
      </c>
      <c r="S721">
        <v>91928</v>
      </c>
      <c r="T721" t="s">
        <v>307</v>
      </c>
    </row>
    <row r="722" spans="2:20" x14ac:dyDescent="0.25">
      <c r="B722" t="s">
        <v>13</v>
      </c>
      <c r="C722" t="s">
        <v>14</v>
      </c>
      <c r="D722" t="s">
        <v>17</v>
      </c>
      <c r="E722" t="s">
        <v>17</v>
      </c>
      <c r="F722">
        <f t="shared" ca="1" si="30"/>
        <v>12</v>
      </c>
      <c r="G722">
        <v>345</v>
      </c>
      <c r="H722">
        <v>345</v>
      </c>
      <c r="I722">
        <v>1130</v>
      </c>
      <c r="J722">
        <v>446.78</v>
      </c>
      <c r="K722" s="1">
        <v>43816</v>
      </c>
      <c r="L722">
        <v>2186</v>
      </c>
      <c r="M722" t="s">
        <v>27</v>
      </c>
      <c r="N722" t="s">
        <v>134</v>
      </c>
      <c r="O722" t="s">
        <v>26</v>
      </c>
      <c r="P722" t="s">
        <v>16</v>
      </c>
      <c r="S722">
        <v>96128</v>
      </c>
      <c r="T722" t="s">
        <v>307</v>
      </c>
    </row>
    <row r="723" spans="2:20" x14ac:dyDescent="0.25">
      <c r="B723" t="s">
        <v>13</v>
      </c>
      <c r="C723" t="s">
        <v>14</v>
      </c>
      <c r="D723" t="s">
        <v>17</v>
      </c>
      <c r="E723" t="s">
        <v>17</v>
      </c>
      <c r="F723">
        <f t="shared" ca="1" si="30"/>
        <v>12</v>
      </c>
      <c r="G723">
        <v>345</v>
      </c>
      <c r="H723">
        <v>345</v>
      </c>
      <c r="I723">
        <v>1130</v>
      </c>
      <c r="J723">
        <v>212.75</v>
      </c>
      <c r="K723" s="1">
        <v>43816</v>
      </c>
      <c r="L723">
        <v>2186</v>
      </c>
      <c r="M723" t="s">
        <v>35</v>
      </c>
      <c r="N723" t="s">
        <v>30</v>
      </c>
      <c r="O723" t="s">
        <v>26</v>
      </c>
      <c r="P723" t="s">
        <v>16</v>
      </c>
      <c r="S723">
        <v>96127</v>
      </c>
      <c r="T723" t="s">
        <v>307</v>
      </c>
    </row>
    <row r="724" spans="2:20" x14ac:dyDescent="0.25">
      <c r="B724" t="s">
        <v>13</v>
      </c>
      <c r="C724" t="s">
        <v>14</v>
      </c>
      <c r="D724" t="s">
        <v>17</v>
      </c>
      <c r="E724" t="s">
        <v>17</v>
      </c>
      <c r="F724">
        <f t="shared" ca="1" si="30"/>
        <v>12</v>
      </c>
      <c r="G724">
        <v>345</v>
      </c>
      <c r="H724">
        <v>345</v>
      </c>
      <c r="I724">
        <v>1125</v>
      </c>
      <c r="J724">
        <v>404.23</v>
      </c>
      <c r="K724" s="1">
        <v>43816</v>
      </c>
      <c r="L724">
        <v>2186</v>
      </c>
      <c r="M724" t="s">
        <v>25</v>
      </c>
      <c r="N724" t="s">
        <v>142</v>
      </c>
      <c r="O724" t="s">
        <v>26</v>
      </c>
      <c r="P724" t="s">
        <v>16</v>
      </c>
      <c r="S724">
        <v>91928</v>
      </c>
      <c r="T724" t="s">
        <v>307</v>
      </c>
    </row>
    <row r="725" spans="2:20" x14ac:dyDescent="0.25">
      <c r="B725" t="s">
        <v>13</v>
      </c>
      <c r="C725" t="s">
        <v>14</v>
      </c>
      <c r="D725" t="s">
        <v>17</v>
      </c>
      <c r="E725" t="s">
        <v>17</v>
      </c>
      <c r="F725">
        <f t="shared" ca="1" si="30"/>
        <v>12</v>
      </c>
      <c r="G725">
        <v>345</v>
      </c>
      <c r="H725">
        <v>345</v>
      </c>
      <c r="I725">
        <v>1125</v>
      </c>
      <c r="J725">
        <v>382.95</v>
      </c>
      <c r="K725" s="1">
        <v>43816</v>
      </c>
      <c r="L725">
        <v>2186</v>
      </c>
      <c r="M725" t="s">
        <v>25</v>
      </c>
      <c r="N725" t="s">
        <v>142</v>
      </c>
      <c r="O725" t="s">
        <v>26</v>
      </c>
      <c r="P725" t="s">
        <v>16</v>
      </c>
      <c r="S725">
        <v>91928</v>
      </c>
      <c r="T725" t="s">
        <v>307</v>
      </c>
    </row>
    <row r="726" spans="2:20" x14ac:dyDescent="0.25">
      <c r="B726" t="s">
        <v>13</v>
      </c>
      <c r="C726" t="s">
        <v>14</v>
      </c>
      <c r="D726" t="s">
        <v>17</v>
      </c>
      <c r="E726" t="s">
        <v>17</v>
      </c>
      <c r="F726">
        <f t="shared" ca="1" si="30"/>
        <v>12</v>
      </c>
      <c r="G726">
        <v>345</v>
      </c>
      <c r="H726">
        <v>345</v>
      </c>
      <c r="I726">
        <v>1115</v>
      </c>
      <c r="J726">
        <v>42.55</v>
      </c>
      <c r="K726" s="1">
        <v>43816</v>
      </c>
      <c r="L726">
        <v>2186</v>
      </c>
      <c r="M726" t="s">
        <v>31</v>
      </c>
      <c r="N726" t="s">
        <v>146</v>
      </c>
      <c r="O726" t="s">
        <v>26</v>
      </c>
      <c r="P726" t="s">
        <v>16</v>
      </c>
      <c r="S726">
        <v>92930</v>
      </c>
      <c r="T726" t="s">
        <v>306</v>
      </c>
    </row>
    <row r="727" spans="2:20" x14ac:dyDescent="0.25">
      <c r="B727" t="s">
        <v>13</v>
      </c>
      <c r="C727" t="s">
        <v>14</v>
      </c>
      <c r="D727" t="s">
        <v>17</v>
      </c>
      <c r="E727" t="s">
        <v>17</v>
      </c>
      <c r="F727">
        <f t="shared" ref="F727:F735" ca="1" si="31">MONTH(K727)</f>
        <v>12</v>
      </c>
      <c r="G727">
        <v>345</v>
      </c>
      <c r="H727">
        <v>345</v>
      </c>
      <c r="I727">
        <v>1130</v>
      </c>
      <c r="J727">
        <v>85.1</v>
      </c>
      <c r="K727" s="1">
        <v>43830</v>
      </c>
      <c r="L727">
        <v>2189</v>
      </c>
      <c r="M727" t="s">
        <v>132</v>
      </c>
      <c r="N727" t="s">
        <v>30</v>
      </c>
      <c r="O727" t="s">
        <v>26</v>
      </c>
      <c r="P727" t="s">
        <v>16</v>
      </c>
      <c r="S727">
        <v>96127</v>
      </c>
      <c r="T727" t="s">
        <v>307</v>
      </c>
    </row>
    <row r="728" spans="2:20" x14ac:dyDescent="0.25">
      <c r="B728" t="s">
        <v>13</v>
      </c>
      <c r="C728" t="s">
        <v>14</v>
      </c>
      <c r="D728" t="s">
        <v>17</v>
      </c>
      <c r="E728" t="s">
        <v>17</v>
      </c>
      <c r="F728">
        <f t="shared" ca="1" si="31"/>
        <v>12</v>
      </c>
      <c r="G728">
        <v>345</v>
      </c>
      <c r="H728">
        <v>345</v>
      </c>
      <c r="I728">
        <v>1195</v>
      </c>
      <c r="J728">
        <v>42.55</v>
      </c>
      <c r="K728" s="1">
        <v>43830</v>
      </c>
      <c r="L728">
        <v>2189</v>
      </c>
      <c r="M728" t="s">
        <v>31</v>
      </c>
      <c r="N728" t="s">
        <v>131</v>
      </c>
      <c r="O728" t="s">
        <v>26</v>
      </c>
      <c r="P728" t="s">
        <v>16</v>
      </c>
      <c r="S728">
        <v>97601</v>
      </c>
      <c r="T728" t="s">
        <v>304</v>
      </c>
    </row>
    <row r="729" spans="2:20" x14ac:dyDescent="0.25">
      <c r="B729" t="s">
        <v>13</v>
      </c>
      <c r="C729" t="s">
        <v>14</v>
      </c>
      <c r="D729" t="s">
        <v>17</v>
      </c>
      <c r="E729" t="s">
        <v>17</v>
      </c>
      <c r="F729">
        <f t="shared" ca="1" si="31"/>
        <v>12</v>
      </c>
      <c r="G729">
        <v>345</v>
      </c>
      <c r="H729">
        <v>345</v>
      </c>
      <c r="I729">
        <v>1195</v>
      </c>
      <c r="J729">
        <v>42.55</v>
      </c>
      <c r="K729" s="1">
        <v>43830</v>
      </c>
      <c r="L729">
        <v>2189</v>
      </c>
      <c r="M729" t="s">
        <v>31</v>
      </c>
      <c r="N729" t="s">
        <v>131</v>
      </c>
      <c r="O729" t="s">
        <v>26</v>
      </c>
      <c r="P729" t="s">
        <v>16</v>
      </c>
      <c r="S729">
        <v>97601</v>
      </c>
      <c r="T729" t="s">
        <v>304</v>
      </c>
    </row>
    <row r="730" spans="2:20" x14ac:dyDescent="0.25">
      <c r="B730" t="s">
        <v>13</v>
      </c>
      <c r="C730" t="s">
        <v>14</v>
      </c>
      <c r="D730" t="s">
        <v>17</v>
      </c>
      <c r="E730" t="s">
        <v>17</v>
      </c>
      <c r="F730">
        <f t="shared" ca="1" si="31"/>
        <v>12</v>
      </c>
      <c r="G730">
        <v>345</v>
      </c>
      <c r="H730">
        <v>345</v>
      </c>
      <c r="I730">
        <v>1130</v>
      </c>
      <c r="J730">
        <v>297.85000000000002</v>
      </c>
      <c r="K730" s="1">
        <v>43830</v>
      </c>
      <c r="L730">
        <v>2189</v>
      </c>
      <c r="M730" t="s">
        <v>35</v>
      </c>
      <c r="N730" t="s">
        <v>30</v>
      </c>
      <c r="O730" t="s">
        <v>26</v>
      </c>
      <c r="P730" t="s">
        <v>16</v>
      </c>
      <c r="S730">
        <v>96127</v>
      </c>
      <c r="T730" t="s">
        <v>307</v>
      </c>
    </row>
    <row r="731" spans="2:20" x14ac:dyDescent="0.25">
      <c r="B731" t="s">
        <v>13</v>
      </c>
      <c r="C731" t="s">
        <v>14</v>
      </c>
      <c r="D731" t="s">
        <v>17</v>
      </c>
      <c r="E731" t="s">
        <v>17</v>
      </c>
      <c r="F731">
        <f t="shared" ca="1" si="31"/>
        <v>12</v>
      </c>
      <c r="G731">
        <v>345</v>
      </c>
      <c r="H731">
        <v>345</v>
      </c>
      <c r="I731">
        <v>1125</v>
      </c>
      <c r="J731">
        <v>255.3</v>
      </c>
      <c r="K731" s="1">
        <v>43830</v>
      </c>
      <c r="L731">
        <v>2189</v>
      </c>
      <c r="M731" t="s">
        <v>35</v>
      </c>
      <c r="N731" t="s">
        <v>30</v>
      </c>
      <c r="O731" t="s">
        <v>26</v>
      </c>
      <c r="P731" t="s">
        <v>16</v>
      </c>
      <c r="S731">
        <v>91927</v>
      </c>
      <c r="T731" t="s">
        <v>307</v>
      </c>
    </row>
    <row r="732" spans="2:20" x14ac:dyDescent="0.25">
      <c r="B732" t="s">
        <v>13</v>
      </c>
      <c r="C732" t="s">
        <v>14</v>
      </c>
      <c r="D732" t="s">
        <v>17</v>
      </c>
      <c r="E732" t="s">
        <v>17</v>
      </c>
      <c r="F732">
        <f t="shared" ca="1" si="31"/>
        <v>12</v>
      </c>
      <c r="G732">
        <v>345</v>
      </c>
      <c r="H732">
        <v>345</v>
      </c>
      <c r="I732">
        <v>1130</v>
      </c>
      <c r="J732">
        <v>85.1</v>
      </c>
      <c r="K732" s="1">
        <v>43830</v>
      </c>
      <c r="L732">
        <v>2189</v>
      </c>
      <c r="M732" t="s">
        <v>35</v>
      </c>
      <c r="N732" t="s">
        <v>30</v>
      </c>
      <c r="O732" t="s">
        <v>26</v>
      </c>
      <c r="P732" t="s">
        <v>16</v>
      </c>
      <c r="S732">
        <v>96127</v>
      </c>
      <c r="T732" t="s">
        <v>307</v>
      </c>
    </row>
    <row r="733" spans="2:20" x14ac:dyDescent="0.25">
      <c r="B733" t="s">
        <v>13</v>
      </c>
      <c r="C733" t="s">
        <v>14</v>
      </c>
      <c r="D733" t="s">
        <v>17</v>
      </c>
      <c r="E733" t="s">
        <v>17</v>
      </c>
      <c r="F733">
        <f t="shared" ca="1" si="31"/>
        <v>12</v>
      </c>
      <c r="G733">
        <v>345</v>
      </c>
      <c r="H733">
        <v>345</v>
      </c>
      <c r="I733">
        <v>1130</v>
      </c>
      <c r="J733">
        <v>85.1</v>
      </c>
      <c r="K733" s="1">
        <v>43830</v>
      </c>
      <c r="L733">
        <v>2189</v>
      </c>
      <c r="M733" t="s">
        <v>132</v>
      </c>
      <c r="N733" t="s">
        <v>30</v>
      </c>
      <c r="O733" t="s">
        <v>26</v>
      </c>
      <c r="P733" t="s">
        <v>16</v>
      </c>
      <c r="S733">
        <v>96127</v>
      </c>
      <c r="T733" t="s">
        <v>307</v>
      </c>
    </row>
    <row r="734" spans="2:20" x14ac:dyDescent="0.25">
      <c r="B734" t="s">
        <v>13</v>
      </c>
      <c r="C734" t="s">
        <v>14</v>
      </c>
      <c r="D734" t="s">
        <v>17</v>
      </c>
      <c r="E734" t="s">
        <v>17</v>
      </c>
      <c r="F734">
        <f t="shared" ca="1" si="31"/>
        <v>12</v>
      </c>
      <c r="G734">
        <v>345</v>
      </c>
      <c r="H734">
        <v>345</v>
      </c>
      <c r="I734">
        <v>1125</v>
      </c>
      <c r="J734">
        <v>297.85000000000002</v>
      </c>
      <c r="K734" s="1">
        <v>43830</v>
      </c>
      <c r="L734">
        <v>2189</v>
      </c>
      <c r="M734" t="s">
        <v>132</v>
      </c>
      <c r="N734" t="s">
        <v>30</v>
      </c>
      <c r="O734" t="s">
        <v>26</v>
      </c>
      <c r="P734" t="s">
        <v>16</v>
      </c>
      <c r="S734">
        <v>91927</v>
      </c>
      <c r="T734" t="s">
        <v>307</v>
      </c>
    </row>
    <row r="735" spans="2:20" x14ac:dyDescent="0.25">
      <c r="B735" t="s">
        <v>13</v>
      </c>
      <c r="C735" t="s">
        <v>14</v>
      </c>
      <c r="D735" t="s">
        <v>17</v>
      </c>
      <c r="E735" t="s">
        <v>17</v>
      </c>
      <c r="F735">
        <f t="shared" ca="1" si="31"/>
        <v>12</v>
      </c>
      <c r="G735">
        <v>345</v>
      </c>
      <c r="H735">
        <v>345</v>
      </c>
      <c r="I735">
        <v>1100</v>
      </c>
      <c r="J735">
        <v>85.1</v>
      </c>
      <c r="K735" s="1">
        <v>43830</v>
      </c>
      <c r="L735">
        <v>2189</v>
      </c>
      <c r="M735" t="s">
        <v>31</v>
      </c>
      <c r="N735" t="s">
        <v>148</v>
      </c>
      <c r="O735" t="s">
        <v>26</v>
      </c>
      <c r="P735" t="s">
        <v>16</v>
      </c>
      <c r="S735">
        <v>97991</v>
      </c>
      <c r="T735" t="s">
        <v>305</v>
      </c>
    </row>
    <row r="736" spans="2:20" x14ac:dyDescent="0.25">
      <c r="B736" t="s">
        <v>13</v>
      </c>
      <c r="C736" t="s">
        <v>14</v>
      </c>
      <c r="D736" t="s">
        <v>17</v>
      </c>
      <c r="E736" t="s">
        <v>17</v>
      </c>
      <c r="F736">
        <f t="shared" ref="F736:F747" ca="1" si="32">MONTH(K736)</f>
        <v>12</v>
      </c>
      <c r="G736">
        <v>345</v>
      </c>
      <c r="H736">
        <v>345</v>
      </c>
      <c r="I736">
        <v>1130</v>
      </c>
      <c r="J736">
        <v>85.1</v>
      </c>
      <c r="K736" s="1">
        <v>43830</v>
      </c>
      <c r="L736">
        <v>2192</v>
      </c>
      <c r="M736" t="s">
        <v>29</v>
      </c>
      <c r="N736" t="s">
        <v>133</v>
      </c>
      <c r="O736" t="s">
        <v>26</v>
      </c>
      <c r="P736" t="s">
        <v>16</v>
      </c>
      <c r="S736">
        <v>96128</v>
      </c>
      <c r="T736" t="s">
        <v>307</v>
      </c>
    </row>
    <row r="737" spans="2:20" x14ac:dyDescent="0.25">
      <c r="B737" t="s">
        <v>13</v>
      </c>
      <c r="C737" t="s">
        <v>14</v>
      </c>
      <c r="D737" t="s">
        <v>17</v>
      </c>
      <c r="E737" t="s">
        <v>17</v>
      </c>
      <c r="F737">
        <f t="shared" ca="1" si="32"/>
        <v>12</v>
      </c>
      <c r="G737">
        <v>345</v>
      </c>
      <c r="H737">
        <v>345</v>
      </c>
      <c r="I737">
        <v>1130</v>
      </c>
      <c r="J737">
        <v>85.1</v>
      </c>
      <c r="K737" s="1">
        <v>43830</v>
      </c>
      <c r="L737">
        <v>2192</v>
      </c>
      <c r="M737" t="s">
        <v>29</v>
      </c>
      <c r="N737" t="s">
        <v>43</v>
      </c>
      <c r="O737" t="s">
        <v>26</v>
      </c>
      <c r="P737" t="s">
        <v>16</v>
      </c>
      <c r="S737">
        <v>96127</v>
      </c>
      <c r="T737" t="s">
        <v>307</v>
      </c>
    </row>
    <row r="738" spans="2:20" x14ac:dyDescent="0.25">
      <c r="B738" t="s">
        <v>13</v>
      </c>
      <c r="C738" t="s">
        <v>14</v>
      </c>
      <c r="D738" t="s">
        <v>17</v>
      </c>
      <c r="E738" t="s">
        <v>17</v>
      </c>
      <c r="F738">
        <f t="shared" ca="1" si="32"/>
        <v>12</v>
      </c>
      <c r="G738">
        <v>345</v>
      </c>
      <c r="H738">
        <v>345</v>
      </c>
      <c r="I738">
        <v>1130</v>
      </c>
      <c r="J738">
        <v>42.55</v>
      </c>
      <c r="K738" s="1">
        <v>43830</v>
      </c>
      <c r="L738">
        <v>2192</v>
      </c>
      <c r="M738" t="s">
        <v>29</v>
      </c>
      <c r="N738" t="s">
        <v>43</v>
      </c>
      <c r="O738" t="s">
        <v>26</v>
      </c>
      <c r="P738" t="s">
        <v>16</v>
      </c>
      <c r="S738">
        <v>96127</v>
      </c>
      <c r="T738" t="s">
        <v>307</v>
      </c>
    </row>
    <row r="739" spans="2:20" x14ac:dyDescent="0.25">
      <c r="B739" t="s">
        <v>13</v>
      </c>
      <c r="C739" t="s">
        <v>14</v>
      </c>
      <c r="D739" t="s">
        <v>17</v>
      </c>
      <c r="E739" t="s">
        <v>17</v>
      </c>
      <c r="F739">
        <f t="shared" ca="1" si="32"/>
        <v>12</v>
      </c>
      <c r="G739">
        <v>345</v>
      </c>
      <c r="H739">
        <v>345</v>
      </c>
      <c r="I739">
        <v>1125</v>
      </c>
      <c r="J739">
        <v>170.2</v>
      </c>
      <c r="K739" s="1">
        <v>43830</v>
      </c>
      <c r="L739">
        <v>2192</v>
      </c>
      <c r="M739" t="s">
        <v>29</v>
      </c>
      <c r="N739" t="s">
        <v>37</v>
      </c>
      <c r="O739" t="s">
        <v>26</v>
      </c>
      <c r="P739" t="s">
        <v>16</v>
      </c>
      <c r="S739">
        <v>91928</v>
      </c>
      <c r="T739" t="s">
        <v>307</v>
      </c>
    </row>
    <row r="740" spans="2:20" x14ac:dyDescent="0.25">
      <c r="B740" t="s">
        <v>13</v>
      </c>
      <c r="C740" t="s">
        <v>14</v>
      </c>
      <c r="D740" t="s">
        <v>17</v>
      </c>
      <c r="E740" t="s">
        <v>17</v>
      </c>
      <c r="F740">
        <f t="shared" ca="1" si="32"/>
        <v>12</v>
      </c>
      <c r="G740">
        <v>345</v>
      </c>
      <c r="H740">
        <v>345</v>
      </c>
      <c r="I740">
        <v>1125</v>
      </c>
      <c r="J740">
        <v>85.1</v>
      </c>
      <c r="K740" s="1">
        <v>43830</v>
      </c>
      <c r="L740">
        <v>2192</v>
      </c>
      <c r="M740" t="s">
        <v>29</v>
      </c>
      <c r="N740" t="s">
        <v>37</v>
      </c>
      <c r="O740" t="s">
        <v>26</v>
      </c>
      <c r="P740" t="s">
        <v>16</v>
      </c>
      <c r="S740">
        <v>91928</v>
      </c>
      <c r="T740" t="s">
        <v>307</v>
      </c>
    </row>
    <row r="741" spans="2:20" x14ac:dyDescent="0.25">
      <c r="B741" t="s">
        <v>13</v>
      </c>
      <c r="C741" t="s">
        <v>14</v>
      </c>
      <c r="D741" t="s">
        <v>17</v>
      </c>
      <c r="E741" t="s">
        <v>17</v>
      </c>
      <c r="F741">
        <f t="shared" ca="1" si="32"/>
        <v>12</v>
      </c>
      <c r="G741">
        <v>345</v>
      </c>
      <c r="H741">
        <v>345</v>
      </c>
      <c r="I741">
        <v>1125</v>
      </c>
      <c r="J741">
        <v>42.55</v>
      </c>
      <c r="K741" s="1">
        <v>43830</v>
      </c>
      <c r="L741">
        <v>2192</v>
      </c>
      <c r="M741" t="s">
        <v>29</v>
      </c>
      <c r="N741" t="s">
        <v>140</v>
      </c>
      <c r="O741" t="s">
        <v>26</v>
      </c>
      <c r="P741" t="s">
        <v>16</v>
      </c>
      <c r="S741">
        <v>91927</v>
      </c>
      <c r="T741" t="s">
        <v>307</v>
      </c>
    </row>
    <row r="742" spans="2:20" x14ac:dyDescent="0.25">
      <c r="B742" t="s">
        <v>13</v>
      </c>
      <c r="C742" t="s">
        <v>14</v>
      </c>
      <c r="D742" t="s">
        <v>17</v>
      </c>
      <c r="E742" t="s">
        <v>17</v>
      </c>
      <c r="F742">
        <f t="shared" ca="1" si="32"/>
        <v>12</v>
      </c>
      <c r="G742">
        <v>345</v>
      </c>
      <c r="H742">
        <v>345</v>
      </c>
      <c r="I742">
        <v>1125</v>
      </c>
      <c r="J742">
        <v>42.55</v>
      </c>
      <c r="K742" s="1">
        <v>43830</v>
      </c>
      <c r="L742">
        <v>2192</v>
      </c>
      <c r="M742" t="s">
        <v>29</v>
      </c>
      <c r="N742" t="s">
        <v>140</v>
      </c>
      <c r="O742" t="s">
        <v>26</v>
      </c>
      <c r="P742" t="s">
        <v>16</v>
      </c>
      <c r="S742">
        <v>91927</v>
      </c>
      <c r="T742" t="s">
        <v>307</v>
      </c>
    </row>
    <row r="743" spans="2:20" x14ac:dyDescent="0.25">
      <c r="B743" t="s">
        <v>13</v>
      </c>
      <c r="C743" t="s">
        <v>14</v>
      </c>
      <c r="D743" t="s">
        <v>17</v>
      </c>
      <c r="E743" t="s">
        <v>17</v>
      </c>
      <c r="F743">
        <f t="shared" ca="1" si="32"/>
        <v>12</v>
      </c>
      <c r="G743">
        <v>345</v>
      </c>
      <c r="H743">
        <v>345</v>
      </c>
      <c r="I743">
        <v>1125</v>
      </c>
      <c r="J743">
        <v>42.55</v>
      </c>
      <c r="K743" s="1">
        <v>43830</v>
      </c>
      <c r="L743">
        <v>2192</v>
      </c>
      <c r="M743" t="s">
        <v>29</v>
      </c>
      <c r="N743" t="s">
        <v>141</v>
      </c>
      <c r="O743" t="s">
        <v>26</v>
      </c>
      <c r="P743" t="s">
        <v>16</v>
      </c>
      <c r="S743">
        <v>91927</v>
      </c>
      <c r="T743" t="s">
        <v>307</v>
      </c>
    </row>
    <row r="744" spans="2:20" x14ac:dyDescent="0.25">
      <c r="B744" t="s">
        <v>13</v>
      </c>
      <c r="C744" t="s">
        <v>14</v>
      </c>
      <c r="D744" t="s">
        <v>17</v>
      </c>
      <c r="E744" t="s">
        <v>17</v>
      </c>
      <c r="F744">
        <f t="shared" ca="1" si="32"/>
        <v>12</v>
      </c>
      <c r="G744">
        <v>345</v>
      </c>
      <c r="H744">
        <v>345</v>
      </c>
      <c r="I744">
        <v>1125</v>
      </c>
      <c r="J744">
        <v>85.1</v>
      </c>
      <c r="K744" s="1">
        <v>43830</v>
      </c>
      <c r="L744">
        <v>2192</v>
      </c>
      <c r="M744" t="s">
        <v>29</v>
      </c>
      <c r="N744" t="s">
        <v>141</v>
      </c>
      <c r="O744" t="s">
        <v>26</v>
      </c>
      <c r="P744" t="s">
        <v>16</v>
      </c>
      <c r="S744">
        <v>91927</v>
      </c>
      <c r="T744" t="s">
        <v>307</v>
      </c>
    </row>
    <row r="745" spans="2:20" x14ac:dyDescent="0.25">
      <c r="B745" t="s">
        <v>13</v>
      </c>
      <c r="C745" t="s">
        <v>14</v>
      </c>
      <c r="D745" t="s">
        <v>17</v>
      </c>
      <c r="E745" t="s">
        <v>17</v>
      </c>
      <c r="F745">
        <f t="shared" ca="1" si="32"/>
        <v>12</v>
      </c>
      <c r="G745">
        <v>345</v>
      </c>
      <c r="H745">
        <v>345</v>
      </c>
      <c r="I745">
        <v>1125</v>
      </c>
      <c r="J745">
        <v>85.1</v>
      </c>
      <c r="K745" s="1">
        <v>43830</v>
      </c>
      <c r="L745">
        <v>2192</v>
      </c>
      <c r="M745" t="s">
        <v>29</v>
      </c>
      <c r="N745" t="s">
        <v>140</v>
      </c>
      <c r="O745" t="s">
        <v>26</v>
      </c>
      <c r="P745" t="s">
        <v>16</v>
      </c>
      <c r="S745">
        <v>91927</v>
      </c>
      <c r="T745" t="s">
        <v>307</v>
      </c>
    </row>
    <row r="746" spans="2:20" x14ac:dyDescent="0.25">
      <c r="B746" t="s">
        <v>13</v>
      </c>
      <c r="C746" t="s">
        <v>14</v>
      </c>
      <c r="D746" t="s">
        <v>17</v>
      </c>
      <c r="E746" t="s">
        <v>17</v>
      </c>
      <c r="F746">
        <f t="shared" ca="1" si="32"/>
        <v>12</v>
      </c>
      <c r="G746">
        <v>345</v>
      </c>
      <c r="H746">
        <v>345</v>
      </c>
      <c r="I746">
        <v>1130</v>
      </c>
      <c r="J746">
        <v>42.55</v>
      </c>
      <c r="K746" s="1">
        <v>43830</v>
      </c>
      <c r="L746">
        <v>2192</v>
      </c>
      <c r="M746" t="s">
        <v>29</v>
      </c>
      <c r="N746" t="s">
        <v>133</v>
      </c>
      <c r="O746" t="s">
        <v>26</v>
      </c>
      <c r="P746" t="s">
        <v>16</v>
      </c>
      <c r="S746">
        <v>96128</v>
      </c>
      <c r="T746" t="s">
        <v>307</v>
      </c>
    </row>
    <row r="747" spans="2:20" x14ac:dyDescent="0.25">
      <c r="B747" t="s">
        <v>13</v>
      </c>
      <c r="C747" t="s">
        <v>14</v>
      </c>
      <c r="D747" t="s">
        <v>17</v>
      </c>
      <c r="E747" t="s">
        <v>17</v>
      </c>
      <c r="F747">
        <f t="shared" ca="1" si="32"/>
        <v>12</v>
      </c>
      <c r="G747">
        <v>345</v>
      </c>
      <c r="H747">
        <v>345</v>
      </c>
      <c r="I747">
        <v>1125</v>
      </c>
      <c r="J747">
        <v>42.55</v>
      </c>
      <c r="K747" s="1">
        <v>43830</v>
      </c>
      <c r="L747">
        <v>2192</v>
      </c>
      <c r="M747" t="s">
        <v>29</v>
      </c>
      <c r="N747" t="s">
        <v>140</v>
      </c>
      <c r="O747" t="s">
        <v>26</v>
      </c>
      <c r="P747" t="s">
        <v>16</v>
      </c>
      <c r="S747">
        <v>91927</v>
      </c>
      <c r="T747" t="s">
        <v>307</v>
      </c>
    </row>
  </sheetData>
  <autoFilter ref="A1:U747" xr:uid="{A913F8CC-E90F-4661-BE35-F7C3675CCC43}"/>
  <conditionalFormatting sqref="M1:N1048576">
    <cfRule type="containsText" dxfId="3" priority="3" operator="containsText" text="Repair">
      <formula>NOT(ISERROR(SEARCH("Repair",M1)))</formula>
    </cfRule>
  </conditionalFormatting>
  <pageMargins left="0.7" right="0.7" top="0.75" bottom="0.75" header="0.3" footer="0.3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DB22-4298-43B8-AE2E-F2505F0851C6}">
  <dimension ref="A1:X8"/>
  <sheetViews>
    <sheetView workbookViewId="0">
      <selection activeCell="G30" sqref="G30"/>
    </sheetView>
  </sheetViews>
  <sheetFormatPr defaultRowHeight="15" x14ac:dyDescent="0.25"/>
  <sheetData>
    <row r="1" spans="1:24" x14ac:dyDescent="0.25">
      <c r="A1" s="18">
        <v>8759.5500000000011</v>
      </c>
      <c r="B1" s="18">
        <v>6191.8581258008699</v>
      </c>
      <c r="C1" s="2">
        <v>4937.3643774026077</v>
      </c>
      <c r="D1" s="18">
        <v>4937.3643774026077</v>
      </c>
      <c r="E1" s="19">
        <v>5224.9169039518129</v>
      </c>
      <c r="F1" s="19">
        <v>5224.9169039518129</v>
      </c>
      <c r="G1" s="19">
        <v>5224.9169039518129</v>
      </c>
      <c r="H1" s="19">
        <v>5224.9169039518129</v>
      </c>
      <c r="I1" s="19">
        <v>5529.2165144114688</v>
      </c>
      <c r="J1" s="19">
        <v>5529.2165144114688</v>
      </c>
      <c r="K1" s="19">
        <v>5529.2165144114688</v>
      </c>
      <c r="L1" s="19">
        <v>5529.2165144114688</v>
      </c>
      <c r="M1" s="19">
        <v>5851.2385603907906</v>
      </c>
      <c r="N1" s="19">
        <v>5851.2385603907906</v>
      </c>
      <c r="O1" s="19">
        <v>5851.2385603907906</v>
      </c>
      <c r="P1" s="19">
        <v>5851.2385603907906</v>
      </c>
      <c r="Q1" s="19">
        <v>6192.0151980607125</v>
      </c>
      <c r="R1" s="19">
        <v>6192.0151980607125</v>
      </c>
      <c r="S1" s="19">
        <v>6192.0151980607125</v>
      </c>
      <c r="T1" s="19">
        <v>6192.0151980607125</v>
      </c>
      <c r="U1" s="19">
        <v>6552.6386964564526</v>
      </c>
      <c r="V1" s="19">
        <v>6552.6386964564526</v>
      </c>
      <c r="W1" s="19">
        <v>6552.6386964564526</v>
      </c>
      <c r="X1" s="19">
        <v>6552.6386964564526</v>
      </c>
    </row>
    <row r="2" spans="1:24" x14ac:dyDescent="0.25">
      <c r="A2" s="18">
        <v>1109.6399999999999</v>
      </c>
      <c r="B2" s="18">
        <v>8670.2104180409005</v>
      </c>
      <c r="C2" s="2">
        <v>1426.1112541227001</v>
      </c>
      <c r="D2" s="18">
        <v>1426.1112541227001</v>
      </c>
      <c r="E2" s="19">
        <v>1509.1680963805059</v>
      </c>
      <c r="F2" s="19">
        <v>1509.1680963805059</v>
      </c>
      <c r="G2" s="19">
        <v>1509.1680963805059</v>
      </c>
      <c r="H2" s="19">
        <v>1509.1680963805059</v>
      </c>
      <c r="I2" s="19">
        <v>1597.0621762843198</v>
      </c>
      <c r="J2" s="19">
        <v>1597.0621762843198</v>
      </c>
      <c r="K2" s="19">
        <v>1597.0621762843198</v>
      </c>
      <c r="L2" s="19">
        <v>1597.0621762843198</v>
      </c>
      <c r="M2" s="19">
        <v>1690.0752149712314</v>
      </c>
      <c r="N2" s="19">
        <v>1690.0752149712314</v>
      </c>
      <c r="O2" s="19">
        <v>1690.0752149712314</v>
      </c>
      <c r="P2" s="19">
        <v>1690.0752149712314</v>
      </c>
      <c r="Q2" s="19">
        <v>1788.5053410416167</v>
      </c>
      <c r="R2" s="19">
        <v>1788.5053410416167</v>
      </c>
      <c r="S2" s="19">
        <v>1788.5053410416167</v>
      </c>
      <c r="T2" s="19">
        <v>1788.5053410416167</v>
      </c>
      <c r="U2" s="19">
        <v>1892.6680461312128</v>
      </c>
      <c r="V2" s="19">
        <v>1892.6680461312128</v>
      </c>
      <c r="W2" s="19">
        <v>1892.6680461312128</v>
      </c>
      <c r="X2" s="19">
        <v>1892.6680461312128</v>
      </c>
    </row>
    <row r="3" spans="1:24" x14ac:dyDescent="0.25">
      <c r="A3" s="18">
        <v>9617.74</v>
      </c>
      <c r="B3" s="18">
        <v>3894.1150294663439</v>
      </c>
      <c r="C3" s="2">
        <v>8026.5150883990318</v>
      </c>
      <c r="D3" s="18">
        <v>8026.5150883990318</v>
      </c>
      <c r="E3" s="19">
        <v>8493.9800183964908</v>
      </c>
      <c r="F3" s="19">
        <v>8493.9800183964908</v>
      </c>
      <c r="G3" s="19">
        <v>8493.9800183964908</v>
      </c>
      <c r="H3" s="19">
        <v>8493.9800183964908</v>
      </c>
      <c r="I3" s="19">
        <v>8988.6701461754092</v>
      </c>
      <c r="J3" s="19">
        <v>8988.6701461754092</v>
      </c>
      <c r="K3" s="19">
        <v>8988.6701461754092</v>
      </c>
      <c r="L3" s="19">
        <v>8988.6701461754092</v>
      </c>
      <c r="M3" s="19">
        <v>9512.1710695992315</v>
      </c>
      <c r="N3" s="19">
        <v>9512.1710695992315</v>
      </c>
      <c r="O3" s="19">
        <v>9512.1710695992315</v>
      </c>
      <c r="P3" s="19">
        <v>9512.1710695992315</v>
      </c>
      <c r="Q3" s="19">
        <v>10066.160731887523</v>
      </c>
      <c r="R3" s="19">
        <v>10066.160731887523</v>
      </c>
      <c r="S3" s="19">
        <v>10066.160731887523</v>
      </c>
      <c r="T3" s="19">
        <v>10066.160731887523</v>
      </c>
      <c r="U3" s="19">
        <v>10652.414799817463</v>
      </c>
      <c r="V3" s="19">
        <v>10652.414799817463</v>
      </c>
      <c r="W3" s="19">
        <v>10652.414799817463</v>
      </c>
      <c r="X3" s="19">
        <v>10652.414799817463</v>
      </c>
    </row>
    <row r="4" spans="1:24" x14ac:dyDescent="0.25">
      <c r="A4" s="18">
        <v>33576.11</v>
      </c>
      <c r="B4" s="18">
        <v>26454.028093444598</v>
      </c>
      <c r="C4" s="2">
        <v>16179.80428033381</v>
      </c>
      <c r="D4" s="18">
        <v>16179.80428033381</v>
      </c>
      <c r="E4" s="19">
        <v>17122.117475036524</v>
      </c>
      <c r="F4" s="19">
        <v>17122.117475036524</v>
      </c>
      <c r="G4" s="19">
        <v>17122.117475036524</v>
      </c>
      <c r="H4" s="19">
        <v>17122.117475036524</v>
      </c>
      <c r="I4" s="19">
        <v>18119.311071351396</v>
      </c>
      <c r="J4" s="19">
        <v>18119.311071351396</v>
      </c>
      <c r="K4" s="19">
        <v>18119.311071351396</v>
      </c>
      <c r="L4" s="19">
        <v>18119.311071351396</v>
      </c>
      <c r="M4" s="19">
        <v>19174.581308594657</v>
      </c>
      <c r="N4" s="19">
        <v>19174.581308594657</v>
      </c>
      <c r="O4" s="19">
        <v>19174.581308594657</v>
      </c>
      <c r="P4" s="19">
        <v>19174.581308594657</v>
      </c>
      <c r="Q4" s="19">
        <v>20291.310575335578</v>
      </c>
      <c r="R4" s="19">
        <v>20291.310575335578</v>
      </c>
      <c r="S4" s="19">
        <v>20291.310575335578</v>
      </c>
      <c r="T4" s="19">
        <v>20291.310575335578</v>
      </c>
      <c r="U4" s="19">
        <v>21473.078250744995</v>
      </c>
      <c r="V4" s="19">
        <v>21473.078250744995</v>
      </c>
      <c r="W4" s="19">
        <v>21473.078250744995</v>
      </c>
      <c r="X4" s="19">
        <v>21473.078250744995</v>
      </c>
    </row>
    <row r="5" spans="1:24" x14ac:dyDescent="0.25">
      <c r="A5" s="18">
        <v>0</v>
      </c>
      <c r="B5" s="18">
        <v>0</v>
      </c>
      <c r="C5" s="2">
        <v>0</v>
      </c>
      <c r="D5" s="18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</row>
    <row r="6" spans="1:24" x14ac:dyDescent="0.25">
      <c r="A6" s="18">
        <v>0</v>
      </c>
      <c r="B6" s="18">
        <v>0</v>
      </c>
      <c r="C6" s="2">
        <v>0</v>
      </c>
      <c r="D6" s="18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</row>
    <row r="7" spans="1:24" x14ac:dyDescent="0.25">
      <c r="A7" s="18">
        <v>0</v>
      </c>
      <c r="B7" s="18">
        <v>0</v>
      </c>
      <c r="C7" s="2">
        <v>0</v>
      </c>
      <c r="D7" s="18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</row>
    <row r="8" spans="1:24" x14ac:dyDescent="0.25">
      <c r="A8" s="17">
        <v>53063.040000000001</v>
      </c>
      <c r="B8" s="17">
        <v>45210.211666752715</v>
      </c>
      <c r="C8" s="18">
        <v>30569.795000258149</v>
      </c>
      <c r="D8" s="18">
        <v>30569.795000258149</v>
      </c>
      <c r="E8" s="20">
        <v>32350.182493765333</v>
      </c>
      <c r="F8" s="20">
        <v>32350.182493765333</v>
      </c>
      <c r="G8" s="20">
        <v>32350.182493765333</v>
      </c>
      <c r="H8" s="20">
        <v>32350.182493765333</v>
      </c>
      <c r="I8" s="20">
        <v>34234.259908222593</v>
      </c>
      <c r="J8" s="20">
        <v>34234.259908222593</v>
      </c>
      <c r="K8" s="20">
        <v>34234.259908222593</v>
      </c>
      <c r="L8" s="20">
        <v>34234.259908222593</v>
      </c>
      <c r="M8" s="20">
        <v>36228.066153555912</v>
      </c>
      <c r="N8" s="20">
        <v>36228.066153555912</v>
      </c>
      <c r="O8" s="20">
        <v>36228.066153555912</v>
      </c>
      <c r="P8" s="20">
        <v>36228.066153555912</v>
      </c>
      <c r="Q8" s="20">
        <v>38337.991846325429</v>
      </c>
      <c r="R8" s="20">
        <v>38337.991846325429</v>
      </c>
      <c r="S8" s="20">
        <v>38337.991846325429</v>
      </c>
      <c r="T8" s="20">
        <v>38337.991846325429</v>
      </c>
      <c r="U8" s="20">
        <v>40570.799793150123</v>
      </c>
      <c r="V8" s="20">
        <v>40570.799793150123</v>
      </c>
      <c r="W8" s="20">
        <v>40570.799793150123</v>
      </c>
      <c r="X8" s="20">
        <v>40570.799793150123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1DA5-D652-4869-9E17-580C680307FF}">
  <dimension ref="A1:X8"/>
  <sheetViews>
    <sheetView workbookViewId="0">
      <selection activeCell="P19" sqref="P19"/>
    </sheetView>
  </sheetViews>
  <sheetFormatPr defaultRowHeight="15" x14ac:dyDescent="0.25"/>
  <cols>
    <col min="5" max="24" width="10.140625" bestFit="1" customWidth="1"/>
  </cols>
  <sheetData>
    <row r="1" spans="1:24" x14ac:dyDescent="0.25">
      <c r="A1" s="21">
        <v>851</v>
      </c>
      <c r="B1" s="21">
        <v>664.50830844539826</v>
      </c>
      <c r="C1" s="21">
        <v>1482.9249253361947</v>
      </c>
      <c r="D1" s="21">
        <v>1482.9249253361947</v>
      </c>
      <c r="E1" s="59">
        <v>0</v>
      </c>
      <c r="F1" s="59">
        <v>0</v>
      </c>
      <c r="G1" s="59">
        <v>0</v>
      </c>
      <c r="H1" s="59">
        <v>0</v>
      </c>
      <c r="I1" s="59">
        <v>0</v>
      </c>
      <c r="J1" s="59">
        <v>0</v>
      </c>
      <c r="K1" s="59">
        <v>0</v>
      </c>
      <c r="L1" s="59">
        <v>0</v>
      </c>
      <c r="M1" s="59">
        <v>0</v>
      </c>
      <c r="N1" s="59">
        <v>0</v>
      </c>
      <c r="O1" s="59">
        <v>0</v>
      </c>
      <c r="P1" s="59">
        <v>0</v>
      </c>
      <c r="Q1" s="59">
        <v>0</v>
      </c>
      <c r="R1" s="59">
        <v>0</v>
      </c>
      <c r="S1" s="59">
        <v>0</v>
      </c>
      <c r="T1" s="59">
        <v>0</v>
      </c>
      <c r="U1" s="59">
        <v>0</v>
      </c>
      <c r="V1" s="59">
        <v>0</v>
      </c>
      <c r="W1" s="59">
        <v>0</v>
      </c>
      <c r="X1" s="59">
        <v>0</v>
      </c>
    </row>
    <row r="2" spans="1:24" x14ac:dyDescent="0.25">
      <c r="A2" s="21">
        <v>686.11</v>
      </c>
      <c r="B2" s="21">
        <v>667.2990409053142</v>
      </c>
      <c r="C2" s="21">
        <v>320.93712271594273</v>
      </c>
      <c r="D2" s="21">
        <v>320.93712271594273</v>
      </c>
      <c r="E2" s="59">
        <v>338.88430648807577</v>
      </c>
      <c r="F2" s="59">
        <v>338.88430648807577</v>
      </c>
      <c r="G2" s="59">
        <v>338.88430648807577</v>
      </c>
      <c r="H2" s="59">
        <v>338.88430648807577</v>
      </c>
      <c r="I2" s="59">
        <v>356.28209033652342</v>
      </c>
      <c r="J2" s="59">
        <v>356.28209033652342</v>
      </c>
      <c r="K2" s="59">
        <v>356.28209033652342</v>
      </c>
      <c r="L2" s="59">
        <v>356.28209033652342</v>
      </c>
      <c r="M2" s="59">
        <v>374.57304886742872</v>
      </c>
      <c r="N2" s="59">
        <v>374.57304886742872</v>
      </c>
      <c r="O2" s="59">
        <v>374.57304886742872</v>
      </c>
      <c r="P2" s="59">
        <v>374.57304886742872</v>
      </c>
      <c r="Q2" s="59">
        <v>393.80303625511226</v>
      </c>
      <c r="R2" s="59">
        <v>393.80303625511226</v>
      </c>
      <c r="S2" s="59">
        <v>393.80303625511226</v>
      </c>
      <c r="T2" s="59">
        <v>393.80303625511226</v>
      </c>
      <c r="U2" s="59">
        <v>393.80303625511226</v>
      </c>
      <c r="V2" s="59">
        <v>393.80303625511226</v>
      </c>
      <c r="W2" s="59">
        <v>393.80303625511226</v>
      </c>
      <c r="X2" s="59">
        <v>393.80303625511226</v>
      </c>
    </row>
    <row r="3" spans="1:24" x14ac:dyDescent="0.25">
      <c r="A3" s="21">
        <v>297.85000000000002</v>
      </c>
      <c r="B3" s="21">
        <v>1437.014186960371</v>
      </c>
      <c r="C3" s="21">
        <v>3688.9925608811136</v>
      </c>
      <c r="D3" s="21">
        <v>3688.9925608811136</v>
      </c>
      <c r="E3" s="59">
        <v>2233.5656328688938</v>
      </c>
      <c r="F3" s="59">
        <v>2233.5656328688938</v>
      </c>
      <c r="G3" s="59">
        <v>2233.5656328688938</v>
      </c>
      <c r="H3" s="59">
        <v>2233.5656328688938</v>
      </c>
      <c r="I3" s="59">
        <v>2233.5656328688938</v>
      </c>
      <c r="J3" s="59">
        <v>2233.5656328688938</v>
      </c>
      <c r="K3" s="59">
        <v>2233.5656328688938</v>
      </c>
      <c r="L3" s="59">
        <v>2233.5656328688938</v>
      </c>
      <c r="M3" s="59">
        <v>2233.5656328688938</v>
      </c>
      <c r="N3" s="59">
        <v>2233.5656328688938</v>
      </c>
      <c r="O3" s="59">
        <v>2233.5656328688938</v>
      </c>
      <c r="P3" s="59">
        <v>2233.5656328688938</v>
      </c>
      <c r="Q3" s="59">
        <v>2233.5656328688938</v>
      </c>
      <c r="R3" s="59">
        <v>2233.5656328688938</v>
      </c>
      <c r="S3" s="59">
        <v>2233.5656328688938</v>
      </c>
      <c r="T3" s="59">
        <v>2233.5656328688938</v>
      </c>
      <c r="U3" s="59">
        <v>2233.5656328688938</v>
      </c>
      <c r="V3" s="59">
        <v>2233.5656328688938</v>
      </c>
      <c r="W3" s="59">
        <v>2233.5656328688938</v>
      </c>
      <c r="X3" s="59">
        <v>2233.5656328688938</v>
      </c>
    </row>
    <row r="4" spans="1:24" x14ac:dyDescent="0.25">
      <c r="A4" s="21">
        <v>14690.379999999996</v>
      </c>
      <c r="B4" s="21">
        <v>12437.42250606316</v>
      </c>
      <c r="C4" s="21">
        <v>10669.837518189472</v>
      </c>
      <c r="D4" s="21">
        <v>10669.837518189472</v>
      </c>
      <c r="E4" s="59">
        <v>8232.8052725508569</v>
      </c>
      <c r="F4" s="59">
        <v>8232.8052725508569</v>
      </c>
      <c r="G4" s="59">
        <v>8232.8052725508569</v>
      </c>
      <c r="H4" s="59">
        <v>8232.8052725508569</v>
      </c>
      <c r="I4" s="59">
        <v>8655.4644628879596</v>
      </c>
      <c r="J4" s="59">
        <v>8655.4644628879596</v>
      </c>
      <c r="K4" s="59">
        <v>8655.4644628879596</v>
      </c>
      <c r="L4" s="59">
        <v>8655.4644628879596</v>
      </c>
      <c r="M4" s="59">
        <v>9099.8223069964606</v>
      </c>
      <c r="N4" s="59">
        <v>9099.8223069964606</v>
      </c>
      <c r="O4" s="59">
        <v>9099.8223069964606</v>
      </c>
      <c r="P4" s="59">
        <v>9099.8223069964606</v>
      </c>
      <c r="Q4" s="59">
        <v>9566.9927794124742</v>
      </c>
      <c r="R4" s="59">
        <v>9566.9927794124742</v>
      </c>
      <c r="S4" s="59">
        <v>9566.9927794124742</v>
      </c>
      <c r="T4" s="59">
        <v>9566.9927794124742</v>
      </c>
      <c r="U4" s="59">
        <v>9566.9927794124742</v>
      </c>
      <c r="V4" s="59">
        <v>9566.9927794124742</v>
      </c>
      <c r="W4" s="59">
        <v>9566.9927794124742</v>
      </c>
      <c r="X4" s="59">
        <v>9566.9927794124742</v>
      </c>
    </row>
    <row r="5" spans="1:24" x14ac:dyDescent="0.25">
      <c r="A5" s="21">
        <v>0</v>
      </c>
      <c r="B5" s="21">
        <v>0</v>
      </c>
      <c r="C5" s="21">
        <v>0</v>
      </c>
      <c r="D5" s="21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</row>
    <row r="6" spans="1:24" x14ac:dyDescent="0.25">
      <c r="A6" s="21">
        <v>0</v>
      </c>
      <c r="B6" s="21">
        <v>0</v>
      </c>
      <c r="C6" s="21">
        <v>0</v>
      </c>
      <c r="D6" s="21">
        <v>0</v>
      </c>
      <c r="E6" s="59">
        <v>2.9393416535936496</v>
      </c>
      <c r="F6" s="59">
        <v>2.9393416535936496</v>
      </c>
      <c r="G6" s="59">
        <v>2.9393416535936496</v>
      </c>
      <c r="H6" s="59">
        <v>2.9393416535936496</v>
      </c>
      <c r="I6" s="59">
        <v>3.090242801173821</v>
      </c>
      <c r="J6" s="59">
        <v>3.090242801173821</v>
      </c>
      <c r="K6" s="59">
        <v>3.090242801173821</v>
      </c>
      <c r="L6" s="59">
        <v>3.090242801173821</v>
      </c>
      <c r="M6" s="59">
        <v>3.2488909747974519</v>
      </c>
      <c r="N6" s="59">
        <v>3.2488909747974519</v>
      </c>
      <c r="O6" s="59">
        <v>3.2488909747974519</v>
      </c>
      <c r="P6" s="59">
        <v>3.2488909747974519</v>
      </c>
      <c r="Q6" s="59">
        <v>3.4156838945182351</v>
      </c>
      <c r="R6" s="59">
        <v>3.4156838945182351</v>
      </c>
      <c r="S6" s="59">
        <v>3.4156838945182351</v>
      </c>
      <c r="T6" s="59">
        <v>3.4156838945182351</v>
      </c>
      <c r="U6" s="59">
        <v>3.4156838945182351</v>
      </c>
      <c r="V6" s="59">
        <v>3.4156838945182351</v>
      </c>
      <c r="W6" s="59">
        <v>3.4156838945182351</v>
      </c>
      <c r="X6" s="59">
        <v>3.4156838945182351</v>
      </c>
    </row>
    <row r="7" spans="1:24" x14ac:dyDescent="0.25">
      <c r="A7" s="21">
        <v>0</v>
      </c>
      <c r="B7" s="21">
        <v>0</v>
      </c>
      <c r="C7" s="21">
        <v>0</v>
      </c>
      <c r="D7" s="21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</row>
    <row r="8" spans="1:24" x14ac:dyDescent="0.25">
      <c r="A8" s="21">
        <v>16525.339999999997</v>
      </c>
      <c r="B8" s="21">
        <v>15206.244042374243</v>
      </c>
      <c r="C8" s="21">
        <v>16162.692127122722</v>
      </c>
      <c r="D8" s="21">
        <v>16162.692127122722</v>
      </c>
      <c r="E8" s="22">
        <v>10808.19455356142</v>
      </c>
      <c r="F8" s="22">
        <v>10808.19455356142</v>
      </c>
      <c r="G8" s="22">
        <v>10808.19455356142</v>
      </c>
      <c r="H8" s="22">
        <v>10808.19455356142</v>
      </c>
      <c r="I8" s="22">
        <v>11248.402428894551</v>
      </c>
      <c r="J8" s="22">
        <v>11248.402428894551</v>
      </c>
      <c r="K8" s="22">
        <v>11248.402428894551</v>
      </c>
      <c r="L8" s="22">
        <v>11248.402428894551</v>
      </c>
      <c r="M8" s="22">
        <v>11711.20987970758</v>
      </c>
      <c r="N8" s="22">
        <v>11711.20987970758</v>
      </c>
      <c r="O8" s="22">
        <v>11711.20987970758</v>
      </c>
      <c r="P8" s="22">
        <v>11711.20987970758</v>
      </c>
      <c r="Q8" s="22">
        <v>12197.777132430998</v>
      </c>
      <c r="R8" s="22">
        <v>12197.777132430998</v>
      </c>
      <c r="S8" s="22">
        <v>12197.777132430998</v>
      </c>
      <c r="T8" s="22">
        <v>12197.777132430998</v>
      </c>
      <c r="U8" s="22">
        <v>12197.777132430998</v>
      </c>
      <c r="V8" s="22">
        <v>12197.777132430998</v>
      </c>
      <c r="W8" s="22">
        <v>12197.777132430998</v>
      </c>
      <c r="X8" s="22">
        <v>12197.777132430998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70B2-0FEC-49E5-A054-147C1613138B}">
  <sheetPr>
    <tabColor rgb="FFFFFF00"/>
  </sheetPr>
  <dimension ref="A1:KU11"/>
  <sheetViews>
    <sheetView showGridLines="0" workbookViewId="0">
      <pane xSplit="5" ySplit="5" topLeftCell="F6" activePane="bottomRight" state="frozen"/>
      <selection activeCell="N442" sqref="N442"/>
      <selection pane="topRight" activeCell="N442" sqref="N442"/>
      <selection pane="bottomLeft" activeCell="N442" sqref="N442"/>
      <selection pane="bottomRight" activeCell="J30" sqref="J30"/>
    </sheetView>
  </sheetViews>
  <sheetFormatPr defaultRowHeight="15" outlineLevelCol="1" x14ac:dyDescent="0.25"/>
  <cols>
    <col min="1" max="3" width="15.28515625" customWidth="1"/>
    <col min="4" max="4" width="60.5703125" bestFit="1" customWidth="1"/>
    <col min="5" max="5" width="22.28515625" bestFit="1" customWidth="1"/>
    <col min="6" max="6" width="15.42578125" customWidth="1" outlineLevel="1"/>
    <col min="7" max="9" width="9" customWidth="1" outlineLevel="1"/>
    <col min="10" max="12" width="10.5703125" customWidth="1" outlineLevel="1"/>
    <col min="13" max="13" width="10.7109375" customWidth="1" outlineLevel="1"/>
    <col min="14" max="14" width="10.5703125" customWidth="1" outlineLevel="1"/>
    <col min="15" max="16" width="9" customWidth="1" outlineLevel="1"/>
    <col min="17" max="17" width="10.5703125" customWidth="1" outlineLevel="1"/>
    <col min="18" max="29" width="10.7109375" customWidth="1" outlineLevel="1"/>
    <col min="30" max="31" width="9.28515625" customWidth="1" outlineLevel="1"/>
    <col min="32" max="32" width="10.42578125" customWidth="1" outlineLevel="1"/>
    <col min="33" max="34" width="9.28515625" customWidth="1" outlineLevel="1"/>
    <col min="35" max="38" width="10.5703125" customWidth="1" outlineLevel="1"/>
    <col min="39" max="40" width="9.28515625" customWidth="1" outlineLevel="1"/>
    <col min="41" max="41" width="10.5703125" customWidth="1" outlineLevel="1"/>
    <col min="42" max="53" width="9.42578125" customWidth="1" outlineLevel="1"/>
    <col min="54" max="58" width="9.28515625" customWidth="1" outlineLevel="1"/>
    <col min="59" max="62" width="10.5703125" customWidth="1" outlineLevel="1"/>
    <col min="63" max="63" width="9.28515625" customWidth="1" outlineLevel="1"/>
    <col min="64" max="65" width="10.5703125" customWidth="1" outlineLevel="1"/>
    <col min="66" max="68" width="9.28515625" customWidth="1" outlineLevel="1"/>
    <col min="69" max="74" width="10.5703125" customWidth="1" outlineLevel="1"/>
    <col min="75" max="76" width="9.28515625" customWidth="1" outlineLevel="1"/>
    <col min="77" max="77" width="10.5703125" customWidth="1" outlineLevel="1"/>
    <col min="78" max="78" width="11.5703125" bestFit="1" customWidth="1"/>
    <col min="79" max="79" width="11.5703125" customWidth="1"/>
    <col min="80" max="80" width="12.7109375" bestFit="1" customWidth="1"/>
    <col min="81" max="81" width="13.42578125" bestFit="1" customWidth="1"/>
    <col min="82" max="82" width="10.5703125" hidden="1" customWidth="1" outlineLevel="1"/>
    <col min="83" max="92" width="11.5703125" hidden="1" customWidth="1" outlineLevel="1"/>
    <col min="93" max="93" width="10.5703125" hidden="1" customWidth="1" outlineLevel="1"/>
    <col min="94" max="94" width="11.5703125" hidden="1" customWidth="1" outlineLevel="1"/>
    <col min="95" max="96" width="10.5703125" hidden="1" customWidth="1" outlineLevel="1"/>
    <col min="97" max="100" width="11.5703125" hidden="1" customWidth="1" outlineLevel="1"/>
    <col min="101" max="102" width="10.5703125" hidden="1" customWidth="1" outlineLevel="1"/>
    <col min="103" max="103" width="9.42578125" hidden="1" customWidth="1" outlineLevel="1"/>
    <col min="104" max="105" width="10.5703125" hidden="1" customWidth="1" outlineLevel="1"/>
    <col min="106" max="106" width="11.5703125" hidden="1" customWidth="1" outlineLevel="1"/>
    <col min="107" max="107" width="9.42578125" hidden="1" customWidth="1" outlineLevel="1"/>
    <col min="108" max="108" width="9.5703125" hidden="1" customWidth="1" outlineLevel="1"/>
    <col min="109" max="114" width="11.5703125" hidden="1" customWidth="1" outlineLevel="1"/>
    <col min="115" max="115" width="9.42578125" hidden="1" customWidth="1" outlineLevel="1"/>
    <col min="116" max="117" width="10.5703125" hidden="1" customWidth="1" outlineLevel="1"/>
    <col min="118" max="120" width="11.5703125" hidden="1" customWidth="1" outlineLevel="1"/>
    <col min="121" max="123" width="10.5703125" hidden="1" customWidth="1" outlineLevel="1"/>
    <col min="124" max="126" width="11.5703125" hidden="1" customWidth="1" outlineLevel="1"/>
    <col min="127" max="127" width="9.42578125" hidden="1" customWidth="1" outlineLevel="1"/>
    <col min="128" max="129" width="9.5703125" hidden="1" customWidth="1" outlineLevel="1"/>
    <col min="130" max="138" width="11.5703125" hidden="1" customWidth="1" outlineLevel="1"/>
    <col min="139" max="139" width="9.42578125" hidden="1" customWidth="1" outlineLevel="1"/>
    <col min="140" max="141" width="10.5703125" hidden="1" customWidth="1" outlineLevel="1"/>
    <col min="142" max="144" width="11.5703125" hidden="1" customWidth="1" outlineLevel="1"/>
    <col min="145" max="147" width="10.5703125" hidden="1" customWidth="1" outlineLevel="1"/>
    <col min="148" max="150" width="11.5703125" hidden="1" customWidth="1" outlineLevel="1"/>
    <col min="151" max="153" width="9.42578125" hidden="1" customWidth="1" outlineLevel="1"/>
    <col min="154" max="154" width="13.42578125" bestFit="1" customWidth="1" collapsed="1"/>
    <col min="155" max="156" width="13.42578125" customWidth="1"/>
    <col min="158" max="158" width="9.5703125" hidden="1" customWidth="1" outlineLevel="1"/>
    <col min="159" max="159" width="10.5703125" hidden="1" customWidth="1" outlineLevel="1"/>
    <col min="160" max="160" width="9.5703125" hidden="1" customWidth="1" outlineLevel="1"/>
    <col min="161" max="168" width="10.5703125" hidden="1" customWidth="1" outlineLevel="1"/>
    <col min="169" max="169" width="9.5703125" hidden="1" customWidth="1" outlineLevel="1"/>
    <col min="170" max="170" width="10.5703125" hidden="1" customWidth="1" outlineLevel="1"/>
    <col min="171" max="172" width="9.5703125" hidden="1" customWidth="1" outlineLevel="1"/>
    <col min="173" max="176" width="10.5703125" hidden="1" customWidth="1" outlineLevel="1"/>
    <col min="177" max="177" width="9.5703125" hidden="1" customWidth="1" outlineLevel="1"/>
    <col min="178" max="178" width="10.5703125" hidden="1" customWidth="1" outlineLevel="1"/>
    <col min="179" max="179" width="11.28515625" hidden="1" customWidth="1" outlineLevel="1"/>
    <col min="180" max="180" width="11.7109375" hidden="1" customWidth="1" outlineLevel="1"/>
    <col min="181" max="181" width="11.5703125" hidden="1" customWidth="1" outlineLevel="1"/>
    <col min="182" max="182" width="11.28515625" hidden="1" customWidth="1" outlineLevel="1"/>
    <col min="183" max="183" width="11.5703125" hidden="1" customWidth="1" outlineLevel="1"/>
    <col min="184" max="184" width="11.7109375" hidden="1" customWidth="1" outlineLevel="1"/>
    <col min="185" max="185" width="11.42578125" hidden="1" customWidth="1" outlineLevel="1"/>
    <col min="186" max="186" width="12.28515625" hidden="1" customWidth="1" outlineLevel="1"/>
    <col min="187" max="187" width="11.28515625" hidden="1" customWidth="1" outlineLevel="1"/>
    <col min="188" max="188" width="10.7109375" hidden="1" customWidth="1" outlineLevel="1"/>
    <col min="189" max="189" width="11.7109375" hidden="1" customWidth="1" outlineLevel="1"/>
    <col min="190" max="190" width="11.5703125" hidden="1" customWidth="1" outlineLevel="1"/>
    <col min="191" max="191" width="11.28515625" hidden="1" customWidth="1" outlineLevel="1"/>
    <col min="192" max="192" width="11.7109375" hidden="1" customWidth="1" outlineLevel="1"/>
    <col min="193" max="193" width="11.5703125" hidden="1" customWidth="1" outlineLevel="1"/>
    <col min="194" max="194" width="11.28515625" hidden="1" customWidth="1" outlineLevel="1"/>
    <col min="195" max="195" width="11.5703125" hidden="1" customWidth="1" outlineLevel="1"/>
    <col min="196" max="196" width="11.7109375" hidden="1" customWidth="1" outlineLevel="1"/>
    <col min="197" max="197" width="11.5703125" hidden="1" customWidth="1" outlineLevel="1"/>
    <col min="198" max="198" width="12.28515625" hidden="1" customWidth="1" outlineLevel="1"/>
    <col min="199" max="200" width="11.5703125" hidden="1" customWidth="1" outlineLevel="1"/>
    <col min="201" max="201" width="11.7109375" hidden="1" customWidth="1" outlineLevel="1"/>
    <col min="202" max="202" width="11.5703125" hidden="1" customWidth="1" outlineLevel="1"/>
    <col min="203" max="203" width="11.28515625" hidden="1" customWidth="1" outlineLevel="1"/>
    <col min="204" max="204" width="11.7109375" hidden="1" customWidth="1" outlineLevel="1"/>
    <col min="205" max="205" width="11.5703125" hidden="1" customWidth="1" outlineLevel="1"/>
    <col min="206" max="206" width="11.28515625" hidden="1" customWidth="1" outlineLevel="1"/>
    <col min="207" max="207" width="11.5703125" hidden="1" customWidth="1" outlineLevel="1"/>
    <col min="208" max="208" width="11.7109375" hidden="1" customWidth="1" outlineLevel="1"/>
    <col min="209" max="209" width="11.42578125" hidden="1" customWidth="1" outlineLevel="1"/>
    <col min="210" max="210" width="12.28515625" hidden="1" customWidth="1" outlineLevel="1"/>
    <col min="211" max="211" width="11.28515625" hidden="1" customWidth="1" outlineLevel="1"/>
    <col min="212" max="212" width="10.7109375" hidden="1" customWidth="1" outlineLevel="1"/>
    <col min="213" max="213" width="11.7109375" hidden="1" customWidth="1" outlineLevel="1"/>
    <col min="214" max="214" width="11.5703125" hidden="1" customWidth="1" outlineLevel="1"/>
    <col min="215" max="215" width="11.28515625" hidden="1" customWidth="1" outlineLevel="1"/>
    <col min="216" max="216" width="11.7109375" hidden="1" customWidth="1" outlineLevel="1"/>
    <col min="217" max="217" width="11.5703125" hidden="1" customWidth="1" outlineLevel="1"/>
    <col min="218" max="218" width="11.28515625" hidden="1" customWidth="1" outlineLevel="1"/>
    <col min="219" max="219" width="11.5703125" hidden="1" customWidth="1" outlineLevel="1"/>
    <col min="220" max="220" width="11.7109375" hidden="1" customWidth="1" outlineLevel="1"/>
    <col min="221" max="221" width="11.42578125" hidden="1" customWidth="1" outlineLevel="1"/>
    <col min="222" max="222" width="12.28515625" hidden="1" customWidth="1" outlineLevel="1"/>
    <col min="223" max="223" width="11.28515625" hidden="1" customWidth="1" outlineLevel="1"/>
    <col min="224" max="224" width="10.7109375" hidden="1" customWidth="1" outlineLevel="1"/>
    <col min="225" max="225" width="11.7109375" hidden="1" customWidth="1" outlineLevel="1"/>
    <col min="226" max="226" width="11.5703125" hidden="1" customWidth="1" outlineLevel="1"/>
    <col min="227" max="227" width="11.28515625" hidden="1" customWidth="1" outlineLevel="1"/>
    <col min="228" max="228" width="11.7109375" hidden="1" customWidth="1" outlineLevel="1"/>
    <col min="229" max="229" width="11.5703125" hidden="1" customWidth="1" outlineLevel="1"/>
    <col min="230" max="230" width="13.28515625" bestFit="1" customWidth="1" collapsed="1"/>
    <col min="231" max="231" width="11.5703125" customWidth="1"/>
    <col min="232" max="232" width="13.42578125" bestFit="1" customWidth="1"/>
    <col min="233" max="233" width="11.5703125" bestFit="1" customWidth="1"/>
    <col min="234" max="234" width="16" bestFit="1" customWidth="1"/>
    <col min="235" max="235" width="10.5703125" bestFit="1" customWidth="1"/>
    <col min="236" max="236" width="16" bestFit="1" customWidth="1"/>
    <col min="237" max="237" width="10.5703125" bestFit="1" customWidth="1"/>
    <col min="238" max="238" width="11.5703125" bestFit="1" customWidth="1"/>
    <col min="239" max="239" width="16" bestFit="1" customWidth="1"/>
    <col min="240" max="240" width="11.5703125" bestFit="1" customWidth="1"/>
    <col min="241" max="241" width="16" bestFit="1" customWidth="1"/>
    <col min="242" max="242" width="10.5703125" bestFit="1" customWidth="1"/>
    <col min="243" max="244" width="11.5703125" bestFit="1" customWidth="1"/>
    <col min="245" max="245" width="9.42578125" bestFit="1" customWidth="1"/>
    <col min="246" max="246" width="11.5703125" bestFit="1" customWidth="1"/>
    <col min="247" max="247" width="9.42578125" bestFit="1" customWidth="1"/>
    <col min="248" max="249" width="11.5703125" bestFit="1" customWidth="1"/>
    <col min="250" max="250" width="10.5703125" bestFit="1" customWidth="1"/>
    <col min="251" max="253" width="15.42578125" bestFit="1" customWidth="1"/>
    <col min="254" max="254" width="11.5703125" bestFit="1" customWidth="1"/>
    <col min="255" max="256" width="15.42578125" bestFit="1" customWidth="1"/>
    <col min="257" max="257" width="10.5703125" bestFit="1" customWidth="1"/>
    <col min="258" max="261" width="9.5703125" bestFit="1" customWidth="1"/>
    <col min="262" max="262" width="9.42578125" bestFit="1" customWidth="1"/>
    <col min="263" max="266" width="9.5703125" bestFit="1" customWidth="1"/>
    <col min="267" max="267" width="9.42578125" bestFit="1" customWidth="1"/>
    <col min="268" max="269" width="9.5703125" bestFit="1" customWidth="1"/>
    <col min="270" max="270" width="9.42578125" bestFit="1" customWidth="1"/>
    <col min="271" max="271" width="9.5703125" bestFit="1" customWidth="1"/>
    <col min="272" max="272" width="9.42578125" bestFit="1" customWidth="1"/>
    <col min="273" max="274" width="9.5703125" bestFit="1" customWidth="1"/>
    <col min="275" max="275" width="9.42578125" bestFit="1" customWidth="1"/>
    <col min="276" max="276" width="9.5703125" bestFit="1" customWidth="1"/>
    <col min="277" max="277" width="9.42578125" bestFit="1" customWidth="1"/>
    <col min="278" max="279" width="9.5703125" bestFit="1" customWidth="1"/>
    <col min="280" max="280" width="9.42578125" bestFit="1" customWidth="1"/>
    <col min="281" max="281" width="9.5703125" bestFit="1" customWidth="1"/>
    <col min="282" max="282" width="11.42578125" bestFit="1" customWidth="1"/>
    <col min="283" max="284" width="9.5703125" bestFit="1" customWidth="1"/>
    <col min="285" max="285" width="9.42578125" bestFit="1" customWidth="1"/>
    <col min="286" max="286" width="9.5703125" bestFit="1" customWidth="1"/>
    <col min="287" max="287" width="9.42578125" bestFit="1" customWidth="1"/>
    <col min="288" max="291" width="9.5703125" bestFit="1" customWidth="1"/>
    <col min="292" max="292" width="9.42578125" bestFit="1" customWidth="1"/>
    <col min="293" max="294" width="9.5703125" bestFit="1" customWidth="1"/>
    <col min="295" max="295" width="9.42578125" bestFit="1" customWidth="1"/>
    <col min="296" max="296" width="9.5703125" bestFit="1" customWidth="1"/>
    <col min="297" max="297" width="9.42578125" bestFit="1" customWidth="1"/>
    <col min="298" max="299" width="9.5703125" bestFit="1" customWidth="1"/>
    <col min="300" max="300" width="9.42578125" bestFit="1" customWidth="1"/>
    <col min="301" max="301" width="9.5703125" bestFit="1" customWidth="1"/>
    <col min="302" max="302" width="9.42578125" bestFit="1" customWidth="1"/>
    <col min="303" max="304" width="9.5703125" bestFit="1" customWidth="1"/>
    <col min="305" max="305" width="9.42578125" bestFit="1" customWidth="1"/>
    <col min="306" max="306" width="9.5703125" bestFit="1" customWidth="1"/>
    <col min="307" max="307" width="14.28515625" bestFit="1" customWidth="1"/>
    <col min="308" max="308" width="14.42578125" bestFit="1" customWidth="1"/>
  </cols>
  <sheetData>
    <row r="1" spans="1:307" ht="23.25" x14ac:dyDescent="0.35">
      <c r="A1" s="23" t="s">
        <v>329</v>
      </c>
      <c r="B1" s="23"/>
      <c r="C1" s="23"/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FF1" t="e">
        <f>+SUMIFS(#REF!,#REF!,"&gt;0")</f>
        <v>#REF!</v>
      </c>
      <c r="FG1" t="e">
        <f>+SUMIFS($F$1:J$1,#REF!,"&gt;0")</f>
        <v>#REF!</v>
      </c>
      <c r="HW1" t="s">
        <v>308</v>
      </c>
      <c r="HX1" s="24">
        <f ca="1">(SUMIFS(#REF!,#REF!,HX2)+SUMIFS(#REF!,#REF!,'Gantt FCST'!HX2))/2-SUM(HX6:HX11)</f>
        <v>0</v>
      </c>
      <c r="HY1" s="24">
        <f ca="1">(SUMIFS(#REF!,#REF!,HY2)+SUMIFS(#REF!,#REF!,'Gantt FCST'!HY2))/2-SUM(HY6:HY11)</f>
        <v>-75000</v>
      </c>
      <c r="HZ1" s="24">
        <f ca="1">(SUMIFS(#REF!,#REF!,HZ2)+SUMIFS(#REF!,#REF!,'Gantt FCST'!HZ2))/2-SUM(HZ6:HZ11)</f>
        <v>-36428.571428571428</v>
      </c>
      <c r="IA1" s="24">
        <f ca="1">(SUMIFS(#REF!,#REF!,IA2)+SUMIFS(#REF!,#REF!,'Gantt FCST'!IA2))/2-SUM(IA6:IA11)</f>
        <v>-34285.71428571429</v>
      </c>
      <c r="IB1" s="24">
        <f ca="1">(SUMIFS(#REF!,#REF!,IB2)+SUMIFS(#REF!,#REF!,'Gantt FCST'!IB2))/2-SUM(IB6:IB11)</f>
        <v>-145714.28571428571</v>
      </c>
      <c r="IC1" s="24" t="e">
        <f ca="1">(SUMIFS(#REF!,#REF!,IC2)+SUMIFS(#REF!,#REF!,'Gantt FCST'!IC2))/2-SUM(IC6:IC11)</f>
        <v>#REF!</v>
      </c>
      <c r="ID1" s="24" t="e">
        <f ca="1">(SUMIFS(#REF!,#REF!,ID2)+SUMIFS(#REF!,#REF!,'Gantt FCST'!ID2))/2-SUM(ID6:ID11)</f>
        <v>#REF!</v>
      </c>
      <c r="IE1" s="24" t="e">
        <f ca="1">(SUMIFS(#REF!,#REF!,IE2)+SUMIFS(#REF!,#REF!,'Gantt FCST'!IE2))/2-SUM(IE6:IE11)</f>
        <v>#REF!</v>
      </c>
      <c r="IF1" s="24" t="e">
        <f ca="1">(SUMIFS(#REF!,#REF!,IF2)+SUMIFS(#REF!,#REF!,'Gantt FCST'!IF2))/2-SUM(IF6:IF11)</f>
        <v>#REF!</v>
      </c>
      <c r="IG1" s="24" t="e">
        <f ca="1">(SUMIFS(#REF!,#REF!,IG2)+SUMIFS(#REF!,#REF!,'Gantt FCST'!IG2))/2-SUM(IG6:IG11)</f>
        <v>#REF!</v>
      </c>
      <c r="IH1" s="24" t="e">
        <f ca="1">(SUMIFS(#REF!,#REF!,IH2)+SUMIFS(#REF!,#REF!,'Gantt FCST'!IH2))/2-SUM(IH6:IH11)</f>
        <v>#REF!</v>
      </c>
      <c r="II1" s="24" t="e">
        <f ca="1">(SUMIFS(#REF!,#REF!,II2)+SUMIFS(#REF!,#REF!,'Gantt FCST'!II2))/2-SUM(II6:II11)</f>
        <v>#REF!</v>
      </c>
      <c r="IJ1" s="24" t="e">
        <f ca="1">(SUMIFS(#REF!,#REF!,IJ2)+SUMIFS(#REF!,#REF!,'Gantt FCST'!IJ2))/2-SUM(IJ6:IJ11)</f>
        <v>#REF!</v>
      </c>
      <c r="IK1" s="24" t="e">
        <f ca="1">(SUMIFS(#REF!,#REF!,IK2)+SUMIFS(#REF!,#REF!,'Gantt FCST'!IK2))/2-SUM(IK6:IK11)</f>
        <v>#REF!</v>
      </c>
      <c r="IL1" s="24" t="e">
        <f ca="1">(SUMIFS(#REF!,#REF!,IL2)+SUMIFS(#REF!,#REF!,'Gantt FCST'!IL2))/2-SUM(IL6:IL11)</f>
        <v>#REF!</v>
      </c>
      <c r="IM1" s="24" t="e">
        <f ca="1">(SUMIFS(#REF!,#REF!,IM2)+SUMIFS(#REF!,#REF!,'Gantt FCST'!IM2))/2-SUM(IM6:IM11)</f>
        <v>#REF!</v>
      </c>
      <c r="IN1" s="24" t="e">
        <f ca="1">(SUMIFS(#REF!,#REF!,IN2)+SUMIFS(#REF!,#REF!,'Gantt FCST'!IN2))/2-SUM(IN6:IN11)</f>
        <v>#REF!</v>
      </c>
      <c r="IO1" s="24" t="e">
        <f ca="1">(SUMIFS(#REF!,#REF!,IO2)+SUMIFS(#REF!,#REF!,'Gantt FCST'!IO2))/2-SUM(IO6:IO11)</f>
        <v>#REF!</v>
      </c>
      <c r="IP1" s="24" t="e">
        <f ca="1">(SUMIFS(#REF!,#REF!,IP2)+SUMIFS(#REF!,#REF!,'Gantt FCST'!IP2))/2-SUM(IP6:IP11)</f>
        <v>#REF!</v>
      </c>
      <c r="IQ1" s="24" t="e">
        <f ca="1">(SUMIFS(#REF!,#REF!,IQ2)+SUMIFS(#REF!,#REF!,'Gantt FCST'!IQ2))/2-SUM(IQ6:IQ11)</f>
        <v>#REF!</v>
      </c>
      <c r="IR1" s="24" t="e">
        <f ca="1">(SUMIFS(#REF!,#REF!,IR2)+SUMIFS(#REF!,#REF!,'Gantt FCST'!IR2))/2-SUM(IR6:IR11)</f>
        <v>#REF!</v>
      </c>
      <c r="IS1" s="24" t="e">
        <f ca="1">(SUMIFS(#REF!,#REF!,IS2)+SUMIFS(#REF!,#REF!,'Gantt FCST'!IS2))/2-SUM(IS6:IS11)</f>
        <v>#REF!</v>
      </c>
      <c r="IT1" s="24" t="e">
        <f ca="1">(SUMIFS(#REF!,#REF!,IT2)+SUMIFS(#REF!,#REF!,'Gantt FCST'!IT2))/2-SUM(IT6:IT11)</f>
        <v>#REF!</v>
      </c>
      <c r="IU1" s="24" t="e">
        <f ca="1">(SUMIFS(#REF!,#REF!,IU2)+SUMIFS(#REF!,#REF!,'Gantt FCST'!IU2))/2-SUM(IU6:IU11)</f>
        <v>#REF!</v>
      </c>
      <c r="IV1" s="24" t="e">
        <f ca="1">(SUMIFS(#REF!,#REF!,IV2)+SUMIFS(#REF!,#REF!,'Gantt FCST'!IV2))/2-SUM(IV6:IV11)</f>
        <v>#REF!</v>
      </c>
      <c r="IW1" s="24">
        <f ca="1">(SUMIFS(#REF!,#REF!,"Cap Time")+SUMIFS(#REF!,#REF!,"Cap Time"))/2-SUM(IW6:IW11)</f>
        <v>0</v>
      </c>
      <c r="IX1" s="24">
        <f ca="1">(SUMIFS(#REF!,#REF!,"Cap Time")+SUMIFS(#REF!,#REF!,"Cap Time"))/2-SUM(IX6:IX11)</f>
        <v>-741.51037344398321</v>
      </c>
      <c r="IY1" s="24">
        <f ca="1">(SUMIFS(#REF!,#REF!,"Cap Time")+SUMIFS(#REF!,#REF!,"Cap Time"))/2-SUM(IY6:IY11)</f>
        <v>-360.16218138707757</v>
      </c>
      <c r="IZ1" s="24">
        <f ca="1">(SUMIFS(#REF!,#REF!,"Cap Time")+SUMIFS(#REF!,#REF!,"Cap Time"))/2-SUM(IZ6:IZ11)</f>
        <v>-338.97617071724954</v>
      </c>
      <c r="JA1" s="24">
        <f ca="1">(SUMIFS(#REF!,#REF!,"Cap Time")+SUMIFS(#REF!,#REF!,"Cap Time"))/2-SUM(JA6:JA11)</f>
        <v>-1440.6487255483103</v>
      </c>
      <c r="JB1" s="24" t="e">
        <f ca="1">(SUMIFS(#REF!,#REF!,"Cap Time")+SUMIFS(#REF!,#REF!,"Cap Time"))/2-SUM(JB6:JB11)</f>
        <v>#REF!</v>
      </c>
      <c r="JC1" s="24" t="e">
        <f ca="1">(SUMIFS(#REF!,#REF!,"Cap Time")+SUMIFS(#REF!,#REF!,"Cap Time"))/2-SUM(JC6:JC11)</f>
        <v>#REF!</v>
      </c>
      <c r="JD1" s="24" t="e">
        <f ca="1">(SUMIFS(#REF!,#REF!,"Cap Time")+SUMIFS(#REF!,#REF!,"Cap Time"))/2-SUM(JD6:JD11)</f>
        <v>#REF!</v>
      </c>
      <c r="JE1" s="24" t="e">
        <f ca="1">(SUMIFS(#REF!,#REF!,"Cap Time")+SUMIFS(#REF!,#REF!,"Cap Time"))/2-SUM(JE6:JE11)</f>
        <v>#REF!</v>
      </c>
      <c r="JF1" s="24" t="e">
        <f ca="1">(SUMIFS(#REF!,#REF!,"Cap Time")+SUMIFS(#REF!,#REF!,"Cap Time"))/2-SUM(JF6:JF11)</f>
        <v>#REF!</v>
      </c>
      <c r="JG1" s="24" t="e">
        <f ca="1">(SUMIFS(#REF!,#REF!,"Cap Time")+SUMIFS(#REF!,#REF!,"Cap Time"))/2-SUM(JG6:JG11)</f>
        <v>#REF!</v>
      </c>
      <c r="JH1" s="24" t="e">
        <f ca="1">(SUMIFS(#REF!,#REF!,"Cap Time")+SUMIFS(#REF!,#REF!,"Cap Time"))/2-SUM(JH6:JH11)</f>
        <v>#REF!</v>
      </c>
      <c r="JI1" s="24" t="e">
        <f ca="1">(SUMIFS(#REF!,#REF!,"Cap Time")+SUMIFS(#REF!,#REF!,"Cap Time"))/2-SUM(JI6:JI11)</f>
        <v>#REF!</v>
      </c>
      <c r="JJ1" s="24" t="e">
        <f ca="1">(SUMIFS(#REF!,#REF!,"Cap Time")+SUMIFS(#REF!,#REF!,"Cap Time"))/2-SUM(JJ6:JJ11)</f>
        <v>#REF!</v>
      </c>
      <c r="JK1" s="24" t="e">
        <f ca="1">(SUMIFS(#REF!,#REF!,"Cap Time")+SUMIFS(#REF!,#REF!,"Cap Time"))/2-SUM(JK6:JK11)</f>
        <v>#REF!</v>
      </c>
      <c r="JL1" s="24" t="e">
        <f ca="1">(SUMIFS(#REF!,#REF!,"Cap Time")+SUMIFS(#REF!,#REF!,"Cap Time"))/2-SUM(JL6:JL11)</f>
        <v>#REF!</v>
      </c>
      <c r="JM1" s="24" t="e">
        <f ca="1">(SUMIFS(#REF!,#REF!,"Cap Time")+SUMIFS(#REF!,#REF!,"Cap Time"))/2-SUM(JM6:JM11)</f>
        <v>#REF!</v>
      </c>
      <c r="JN1" s="24" t="e">
        <f ca="1">(SUMIFS(#REF!,#REF!,"Cap Time")+SUMIFS(#REF!,#REF!,"Cap Time"))/2-SUM(JN6:JN11)</f>
        <v>#REF!</v>
      </c>
      <c r="JO1" s="24" t="e">
        <f ca="1">(SUMIFS(#REF!,#REF!,"Cap Time")+SUMIFS(#REF!,#REF!,"Cap Time"))/2-SUM(JO6:JO11)</f>
        <v>#REF!</v>
      </c>
      <c r="JP1" s="24" t="e">
        <f ca="1">(SUMIFS(#REF!,#REF!,"Cap Time")+SUMIFS(#REF!,#REF!,"Cap Time"))/2-SUM(JP6:JP11)</f>
        <v>#REF!</v>
      </c>
      <c r="JQ1" s="24" t="e">
        <f ca="1">(SUMIFS(#REF!,#REF!,"Cap Time")+SUMIFS(#REF!,#REF!,"Cap Time"))/2-SUM(JQ6:JQ11)</f>
        <v>#REF!</v>
      </c>
      <c r="JR1" s="24" t="e">
        <f ca="1">(SUMIFS(#REF!,#REF!,"Cap Time")+SUMIFS(#REF!,#REF!,"Cap Time"))/2-SUM(JR6:JR11)</f>
        <v>#REF!</v>
      </c>
      <c r="JS1" s="24" t="e">
        <f ca="1">(SUMIFS(#REF!,#REF!,"Cap Time")+SUMIFS(#REF!,#REF!,"Cap Time"))/2-SUM(JS6:JS11)</f>
        <v>#REF!</v>
      </c>
      <c r="JT1" s="24" t="e">
        <f ca="1">(SUMIFS(#REF!,#REF!,"Cap Time")+SUMIFS(#REF!,#REF!,"Cap Time"))/2-SUM(JT6:JT11)</f>
        <v>#REF!</v>
      </c>
      <c r="JU1" s="24" t="e">
        <f ca="1">(SUMIFS(#REF!,#REF!,"Cap Time")+SUMIFS(#REF!,#REF!,"Cap Time"))/2-SUM(JU6:JU11)</f>
        <v>#REF!</v>
      </c>
      <c r="JV1" s="24">
        <f ca="1">(SUMIFS(#REF!,#REF!,"IDC")+SUMIFS(#REF!,#REF!,"IDC"))/2-SUM(JV6:JV11)</f>
        <v>0</v>
      </c>
      <c r="JW1" s="24">
        <f ca="1">(SUMIFS(#REF!,#REF!,"IDC")+SUMIFS(#REF!,#REF!,"IDC"))/2-SUM(JW6:JW11)</f>
        <v>-1088.7500000000002</v>
      </c>
      <c r="JX1" s="24">
        <f ca="1">(SUMIFS(#REF!,#REF!,"IDC")+SUMIFS(#REF!,#REF!,"IDC"))/2-SUM(JX6:JX11)</f>
        <v>-2260.4523809523812</v>
      </c>
      <c r="JY1" s="24">
        <f ca="1">(SUMIFS(#REF!,#REF!,"IDC")+SUMIFS(#REF!,#REF!,"IDC"))/2-SUM(JY6:JY11)</f>
        <v>-2924.0714285714284</v>
      </c>
      <c r="JZ1" s="24">
        <f ca="1">(SUMIFS(#REF!,#REF!,"IDC")+SUMIFS(#REF!,#REF!,"IDC"))/2-SUM(JZ6:JZ11)</f>
        <v>-6273.2738095238101</v>
      </c>
      <c r="KA1" s="24" t="e">
        <f ca="1">(SUMIFS(#REF!,#REF!,"IDC")+SUMIFS(#REF!,#REF!,"IDC"))/2-SUM(KA6:KA11)</f>
        <v>#REF!</v>
      </c>
      <c r="KB1" s="24" t="e">
        <f ca="1">(SUMIFS(#REF!,#REF!,"IDC")+SUMIFS(#REF!,#REF!,"IDC"))/2-SUM(KB6:KB11)</f>
        <v>#REF!</v>
      </c>
      <c r="KC1" s="24" t="e">
        <f ca="1">(SUMIFS(#REF!,#REF!,"IDC")+SUMIFS(#REF!,#REF!,"IDC"))/2-SUM(KC6:KC11)</f>
        <v>#REF!</v>
      </c>
      <c r="KD1" s="24" t="e">
        <f ca="1">(SUMIFS(#REF!,#REF!,"IDC")+SUMIFS(#REF!,#REF!,"IDC"))/2-SUM(KD6:KD11)</f>
        <v>#REF!</v>
      </c>
      <c r="KE1" s="24" t="e">
        <f ca="1">(SUMIFS(#REF!,#REF!,"IDC")+SUMIFS(#REF!,#REF!,"IDC"))/2-SUM(KE6:KE11)</f>
        <v>#REF!</v>
      </c>
      <c r="KF1" s="24" t="e">
        <f ca="1">(SUMIFS(#REF!,#REF!,"IDC")+SUMIFS(#REF!,#REF!,"IDC"))/2-SUM(KF6:KF11)</f>
        <v>#REF!</v>
      </c>
      <c r="KG1" s="24" t="e">
        <f ca="1">(SUMIFS(#REF!,#REF!,"IDC")+SUMIFS(#REF!,#REF!,"IDC"))/2-SUM(KG6:KG11)</f>
        <v>#REF!</v>
      </c>
      <c r="KH1" s="24" t="e">
        <f ca="1">(SUMIFS(#REF!,#REF!,"IDC")+SUMIFS(#REF!,#REF!,"IDC"))/2-SUM(KH6:KH11)</f>
        <v>#REF!</v>
      </c>
      <c r="KI1" s="24" t="e">
        <f ca="1">(SUMIFS(#REF!,#REF!,"IDC")+SUMIFS(#REF!,#REF!,"IDC"))/2-SUM(KI6:KI11)</f>
        <v>#REF!</v>
      </c>
      <c r="KJ1" s="24" t="e">
        <f ca="1">(SUMIFS(#REF!,#REF!,"IDC")+SUMIFS(#REF!,#REF!,"IDC"))/2-SUM(KJ6:KJ11)</f>
        <v>#REF!</v>
      </c>
      <c r="KK1" s="24" t="e">
        <f ca="1">(SUMIFS(#REF!,#REF!,"IDC")+SUMIFS(#REF!,#REF!,"IDC"))/2-SUM(KK6:KK11)</f>
        <v>#REF!</v>
      </c>
      <c r="KL1" s="24" t="e">
        <f ca="1">(SUMIFS(#REF!,#REF!,"IDC")+SUMIFS(#REF!,#REF!,"IDC"))/2-SUM(KL6:KL11)</f>
        <v>#REF!</v>
      </c>
      <c r="KM1" s="24" t="e">
        <f ca="1">(SUMIFS(#REF!,#REF!,"IDC")+SUMIFS(#REF!,#REF!,"IDC"))/2-SUM(KM6:KM11)</f>
        <v>#REF!</v>
      </c>
      <c r="KN1" s="24" t="e">
        <f ca="1">(SUMIFS(#REF!,#REF!,"IDC")+SUMIFS(#REF!,#REF!,"IDC"))/2-SUM(KN6:KN11)</f>
        <v>#REF!</v>
      </c>
      <c r="KO1" s="24" t="e">
        <f ca="1">(SUMIFS(#REF!,#REF!,"IDC")+SUMIFS(#REF!,#REF!,"IDC"))/2-SUM(KO6:KO11)</f>
        <v>#REF!</v>
      </c>
      <c r="KP1" s="24" t="e">
        <f ca="1">(SUMIFS(#REF!,#REF!,"IDC")+SUMIFS(#REF!,#REF!,"IDC"))/2-SUM(KP6:KP11)</f>
        <v>#REF!</v>
      </c>
      <c r="KQ1" s="24" t="e">
        <f ca="1">(SUMIFS(#REF!,#REF!,"IDC")+SUMIFS(#REF!,#REF!,"IDC"))/2-SUM(KQ6:KQ11)</f>
        <v>#REF!</v>
      </c>
      <c r="KR1" s="24" t="e">
        <f ca="1">(SUMIFS(#REF!,#REF!,"IDC")+SUMIFS(#REF!,#REF!,"IDC"))/2-SUM(KR6:KR11)</f>
        <v>#REF!</v>
      </c>
      <c r="KS1" s="24" t="e">
        <f ca="1">(SUMIFS(#REF!,#REF!,"IDC")+SUMIFS(#REF!,#REF!,"IDC"))/2-SUM(KS6:KS11)</f>
        <v>#REF!</v>
      </c>
      <c r="KT1" s="24" t="e">
        <f ca="1">(SUMIFS(#REF!,#REF!,"IDC")+SUMIFS(#REF!,#REF!,"IDC"))/2-SUM(KT6:KT11)</f>
        <v>#REF!</v>
      </c>
    </row>
    <row r="2" spans="1:307" x14ac:dyDescent="0.25">
      <c r="A2" s="15" t="s">
        <v>309</v>
      </c>
      <c r="B2" s="15"/>
      <c r="C2" s="15"/>
      <c r="F2" t="s">
        <v>18</v>
      </c>
      <c r="G2" t="s">
        <v>18</v>
      </c>
      <c r="H2" t="s">
        <v>18</v>
      </c>
      <c r="I2" t="s">
        <v>18</v>
      </c>
      <c r="J2" t="s">
        <v>18</v>
      </c>
      <c r="K2" t="s">
        <v>18</v>
      </c>
      <c r="L2" t="s">
        <v>18</v>
      </c>
      <c r="M2" t="s">
        <v>18</v>
      </c>
      <c r="N2" t="s">
        <v>18</v>
      </c>
      <c r="O2" t="s">
        <v>18</v>
      </c>
      <c r="P2" t="s">
        <v>18</v>
      </c>
      <c r="Q2" t="s">
        <v>18</v>
      </c>
      <c r="R2" t="s">
        <v>18</v>
      </c>
      <c r="S2" t="s">
        <v>18</v>
      </c>
      <c r="T2" t="s">
        <v>18</v>
      </c>
      <c r="U2" t="s">
        <v>18</v>
      </c>
      <c r="V2" t="s">
        <v>18</v>
      </c>
      <c r="W2" t="s">
        <v>18</v>
      </c>
      <c r="X2" t="s">
        <v>18</v>
      </c>
      <c r="Y2" t="s">
        <v>18</v>
      </c>
      <c r="Z2" t="s">
        <v>18</v>
      </c>
      <c r="AA2" t="s">
        <v>18</v>
      </c>
      <c r="AB2" t="s">
        <v>18</v>
      </c>
      <c r="AC2" t="s">
        <v>18</v>
      </c>
      <c r="AD2" t="s">
        <v>18</v>
      </c>
      <c r="AE2" t="s">
        <v>18</v>
      </c>
      <c r="AF2" t="s">
        <v>18</v>
      </c>
      <c r="AG2" t="s">
        <v>18</v>
      </c>
      <c r="AH2" t="s">
        <v>18</v>
      </c>
      <c r="AI2" t="s">
        <v>18</v>
      </c>
      <c r="AJ2" t="s">
        <v>18</v>
      </c>
      <c r="AK2" t="s">
        <v>18</v>
      </c>
      <c r="AL2" t="s">
        <v>18</v>
      </c>
      <c r="AM2" t="s">
        <v>18</v>
      </c>
      <c r="AN2" t="s">
        <v>18</v>
      </c>
      <c r="AO2" t="s">
        <v>18</v>
      </c>
      <c r="AP2" t="s">
        <v>18</v>
      </c>
      <c r="AQ2" t="s">
        <v>18</v>
      </c>
      <c r="AR2" t="s">
        <v>18</v>
      </c>
      <c r="AS2" t="s">
        <v>18</v>
      </c>
      <c r="AT2" t="s">
        <v>18</v>
      </c>
      <c r="AU2" t="s">
        <v>18</v>
      </c>
      <c r="AV2" t="s">
        <v>18</v>
      </c>
      <c r="AW2" t="s">
        <v>18</v>
      </c>
      <c r="AX2" t="s">
        <v>18</v>
      </c>
      <c r="AY2" t="s">
        <v>18</v>
      </c>
      <c r="AZ2" t="s">
        <v>18</v>
      </c>
      <c r="BA2" t="s">
        <v>18</v>
      </c>
      <c r="BB2" t="s">
        <v>18</v>
      </c>
      <c r="BC2" t="s">
        <v>18</v>
      </c>
      <c r="BD2" t="s">
        <v>18</v>
      </c>
      <c r="BE2" t="s">
        <v>18</v>
      </c>
      <c r="BF2" t="s">
        <v>18</v>
      </c>
      <c r="BG2" t="s">
        <v>18</v>
      </c>
      <c r="BH2" t="s">
        <v>18</v>
      </c>
      <c r="BI2" t="s">
        <v>18</v>
      </c>
      <c r="BJ2" t="s">
        <v>18</v>
      </c>
      <c r="BK2" t="s">
        <v>18</v>
      </c>
      <c r="BL2" t="s">
        <v>18</v>
      </c>
      <c r="BM2" t="s">
        <v>18</v>
      </c>
      <c r="BN2" t="s">
        <v>18</v>
      </c>
      <c r="BO2" t="s">
        <v>18</v>
      </c>
      <c r="BP2" t="s">
        <v>18</v>
      </c>
      <c r="BQ2" t="s">
        <v>18</v>
      </c>
      <c r="BR2" t="s">
        <v>18</v>
      </c>
      <c r="BS2" t="s">
        <v>18</v>
      </c>
      <c r="BT2" t="s">
        <v>18</v>
      </c>
      <c r="BU2" t="s">
        <v>18</v>
      </c>
      <c r="BV2" t="s">
        <v>18</v>
      </c>
      <c r="BW2" t="s">
        <v>18</v>
      </c>
      <c r="BX2" t="s">
        <v>18</v>
      </c>
      <c r="BY2" t="s">
        <v>18</v>
      </c>
      <c r="CD2" t="s">
        <v>14</v>
      </c>
      <c r="CE2" t="s">
        <v>14</v>
      </c>
      <c r="CF2" t="s">
        <v>14</v>
      </c>
      <c r="CG2" t="s">
        <v>14</v>
      </c>
      <c r="CH2" t="s">
        <v>14</v>
      </c>
      <c r="CI2" t="s">
        <v>14</v>
      </c>
      <c r="CJ2" t="s">
        <v>14</v>
      </c>
      <c r="CK2" t="s">
        <v>14</v>
      </c>
      <c r="CL2" t="s">
        <v>14</v>
      </c>
      <c r="CM2" t="s">
        <v>14</v>
      </c>
      <c r="CN2" t="s">
        <v>14</v>
      </c>
      <c r="CO2" t="s">
        <v>14</v>
      </c>
      <c r="CP2" t="s">
        <v>14</v>
      </c>
      <c r="CQ2" t="s">
        <v>14</v>
      </c>
      <c r="CR2" t="s">
        <v>14</v>
      </c>
      <c r="CS2" t="s">
        <v>14</v>
      </c>
      <c r="CT2" t="s">
        <v>14</v>
      </c>
      <c r="CU2" t="s">
        <v>14</v>
      </c>
      <c r="CV2" t="s">
        <v>14</v>
      </c>
      <c r="CW2" t="s">
        <v>14</v>
      </c>
      <c r="CX2" t="s">
        <v>14</v>
      </c>
      <c r="CY2" t="s">
        <v>14</v>
      </c>
      <c r="CZ2" t="s">
        <v>14</v>
      </c>
      <c r="DA2" t="s">
        <v>14</v>
      </c>
      <c r="DB2" t="s">
        <v>14</v>
      </c>
      <c r="DC2" t="s">
        <v>14</v>
      </c>
      <c r="DD2" t="s">
        <v>14</v>
      </c>
      <c r="DE2" t="s">
        <v>14</v>
      </c>
      <c r="DF2" t="s">
        <v>14</v>
      </c>
      <c r="DG2" t="s">
        <v>14</v>
      </c>
      <c r="DH2" t="s">
        <v>14</v>
      </c>
      <c r="DI2" t="s">
        <v>14</v>
      </c>
      <c r="DJ2" t="s">
        <v>14</v>
      </c>
      <c r="DK2" t="s">
        <v>14</v>
      </c>
      <c r="DL2" t="s">
        <v>14</v>
      </c>
      <c r="DM2" t="s">
        <v>14</v>
      </c>
      <c r="DN2" t="s">
        <v>14</v>
      </c>
      <c r="DO2" t="s">
        <v>14</v>
      </c>
      <c r="DP2" t="s">
        <v>14</v>
      </c>
      <c r="DQ2" t="s">
        <v>14</v>
      </c>
      <c r="DR2" t="s">
        <v>14</v>
      </c>
      <c r="DS2" t="s">
        <v>14</v>
      </c>
      <c r="DT2" t="s">
        <v>14</v>
      </c>
      <c r="DU2" t="s">
        <v>14</v>
      </c>
      <c r="DV2" t="s">
        <v>14</v>
      </c>
      <c r="DW2" t="s">
        <v>14</v>
      </c>
      <c r="DX2" t="s">
        <v>14</v>
      </c>
      <c r="DY2" t="s">
        <v>14</v>
      </c>
      <c r="DZ2" t="s">
        <v>14</v>
      </c>
      <c r="EA2" t="s">
        <v>14</v>
      </c>
      <c r="EB2" t="s">
        <v>14</v>
      </c>
      <c r="EC2" t="s">
        <v>14</v>
      </c>
      <c r="ED2" t="s">
        <v>14</v>
      </c>
      <c r="EE2" t="s">
        <v>14</v>
      </c>
      <c r="EF2" t="s">
        <v>14</v>
      </c>
      <c r="EG2" t="s">
        <v>14</v>
      </c>
      <c r="EH2" t="s">
        <v>14</v>
      </c>
      <c r="EI2" t="s">
        <v>14</v>
      </c>
      <c r="EJ2" t="s">
        <v>14</v>
      </c>
      <c r="EK2" t="s">
        <v>14</v>
      </c>
      <c r="EL2" t="s">
        <v>14</v>
      </c>
      <c r="EM2" t="s">
        <v>14</v>
      </c>
      <c r="EN2" t="s">
        <v>14</v>
      </c>
      <c r="EO2" t="s">
        <v>14</v>
      </c>
      <c r="EP2" t="s">
        <v>14</v>
      </c>
      <c r="EQ2" t="s">
        <v>14</v>
      </c>
      <c r="ER2" t="s">
        <v>14</v>
      </c>
      <c r="ES2" t="s">
        <v>14</v>
      </c>
      <c r="ET2" t="s">
        <v>14</v>
      </c>
      <c r="EU2" t="s">
        <v>14</v>
      </c>
      <c r="EV2" t="s">
        <v>14</v>
      </c>
      <c r="EW2" t="s">
        <v>14</v>
      </c>
      <c r="FB2" t="s">
        <v>60</v>
      </c>
      <c r="FC2" t="s">
        <v>60</v>
      </c>
      <c r="FD2" t="s">
        <v>60</v>
      </c>
      <c r="FE2" t="s">
        <v>60</v>
      </c>
      <c r="FF2" t="s">
        <v>60</v>
      </c>
      <c r="FG2" t="s">
        <v>60</v>
      </c>
      <c r="FH2" t="s">
        <v>60</v>
      </c>
      <c r="FI2" t="s">
        <v>60</v>
      </c>
      <c r="FJ2" t="s">
        <v>60</v>
      </c>
      <c r="FK2" t="s">
        <v>60</v>
      </c>
      <c r="FL2" t="s">
        <v>60</v>
      </c>
      <c r="FM2" t="s">
        <v>60</v>
      </c>
      <c r="FN2" t="s">
        <v>60</v>
      </c>
      <c r="FO2" t="s">
        <v>60</v>
      </c>
      <c r="FP2" t="s">
        <v>60</v>
      </c>
      <c r="FQ2" t="s">
        <v>60</v>
      </c>
      <c r="FR2" t="s">
        <v>60</v>
      </c>
      <c r="FS2" t="s">
        <v>60</v>
      </c>
      <c r="FT2" t="s">
        <v>60</v>
      </c>
      <c r="FU2" t="s">
        <v>60</v>
      </c>
      <c r="FV2" t="s">
        <v>60</v>
      </c>
      <c r="FW2" t="s">
        <v>60</v>
      </c>
      <c r="FX2" t="s">
        <v>60</v>
      </c>
      <c r="FY2" t="s">
        <v>60</v>
      </c>
      <c r="FZ2" t="s">
        <v>60</v>
      </c>
      <c r="GA2" t="s">
        <v>60</v>
      </c>
      <c r="GB2" t="s">
        <v>60</v>
      </c>
      <c r="GC2" t="s">
        <v>60</v>
      </c>
      <c r="GD2" t="s">
        <v>60</v>
      </c>
      <c r="GE2" t="s">
        <v>60</v>
      </c>
      <c r="GF2" t="s">
        <v>60</v>
      </c>
      <c r="GG2" t="s">
        <v>60</v>
      </c>
      <c r="GH2" t="s">
        <v>60</v>
      </c>
      <c r="GI2" t="s">
        <v>60</v>
      </c>
      <c r="GJ2" t="s">
        <v>60</v>
      </c>
      <c r="GK2" t="s">
        <v>60</v>
      </c>
      <c r="GL2" t="s">
        <v>60</v>
      </c>
      <c r="GM2" t="s">
        <v>60</v>
      </c>
      <c r="GN2" t="s">
        <v>60</v>
      </c>
      <c r="GO2" t="s">
        <v>60</v>
      </c>
      <c r="GP2" t="s">
        <v>60</v>
      </c>
      <c r="GQ2" t="s">
        <v>60</v>
      </c>
      <c r="GR2" t="s">
        <v>60</v>
      </c>
      <c r="GS2" t="s">
        <v>60</v>
      </c>
      <c r="GT2" t="s">
        <v>60</v>
      </c>
      <c r="GU2" t="s">
        <v>60</v>
      </c>
      <c r="GV2" t="s">
        <v>60</v>
      </c>
      <c r="GW2" t="s">
        <v>60</v>
      </c>
      <c r="GX2" t="s">
        <v>60</v>
      </c>
      <c r="GY2" t="s">
        <v>60</v>
      </c>
      <c r="GZ2" t="s">
        <v>60</v>
      </c>
      <c r="HA2" t="s">
        <v>60</v>
      </c>
      <c r="HB2" t="s">
        <v>60</v>
      </c>
      <c r="HC2" t="s">
        <v>60</v>
      </c>
      <c r="HD2" t="s">
        <v>60</v>
      </c>
      <c r="HE2" t="s">
        <v>60</v>
      </c>
      <c r="HF2" t="s">
        <v>60</v>
      </c>
      <c r="HG2" t="s">
        <v>60</v>
      </c>
      <c r="HH2" t="s">
        <v>60</v>
      </c>
      <c r="HI2" t="s">
        <v>60</v>
      </c>
      <c r="HJ2" t="s">
        <v>60</v>
      </c>
      <c r="HK2" t="s">
        <v>60</v>
      </c>
      <c r="HL2" t="s">
        <v>60</v>
      </c>
      <c r="HM2" t="s">
        <v>60</v>
      </c>
      <c r="HN2" t="s">
        <v>60</v>
      </c>
      <c r="HO2" t="s">
        <v>60</v>
      </c>
      <c r="HP2" t="s">
        <v>60</v>
      </c>
      <c r="HQ2" t="s">
        <v>60</v>
      </c>
      <c r="HR2" t="s">
        <v>60</v>
      </c>
      <c r="HS2" t="s">
        <v>60</v>
      </c>
      <c r="HT2" t="s">
        <v>60</v>
      </c>
      <c r="HU2" t="s">
        <v>60</v>
      </c>
      <c r="HX2" t="s">
        <v>18</v>
      </c>
      <c r="HY2" t="s">
        <v>18</v>
      </c>
      <c r="HZ2" t="s">
        <v>18</v>
      </c>
      <c r="IA2" t="s">
        <v>18</v>
      </c>
      <c r="IB2" t="s">
        <v>18</v>
      </c>
      <c r="IC2" t="s">
        <v>18</v>
      </c>
      <c r="ID2" t="s">
        <v>18</v>
      </c>
      <c r="IE2" t="s">
        <v>18</v>
      </c>
      <c r="IF2" t="s">
        <v>18</v>
      </c>
      <c r="IG2" t="s">
        <v>18</v>
      </c>
      <c r="IH2" t="s">
        <v>18</v>
      </c>
      <c r="II2" t="s">
        <v>18</v>
      </c>
      <c r="IJ2" t="s">
        <v>18</v>
      </c>
      <c r="IK2" t="s">
        <v>18</v>
      </c>
      <c r="IL2" t="s">
        <v>18</v>
      </c>
      <c r="IM2" t="s">
        <v>18</v>
      </c>
      <c r="IN2" t="s">
        <v>18</v>
      </c>
      <c r="IO2" t="s">
        <v>18</v>
      </c>
      <c r="IP2" t="s">
        <v>18</v>
      </c>
      <c r="IQ2" t="s">
        <v>18</v>
      </c>
      <c r="IR2" t="s">
        <v>18</v>
      </c>
      <c r="IS2" t="s">
        <v>18</v>
      </c>
      <c r="IT2" t="s">
        <v>18</v>
      </c>
      <c r="IU2" t="s">
        <v>18</v>
      </c>
      <c r="IV2" t="s">
        <v>18</v>
      </c>
      <c r="IW2" t="s">
        <v>14</v>
      </c>
      <c r="IX2" t="s">
        <v>14</v>
      </c>
      <c r="IY2" t="s">
        <v>14</v>
      </c>
      <c r="IZ2" t="s">
        <v>14</v>
      </c>
      <c r="JA2" t="s">
        <v>14</v>
      </c>
      <c r="JB2" t="s">
        <v>14</v>
      </c>
      <c r="JC2" t="s">
        <v>14</v>
      </c>
      <c r="JD2" t="s">
        <v>14</v>
      </c>
      <c r="JE2" t="s">
        <v>14</v>
      </c>
      <c r="JF2" t="s">
        <v>14</v>
      </c>
      <c r="JG2" t="s">
        <v>14</v>
      </c>
      <c r="JH2" t="s">
        <v>14</v>
      </c>
      <c r="JI2" t="s">
        <v>14</v>
      </c>
      <c r="JJ2" t="s">
        <v>14</v>
      </c>
      <c r="JK2" t="s">
        <v>14</v>
      </c>
      <c r="JL2" t="s">
        <v>14</v>
      </c>
      <c r="JM2" t="s">
        <v>14</v>
      </c>
      <c r="JN2" t="s">
        <v>14</v>
      </c>
      <c r="JO2" t="s">
        <v>14</v>
      </c>
      <c r="JP2" t="s">
        <v>14</v>
      </c>
      <c r="JQ2" t="s">
        <v>14</v>
      </c>
      <c r="JR2" t="s">
        <v>14</v>
      </c>
      <c r="JS2" t="s">
        <v>14</v>
      </c>
      <c r="JT2" t="s">
        <v>14</v>
      </c>
      <c r="JU2" t="s">
        <v>14</v>
      </c>
      <c r="JV2" t="s">
        <v>60</v>
      </c>
      <c r="JW2" t="s">
        <v>60</v>
      </c>
      <c r="JX2" t="s">
        <v>60</v>
      </c>
      <c r="JY2" t="s">
        <v>60</v>
      </c>
      <c r="JZ2" t="s">
        <v>60</v>
      </c>
      <c r="KA2" t="s">
        <v>60</v>
      </c>
      <c r="KB2" t="s">
        <v>60</v>
      </c>
      <c r="KC2" t="s">
        <v>60</v>
      </c>
      <c r="KD2" t="s">
        <v>60</v>
      </c>
      <c r="KE2" t="s">
        <v>60</v>
      </c>
      <c r="KF2" t="s">
        <v>60</v>
      </c>
      <c r="KG2" t="s">
        <v>60</v>
      </c>
      <c r="KH2" t="s">
        <v>60</v>
      </c>
      <c r="KI2" t="s">
        <v>60</v>
      </c>
      <c r="KJ2" t="s">
        <v>60</v>
      </c>
      <c r="KK2" t="s">
        <v>60</v>
      </c>
      <c r="KL2" t="s">
        <v>60</v>
      </c>
      <c r="KM2" t="s">
        <v>60</v>
      </c>
      <c r="KN2" t="s">
        <v>60</v>
      </c>
      <c r="KO2" t="s">
        <v>60</v>
      </c>
      <c r="KP2" t="s">
        <v>60</v>
      </c>
      <c r="KQ2" t="s">
        <v>60</v>
      </c>
      <c r="KR2" t="s">
        <v>60</v>
      </c>
      <c r="KS2" t="s">
        <v>60</v>
      </c>
      <c r="KT2" t="s">
        <v>60</v>
      </c>
    </row>
    <row r="3" spans="1:307" x14ac:dyDescent="0.25">
      <c r="A3" s="25">
        <v>43373</v>
      </c>
      <c r="B3" s="26"/>
      <c r="C3" s="26"/>
      <c r="F3">
        <f>YEAR(F5)</f>
        <v>2019</v>
      </c>
      <c r="G3">
        <f t="shared" ref="G3:Q3" si="0">YEAR(G5)</f>
        <v>2019</v>
      </c>
      <c r="H3">
        <f t="shared" si="0"/>
        <v>2019</v>
      </c>
      <c r="I3">
        <f t="shared" si="0"/>
        <v>2019</v>
      </c>
      <c r="J3">
        <f t="shared" si="0"/>
        <v>2019</v>
      </c>
      <c r="K3">
        <f t="shared" si="0"/>
        <v>2019</v>
      </c>
      <c r="L3">
        <f t="shared" si="0"/>
        <v>2019</v>
      </c>
      <c r="M3">
        <f t="shared" si="0"/>
        <v>2019</v>
      </c>
      <c r="N3">
        <f t="shared" si="0"/>
        <v>2019</v>
      </c>
      <c r="O3">
        <f t="shared" si="0"/>
        <v>2019</v>
      </c>
      <c r="P3">
        <f t="shared" si="0"/>
        <v>2019</v>
      </c>
      <c r="Q3">
        <f t="shared" si="0"/>
        <v>2019</v>
      </c>
      <c r="R3">
        <f>YEAR(R5)</f>
        <v>2020</v>
      </c>
      <c r="S3">
        <f t="shared" ref="S3:BY3" si="1">YEAR(S5)</f>
        <v>2020</v>
      </c>
      <c r="T3">
        <f t="shared" si="1"/>
        <v>2020</v>
      </c>
      <c r="U3">
        <f t="shared" si="1"/>
        <v>2020</v>
      </c>
      <c r="V3">
        <f t="shared" si="1"/>
        <v>2020</v>
      </c>
      <c r="W3">
        <f t="shared" si="1"/>
        <v>2020</v>
      </c>
      <c r="X3">
        <f t="shared" si="1"/>
        <v>2020</v>
      </c>
      <c r="Y3">
        <f t="shared" si="1"/>
        <v>2020</v>
      </c>
      <c r="Z3">
        <f t="shared" si="1"/>
        <v>2020</v>
      </c>
      <c r="AA3">
        <f t="shared" si="1"/>
        <v>2020</v>
      </c>
      <c r="AB3">
        <f t="shared" si="1"/>
        <v>2020</v>
      </c>
      <c r="AC3">
        <f t="shared" si="1"/>
        <v>2020</v>
      </c>
      <c r="AD3">
        <f t="shared" si="1"/>
        <v>2021</v>
      </c>
      <c r="AE3">
        <f t="shared" si="1"/>
        <v>2021</v>
      </c>
      <c r="AF3">
        <f t="shared" si="1"/>
        <v>2021</v>
      </c>
      <c r="AG3">
        <f t="shared" si="1"/>
        <v>2021</v>
      </c>
      <c r="AH3">
        <f t="shared" si="1"/>
        <v>2021</v>
      </c>
      <c r="AI3">
        <f t="shared" si="1"/>
        <v>2021</v>
      </c>
      <c r="AJ3">
        <f t="shared" si="1"/>
        <v>2021</v>
      </c>
      <c r="AK3">
        <f t="shared" si="1"/>
        <v>2021</v>
      </c>
      <c r="AL3">
        <f t="shared" si="1"/>
        <v>2021</v>
      </c>
      <c r="AM3">
        <f t="shared" si="1"/>
        <v>2021</v>
      </c>
      <c r="AN3">
        <f t="shared" si="1"/>
        <v>2021</v>
      </c>
      <c r="AO3">
        <f t="shared" si="1"/>
        <v>2021</v>
      </c>
      <c r="AP3">
        <f t="shared" si="1"/>
        <v>2022</v>
      </c>
      <c r="AQ3">
        <f t="shared" si="1"/>
        <v>2022</v>
      </c>
      <c r="AR3">
        <f t="shared" si="1"/>
        <v>2022</v>
      </c>
      <c r="AS3">
        <f t="shared" si="1"/>
        <v>2022</v>
      </c>
      <c r="AT3">
        <f t="shared" si="1"/>
        <v>2022</v>
      </c>
      <c r="AU3">
        <f t="shared" si="1"/>
        <v>2022</v>
      </c>
      <c r="AV3">
        <f t="shared" si="1"/>
        <v>2022</v>
      </c>
      <c r="AW3">
        <f t="shared" si="1"/>
        <v>2022</v>
      </c>
      <c r="AX3">
        <f t="shared" si="1"/>
        <v>2022</v>
      </c>
      <c r="AY3">
        <f t="shared" si="1"/>
        <v>2022</v>
      </c>
      <c r="AZ3">
        <f t="shared" si="1"/>
        <v>2022</v>
      </c>
      <c r="BA3">
        <f t="shared" si="1"/>
        <v>2022</v>
      </c>
      <c r="BB3">
        <f t="shared" si="1"/>
        <v>2023</v>
      </c>
      <c r="BC3">
        <f t="shared" si="1"/>
        <v>2023</v>
      </c>
      <c r="BD3">
        <f t="shared" si="1"/>
        <v>2023</v>
      </c>
      <c r="BE3">
        <f t="shared" si="1"/>
        <v>2023</v>
      </c>
      <c r="BF3">
        <f t="shared" si="1"/>
        <v>2023</v>
      </c>
      <c r="BG3">
        <f t="shared" si="1"/>
        <v>2023</v>
      </c>
      <c r="BH3">
        <f t="shared" si="1"/>
        <v>2023</v>
      </c>
      <c r="BI3">
        <f t="shared" si="1"/>
        <v>2023</v>
      </c>
      <c r="BJ3">
        <f t="shared" si="1"/>
        <v>2023</v>
      </c>
      <c r="BK3">
        <f t="shared" si="1"/>
        <v>2023</v>
      </c>
      <c r="BL3">
        <f t="shared" si="1"/>
        <v>2023</v>
      </c>
      <c r="BM3">
        <f t="shared" si="1"/>
        <v>2023</v>
      </c>
      <c r="BN3">
        <f t="shared" si="1"/>
        <v>2024</v>
      </c>
      <c r="BO3">
        <f t="shared" si="1"/>
        <v>2024</v>
      </c>
      <c r="BP3">
        <f t="shared" si="1"/>
        <v>2024</v>
      </c>
      <c r="BQ3">
        <f t="shared" si="1"/>
        <v>2024</v>
      </c>
      <c r="BR3">
        <f t="shared" si="1"/>
        <v>2024</v>
      </c>
      <c r="BS3">
        <f t="shared" si="1"/>
        <v>2024</v>
      </c>
      <c r="BT3">
        <f t="shared" si="1"/>
        <v>2024</v>
      </c>
      <c r="BU3">
        <f t="shared" si="1"/>
        <v>2024</v>
      </c>
      <c r="BV3">
        <f t="shared" si="1"/>
        <v>2024</v>
      </c>
      <c r="BW3">
        <f t="shared" si="1"/>
        <v>2024</v>
      </c>
      <c r="BX3">
        <f t="shared" si="1"/>
        <v>2024</v>
      </c>
      <c r="BY3">
        <f t="shared" si="1"/>
        <v>2024</v>
      </c>
      <c r="CD3">
        <f t="shared" ref="CD3:EO3" si="2">YEAR(CD5)</f>
        <v>2019</v>
      </c>
      <c r="CE3">
        <f t="shared" si="2"/>
        <v>2019</v>
      </c>
      <c r="CF3">
        <f t="shared" si="2"/>
        <v>2019</v>
      </c>
      <c r="CG3">
        <f t="shared" si="2"/>
        <v>2019</v>
      </c>
      <c r="CH3">
        <f t="shared" si="2"/>
        <v>2019</v>
      </c>
      <c r="CI3">
        <f t="shared" si="2"/>
        <v>2019</v>
      </c>
      <c r="CJ3">
        <f t="shared" si="2"/>
        <v>2019</v>
      </c>
      <c r="CK3">
        <f t="shared" si="2"/>
        <v>2019</v>
      </c>
      <c r="CL3">
        <f t="shared" si="2"/>
        <v>2019</v>
      </c>
      <c r="CM3">
        <f t="shared" si="2"/>
        <v>2019</v>
      </c>
      <c r="CN3">
        <f t="shared" si="2"/>
        <v>2019</v>
      </c>
      <c r="CO3">
        <f t="shared" si="2"/>
        <v>2019</v>
      </c>
      <c r="CP3">
        <f t="shared" si="2"/>
        <v>2020</v>
      </c>
      <c r="CQ3">
        <f t="shared" si="2"/>
        <v>2020</v>
      </c>
      <c r="CR3">
        <f t="shared" si="2"/>
        <v>2020</v>
      </c>
      <c r="CS3">
        <f t="shared" si="2"/>
        <v>2020</v>
      </c>
      <c r="CT3">
        <f t="shared" si="2"/>
        <v>2020</v>
      </c>
      <c r="CU3">
        <f t="shared" si="2"/>
        <v>2020</v>
      </c>
      <c r="CV3">
        <f t="shared" si="2"/>
        <v>2020</v>
      </c>
      <c r="CW3">
        <f t="shared" si="2"/>
        <v>2020</v>
      </c>
      <c r="CX3">
        <f t="shared" si="2"/>
        <v>2020</v>
      </c>
      <c r="CY3">
        <f t="shared" si="2"/>
        <v>2020</v>
      </c>
      <c r="CZ3">
        <f t="shared" si="2"/>
        <v>2020</v>
      </c>
      <c r="DA3">
        <f t="shared" si="2"/>
        <v>2020</v>
      </c>
      <c r="DB3">
        <f t="shared" si="2"/>
        <v>2021</v>
      </c>
      <c r="DC3">
        <f t="shared" si="2"/>
        <v>2021</v>
      </c>
      <c r="DD3">
        <f t="shared" si="2"/>
        <v>2021</v>
      </c>
      <c r="DE3">
        <f t="shared" si="2"/>
        <v>2021</v>
      </c>
      <c r="DF3">
        <f t="shared" si="2"/>
        <v>2021</v>
      </c>
      <c r="DG3">
        <f t="shared" si="2"/>
        <v>2021</v>
      </c>
      <c r="DH3">
        <f t="shared" si="2"/>
        <v>2021</v>
      </c>
      <c r="DI3">
        <f t="shared" si="2"/>
        <v>2021</v>
      </c>
      <c r="DJ3">
        <f t="shared" si="2"/>
        <v>2021</v>
      </c>
      <c r="DK3">
        <f t="shared" si="2"/>
        <v>2021</v>
      </c>
      <c r="DL3">
        <f t="shared" si="2"/>
        <v>2021</v>
      </c>
      <c r="DM3">
        <f t="shared" si="2"/>
        <v>2021</v>
      </c>
      <c r="DN3">
        <f t="shared" si="2"/>
        <v>2022</v>
      </c>
      <c r="DO3">
        <f t="shared" si="2"/>
        <v>2022</v>
      </c>
      <c r="DP3">
        <f t="shared" si="2"/>
        <v>2022</v>
      </c>
      <c r="DQ3">
        <f t="shared" si="2"/>
        <v>2022</v>
      </c>
      <c r="DR3">
        <f t="shared" si="2"/>
        <v>2022</v>
      </c>
      <c r="DS3">
        <f t="shared" si="2"/>
        <v>2022</v>
      </c>
      <c r="DT3">
        <f t="shared" si="2"/>
        <v>2022</v>
      </c>
      <c r="DU3">
        <f t="shared" si="2"/>
        <v>2022</v>
      </c>
      <c r="DV3">
        <f t="shared" si="2"/>
        <v>2022</v>
      </c>
      <c r="DW3">
        <f t="shared" si="2"/>
        <v>2022</v>
      </c>
      <c r="DX3">
        <f t="shared" si="2"/>
        <v>2022</v>
      </c>
      <c r="DY3">
        <f t="shared" si="2"/>
        <v>2022</v>
      </c>
      <c r="DZ3">
        <f t="shared" si="2"/>
        <v>2023</v>
      </c>
      <c r="EA3">
        <f t="shared" si="2"/>
        <v>2023</v>
      </c>
      <c r="EB3">
        <f t="shared" si="2"/>
        <v>2023</v>
      </c>
      <c r="EC3">
        <f t="shared" si="2"/>
        <v>2023</v>
      </c>
      <c r="ED3">
        <f t="shared" si="2"/>
        <v>2023</v>
      </c>
      <c r="EE3">
        <f t="shared" si="2"/>
        <v>2023</v>
      </c>
      <c r="EF3">
        <f t="shared" si="2"/>
        <v>2023</v>
      </c>
      <c r="EG3">
        <f t="shared" si="2"/>
        <v>2023</v>
      </c>
      <c r="EH3">
        <f t="shared" si="2"/>
        <v>2023</v>
      </c>
      <c r="EI3">
        <f t="shared" si="2"/>
        <v>2023</v>
      </c>
      <c r="EJ3">
        <f t="shared" si="2"/>
        <v>2023</v>
      </c>
      <c r="EK3">
        <f t="shared" si="2"/>
        <v>2023</v>
      </c>
      <c r="EL3">
        <f t="shared" si="2"/>
        <v>2024</v>
      </c>
      <c r="EM3">
        <f t="shared" si="2"/>
        <v>2024</v>
      </c>
      <c r="EN3">
        <f t="shared" si="2"/>
        <v>2024</v>
      </c>
      <c r="EO3">
        <f t="shared" si="2"/>
        <v>2024</v>
      </c>
      <c r="EP3">
        <f t="shared" ref="EP3:EW3" si="3">YEAR(EP5)</f>
        <v>2024</v>
      </c>
      <c r="EQ3">
        <f t="shared" si="3"/>
        <v>2024</v>
      </c>
      <c r="ER3">
        <f t="shared" si="3"/>
        <v>2024</v>
      </c>
      <c r="ES3">
        <f t="shared" si="3"/>
        <v>2024</v>
      </c>
      <c r="ET3">
        <f t="shared" si="3"/>
        <v>2024</v>
      </c>
      <c r="EU3">
        <f t="shared" si="3"/>
        <v>2024</v>
      </c>
      <c r="EV3">
        <f t="shared" si="3"/>
        <v>2024</v>
      </c>
      <c r="EW3">
        <f t="shared" si="3"/>
        <v>2024</v>
      </c>
      <c r="FB3">
        <f t="shared" ref="FB3:HM3" si="4">YEAR(FB5)</f>
        <v>2019</v>
      </c>
      <c r="FC3">
        <f t="shared" si="4"/>
        <v>2019</v>
      </c>
      <c r="FD3">
        <f t="shared" si="4"/>
        <v>2019</v>
      </c>
      <c r="FE3">
        <f t="shared" si="4"/>
        <v>2019</v>
      </c>
      <c r="FF3">
        <f t="shared" si="4"/>
        <v>2019</v>
      </c>
      <c r="FG3">
        <f t="shared" si="4"/>
        <v>2019</v>
      </c>
      <c r="FH3">
        <f t="shared" si="4"/>
        <v>2019</v>
      </c>
      <c r="FI3">
        <f t="shared" si="4"/>
        <v>2019</v>
      </c>
      <c r="FJ3">
        <f t="shared" si="4"/>
        <v>2019</v>
      </c>
      <c r="FK3">
        <f t="shared" si="4"/>
        <v>2019</v>
      </c>
      <c r="FL3">
        <f t="shared" si="4"/>
        <v>2019</v>
      </c>
      <c r="FM3">
        <f t="shared" si="4"/>
        <v>2019</v>
      </c>
      <c r="FN3">
        <f t="shared" si="4"/>
        <v>2020</v>
      </c>
      <c r="FO3">
        <f t="shared" si="4"/>
        <v>2020</v>
      </c>
      <c r="FP3">
        <f t="shared" si="4"/>
        <v>2020</v>
      </c>
      <c r="FQ3">
        <f t="shared" si="4"/>
        <v>2020</v>
      </c>
      <c r="FR3">
        <f t="shared" si="4"/>
        <v>2020</v>
      </c>
      <c r="FS3">
        <f t="shared" si="4"/>
        <v>2020</v>
      </c>
      <c r="FT3">
        <f t="shared" si="4"/>
        <v>2020</v>
      </c>
      <c r="FU3">
        <f t="shared" si="4"/>
        <v>2020</v>
      </c>
      <c r="FV3">
        <f t="shared" si="4"/>
        <v>2020</v>
      </c>
      <c r="FW3">
        <f t="shared" si="4"/>
        <v>2020</v>
      </c>
      <c r="FX3">
        <f t="shared" si="4"/>
        <v>2020</v>
      </c>
      <c r="FY3">
        <f t="shared" si="4"/>
        <v>2020</v>
      </c>
      <c r="FZ3">
        <f t="shared" si="4"/>
        <v>2021</v>
      </c>
      <c r="GA3">
        <f t="shared" si="4"/>
        <v>2021</v>
      </c>
      <c r="GB3">
        <f t="shared" si="4"/>
        <v>2021</v>
      </c>
      <c r="GC3">
        <f t="shared" si="4"/>
        <v>2021</v>
      </c>
      <c r="GD3">
        <f t="shared" si="4"/>
        <v>2021</v>
      </c>
      <c r="GE3">
        <f t="shared" si="4"/>
        <v>2021</v>
      </c>
      <c r="GF3">
        <f t="shared" si="4"/>
        <v>2021</v>
      </c>
      <c r="GG3">
        <f t="shared" si="4"/>
        <v>2021</v>
      </c>
      <c r="GH3">
        <f t="shared" si="4"/>
        <v>2021</v>
      </c>
      <c r="GI3">
        <f t="shared" si="4"/>
        <v>2021</v>
      </c>
      <c r="GJ3">
        <f t="shared" si="4"/>
        <v>2021</v>
      </c>
      <c r="GK3">
        <f t="shared" si="4"/>
        <v>2021</v>
      </c>
      <c r="GL3">
        <f t="shared" si="4"/>
        <v>2022</v>
      </c>
      <c r="GM3">
        <f t="shared" si="4"/>
        <v>2022</v>
      </c>
      <c r="GN3">
        <f t="shared" si="4"/>
        <v>2022</v>
      </c>
      <c r="GO3">
        <f t="shared" si="4"/>
        <v>2022</v>
      </c>
      <c r="GP3">
        <f t="shared" si="4"/>
        <v>2022</v>
      </c>
      <c r="GQ3">
        <f t="shared" si="4"/>
        <v>2022</v>
      </c>
      <c r="GR3">
        <f t="shared" si="4"/>
        <v>2022</v>
      </c>
      <c r="GS3">
        <f t="shared" si="4"/>
        <v>2022</v>
      </c>
      <c r="GT3">
        <f t="shared" si="4"/>
        <v>2022</v>
      </c>
      <c r="GU3">
        <f t="shared" si="4"/>
        <v>2022</v>
      </c>
      <c r="GV3">
        <f t="shared" si="4"/>
        <v>2022</v>
      </c>
      <c r="GW3">
        <f t="shared" si="4"/>
        <v>2022</v>
      </c>
      <c r="GX3">
        <f t="shared" si="4"/>
        <v>2023</v>
      </c>
      <c r="GY3">
        <f t="shared" si="4"/>
        <v>2023</v>
      </c>
      <c r="GZ3">
        <f t="shared" si="4"/>
        <v>2023</v>
      </c>
      <c r="HA3">
        <f t="shared" si="4"/>
        <v>2023</v>
      </c>
      <c r="HB3">
        <f t="shared" si="4"/>
        <v>2023</v>
      </c>
      <c r="HC3">
        <f t="shared" si="4"/>
        <v>2023</v>
      </c>
      <c r="HD3">
        <f t="shared" si="4"/>
        <v>2023</v>
      </c>
      <c r="HE3">
        <f t="shared" si="4"/>
        <v>2023</v>
      </c>
      <c r="HF3">
        <f t="shared" si="4"/>
        <v>2023</v>
      </c>
      <c r="HG3">
        <f t="shared" si="4"/>
        <v>2023</v>
      </c>
      <c r="HH3">
        <f t="shared" si="4"/>
        <v>2023</v>
      </c>
      <c r="HI3">
        <f t="shared" si="4"/>
        <v>2023</v>
      </c>
      <c r="HJ3">
        <f t="shared" si="4"/>
        <v>2024</v>
      </c>
      <c r="HK3">
        <f t="shared" si="4"/>
        <v>2024</v>
      </c>
      <c r="HL3">
        <f t="shared" si="4"/>
        <v>2024</v>
      </c>
      <c r="HM3">
        <f t="shared" si="4"/>
        <v>2024</v>
      </c>
      <c r="HN3">
        <f t="shared" ref="HN3:HU3" si="5">YEAR(HN5)</f>
        <v>2024</v>
      </c>
      <c r="HO3">
        <f t="shared" si="5"/>
        <v>2024</v>
      </c>
      <c r="HP3">
        <f t="shared" si="5"/>
        <v>2024</v>
      </c>
      <c r="HQ3">
        <f t="shared" si="5"/>
        <v>2024</v>
      </c>
      <c r="HR3">
        <f t="shared" si="5"/>
        <v>2024</v>
      </c>
      <c r="HS3">
        <f t="shared" si="5"/>
        <v>2024</v>
      </c>
      <c r="HT3">
        <f t="shared" si="5"/>
        <v>2024</v>
      </c>
      <c r="HU3">
        <f t="shared" si="5"/>
        <v>2024</v>
      </c>
      <c r="HX3">
        <v>2020</v>
      </c>
      <c r="HY3">
        <v>2020</v>
      </c>
      <c r="HZ3">
        <v>2020</v>
      </c>
      <c r="IA3">
        <v>2020</v>
      </c>
      <c r="IB3">
        <v>2020</v>
      </c>
      <c r="IC3">
        <v>2021</v>
      </c>
      <c r="ID3">
        <v>2021</v>
      </c>
      <c r="IE3">
        <v>2021</v>
      </c>
      <c r="IF3">
        <v>2021</v>
      </c>
      <c r="IG3">
        <v>2021</v>
      </c>
      <c r="IH3">
        <v>2022</v>
      </c>
      <c r="II3">
        <v>2022</v>
      </c>
      <c r="IJ3">
        <v>2022</v>
      </c>
      <c r="IK3">
        <v>2022</v>
      </c>
      <c r="IL3">
        <v>2022</v>
      </c>
      <c r="IM3">
        <v>2023</v>
      </c>
      <c r="IN3">
        <v>2023</v>
      </c>
      <c r="IO3">
        <v>2023</v>
      </c>
      <c r="IP3">
        <v>2023</v>
      </c>
      <c r="IQ3">
        <v>2023</v>
      </c>
      <c r="IR3">
        <v>2024</v>
      </c>
      <c r="IS3">
        <v>2024</v>
      </c>
      <c r="IT3">
        <v>2024</v>
      </c>
      <c r="IU3">
        <v>2024</v>
      </c>
      <c r="IV3">
        <v>2024</v>
      </c>
      <c r="IW3">
        <v>2020</v>
      </c>
      <c r="IX3">
        <v>2020</v>
      </c>
      <c r="IY3">
        <v>2020</v>
      </c>
      <c r="IZ3">
        <v>2020</v>
      </c>
      <c r="JA3">
        <v>2020</v>
      </c>
      <c r="JB3">
        <v>2021</v>
      </c>
      <c r="JC3">
        <v>2021</v>
      </c>
      <c r="JD3">
        <v>2021</v>
      </c>
      <c r="JE3">
        <v>2021</v>
      </c>
      <c r="JF3">
        <v>2021</v>
      </c>
      <c r="JG3">
        <v>2022</v>
      </c>
      <c r="JH3">
        <v>2022</v>
      </c>
      <c r="JI3">
        <v>2022</v>
      </c>
      <c r="JJ3">
        <v>2022</v>
      </c>
      <c r="JK3">
        <v>2022</v>
      </c>
      <c r="JL3">
        <v>2023</v>
      </c>
      <c r="JM3">
        <v>2023</v>
      </c>
      <c r="JN3">
        <v>2023</v>
      </c>
      <c r="JO3">
        <v>2023</v>
      </c>
      <c r="JP3">
        <v>2023</v>
      </c>
      <c r="JQ3">
        <v>2024</v>
      </c>
      <c r="JR3">
        <v>2024</v>
      </c>
      <c r="JS3">
        <v>2024</v>
      </c>
      <c r="JT3">
        <v>2024</v>
      </c>
      <c r="JU3">
        <v>2024</v>
      </c>
      <c r="JV3">
        <v>2020</v>
      </c>
      <c r="JW3">
        <v>2020</v>
      </c>
      <c r="JX3">
        <v>2020</v>
      </c>
      <c r="JY3">
        <v>2020</v>
      </c>
      <c r="JZ3">
        <v>2020</v>
      </c>
      <c r="KA3">
        <v>2021</v>
      </c>
      <c r="KB3">
        <v>2021</v>
      </c>
      <c r="KC3">
        <v>2021</v>
      </c>
      <c r="KD3">
        <v>2021</v>
      </c>
      <c r="KE3">
        <v>2021</v>
      </c>
      <c r="KF3">
        <v>2022</v>
      </c>
      <c r="KG3">
        <v>2022</v>
      </c>
      <c r="KH3">
        <v>2022</v>
      </c>
      <c r="KI3">
        <v>2022</v>
      </c>
      <c r="KJ3">
        <v>2022</v>
      </c>
      <c r="KK3">
        <v>2023</v>
      </c>
      <c r="KL3">
        <v>2023</v>
      </c>
      <c r="KM3">
        <v>2023</v>
      </c>
      <c r="KN3">
        <v>2023</v>
      </c>
      <c r="KO3">
        <v>2023</v>
      </c>
      <c r="KP3">
        <v>2024</v>
      </c>
      <c r="KQ3">
        <v>2024</v>
      </c>
      <c r="KR3">
        <v>2024</v>
      </c>
      <c r="KS3">
        <v>2024</v>
      </c>
      <c r="KT3">
        <v>2024</v>
      </c>
    </row>
    <row r="4" spans="1:307" ht="15.75" x14ac:dyDescent="0.25">
      <c r="A4" s="27" t="s">
        <v>310</v>
      </c>
      <c r="B4" s="27"/>
      <c r="C4" s="27"/>
      <c r="D4" s="28"/>
      <c r="E4" s="28"/>
      <c r="F4" t="s">
        <v>311</v>
      </c>
      <c r="G4" t="s">
        <v>311</v>
      </c>
      <c r="H4" t="s">
        <v>311</v>
      </c>
      <c r="I4" t="s">
        <v>312</v>
      </c>
      <c r="J4" t="s">
        <v>312</v>
      </c>
      <c r="K4" t="s">
        <v>312</v>
      </c>
      <c r="L4" t="s">
        <v>313</v>
      </c>
      <c r="M4" t="s">
        <v>313</v>
      </c>
      <c r="N4" t="s">
        <v>313</v>
      </c>
      <c r="O4" t="s">
        <v>314</v>
      </c>
      <c r="P4" t="s">
        <v>314</v>
      </c>
      <c r="Q4" t="s">
        <v>314</v>
      </c>
      <c r="R4" t="s">
        <v>311</v>
      </c>
      <c r="S4" t="s">
        <v>311</v>
      </c>
      <c r="T4" t="s">
        <v>311</v>
      </c>
      <c r="U4" t="s">
        <v>312</v>
      </c>
      <c r="V4" t="s">
        <v>312</v>
      </c>
      <c r="W4" t="s">
        <v>312</v>
      </c>
      <c r="X4" t="s">
        <v>313</v>
      </c>
      <c r="Y4" t="s">
        <v>313</v>
      </c>
      <c r="Z4" t="s">
        <v>313</v>
      </c>
      <c r="AA4" t="s">
        <v>314</v>
      </c>
      <c r="AB4" t="s">
        <v>314</v>
      </c>
      <c r="AC4" t="s">
        <v>314</v>
      </c>
      <c r="AD4" t="s">
        <v>311</v>
      </c>
      <c r="AE4" t="s">
        <v>311</v>
      </c>
      <c r="AF4" t="s">
        <v>311</v>
      </c>
      <c r="AG4" t="s">
        <v>312</v>
      </c>
      <c r="AH4" t="s">
        <v>312</v>
      </c>
      <c r="AI4" t="s">
        <v>312</v>
      </c>
      <c r="AJ4" t="s">
        <v>313</v>
      </c>
      <c r="AK4" t="s">
        <v>313</v>
      </c>
      <c r="AL4" t="s">
        <v>313</v>
      </c>
      <c r="AM4" t="s">
        <v>314</v>
      </c>
      <c r="AN4" t="s">
        <v>314</v>
      </c>
      <c r="AO4" t="s">
        <v>314</v>
      </c>
      <c r="AP4" t="s">
        <v>311</v>
      </c>
      <c r="AQ4" t="s">
        <v>311</v>
      </c>
      <c r="AR4" t="s">
        <v>311</v>
      </c>
      <c r="AS4" t="s">
        <v>312</v>
      </c>
      <c r="AT4" t="s">
        <v>312</v>
      </c>
      <c r="AU4" t="s">
        <v>312</v>
      </c>
      <c r="AV4" t="s">
        <v>313</v>
      </c>
      <c r="AW4" t="s">
        <v>313</v>
      </c>
      <c r="AX4" t="s">
        <v>313</v>
      </c>
      <c r="AY4" t="s">
        <v>314</v>
      </c>
      <c r="AZ4" t="s">
        <v>314</v>
      </c>
      <c r="BA4" t="s">
        <v>314</v>
      </c>
      <c r="BB4" t="s">
        <v>311</v>
      </c>
      <c r="BC4" t="s">
        <v>311</v>
      </c>
      <c r="BD4" t="s">
        <v>311</v>
      </c>
      <c r="BE4" t="s">
        <v>312</v>
      </c>
      <c r="BF4" t="s">
        <v>312</v>
      </c>
      <c r="BG4" t="s">
        <v>312</v>
      </c>
      <c r="BH4" t="s">
        <v>313</v>
      </c>
      <c r="BI4" t="s">
        <v>313</v>
      </c>
      <c r="BJ4" t="s">
        <v>313</v>
      </c>
      <c r="BK4" t="s">
        <v>314</v>
      </c>
      <c r="BL4" t="s">
        <v>314</v>
      </c>
      <c r="BM4" t="s">
        <v>314</v>
      </c>
      <c r="BN4" t="s">
        <v>311</v>
      </c>
      <c r="BO4" t="s">
        <v>311</v>
      </c>
      <c r="BP4" t="s">
        <v>311</v>
      </c>
      <c r="BQ4" t="s">
        <v>312</v>
      </c>
      <c r="BR4" t="s">
        <v>312</v>
      </c>
      <c r="BS4" t="s">
        <v>312</v>
      </c>
      <c r="BT4" t="s">
        <v>313</v>
      </c>
      <c r="BU4" t="s">
        <v>313</v>
      </c>
      <c r="BV4" t="s">
        <v>313</v>
      </c>
      <c r="BW4" t="s">
        <v>314</v>
      </c>
      <c r="BX4" t="s">
        <v>314</v>
      </c>
      <c r="BY4" t="s">
        <v>314</v>
      </c>
      <c r="CD4" t="s">
        <v>311</v>
      </c>
      <c r="CE4" t="s">
        <v>311</v>
      </c>
      <c r="CF4" t="s">
        <v>311</v>
      </c>
      <c r="CG4" t="s">
        <v>312</v>
      </c>
      <c r="CH4" t="s">
        <v>312</v>
      </c>
      <c r="CI4" t="s">
        <v>312</v>
      </c>
      <c r="CJ4" t="s">
        <v>313</v>
      </c>
      <c r="CK4" t="s">
        <v>313</v>
      </c>
      <c r="CL4" t="s">
        <v>313</v>
      </c>
      <c r="CM4" t="s">
        <v>314</v>
      </c>
      <c r="CN4" t="s">
        <v>314</v>
      </c>
      <c r="CO4" t="s">
        <v>314</v>
      </c>
      <c r="CP4" t="s">
        <v>311</v>
      </c>
      <c r="CQ4" t="s">
        <v>311</v>
      </c>
      <c r="CR4" t="s">
        <v>311</v>
      </c>
      <c r="CS4" t="s">
        <v>312</v>
      </c>
      <c r="CT4" t="s">
        <v>312</v>
      </c>
      <c r="CU4" t="s">
        <v>312</v>
      </c>
      <c r="CV4" t="s">
        <v>313</v>
      </c>
      <c r="CW4" t="s">
        <v>313</v>
      </c>
      <c r="CX4" t="s">
        <v>313</v>
      </c>
      <c r="CY4" t="s">
        <v>314</v>
      </c>
      <c r="CZ4" t="s">
        <v>314</v>
      </c>
      <c r="DA4" t="s">
        <v>314</v>
      </c>
      <c r="DB4" t="s">
        <v>311</v>
      </c>
      <c r="DC4" t="s">
        <v>311</v>
      </c>
      <c r="DD4" t="s">
        <v>311</v>
      </c>
      <c r="DE4" t="s">
        <v>312</v>
      </c>
      <c r="DF4" t="s">
        <v>312</v>
      </c>
      <c r="DG4" t="s">
        <v>312</v>
      </c>
      <c r="DH4" t="s">
        <v>313</v>
      </c>
      <c r="DI4" t="s">
        <v>313</v>
      </c>
      <c r="DJ4" t="s">
        <v>313</v>
      </c>
      <c r="DK4" t="s">
        <v>314</v>
      </c>
      <c r="DL4" t="s">
        <v>314</v>
      </c>
      <c r="DM4" t="s">
        <v>314</v>
      </c>
      <c r="DN4" t="s">
        <v>311</v>
      </c>
      <c r="DO4" t="s">
        <v>311</v>
      </c>
      <c r="DP4" t="s">
        <v>311</v>
      </c>
      <c r="DQ4" t="s">
        <v>312</v>
      </c>
      <c r="DR4" t="s">
        <v>312</v>
      </c>
      <c r="DS4" t="s">
        <v>312</v>
      </c>
      <c r="DT4" t="s">
        <v>313</v>
      </c>
      <c r="DU4" t="s">
        <v>313</v>
      </c>
      <c r="DV4" t="s">
        <v>313</v>
      </c>
      <c r="DW4" t="s">
        <v>314</v>
      </c>
      <c r="DX4" t="s">
        <v>314</v>
      </c>
      <c r="DY4" t="s">
        <v>314</v>
      </c>
      <c r="DZ4" t="s">
        <v>311</v>
      </c>
      <c r="EA4" t="s">
        <v>311</v>
      </c>
      <c r="EB4" t="s">
        <v>311</v>
      </c>
      <c r="EC4" t="s">
        <v>312</v>
      </c>
      <c r="ED4" t="s">
        <v>312</v>
      </c>
      <c r="EE4" t="s">
        <v>312</v>
      </c>
      <c r="EF4" t="s">
        <v>313</v>
      </c>
      <c r="EG4" t="s">
        <v>313</v>
      </c>
      <c r="EH4" t="s">
        <v>313</v>
      </c>
      <c r="EI4" t="s">
        <v>314</v>
      </c>
      <c r="EJ4" t="s">
        <v>314</v>
      </c>
      <c r="EK4" t="s">
        <v>314</v>
      </c>
      <c r="EL4" t="s">
        <v>311</v>
      </c>
      <c r="EM4" t="s">
        <v>311</v>
      </c>
      <c r="EN4" t="s">
        <v>311</v>
      </c>
      <c r="EO4" t="s">
        <v>312</v>
      </c>
      <c r="EP4" t="s">
        <v>312</v>
      </c>
      <c r="EQ4" t="s">
        <v>312</v>
      </c>
      <c r="ER4" t="s">
        <v>313</v>
      </c>
      <c r="ES4" t="s">
        <v>313</v>
      </c>
      <c r="ET4" t="s">
        <v>313</v>
      </c>
      <c r="EU4" t="s">
        <v>314</v>
      </c>
      <c r="EV4" t="s">
        <v>314</v>
      </c>
      <c r="EW4" t="s">
        <v>314</v>
      </c>
      <c r="FB4" t="s">
        <v>311</v>
      </c>
      <c r="FC4" t="s">
        <v>311</v>
      </c>
      <c r="FD4" t="s">
        <v>311</v>
      </c>
      <c r="FE4" t="s">
        <v>312</v>
      </c>
      <c r="FF4" t="s">
        <v>312</v>
      </c>
      <c r="FG4" t="s">
        <v>312</v>
      </c>
      <c r="FH4" t="s">
        <v>313</v>
      </c>
      <c r="FI4" t="s">
        <v>313</v>
      </c>
      <c r="FJ4" t="s">
        <v>313</v>
      </c>
      <c r="FK4" t="s">
        <v>314</v>
      </c>
      <c r="FL4" t="s">
        <v>314</v>
      </c>
      <c r="FM4" t="s">
        <v>314</v>
      </c>
      <c r="FN4" t="s">
        <v>311</v>
      </c>
      <c r="FO4" t="s">
        <v>311</v>
      </c>
      <c r="FP4" t="s">
        <v>311</v>
      </c>
      <c r="FQ4" t="s">
        <v>312</v>
      </c>
      <c r="FR4" t="s">
        <v>312</v>
      </c>
      <c r="FS4" t="s">
        <v>312</v>
      </c>
      <c r="FT4" t="s">
        <v>313</v>
      </c>
      <c r="FU4" t="s">
        <v>313</v>
      </c>
      <c r="FV4" t="s">
        <v>313</v>
      </c>
      <c r="FW4" t="s">
        <v>314</v>
      </c>
      <c r="FX4" t="s">
        <v>314</v>
      </c>
      <c r="FY4" t="s">
        <v>314</v>
      </c>
      <c r="FZ4" t="s">
        <v>311</v>
      </c>
      <c r="GA4" t="s">
        <v>311</v>
      </c>
      <c r="GB4" t="s">
        <v>311</v>
      </c>
      <c r="GC4" t="s">
        <v>312</v>
      </c>
      <c r="GD4" t="s">
        <v>312</v>
      </c>
      <c r="GE4" t="s">
        <v>312</v>
      </c>
      <c r="GF4" t="s">
        <v>313</v>
      </c>
      <c r="GG4" t="s">
        <v>313</v>
      </c>
      <c r="GH4" t="s">
        <v>313</v>
      </c>
      <c r="GI4" t="s">
        <v>314</v>
      </c>
      <c r="GJ4" t="s">
        <v>314</v>
      </c>
      <c r="GK4" t="s">
        <v>314</v>
      </c>
      <c r="GL4" t="s">
        <v>311</v>
      </c>
      <c r="GM4" t="s">
        <v>311</v>
      </c>
      <c r="GN4" t="s">
        <v>311</v>
      </c>
      <c r="GO4" t="s">
        <v>312</v>
      </c>
      <c r="GP4" t="s">
        <v>312</v>
      </c>
      <c r="GQ4" t="s">
        <v>312</v>
      </c>
      <c r="GR4" t="s">
        <v>313</v>
      </c>
      <c r="GS4" t="s">
        <v>313</v>
      </c>
      <c r="GT4" t="s">
        <v>313</v>
      </c>
      <c r="GU4" t="s">
        <v>314</v>
      </c>
      <c r="GV4" t="s">
        <v>314</v>
      </c>
      <c r="GW4" t="s">
        <v>314</v>
      </c>
      <c r="GX4" t="s">
        <v>311</v>
      </c>
      <c r="GY4" t="s">
        <v>311</v>
      </c>
      <c r="GZ4" t="s">
        <v>311</v>
      </c>
      <c r="HA4" t="s">
        <v>312</v>
      </c>
      <c r="HB4" t="s">
        <v>312</v>
      </c>
      <c r="HC4" t="s">
        <v>312</v>
      </c>
      <c r="HD4" t="s">
        <v>313</v>
      </c>
      <c r="HE4" t="s">
        <v>313</v>
      </c>
      <c r="HF4" t="s">
        <v>313</v>
      </c>
      <c r="HG4" t="s">
        <v>314</v>
      </c>
      <c r="HH4" t="s">
        <v>314</v>
      </c>
      <c r="HI4" t="s">
        <v>314</v>
      </c>
      <c r="HJ4" t="s">
        <v>311</v>
      </c>
      <c r="HK4" t="s">
        <v>311</v>
      </c>
      <c r="HL4" t="s">
        <v>311</v>
      </c>
      <c r="HM4" t="s">
        <v>312</v>
      </c>
      <c r="HN4" t="s">
        <v>312</v>
      </c>
      <c r="HO4" t="s">
        <v>312</v>
      </c>
      <c r="HP4" t="s">
        <v>313</v>
      </c>
      <c r="HQ4" t="s">
        <v>313</v>
      </c>
      <c r="HR4" t="s">
        <v>313</v>
      </c>
      <c r="HS4" t="s">
        <v>314</v>
      </c>
      <c r="HT4" t="s">
        <v>314</v>
      </c>
      <c r="HU4" t="s">
        <v>314</v>
      </c>
      <c r="HX4" t="s">
        <v>311</v>
      </c>
      <c r="HY4" t="s">
        <v>312</v>
      </c>
      <c r="HZ4" t="s">
        <v>313</v>
      </c>
      <c r="IA4" t="s">
        <v>314</v>
      </c>
      <c r="IB4" t="s">
        <v>57</v>
      </c>
      <c r="IC4" t="s">
        <v>311</v>
      </c>
      <c r="ID4" t="s">
        <v>312</v>
      </c>
      <c r="IE4" t="s">
        <v>313</v>
      </c>
      <c r="IF4" t="s">
        <v>314</v>
      </c>
      <c r="IG4" t="s">
        <v>57</v>
      </c>
      <c r="IH4" t="s">
        <v>311</v>
      </c>
      <c r="II4" t="s">
        <v>312</v>
      </c>
      <c r="IJ4" t="s">
        <v>313</v>
      </c>
      <c r="IK4" t="s">
        <v>314</v>
      </c>
      <c r="IL4" t="s">
        <v>57</v>
      </c>
      <c r="IM4" t="s">
        <v>311</v>
      </c>
      <c r="IN4" t="s">
        <v>312</v>
      </c>
      <c r="IO4" t="s">
        <v>313</v>
      </c>
      <c r="IP4" t="s">
        <v>314</v>
      </c>
      <c r="IQ4" t="s">
        <v>57</v>
      </c>
      <c r="IR4" t="s">
        <v>311</v>
      </c>
      <c r="IS4" t="s">
        <v>312</v>
      </c>
      <c r="IT4" t="s">
        <v>313</v>
      </c>
      <c r="IU4" t="s">
        <v>314</v>
      </c>
      <c r="IV4" t="s">
        <v>57</v>
      </c>
      <c r="IW4" t="s">
        <v>311</v>
      </c>
      <c r="IX4" t="s">
        <v>312</v>
      </c>
      <c r="IY4" t="s">
        <v>313</v>
      </c>
      <c r="IZ4" t="s">
        <v>314</v>
      </c>
      <c r="JA4" t="s">
        <v>57</v>
      </c>
      <c r="JB4" t="s">
        <v>311</v>
      </c>
      <c r="JC4" t="s">
        <v>312</v>
      </c>
      <c r="JD4" t="s">
        <v>313</v>
      </c>
      <c r="JE4" t="s">
        <v>314</v>
      </c>
      <c r="JF4" t="s">
        <v>57</v>
      </c>
      <c r="JG4" t="s">
        <v>311</v>
      </c>
      <c r="JH4" t="s">
        <v>312</v>
      </c>
      <c r="JI4" t="s">
        <v>313</v>
      </c>
      <c r="JJ4" t="s">
        <v>314</v>
      </c>
      <c r="JK4" t="s">
        <v>57</v>
      </c>
      <c r="JL4" t="s">
        <v>311</v>
      </c>
      <c r="JM4" t="s">
        <v>312</v>
      </c>
      <c r="JN4" t="s">
        <v>313</v>
      </c>
      <c r="JO4" t="s">
        <v>314</v>
      </c>
      <c r="JP4" t="s">
        <v>57</v>
      </c>
      <c r="JQ4" t="s">
        <v>311</v>
      </c>
      <c r="JR4" t="s">
        <v>312</v>
      </c>
      <c r="JS4" t="s">
        <v>313</v>
      </c>
      <c r="JT4" t="s">
        <v>314</v>
      </c>
      <c r="JU4" t="s">
        <v>57</v>
      </c>
      <c r="JV4" t="s">
        <v>311</v>
      </c>
      <c r="JW4" t="s">
        <v>312</v>
      </c>
      <c r="JX4" t="s">
        <v>313</v>
      </c>
      <c r="JY4" t="s">
        <v>314</v>
      </c>
      <c r="JZ4" t="s">
        <v>57</v>
      </c>
      <c r="KA4" t="s">
        <v>311</v>
      </c>
      <c r="KB4" t="s">
        <v>312</v>
      </c>
      <c r="KC4" t="s">
        <v>313</v>
      </c>
      <c r="KD4" t="s">
        <v>314</v>
      </c>
      <c r="KE4" t="s">
        <v>57</v>
      </c>
      <c r="KF4" t="s">
        <v>311</v>
      </c>
      <c r="KG4" t="s">
        <v>312</v>
      </c>
      <c r="KH4" t="s">
        <v>313</v>
      </c>
      <c r="KI4" t="s">
        <v>314</v>
      </c>
      <c r="KJ4" t="s">
        <v>57</v>
      </c>
      <c r="KK4" t="s">
        <v>311</v>
      </c>
      <c r="KL4" t="s">
        <v>312</v>
      </c>
      <c r="KM4" t="s">
        <v>313</v>
      </c>
      <c r="KN4" t="s">
        <v>314</v>
      </c>
      <c r="KO4" t="s">
        <v>57</v>
      </c>
      <c r="KP4" t="s">
        <v>311</v>
      </c>
      <c r="KQ4" t="s">
        <v>312</v>
      </c>
      <c r="KR4" t="s">
        <v>313</v>
      </c>
      <c r="KS4" t="s">
        <v>314</v>
      </c>
      <c r="KT4" t="s">
        <v>57</v>
      </c>
    </row>
    <row r="5" spans="1:307" ht="15.75" thickBot="1" x14ac:dyDescent="0.3">
      <c r="A5" s="29" t="s">
        <v>62</v>
      </c>
      <c r="B5" s="30" t="s">
        <v>315</v>
      </c>
      <c r="C5" s="30" t="s">
        <v>14</v>
      </c>
      <c r="D5" s="31" t="s">
        <v>316</v>
      </c>
      <c r="E5" s="30" t="s">
        <v>317</v>
      </c>
      <c r="F5" s="32">
        <v>43496</v>
      </c>
      <c r="G5" s="32">
        <f>EOMONTH(F5,1)</f>
        <v>43524</v>
      </c>
      <c r="H5" s="32">
        <f t="shared" ref="H5:BS5" si="6">EOMONTH(G5,1)</f>
        <v>43555</v>
      </c>
      <c r="I5" s="32">
        <f t="shared" si="6"/>
        <v>43585</v>
      </c>
      <c r="J5" s="32">
        <f t="shared" si="6"/>
        <v>43616</v>
      </c>
      <c r="K5" s="32">
        <f t="shared" si="6"/>
        <v>43646</v>
      </c>
      <c r="L5" s="32">
        <f t="shared" si="6"/>
        <v>43677</v>
      </c>
      <c r="M5" s="32">
        <f t="shared" si="6"/>
        <v>43708</v>
      </c>
      <c r="N5" s="32">
        <f t="shared" si="6"/>
        <v>43738</v>
      </c>
      <c r="O5" s="32">
        <f t="shared" si="6"/>
        <v>43769</v>
      </c>
      <c r="P5" s="32">
        <f t="shared" si="6"/>
        <v>43799</v>
      </c>
      <c r="Q5" s="32">
        <f t="shared" si="6"/>
        <v>43830</v>
      </c>
      <c r="R5" s="32">
        <f t="shared" si="6"/>
        <v>43861</v>
      </c>
      <c r="S5" s="32">
        <f t="shared" si="6"/>
        <v>43890</v>
      </c>
      <c r="T5" s="32">
        <f t="shared" si="6"/>
        <v>43921</v>
      </c>
      <c r="U5" s="32">
        <f t="shared" si="6"/>
        <v>43951</v>
      </c>
      <c r="V5" s="32">
        <f t="shared" si="6"/>
        <v>43982</v>
      </c>
      <c r="W5" s="32">
        <f t="shared" si="6"/>
        <v>44012</v>
      </c>
      <c r="X5" s="32">
        <f t="shared" si="6"/>
        <v>44043</v>
      </c>
      <c r="Y5" s="32">
        <f t="shared" si="6"/>
        <v>44074</v>
      </c>
      <c r="Z5" s="32">
        <f t="shared" si="6"/>
        <v>44104</v>
      </c>
      <c r="AA5" s="32">
        <f t="shared" si="6"/>
        <v>44135</v>
      </c>
      <c r="AB5" s="32">
        <f t="shared" si="6"/>
        <v>44165</v>
      </c>
      <c r="AC5" s="32">
        <f t="shared" si="6"/>
        <v>44196</v>
      </c>
      <c r="AD5" s="32">
        <f t="shared" si="6"/>
        <v>44227</v>
      </c>
      <c r="AE5" s="32">
        <f t="shared" si="6"/>
        <v>44255</v>
      </c>
      <c r="AF5" s="32">
        <f t="shared" si="6"/>
        <v>44286</v>
      </c>
      <c r="AG5" s="32">
        <f t="shared" si="6"/>
        <v>44316</v>
      </c>
      <c r="AH5" s="32">
        <f t="shared" si="6"/>
        <v>44347</v>
      </c>
      <c r="AI5" s="32">
        <f t="shared" si="6"/>
        <v>44377</v>
      </c>
      <c r="AJ5" s="32">
        <f t="shared" si="6"/>
        <v>44408</v>
      </c>
      <c r="AK5" s="32">
        <f t="shared" si="6"/>
        <v>44439</v>
      </c>
      <c r="AL5" s="32">
        <f t="shared" si="6"/>
        <v>44469</v>
      </c>
      <c r="AM5" s="32">
        <f t="shared" si="6"/>
        <v>44500</v>
      </c>
      <c r="AN5" s="32">
        <f t="shared" si="6"/>
        <v>44530</v>
      </c>
      <c r="AO5" s="32">
        <f t="shared" si="6"/>
        <v>44561</v>
      </c>
      <c r="AP5" s="32">
        <f t="shared" si="6"/>
        <v>44592</v>
      </c>
      <c r="AQ5" s="32">
        <f t="shared" si="6"/>
        <v>44620</v>
      </c>
      <c r="AR5" s="32">
        <f t="shared" si="6"/>
        <v>44651</v>
      </c>
      <c r="AS5" s="32">
        <f t="shared" si="6"/>
        <v>44681</v>
      </c>
      <c r="AT5" s="32">
        <f t="shared" si="6"/>
        <v>44712</v>
      </c>
      <c r="AU5" s="32">
        <f t="shared" si="6"/>
        <v>44742</v>
      </c>
      <c r="AV5" s="32">
        <f t="shared" si="6"/>
        <v>44773</v>
      </c>
      <c r="AW5" s="32">
        <f t="shared" si="6"/>
        <v>44804</v>
      </c>
      <c r="AX5" s="32">
        <f t="shared" si="6"/>
        <v>44834</v>
      </c>
      <c r="AY5" s="32">
        <f t="shared" si="6"/>
        <v>44865</v>
      </c>
      <c r="AZ5" s="32">
        <f t="shared" si="6"/>
        <v>44895</v>
      </c>
      <c r="BA5" s="32">
        <f t="shared" si="6"/>
        <v>44926</v>
      </c>
      <c r="BB5" s="32">
        <f t="shared" si="6"/>
        <v>44957</v>
      </c>
      <c r="BC5" s="32">
        <f t="shared" si="6"/>
        <v>44985</v>
      </c>
      <c r="BD5" s="32">
        <f t="shared" si="6"/>
        <v>45016</v>
      </c>
      <c r="BE5" s="32">
        <f t="shared" si="6"/>
        <v>45046</v>
      </c>
      <c r="BF5" s="32">
        <f t="shared" si="6"/>
        <v>45077</v>
      </c>
      <c r="BG5" s="32">
        <f t="shared" si="6"/>
        <v>45107</v>
      </c>
      <c r="BH5" s="32">
        <f t="shared" si="6"/>
        <v>45138</v>
      </c>
      <c r="BI5" s="32">
        <f t="shared" si="6"/>
        <v>45169</v>
      </c>
      <c r="BJ5" s="32">
        <f t="shared" si="6"/>
        <v>45199</v>
      </c>
      <c r="BK5" s="32">
        <f t="shared" si="6"/>
        <v>45230</v>
      </c>
      <c r="BL5" s="32">
        <f t="shared" si="6"/>
        <v>45260</v>
      </c>
      <c r="BM5" s="32">
        <f t="shared" si="6"/>
        <v>45291</v>
      </c>
      <c r="BN5" s="32">
        <f t="shared" si="6"/>
        <v>45322</v>
      </c>
      <c r="BO5" s="32">
        <f t="shared" si="6"/>
        <v>45351</v>
      </c>
      <c r="BP5" s="32">
        <f t="shared" si="6"/>
        <v>45382</v>
      </c>
      <c r="BQ5" s="32">
        <f t="shared" si="6"/>
        <v>45412</v>
      </c>
      <c r="BR5" s="32">
        <f t="shared" si="6"/>
        <v>45443</v>
      </c>
      <c r="BS5" s="32">
        <f t="shared" si="6"/>
        <v>45473</v>
      </c>
      <c r="BT5" s="32">
        <f t="shared" ref="BT5:BY5" si="7">EOMONTH(BS5,1)</f>
        <v>45504</v>
      </c>
      <c r="BU5" s="32">
        <f t="shared" si="7"/>
        <v>45535</v>
      </c>
      <c r="BV5" s="32">
        <f t="shared" si="7"/>
        <v>45565</v>
      </c>
      <c r="BW5" s="32">
        <f t="shared" si="7"/>
        <v>45596</v>
      </c>
      <c r="BX5" s="32">
        <f t="shared" si="7"/>
        <v>45626</v>
      </c>
      <c r="BY5" s="32">
        <f t="shared" si="7"/>
        <v>45657</v>
      </c>
      <c r="BZ5" t="s">
        <v>57</v>
      </c>
      <c r="CA5" t="s">
        <v>8</v>
      </c>
      <c r="CB5" t="s">
        <v>318</v>
      </c>
      <c r="CC5" t="s">
        <v>319</v>
      </c>
      <c r="CD5" s="32">
        <v>43496</v>
      </c>
      <c r="CE5" s="32">
        <f>EOMONTH(CD5,1)</f>
        <v>43524</v>
      </c>
      <c r="CF5" s="32">
        <f t="shared" ref="CF5:EQ5" si="8">EOMONTH(CE5,1)</f>
        <v>43555</v>
      </c>
      <c r="CG5" s="32">
        <f t="shared" si="8"/>
        <v>43585</v>
      </c>
      <c r="CH5" s="32">
        <f t="shared" si="8"/>
        <v>43616</v>
      </c>
      <c r="CI5" s="32">
        <f t="shared" si="8"/>
        <v>43646</v>
      </c>
      <c r="CJ5" s="32">
        <f t="shared" si="8"/>
        <v>43677</v>
      </c>
      <c r="CK5" s="32">
        <f t="shared" si="8"/>
        <v>43708</v>
      </c>
      <c r="CL5" s="32">
        <f t="shared" si="8"/>
        <v>43738</v>
      </c>
      <c r="CM5" s="32">
        <f t="shared" si="8"/>
        <v>43769</v>
      </c>
      <c r="CN5" s="32">
        <f t="shared" si="8"/>
        <v>43799</v>
      </c>
      <c r="CO5" s="32">
        <f t="shared" si="8"/>
        <v>43830</v>
      </c>
      <c r="CP5" s="33">
        <f t="shared" si="8"/>
        <v>43861</v>
      </c>
      <c r="CQ5" s="33">
        <f t="shared" si="8"/>
        <v>43890</v>
      </c>
      <c r="CR5" s="33">
        <f t="shared" si="8"/>
        <v>43921</v>
      </c>
      <c r="CS5" s="33">
        <f t="shared" si="8"/>
        <v>43951</v>
      </c>
      <c r="CT5" s="33">
        <f t="shared" si="8"/>
        <v>43982</v>
      </c>
      <c r="CU5" s="33">
        <f t="shared" si="8"/>
        <v>44012</v>
      </c>
      <c r="CV5" s="33">
        <f t="shared" si="8"/>
        <v>44043</v>
      </c>
      <c r="CW5" s="33">
        <f t="shared" si="8"/>
        <v>44074</v>
      </c>
      <c r="CX5" s="33">
        <f t="shared" si="8"/>
        <v>44104</v>
      </c>
      <c r="CY5" s="33">
        <f t="shared" si="8"/>
        <v>44135</v>
      </c>
      <c r="CZ5" s="33">
        <f t="shared" si="8"/>
        <v>44165</v>
      </c>
      <c r="DA5" s="33">
        <f t="shared" si="8"/>
        <v>44196</v>
      </c>
      <c r="DB5" s="34">
        <f t="shared" si="8"/>
        <v>44227</v>
      </c>
      <c r="DC5" s="34">
        <f t="shared" si="8"/>
        <v>44255</v>
      </c>
      <c r="DD5" s="34">
        <f t="shared" si="8"/>
        <v>44286</v>
      </c>
      <c r="DE5" s="34">
        <f t="shared" si="8"/>
        <v>44316</v>
      </c>
      <c r="DF5" s="34">
        <f t="shared" si="8"/>
        <v>44347</v>
      </c>
      <c r="DG5" s="34">
        <f t="shared" si="8"/>
        <v>44377</v>
      </c>
      <c r="DH5" s="34">
        <f t="shared" si="8"/>
        <v>44408</v>
      </c>
      <c r="DI5" s="34">
        <f t="shared" si="8"/>
        <v>44439</v>
      </c>
      <c r="DJ5" s="34">
        <f t="shared" si="8"/>
        <v>44469</v>
      </c>
      <c r="DK5" s="34">
        <f t="shared" si="8"/>
        <v>44500</v>
      </c>
      <c r="DL5" s="34">
        <f t="shared" si="8"/>
        <v>44530</v>
      </c>
      <c r="DM5" s="34">
        <f t="shared" si="8"/>
        <v>44561</v>
      </c>
      <c r="DN5" s="35">
        <f t="shared" si="8"/>
        <v>44592</v>
      </c>
      <c r="DO5" s="35">
        <f t="shared" si="8"/>
        <v>44620</v>
      </c>
      <c r="DP5" s="35">
        <f t="shared" si="8"/>
        <v>44651</v>
      </c>
      <c r="DQ5" s="35">
        <f t="shared" si="8"/>
        <v>44681</v>
      </c>
      <c r="DR5" s="35">
        <f t="shared" si="8"/>
        <v>44712</v>
      </c>
      <c r="DS5" s="35">
        <f t="shared" si="8"/>
        <v>44742</v>
      </c>
      <c r="DT5" s="35">
        <f t="shared" si="8"/>
        <v>44773</v>
      </c>
      <c r="DU5" s="35">
        <f t="shared" si="8"/>
        <v>44804</v>
      </c>
      <c r="DV5" s="35">
        <f t="shared" si="8"/>
        <v>44834</v>
      </c>
      <c r="DW5" s="35">
        <f t="shared" si="8"/>
        <v>44865</v>
      </c>
      <c r="DX5" s="35">
        <f t="shared" si="8"/>
        <v>44895</v>
      </c>
      <c r="DY5" s="35">
        <f t="shared" si="8"/>
        <v>44926</v>
      </c>
      <c r="DZ5" s="33">
        <f t="shared" si="8"/>
        <v>44957</v>
      </c>
      <c r="EA5" s="33">
        <f t="shared" si="8"/>
        <v>44985</v>
      </c>
      <c r="EB5" s="33">
        <f t="shared" si="8"/>
        <v>45016</v>
      </c>
      <c r="EC5" s="33">
        <f t="shared" si="8"/>
        <v>45046</v>
      </c>
      <c r="ED5" s="33">
        <f t="shared" si="8"/>
        <v>45077</v>
      </c>
      <c r="EE5" s="33">
        <f t="shared" si="8"/>
        <v>45107</v>
      </c>
      <c r="EF5" s="33">
        <f t="shared" si="8"/>
        <v>45138</v>
      </c>
      <c r="EG5" s="33">
        <f t="shared" si="8"/>
        <v>45169</v>
      </c>
      <c r="EH5" s="33">
        <f t="shared" si="8"/>
        <v>45199</v>
      </c>
      <c r="EI5" s="33">
        <f t="shared" si="8"/>
        <v>45230</v>
      </c>
      <c r="EJ5" s="33">
        <f t="shared" si="8"/>
        <v>45260</v>
      </c>
      <c r="EK5" s="33">
        <f t="shared" si="8"/>
        <v>45291</v>
      </c>
      <c r="EL5" s="36">
        <f t="shared" si="8"/>
        <v>45322</v>
      </c>
      <c r="EM5" s="36">
        <f t="shared" si="8"/>
        <v>45351</v>
      </c>
      <c r="EN5" s="36">
        <f t="shared" si="8"/>
        <v>45382</v>
      </c>
      <c r="EO5" s="36">
        <f t="shared" si="8"/>
        <v>45412</v>
      </c>
      <c r="EP5" s="36">
        <f t="shared" si="8"/>
        <v>45443</v>
      </c>
      <c r="EQ5" s="36">
        <f t="shared" si="8"/>
        <v>45473</v>
      </c>
      <c r="ER5" s="36">
        <f t="shared" ref="ER5:EW5" si="9">EOMONTH(EQ5,1)</f>
        <v>45504</v>
      </c>
      <c r="ES5" s="36">
        <f t="shared" si="9"/>
        <v>45535</v>
      </c>
      <c r="ET5" s="36">
        <f t="shared" si="9"/>
        <v>45565</v>
      </c>
      <c r="EU5" s="36">
        <f t="shared" si="9"/>
        <v>45596</v>
      </c>
      <c r="EV5" s="36">
        <f t="shared" si="9"/>
        <v>45626</v>
      </c>
      <c r="EW5" s="36">
        <f t="shared" si="9"/>
        <v>45657</v>
      </c>
      <c r="EX5" t="s">
        <v>319</v>
      </c>
      <c r="FA5" t="s">
        <v>320</v>
      </c>
      <c r="FB5" s="32">
        <v>43496</v>
      </c>
      <c r="FC5" s="32">
        <f>EOMONTH(FB5,1)</f>
        <v>43524</v>
      </c>
      <c r="FD5" s="32">
        <f t="shared" ref="FD5:HO5" si="10">EOMONTH(FC5,1)</f>
        <v>43555</v>
      </c>
      <c r="FE5" s="32">
        <f t="shared" si="10"/>
        <v>43585</v>
      </c>
      <c r="FF5" s="32">
        <f t="shared" si="10"/>
        <v>43616</v>
      </c>
      <c r="FG5" s="32">
        <f t="shared" si="10"/>
        <v>43646</v>
      </c>
      <c r="FH5" s="32">
        <f t="shared" si="10"/>
        <v>43677</v>
      </c>
      <c r="FI5" s="32">
        <f t="shared" si="10"/>
        <v>43708</v>
      </c>
      <c r="FJ5" s="32">
        <f t="shared" si="10"/>
        <v>43738</v>
      </c>
      <c r="FK5" s="32">
        <f t="shared" si="10"/>
        <v>43769</v>
      </c>
      <c r="FL5" s="32">
        <f t="shared" si="10"/>
        <v>43799</v>
      </c>
      <c r="FM5" s="32">
        <f t="shared" si="10"/>
        <v>43830</v>
      </c>
      <c r="FN5" s="33">
        <f t="shared" si="10"/>
        <v>43861</v>
      </c>
      <c r="FO5" s="33">
        <f t="shared" si="10"/>
        <v>43890</v>
      </c>
      <c r="FP5" s="33">
        <f t="shared" si="10"/>
        <v>43921</v>
      </c>
      <c r="FQ5" s="33">
        <f t="shared" si="10"/>
        <v>43951</v>
      </c>
      <c r="FR5" s="33">
        <f t="shared" si="10"/>
        <v>43982</v>
      </c>
      <c r="FS5" s="33">
        <f t="shared" si="10"/>
        <v>44012</v>
      </c>
      <c r="FT5" s="33">
        <f t="shared" si="10"/>
        <v>44043</v>
      </c>
      <c r="FU5" s="33">
        <f t="shared" si="10"/>
        <v>44074</v>
      </c>
      <c r="FV5" s="33">
        <f t="shared" si="10"/>
        <v>44104</v>
      </c>
      <c r="FW5" s="33">
        <f t="shared" si="10"/>
        <v>44135</v>
      </c>
      <c r="FX5" s="33">
        <f t="shared" si="10"/>
        <v>44165</v>
      </c>
      <c r="FY5" s="33">
        <f t="shared" si="10"/>
        <v>44196</v>
      </c>
      <c r="FZ5" s="34">
        <f t="shared" si="10"/>
        <v>44227</v>
      </c>
      <c r="GA5" s="34">
        <f t="shared" si="10"/>
        <v>44255</v>
      </c>
      <c r="GB5" s="34">
        <f t="shared" si="10"/>
        <v>44286</v>
      </c>
      <c r="GC5" s="34">
        <f t="shared" si="10"/>
        <v>44316</v>
      </c>
      <c r="GD5" s="34">
        <f t="shared" si="10"/>
        <v>44347</v>
      </c>
      <c r="GE5" s="34">
        <f t="shared" si="10"/>
        <v>44377</v>
      </c>
      <c r="GF5" s="34">
        <f t="shared" si="10"/>
        <v>44408</v>
      </c>
      <c r="GG5" s="34">
        <f t="shared" si="10"/>
        <v>44439</v>
      </c>
      <c r="GH5" s="34">
        <f t="shared" si="10"/>
        <v>44469</v>
      </c>
      <c r="GI5" s="34">
        <f t="shared" si="10"/>
        <v>44500</v>
      </c>
      <c r="GJ5" s="34">
        <f t="shared" si="10"/>
        <v>44530</v>
      </c>
      <c r="GK5" s="34">
        <f t="shared" si="10"/>
        <v>44561</v>
      </c>
      <c r="GL5" s="35">
        <f t="shared" si="10"/>
        <v>44592</v>
      </c>
      <c r="GM5" s="35">
        <f t="shared" si="10"/>
        <v>44620</v>
      </c>
      <c r="GN5" s="35">
        <f t="shared" si="10"/>
        <v>44651</v>
      </c>
      <c r="GO5" s="35">
        <f t="shared" si="10"/>
        <v>44681</v>
      </c>
      <c r="GP5" s="35">
        <f t="shared" si="10"/>
        <v>44712</v>
      </c>
      <c r="GQ5" s="35">
        <f t="shared" si="10"/>
        <v>44742</v>
      </c>
      <c r="GR5" s="35">
        <f t="shared" si="10"/>
        <v>44773</v>
      </c>
      <c r="GS5" s="35">
        <f t="shared" si="10"/>
        <v>44804</v>
      </c>
      <c r="GT5" s="35">
        <f t="shared" si="10"/>
        <v>44834</v>
      </c>
      <c r="GU5" s="35">
        <f t="shared" si="10"/>
        <v>44865</v>
      </c>
      <c r="GV5" s="35">
        <f t="shared" si="10"/>
        <v>44895</v>
      </c>
      <c r="GW5" s="35">
        <f t="shared" si="10"/>
        <v>44926</v>
      </c>
      <c r="GX5" s="33">
        <f t="shared" si="10"/>
        <v>44957</v>
      </c>
      <c r="GY5" s="33">
        <f t="shared" si="10"/>
        <v>44985</v>
      </c>
      <c r="GZ5" s="33">
        <f t="shared" si="10"/>
        <v>45016</v>
      </c>
      <c r="HA5" s="33">
        <f t="shared" si="10"/>
        <v>45046</v>
      </c>
      <c r="HB5" s="33">
        <f t="shared" si="10"/>
        <v>45077</v>
      </c>
      <c r="HC5" s="33">
        <f t="shared" si="10"/>
        <v>45107</v>
      </c>
      <c r="HD5" s="33">
        <f t="shared" si="10"/>
        <v>45138</v>
      </c>
      <c r="HE5" s="33">
        <f t="shared" si="10"/>
        <v>45169</v>
      </c>
      <c r="HF5" s="33">
        <f t="shared" si="10"/>
        <v>45199</v>
      </c>
      <c r="HG5" s="33">
        <f t="shared" si="10"/>
        <v>45230</v>
      </c>
      <c r="HH5" s="33">
        <f t="shared" si="10"/>
        <v>45260</v>
      </c>
      <c r="HI5" s="33">
        <f t="shared" si="10"/>
        <v>45291</v>
      </c>
      <c r="HJ5" s="36">
        <f t="shared" si="10"/>
        <v>45322</v>
      </c>
      <c r="HK5" s="36">
        <f t="shared" si="10"/>
        <v>45351</v>
      </c>
      <c r="HL5" s="36">
        <f t="shared" si="10"/>
        <v>45382</v>
      </c>
      <c r="HM5" s="36">
        <f t="shared" si="10"/>
        <v>45412</v>
      </c>
      <c r="HN5" s="36">
        <f t="shared" si="10"/>
        <v>45443</v>
      </c>
      <c r="HO5" s="36">
        <f t="shared" si="10"/>
        <v>45473</v>
      </c>
      <c r="HP5" s="36">
        <f t="shared" ref="HP5:HU5" si="11">EOMONTH(HO5,1)</f>
        <v>45504</v>
      </c>
      <c r="HQ5" s="36">
        <f t="shared" si="11"/>
        <v>45535</v>
      </c>
      <c r="HR5" s="36">
        <f t="shared" si="11"/>
        <v>45565</v>
      </c>
      <c r="HS5" s="36">
        <f t="shared" si="11"/>
        <v>45596</v>
      </c>
      <c r="HT5" s="36">
        <f t="shared" si="11"/>
        <v>45626</v>
      </c>
      <c r="HU5" s="36">
        <f t="shared" si="11"/>
        <v>45657</v>
      </c>
      <c r="HV5" t="s">
        <v>321</v>
      </c>
      <c r="HW5" t="s">
        <v>322</v>
      </c>
      <c r="HX5" t="str">
        <f>HX3&amp;" "&amp;HX4</f>
        <v>2020 Q1</v>
      </c>
      <c r="HY5" t="str">
        <f t="shared" ref="HY5:IV5" si="12">HY3&amp;" "&amp;HY4</f>
        <v>2020 Q2</v>
      </c>
      <c r="HZ5" t="str">
        <f t="shared" si="12"/>
        <v>2020 Q3</v>
      </c>
      <c r="IA5" t="str">
        <f t="shared" si="12"/>
        <v>2020 Q4</v>
      </c>
      <c r="IB5" t="str">
        <f t="shared" si="12"/>
        <v>2020 Total</v>
      </c>
      <c r="IC5" t="str">
        <f t="shared" si="12"/>
        <v>2021 Q1</v>
      </c>
      <c r="ID5" t="str">
        <f t="shared" si="12"/>
        <v>2021 Q2</v>
      </c>
      <c r="IE5" t="str">
        <f t="shared" si="12"/>
        <v>2021 Q3</v>
      </c>
      <c r="IF5" t="str">
        <f t="shared" si="12"/>
        <v>2021 Q4</v>
      </c>
      <c r="IG5" t="str">
        <f t="shared" si="12"/>
        <v>2021 Total</v>
      </c>
      <c r="IH5" t="str">
        <f t="shared" si="12"/>
        <v>2022 Q1</v>
      </c>
      <c r="II5" t="str">
        <f t="shared" si="12"/>
        <v>2022 Q2</v>
      </c>
      <c r="IJ5" t="str">
        <f t="shared" si="12"/>
        <v>2022 Q3</v>
      </c>
      <c r="IK5" t="str">
        <f t="shared" si="12"/>
        <v>2022 Q4</v>
      </c>
      <c r="IL5" t="str">
        <f t="shared" si="12"/>
        <v>2022 Total</v>
      </c>
      <c r="IM5" t="str">
        <f t="shared" si="12"/>
        <v>2023 Q1</v>
      </c>
      <c r="IN5" t="str">
        <f t="shared" si="12"/>
        <v>2023 Q2</v>
      </c>
      <c r="IO5" t="str">
        <f t="shared" si="12"/>
        <v>2023 Q3</v>
      </c>
      <c r="IP5" t="str">
        <f t="shared" si="12"/>
        <v>2023 Q4</v>
      </c>
      <c r="IQ5" t="str">
        <f t="shared" si="12"/>
        <v>2023 Total</v>
      </c>
      <c r="IR5" t="str">
        <f t="shared" si="12"/>
        <v>2024 Q1</v>
      </c>
      <c r="IS5" t="str">
        <f t="shared" si="12"/>
        <v>2024 Q2</v>
      </c>
      <c r="IT5" t="str">
        <f t="shared" si="12"/>
        <v>2024 Q3</v>
      </c>
      <c r="IU5" t="str">
        <f t="shared" si="12"/>
        <v>2024 Q4</v>
      </c>
      <c r="IV5" t="str">
        <f t="shared" si="12"/>
        <v>2024 Total</v>
      </c>
      <c r="IW5" t="str">
        <f>IW3&amp;" "&amp;IW4</f>
        <v>2020 Q1</v>
      </c>
      <c r="IX5" t="str">
        <f t="shared" ref="IX5:JU5" si="13">IX3&amp;" "&amp;IX4</f>
        <v>2020 Q2</v>
      </c>
      <c r="IY5" t="str">
        <f t="shared" si="13"/>
        <v>2020 Q3</v>
      </c>
      <c r="IZ5" t="str">
        <f t="shared" si="13"/>
        <v>2020 Q4</v>
      </c>
      <c r="JA5" t="str">
        <f t="shared" si="13"/>
        <v>2020 Total</v>
      </c>
      <c r="JB5" t="str">
        <f t="shared" si="13"/>
        <v>2021 Q1</v>
      </c>
      <c r="JC5" t="str">
        <f t="shared" si="13"/>
        <v>2021 Q2</v>
      </c>
      <c r="JD5" t="str">
        <f t="shared" si="13"/>
        <v>2021 Q3</v>
      </c>
      <c r="JE5" t="str">
        <f t="shared" si="13"/>
        <v>2021 Q4</v>
      </c>
      <c r="JF5" t="str">
        <f t="shared" si="13"/>
        <v>2021 Total</v>
      </c>
      <c r="JG5" t="str">
        <f t="shared" si="13"/>
        <v>2022 Q1</v>
      </c>
      <c r="JH5" t="str">
        <f t="shared" si="13"/>
        <v>2022 Q2</v>
      </c>
      <c r="JI5" t="str">
        <f t="shared" si="13"/>
        <v>2022 Q3</v>
      </c>
      <c r="JJ5" t="str">
        <f t="shared" si="13"/>
        <v>2022 Q4</v>
      </c>
      <c r="JK5" t="str">
        <f t="shared" si="13"/>
        <v>2022 Total</v>
      </c>
      <c r="JL5" t="str">
        <f t="shared" si="13"/>
        <v>2023 Q1</v>
      </c>
      <c r="JM5" t="str">
        <f t="shared" si="13"/>
        <v>2023 Q2</v>
      </c>
      <c r="JN5" t="str">
        <f t="shared" si="13"/>
        <v>2023 Q3</v>
      </c>
      <c r="JO5" t="str">
        <f t="shared" si="13"/>
        <v>2023 Q4</v>
      </c>
      <c r="JP5" t="str">
        <f t="shared" si="13"/>
        <v>2023 Total</v>
      </c>
      <c r="JQ5" t="str">
        <f t="shared" si="13"/>
        <v>2024 Q1</v>
      </c>
      <c r="JR5" t="str">
        <f t="shared" si="13"/>
        <v>2024 Q2</v>
      </c>
      <c r="JS5" t="str">
        <f t="shared" si="13"/>
        <v>2024 Q3</v>
      </c>
      <c r="JT5" t="str">
        <f t="shared" si="13"/>
        <v>2024 Q4</v>
      </c>
      <c r="JU5" t="str">
        <f t="shared" si="13"/>
        <v>2024 Total</v>
      </c>
      <c r="JV5" t="str">
        <f>JV3&amp;" "&amp;JV4</f>
        <v>2020 Q1</v>
      </c>
      <c r="JW5" t="str">
        <f t="shared" ref="JW5:KT5" si="14">JW3&amp;" "&amp;JW4</f>
        <v>2020 Q2</v>
      </c>
      <c r="JX5" t="str">
        <f t="shared" si="14"/>
        <v>2020 Q3</v>
      </c>
      <c r="JY5" t="str">
        <f t="shared" si="14"/>
        <v>2020 Q4</v>
      </c>
      <c r="JZ5" t="str">
        <f t="shared" si="14"/>
        <v>2020 Total</v>
      </c>
      <c r="KA5" t="str">
        <f t="shared" si="14"/>
        <v>2021 Q1</v>
      </c>
      <c r="KB5" t="str">
        <f t="shared" si="14"/>
        <v>2021 Q2</v>
      </c>
      <c r="KC5" t="str">
        <f t="shared" si="14"/>
        <v>2021 Q3</v>
      </c>
      <c r="KD5" t="str">
        <f t="shared" si="14"/>
        <v>2021 Q4</v>
      </c>
      <c r="KE5" t="str">
        <f t="shared" si="14"/>
        <v>2021 Total</v>
      </c>
      <c r="KF5" t="str">
        <f t="shared" si="14"/>
        <v>2022 Q1</v>
      </c>
      <c r="KG5" t="str">
        <f t="shared" si="14"/>
        <v>2022 Q2</v>
      </c>
      <c r="KH5" t="str">
        <f t="shared" si="14"/>
        <v>2022 Q3</v>
      </c>
      <c r="KI5" t="str">
        <f t="shared" si="14"/>
        <v>2022 Q4</v>
      </c>
      <c r="KJ5" t="str">
        <f t="shared" si="14"/>
        <v>2022 Total</v>
      </c>
      <c r="KK5" t="str">
        <f t="shared" si="14"/>
        <v>2023 Q1</v>
      </c>
      <c r="KL5" t="str">
        <f t="shared" si="14"/>
        <v>2023 Q2</v>
      </c>
      <c r="KM5" t="str">
        <f t="shared" si="14"/>
        <v>2023 Q3</v>
      </c>
      <c r="KN5" t="str">
        <f t="shared" si="14"/>
        <v>2023 Q4</v>
      </c>
      <c r="KO5" t="str">
        <f t="shared" si="14"/>
        <v>2023 Total</v>
      </c>
      <c r="KP5" t="str">
        <f t="shared" si="14"/>
        <v>2024 Q1</v>
      </c>
      <c r="KQ5" t="str">
        <f t="shared" si="14"/>
        <v>2024 Q2</v>
      </c>
      <c r="KR5" t="str">
        <f t="shared" si="14"/>
        <v>2024 Q3</v>
      </c>
      <c r="KS5" t="str">
        <f t="shared" si="14"/>
        <v>2024 Q4</v>
      </c>
      <c r="KT5" t="str">
        <f t="shared" si="14"/>
        <v>2024 Total</v>
      </c>
      <c r="KU5" t="s">
        <v>323</v>
      </c>
    </row>
    <row r="6" spans="1:307" ht="15.75" thickBot="1" x14ac:dyDescent="0.3">
      <c r="A6" s="46">
        <v>2018081</v>
      </c>
      <c r="B6" s="37">
        <v>345</v>
      </c>
      <c r="C6" s="37">
        <v>24</v>
      </c>
      <c r="D6" s="47" t="s">
        <v>324</v>
      </c>
      <c r="E6" s="43"/>
      <c r="F6" s="44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5">
        <v>0</v>
      </c>
      <c r="R6" s="44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5">
        <v>0</v>
      </c>
      <c r="AD6" s="44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5">
        <v>0</v>
      </c>
      <c r="AP6" s="44">
        <v>0</v>
      </c>
      <c r="AQ6" s="42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5">
        <v>0</v>
      </c>
      <c r="BB6" s="44">
        <v>0</v>
      </c>
      <c r="BC6" s="42">
        <v>0</v>
      </c>
      <c r="BD6" s="42">
        <v>0</v>
      </c>
      <c r="BE6" s="42">
        <v>0</v>
      </c>
      <c r="BF6" s="42"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5">
        <v>0</v>
      </c>
      <c r="BN6" s="44">
        <v>0</v>
      </c>
      <c r="BO6" s="42">
        <v>0</v>
      </c>
      <c r="BP6" s="42">
        <v>0</v>
      </c>
      <c r="BQ6" s="42">
        <v>0</v>
      </c>
      <c r="BR6" s="42">
        <v>0</v>
      </c>
      <c r="BS6" s="42">
        <v>0</v>
      </c>
      <c r="BT6" s="42">
        <v>0</v>
      </c>
      <c r="BU6" s="42">
        <v>0</v>
      </c>
      <c r="BV6" s="42">
        <v>0</v>
      </c>
      <c r="BW6" s="42">
        <v>0</v>
      </c>
      <c r="BX6" s="42">
        <v>0</v>
      </c>
      <c r="BY6" s="45">
        <v>0</v>
      </c>
      <c r="BZ6" s="16">
        <f t="shared" ref="BZ6:BZ11" si="15">SUM(F6:BY6)</f>
        <v>0</v>
      </c>
      <c r="CA6" s="16" t="s">
        <v>17</v>
      </c>
      <c r="CB6" s="16">
        <v>37.229999999999997</v>
      </c>
      <c r="CC6" s="16">
        <f t="shared" ref="CC6:CC11" si="16">CB6*C6</f>
        <v>893.52</v>
      </c>
      <c r="CD6" s="14">
        <f t="shared" ref="CD6:CS11" si="17">IFERROR(F6/$BZ6*$CC6,0)</f>
        <v>0</v>
      </c>
      <c r="CE6" s="14">
        <f t="shared" si="17"/>
        <v>0</v>
      </c>
      <c r="CF6" s="14">
        <f t="shared" si="17"/>
        <v>0</v>
      </c>
      <c r="CG6" s="14">
        <f t="shared" si="17"/>
        <v>0</v>
      </c>
      <c r="CH6" s="14">
        <f t="shared" si="17"/>
        <v>0</v>
      </c>
      <c r="CI6" s="14">
        <f t="shared" si="17"/>
        <v>0</v>
      </c>
      <c r="CJ6" s="14">
        <f t="shared" si="17"/>
        <v>0</v>
      </c>
      <c r="CK6" s="14">
        <f t="shared" si="17"/>
        <v>0</v>
      </c>
      <c r="CL6" s="14">
        <f t="shared" si="17"/>
        <v>0</v>
      </c>
      <c r="CM6" s="14">
        <f t="shared" si="17"/>
        <v>0</v>
      </c>
      <c r="CN6" s="14">
        <f t="shared" si="17"/>
        <v>0</v>
      </c>
      <c r="CO6" s="14">
        <f t="shared" si="17"/>
        <v>0</v>
      </c>
      <c r="CP6" s="14">
        <f t="shared" si="17"/>
        <v>0</v>
      </c>
      <c r="CQ6" s="14">
        <f t="shared" si="17"/>
        <v>0</v>
      </c>
      <c r="CR6" s="14">
        <f t="shared" si="17"/>
        <v>0</v>
      </c>
      <c r="CS6" s="14">
        <f t="shared" si="17"/>
        <v>0</v>
      </c>
      <c r="CT6" s="14">
        <f t="shared" ref="CT6:DI11" si="18">IFERROR(V6/$BZ6*$CC6,0)</f>
        <v>0</v>
      </c>
      <c r="CU6" s="14">
        <f t="shared" si="18"/>
        <v>0</v>
      </c>
      <c r="CV6" s="14">
        <f t="shared" si="18"/>
        <v>0</v>
      </c>
      <c r="CW6" s="14">
        <f t="shared" si="18"/>
        <v>0</v>
      </c>
      <c r="CX6" s="14">
        <f t="shared" si="18"/>
        <v>0</v>
      </c>
      <c r="CY6" s="14">
        <f t="shared" si="18"/>
        <v>0</v>
      </c>
      <c r="CZ6" s="14">
        <f t="shared" si="18"/>
        <v>0</v>
      </c>
      <c r="DA6" s="14">
        <f t="shared" si="18"/>
        <v>0</v>
      </c>
      <c r="DB6" s="14">
        <f t="shared" si="18"/>
        <v>0</v>
      </c>
      <c r="DC6" s="14">
        <f t="shared" si="18"/>
        <v>0</v>
      </c>
      <c r="DD6" s="14">
        <f t="shared" si="18"/>
        <v>0</v>
      </c>
      <c r="DE6" s="14">
        <f t="shared" si="18"/>
        <v>0</v>
      </c>
      <c r="DF6" s="14">
        <f t="shared" si="18"/>
        <v>0</v>
      </c>
      <c r="DG6" s="14">
        <f t="shared" si="18"/>
        <v>0</v>
      </c>
      <c r="DH6" s="14">
        <f t="shared" si="18"/>
        <v>0</v>
      </c>
      <c r="DI6" s="14">
        <f t="shared" si="18"/>
        <v>0</v>
      </c>
      <c r="DJ6" s="14">
        <f t="shared" ref="DJ6:DY11" si="19">IFERROR(AL6/$BZ6*$CC6,0)</f>
        <v>0</v>
      </c>
      <c r="DK6" s="14">
        <f t="shared" si="19"/>
        <v>0</v>
      </c>
      <c r="DL6" s="14">
        <f t="shared" si="19"/>
        <v>0</v>
      </c>
      <c r="DM6" s="14">
        <f t="shared" si="19"/>
        <v>0</v>
      </c>
      <c r="DN6" s="14">
        <f t="shared" si="19"/>
        <v>0</v>
      </c>
      <c r="DO6" s="14">
        <f t="shared" si="19"/>
        <v>0</v>
      </c>
      <c r="DP6" s="14">
        <f t="shared" si="19"/>
        <v>0</v>
      </c>
      <c r="DQ6" s="14">
        <f t="shared" si="19"/>
        <v>0</v>
      </c>
      <c r="DR6" s="14">
        <f t="shared" si="19"/>
        <v>0</v>
      </c>
      <c r="DS6" s="14">
        <f t="shared" si="19"/>
        <v>0</v>
      </c>
      <c r="DT6" s="14">
        <f t="shared" si="19"/>
        <v>0</v>
      </c>
      <c r="DU6" s="14">
        <f t="shared" si="19"/>
        <v>0</v>
      </c>
      <c r="DV6" s="14">
        <f t="shared" si="19"/>
        <v>0</v>
      </c>
      <c r="DW6" s="14">
        <f t="shared" si="19"/>
        <v>0</v>
      </c>
      <c r="DX6" s="14">
        <f t="shared" si="19"/>
        <v>0</v>
      </c>
      <c r="DY6" s="14">
        <f t="shared" si="19"/>
        <v>0</v>
      </c>
      <c r="DZ6" s="14">
        <f t="shared" ref="DZ6:EO11" si="20">IFERROR(BB6/$BZ6*$CC6,0)</f>
        <v>0</v>
      </c>
      <c r="EA6" s="14">
        <f t="shared" si="20"/>
        <v>0</v>
      </c>
      <c r="EB6" s="14">
        <f t="shared" si="20"/>
        <v>0</v>
      </c>
      <c r="EC6" s="14">
        <f t="shared" si="20"/>
        <v>0</v>
      </c>
      <c r="ED6" s="14">
        <f t="shared" si="20"/>
        <v>0</v>
      </c>
      <c r="EE6" s="14">
        <f t="shared" si="20"/>
        <v>0</v>
      </c>
      <c r="EF6" s="14">
        <f t="shared" si="20"/>
        <v>0</v>
      </c>
      <c r="EG6" s="14">
        <f t="shared" si="20"/>
        <v>0</v>
      </c>
      <c r="EH6" s="14">
        <f t="shared" si="20"/>
        <v>0</v>
      </c>
      <c r="EI6" s="14">
        <f t="shared" si="20"/>
        <v>0</v>
      </c>
      <c r="EJ6" s="14">
        <f t="shared" si="20"/>
        <v>0</v>
      </c>
      <c r="EK6" s="14">
        <f t="shared" si="20"/>
        <v>0</v>
      </c>
      <c r="EL6" s="14">
        <f t="shared" si="20"/>
        <v>0</v>
      </c>
      <c r="EM6" s="14">
        <f t="shared" si="20"/>
        <v>0</v>
      </c>
      <c r="EN6" s="14">
        <f t="shared" si="20"/>
        <v>0</v>
      </c>
      <c r="EO6" s="14">
        <f t="shared" si="20"/>
        <v>0</v>
      </c>
      <c r="EP6" s="14">
        <f t="shared" ref="EL6:EW11" si="21">IFERROR(BR6/$BZ6*$CC6,0)</f>
        <v>0</v>
      </c>
      <c r="EQ6" s="14">
        <f t="shared" si="21"/>
        <v>0</v>
      </c>
      <c r="ER6" s="14">
        <f t="shared" si="21"/>
        <v>0</v>
      </c>
      <c r="ES6" s="14">
        <f t="shared" si="21"/>
        <v>0</v>
      </c>
      <c r="ET6" s="14">
        <f t="shared" si="21"/>
        <v>0</v>
      </c>
      <c r="EU6" s="14">
        <f t="shared" si="21"/>
        <v>0</v>
      </c>
      <c r="EV6" s="14">
        <f t="shared" si="21"/>
        <v>0</v>
      </c>
      <c r="EW6" s="14">
        <f t="shared" si="21"/>
        <v>0</v>
      </c>
      <c r="EX6" s="14">
        <f t="shared" ref="EX6:EX11" si="22">SUM(CD6:EW6)</f>
        <v>0</v>
      </c>
      <c r="EY6" s="14">
        <f t="shared" ref="EY6:EY11" si="23">COUNTIFS(F6:BY6,"&gt;0")</f>
        <v>0</v>
      </c>
      <c r="EZ6" s="38">
        <f t="shared" ref="EZ6:EZ11" si="24">_xlfn.MAXIFS($F$5:$BY$5,F6:BY6,"&gt;0")</f>
        <v>0</v>
      </c>
      <c r="FA6" s="39">
        <v>8.7100000000000011E-2</v>
      </c>
      <c r="FB6" s="24">
        <f>IF(AND($EZ6&gt;0,$EZ6&gt;=FB$5),IF(SUM($F6:F6)&gt;0,SUMIFS($F6:F6,$F6:F6,"&gt;0")*$FA6/12,0),0)</f>
        <v>0</v>
      </c>
      <c r="FC6" s="24">
        <f>IF(AND($EZ6&gt;0,$EZ6&gt;=FC$5),IF(SUM($F6:G6)&gt;0,SUMIFS($F6:G6,$F6:G6,"&gt;0")*$FA6/12,0),0)</f>
        <v>0</v>
      </c>
      <c r="FD6" s="24">
        <f>IF(AND($EZ6&gt;0,$EZ6&gt;=FD$5),IF(SUM($F6:H6)&gt;0,SUMIFS($F6:H6,$F6:H6,"&gt;0")*$FA6/12,0),0)</f>
        <v>0</v>
      </c>
      <c r="FE6" s="24">
        <f>IF(AND($EZ6&gt;0,$EZ6&gt;=FE$5),IF(SUM($F6:I6)&gt;0,SUMIFS($F6:I6,$F6:I6,"&gt;0")*$FA6/12,0),0)</f>
        <v>0</v>
      </c>
      <c r="FF6" s="24">
        <f>IF(AND($EZ6&gt;0,$EZ6&gt;=FF$5),IF(SUM($F6:J6)&gt;0,SUMIFS($F6:J6,$F6:J6,"&gt;0")*$FA6/12,0),0)</f>
        <v>0</v>
      </c>
      <c r="FG6" s="24">
        <f>IF(AND($EZ6&gt;0,$EZ6&gt;=FG$5),IF(SUM($F6:K6)&gt;0,SUMIFS($F6:K6,$F6:K6,"&gt;0")*$FA6/12,0),0)</f>
        <v>0</v>
      </c>
      <c r="FH6" s="24">
        <f>IF(AND($EZ6&gt;0,$EZ6&gt;=FH$5),IF(SUM($F6:L6)&gt;0,SUMIFS($F6:L6,$F6:L6,"&gt;0")*$FA6/12,0),0)</f>
        <v>0</v>
      </c>
      <c r="FI6" s="24">
        <f>IF(AND($EZ6&gt;0,$EZ6&gt;=FI$5),IF(SUM($F6:M6)&gt;0,SUMIFS($F6:M6,$F6:M6,"&gt;0")*$FA6/12,0),0)</f>
        <v>0</v>
      </c>
      <c r="FJ6" s="24">
        <f>IF(AND($EZ6&gt;0,$EZ6&gt;=FJ$5),IF(SUM($F6:N6)&gt;0,SUMIFS($F6:N6,$F6:N6,"&gt;0")*$FA6/12,0),0)</f>
        <v>0</v>
      </c>
      <c r="FK6" s="24">
        <f>IF(AND($EZ6&gt;0,$EZ6&gt;=FK$5),IF(SUM($F6:O6)&gt;0,SUMIFS($F6:O6,$F6:O6,"&gt;0")*$FA6/12,0),0)</f>
        <v>0</v>
      </c>
      <c r="FL6" s="24">
        <f>IF(AND($EZ6&gt;0,$EZ6&gt;=FL$5),IF(SUM($F6:P6)&gt;0,SUMIFS($F6:P6,$F6:P6,"&gt;0")*$FA6/12,0),0)</f>
        <v>0</v>
      </c>
      <c r="FM6" s="24">
        <f>IF(AND($EZ6&gt;0,$EZ6&gt;=FM$5),IF(SUM($F6:Q6)&gt;0,SUMIFS($F6:Q6,$F6:Q6,"&gt;0")*$FA6/12,0),0)</f>
        <v>0</v>
      </c>
      <c r="FN6" s="24">
        <f>IF(AND($EZ6&gt;0,$EZ6&gt;=FN$5),IF(SUM($F6:R6)&gt;0,SUMIFS($F6:R6,$F6:R6,"&gt;0")*$FA6/12,0),0)</f>
        <v>0</v>
      </c>
      <c r="FO6" s="24">
        <f>IF(AND($EZ6&gt;0,$EZ6&gt;=FO$5),IF(SUM($F6:S6)&gt;0,SUMIFS($F6:S6,$F6:S6,"&gt;0")*$FA6/12,0),0)</f>
        <v>0</v>
      </c>
      <c r="FP6" s="24">
        <f>IF(AND($EZ6&gt;0,$EZ6&gt;=FP$5),IF(SUM($F6:T6)&gt;0,SUMIFS($F6:T6,$F6:T6,"&gt;0")*$FA6/12,0),0)</f>
        <v>0</v>
      </c>
      <c r="FQ6" s="24">
        <f>IF(AND($EZ6&gt;0,$EZ6&gt;=FQ$5),IF(SUM($F6:U6)&gt;0,SUMIFS($F6:U6,$F6:U6,"&gt;0")*$FA6/12,0),0)</f>
        <v>0</v>
      </c>
      <c r="FR6" s="24">
        <f>IF(AND($EZ6&gt;0,$EZ6&gt;=FR$5),IF(SUM($F6:V6)&gt;0,SUMIFS($F6:V6,$F6:V6,"&gt;0")*$FA6/12,0),0)</f>
        <v>0</v>
      </c>
      <c r="FS6" s="24">
        <f>IF(AND($EZ6&gt;0,$EZ6&gt;=FS$5),IF(SUM($F6:W6)&gt;0,SUMIFS($F6:W6,$F6:W6,"&gt;0")*$FA6/12,0),0)</f>
        <v>0</v>
      </c>
      <c r="FT6" s="24">
        <f>IF(AND($EZ6&gt;0,$EZ6&gt;=FT$5),IF(SUM($F6:X6)&gt;0,SUMIFS($F6:X6,$F6:X6,"&gt;0")*$FA6/12,0),0)</f>
        <v>0</v>
      </c>
      <c r="FU6" s="24">
        <f>IF(AND($EZ6&gt;0,$EZ6&gt;=FU$5),IF(SUM($F6:Y6)&gt;0,SUMIFS($F6:Y6,$F6:Y6,"&gt;0")*$FA6/12,0),0)</f>
        <v>0</v>
      </c>
      <c r="FV6" s="24">
        <f>IF(AND($EZ6&gt;0,$EZ6&gt;=FV$5),IF(SUM($F6:Z6)&gt;0,SUMIFS($F6:Z6,$F6:Z6,"&gt;0")*$FA6/12,0),0)</f>
        <v>0</v>
      </c>
      <c r="FW6" s="24">
        <f>IF(AND($EZ6&gt;0,$EZ6&gt;=FW$5),IF(SUM($F6:AA6)&gt;0,SUMIFS($F6:AA6,$F6:AA6,"&gt;0")*$FA6/12,0),0)</f>
        <v>0</v>
      </c>
      <c r="FX6" s="24">
        <f>IF(AND($EZ6&gt;0,$EZ6&gt;=FX$5),IF(SUM($F6:AB6)&gt;0,SUMIFS($F6:AB6,$F6:AB6,"&gt;0")*$FA6/12,0),0)</f>
        <v>0</v>
      </c>
      <c r="FY6" s="24">
        <f>IF(AND($EZ6&gt;0,$EZ6&gt;=FY$5),IF(SUM($F6:AC6)&gt;0,SUMIFS($F6:AC6,$F6:AC6,"&gt;0")*$FA6/12,0),0)</f>
        <v>0</v>
      </c>
      <c r="FZ6" s="24">
        <f>IF(AND($EZ6&gt;0,$EZ6&gt;=FZ$5),IF(SUM($F6:AD6)&gt;0,SUMIFS($F6:AD6,$F6:AD6,"&gt;0")*$FA6/12,0),0)</f>
        <v>0</v>
      </c>
      <c r="GA6" s="24">
        <f>IF(AND($EZ6&gt;0,$EZ6&gt;=GA$5),IF(SUM($F6:AE6)&gt;0,SUMIFS($F6:AE6,$F6:AE6,"&gt;0")*$FA6/12,0),0)</f>
        <v>0</v>
      </c>
      <c r="GB6" s="24">
        <f>IF(AND($EZ6&gt;0,$EZ6&gt;=GB$5),IF(SUM($F6:AF6)&gt;0,SUMIFS($F6:AF6,$F6:AF6,"&gt;0")*$FA6/12,0),0)</f>
        <v>0</v>
      </c>
      <c r="GC6" s="24">
        <f>IF(AND($EZ6&gt;0,$EZ6&gt;=GC$5),IF(SUM($F6:AG6)&gt;0,SUMIFS($F6:AG6,$F6:AG6,"&gt;0")*$FA6/12,0),0)</f>
        <v>0</v>
      </c>
      <c r="GD6" s="24">
        <f>IF(AND($EZ6&gt;0,$EZ6&gt;=GD$5),IF(SUM($F6:AH6)&gt;0,SUMIFS($F6:AH6,$F6:AH6,"&gt;0")*$FA6/12,0),0)</f>
        <v>0</v>
      </c>
      <c r="GE6" s="24">
        <f>IF(AND($EZ6&gt;0,$EZ6&gt;=GE$5),IF(SUM($F6:AI6)&gt;0,SUMIFS($F6:AI6,$F6:AI6,"&gt;0")*$FA6/12,0),0)</f>
        <v>0</v>
      </c>
      <c r="GF6" s="24">
        <f>IF(AND($EZ6&gt;0,$EZ6&gt;=GF$5),IF(SUM($F6:AJ6)&gt;0,SUMIFS($F6:AJ6,$F6:AJ6,"&gt;0")*$FA6/12,0),0)</f>
        <v>0</v>
      </c>
      <c r="GG6" s="24">
        <f>IF(AND($EZ6&gt;0,$EZ6&gt;=GG$5),IF(SUM($F6:AK6)&gt;0,SUMIFS($F6:AK6,$F6:AK6,"&gt;0")*$FA6/12,0),0)</f>
        <v>0</v>
      </c>
      <c r="GH6" s="24">
        <f>IF(AND($EZ6&gt;0,$EZ6&gt;=GH$5),IF(SUM($F6:AL6)&gt;0,SUMIFS($F6:AL6,$F6:AL6,"&gt;0")*$FA6/12,0),0)</f>
        <v>0</v>
      </c>
      <c r="GI6" s="24">
        <f>IF(AND($EZ6&gt;0,$EZ6&gt;=GI$5),IF(SUM($F6:AM6)&gt;0,SUMIFS($F6:AM6,$F6:AM6,"&gt;0")*$FA6/12,0),0)</f>
        <v>0</v>
      </c>
      <c r="GJ6" s="24">
        <f>IF(AND($EZ6&gt;0,$EZ6&gt;=GJ$5),IF(SUM($F6:AN6)&gt;0,SUMIFS($F6:AN6,$F6:AN6,"&gt;0")*$FA6/12,0),0)</f>
        <v>0</v>
      </c>
      <c r="GK6" s="24">
        <f>IF(AND($EZ6&gt;0,$EZ6&gt;=GK$5),IF(SUM($F6:AO6)&gt;0,SUMIFS($F6:AO6,$F6:AO6,"&gt;0")*$FA6/12,0),0)</f>
        <v>0</v>
      </c>
      <c r="GL6" s="24">
        <f>IF(AND($EZ6&gt;0,$EZ6&gt;=GL$5),IF(SUM($F6:AP6)&gt;0,SUMIFS($F6:AP6,$F6:AP6,"&gt;0")*$FA6/12,0),0)</f>
        <v>0</v>
      </c>
      <c r="GM6" s="24">
        <f>IF(AND($EZ6&gt;0,$EZ6&gt;=GM$5),IF(SUM($F6:AQ6)&gt;0,SUMIFS($F6:AQ6,$F6:AQ6,"&gt;0")*$FA6/12,0),0)</f>
        <v>0</v>
      </c>
      <c r="GN6" s="24">
        <f>IF(AND($EZ6&gt;0,$EZ6&gt;=GN$5),IF(SUM($F6:AR6)&gt;0,SUMIFS($F6:AR6,$F6:AR6,"&gt;0")*$FA6/12,0),0)</f>
        <v>0</v>
      </c>
      <c r="GO6" s="24">
        <f>IF(AND($EZ6&gt;0,$EZ6&gt;=GO$5),IF(SUM($F6:AS6)&gt;0,SUMIFS($F6:AS6,$F6:AS6,"&gt;0")*$FA6/12,0),0)</f>
        <v>0</v>
      </c>
      <c r="GP6" s="24">
        <f>IF(AND($EZ6&gt;0,$EZ6&gt;=GP$5),IF(SUM($F6:AT6)&gt;0,SUMIFS($F6:AT6,$F6:AT6,"&gt;0")*$FA6/12,0),0)</f>
        <v>0</v>
      </c>
      <c r="GQ6" s="24">
        <f>IF(AND($EZ6&gt;0,$EZ6&gt;=GQ$5),IF(SUM($F6:AU6)&gt;0,SUMIFS($F6:AU6,$F6:AU6,"&gt;0")*$FA6/12,0),0)</f>
        <v>0</v>
      </c>
      <c r="GR6" s="24">
        <f>IF(AND($EZ6&gt;0,$EZ6&gt;=GR$5),IF(SUM($F6:AV6)&gt;0,SUMIFS($F6:AV6,$F6:AV6,"&gt;0")*$FA6/12,0),0)</f>
        <v>0</v>
      </c>
      <c r="GS6" s="24">
        <f>IF(AND($EZ6&gt;0,$EZ6&gt;=GS$5),IF(SUM($F6:AW6)&gt;0,SUMIFS($F6:AW6,$F6:AW6,"&gt;0")*$FA6/12,0),0)</f>
        <v>0</v>
      </c>
      <c r="GT6" s="24">
        <f>IF(AND($EZ6&gt;0,$EZ6&gt;=GT$5),IF(SUM($F6:AX6)&gt;0,SUMIFS($F6:AX6,$F6:AX6,"&gt;0")*$FA6/12,0),0)</f>
        <v>0</v>
      </c>
      <c r="GU6" s="24">
        <f>IF(AND($EZ6&gt;0,$EZ6&gt;=GU$5),IF(SUM($F6:AY6)&gt;0,SUMIFS($F6:AY6,$F6:AY6,"&gt;0")*$FA6/12,0),0)</f>
        <v>0</v>
      </c>
      <c r="GV6" s="24">
        <f>IF(AND($EZ6&gt;0,$EZ6&gt;=GV$5),IF(SUM($F6:AZ6)&gt;0,SUMIFS($F6:AZ6,$F6:AZ6,"&gt;0")*$FA6/12,0),0)</f>
        <v>0</v>
      </c>
      <c r="GW6" s="24">
        <f>IF(AND($EZ6&gt;0,$EZ6&gt;=GW$5),IF(SUM($F6:BA6)&gt;0,SUMIFS($F6:BA6,$F6:BA6,"&gt;0")*$FA6/12,0),0)</f>
        <v>0</v>
      </c>
      <c r="GX6" s="24">
        <f>IF(AND($EZ6&gt;0,$EZ6&gt;=GX$5),IF(SUM($F6:BB6)&gt;0,SUMIFS($F6:BB6,$F6:BB6,"&gt;0")*$FA6/12,0),0)</f>
        <v>0</v>
      </c>
      <c r="GY6" s="24">
        <f>IF(AND($EZ6&gt;0,$EZ6&gt;=GY$5),IF(SUM($F6:BC6)&gt;0,SUMIFS($F6:BC6,$F6:BC6,"&gt;0")*$FA6/12,0),0)</f>
        <v>0</v>
      </c>
      <c r="GZ6" s="24">
        <f>IF(AND($EZ6&gt;0,$EZ6&gt;=GZ$5),IF(SUM($F6:BD6)&gt;0,SUMIFS($F6:BD6,$F6:BD6,"&gt;0")*$FA6/12,0),0)</f>
        <v>0</v>
      </c>
      <c r="HA6" s="24">
        <f>IF(AND($EZ6&gt;0,$EZ6&gt;=HA$5),IF(SUM($F6:BE6)&gt;0,SUMIFS($F6:BE6,$F6:BE6,"&gt;0")*$FA6/12,0),0)</f>
        <v>0</v>
      </c>
      <c r="HB6" s="24">
        <f>IF(AND($EZ6&gt;0,$EZ6&gt;=HB$5),IF(SUM($F6:BF6)&gt;0,SUMIFS($F6:BF6,$F6:BF6,"&gt;0")*$FA6/12,0),0)</f>
        <v>0</v>
      </c>
      <c r="HC6" s="24">
        <f>IF(AND($EZ6&gt;0,$EZ6&gt;=HC$5),IF(SUM($F6:BG6)&gt;0,SUMIFS($F6:BG6,$F6:BG6,"&gt;0")*$FA6/12,0),0)</f>
        <v>0</v>
      </c>
      <c r="HD6" s="24">
        <f>IF(AND($EZ6&gt;0,$EZ6&gt;=HD$5),IF(SUM($F6:BH6)&gt;0,SUMIFS($F6:BH6,$F6:BH6,"&gt;0")*$FA6/12,0),0)</f>
        <v>0</v>
      </c>
      <c r="HE6" s="24">
        <f>IF(AND($EZ6&gt;0,$EZ6&gt;=HE$5),IF(SUM($F6:BI6)&gt;0,SUMIFS($F6:BI6,$F6:BI6,"&gt;0")*$FA6/12,0),0)</f>
        <v>0</v>
      </c>
      <c r="HF6" s="24">
        <f>IF(AND($EZ6&gt;0,$EZ6&gt;=HF$5),IF(SUM($F6:BJ6)&gt;0,SUMIFS($F6:BJ6,$F6:BJ6,"&gt;0")*$FA6/12,0),0)</f>
        <v>0</v>
      </c>
      <c r="HG6" s="24">
        <f>IF(AND($EZ6&gt;0,$EZ6&gt;=HG$5),IF(SUM($F6:BK6)&gt;0,SUMIFS($F6:BK6,$F6:BK6,"&gt;0")*$FA6/12,0),0)</f>
        <v>0</v>
      </c>
      <c r="HH6" s="24">
        <f>IF(AND($EZ6&gt;0,$EZ6&gt;=HH$5),IF(SUM($F6:BL6)&gt;0,SUMIFS($F6:BL6,$F6:BL6,"&gt;0")*$FA6/12,0),0)</f>
        <v>0</v>
      </c>
      <c r="HI6" s="24">
        <f>IF(AND($EZ6&gt;0,$EZ6&gt;=HI$5),IF(SUM($F6:BM6)&gt;0,SUMIFS($F6:BM6,$F6:BM6,"&gt;0")*$FA6/12,0),0)</f>
        <v>0</v>
      </c>
      <c r="HJ6" s="24">
        <f>IF(AND($EZ6&gt;0,$EZ6&gt;=HJ$5),IF(SUM($F6:BN6)&gt;0,SUMIFS($F6:BN6,$F6:BN6,"&gt;0")*$FA6/12,0),0)</f>
        <v>0</v>
      </c>
      <c r="HK6" s="24">
        <f>IF(AND($EZ6&gt;0,$EZ6&gt;=HK$5),IF(SUM($F6:BO6)&gt;0,SUMIFS($F6:BO6,$F6:BO6,"&gt;0")*$FA6/12,0),0)</f>
        <v>0</v>
      </c>
      <c r="HL6" s="24">
        <f>IF(AND($EZ6&gt;0,$EZ6&gt;=HL$5),IF(SUM($F6:BP6)&gt;0,SUMIFS($F6:BP6,$F6:BP6,"&gt;0")*$FA6/12,0),0)</f>
        <v>0</v>
      </c>
      <c r="HM6" s="24">
        <f>IF(AND($EZ6&gt;0,$EZ6&gt;=HM$5),IF(SUM($F6:BQ6)&gt;0,SUMIFS($F6:BQ6,$F6:BQ6,"&gt;0")*$FA6/12,0),0)</f>
        <v>0</v>
      </c>
      <c r="HN6" s="24">
        <f>IF(AND($EZ6&gt;0,$EZ6&gt;=HN$5),IF(SUM($F6:BR6)&gt;0,SUMIFS($F6:BR6,$F6:BR6,"&gt;0")*$FA6/12,0),0)</f>
        <v>0</v>
      </c>
      <c r="HO6" s="24">
        <f>IF(AND($EZ6&gt;0,$EZ6&gt;=HO$5),IF(SUM($F6:BS6)&gt;0,SUMIFS($F6:BS6,$F6:BS6,"&gt;0")*$FA6/12,0),0)</f>
        <v>0</v>
      </c>
      <c r="HP6" s="24">
        <f>IF(AND($EZ6&gt;0,$EZ6&gt;=HP$5),IF(SUM($F6:BT6)&gt;0,SUMIFS($F6:BT6,$F6:BT6,"&gt;0")*$FA6/12,0),0)</f>
        <v>0</v>
      </c>
      <c r="HQ6" s="24">
        <f>IF(AND($EZ6&gt;0,$EZ6&gt;=HQ$5),IF(SUM($F6:BU6)&gt;0,SUMIFS($F6:BU6,$F6:BU6,"&gt;0")*$FA6/12,0),0)</f>
        <v>0</v>
      </c>
      <c r="HR6" s="24">
        <f>IF(AND($EZ6&gt;0,$EZ6&gt;=HR$5),IF(SUM($F6:BV6)&gt;0,SUMIFS($F6:BV6,$F6:BV6,"&gt;0")*$FA6/12,0),0)</f>
        <v>0</v>
      </c>
      <c r="HS6" s="24">
        <f>IF(AND($EZ6&gt;0,$EZ6&gt;=HS$5),IF(SUM($F6:BW6)&gt;0,SUMIFS($F6:BW6,$F6:BW6,"&gt;0")*$FA6/12,0),0)</f>
        <v>0</v>
      </c>
      <c r="HT6" s="24">
        <f>IF(AND($EZ6&gt;0,$EZ6&gt;=HT$5),IF(SUM($F6:BX6)&gt;0,SUMIFS($F6:BX6,$F6:BX6,"&gt;0")*$FA6/12,0),0)</f>
        <v>0</v>
      </c>
      <c r="HU6" s="24">
        <f>IF(AND($EZ6&gt;0,$EZ6&gt;=HU$5),IF(SUM($F6:BY6)&gt;0,SUMIFS($F6:BY6,$F6:BY6,"&gt;0")*$FA6/12,0),0)</f>
        <v>0</v>
      </c>
      <c r="HV6" s="24">
        <f t="shared" ref="HV6:HV11" si="25">SUM(FB6:HU6)</f>
        <v>0</v>
      </c>
      <c r="HW6" s="40">
        <f t="shared" ref="HW6:HW11" si="26">IFERROR(HV6/BZ6,0)</f>
        <v>0</v>
      </c>
      <c r="HX6" s="14">
        <f t="shared" ref="HX6:IA11" si="27">SUMIFS($F6:$HV6,$F$2:$HV$2,HX$2,$F$3:$HV$3,HX$3,$F$4:$HV$4,HX$4)</f>
        <v>0</v>
      </c>
      <c r="HY6" s="14">
        <f t="shared" si="27"/>
        <v>0</v>
      </c>
      <c r="HZ6" s="14">
        <f t="shared" si="27"/>
        <v>0</v>
      </c>
      <c r="IA6" s="14">
        <f t="shared" si="27"/>
        <v>0</v>
      </c>
      <c r="IB6" s="14">
        <f t="shared" ref="IB6:IB11" si="28">SUM(HX6:IA6)</f>
        <v>0</v>
      </c>
      <c r="IC6" s="14">
        <f t="shared" ref="IC6:IF11" si="29">SUMIFS($F6:$HV6,$F$2:$HV$2,IC$2,$F$3:$HV$3,IC$3,$F$4:$HV$4,IC$4)</f>
        <v>0</v>
      </c>
      <c r="ID6" s="14">
        <f t="shared" si="29"/>
        <v>0</v>
      </c>
      <c r="IE6" s="14">
        <f t="shared" si="29"/>
        <v>0</v>
      </c>
      <c r="IF6" s="14">
        <f t="shared" si="29"/>
        <v>0</v>
      </c>
      <c r="IG6" s="14">
        <f t="shared" ref="IG6:IG11" si="30">SUM(IC6:IF6)</f>
        <v>0</v>
      </c>
      <c r="IH6" s="14">
        <f t="shared" ref="IH6:IK11" si="31">SUMIFS($F6:$HV6,$F$2:$HV$2,IH$2,$F$3:$HV$3,IH$3,$F$4:$HV$4,IH$4)</f>
        <v>0</v>
      </c>
      <c r="II6" s="14">
        <f t="shared" si="31"/>
        <v>0</v>
      </c>
      <c r="IJ6" s="14">
        <f t="shared" si="31"/>
        <v>0</v>
      </c>
      <c r="IK6" s="14">
        <f t="shared" si="31"/>
        <v>0</v>
      </c>
      <c r="IL6" s="14">
        <f t="shared" ref="IL6:IL11" si="32">SUM(IH6:IK6)</f>
        <v>0</v>
      </c>
      <c r="IM6" s="14">
        <f t="shared" ref="IM6:IP11" si="33">SUMIFS($F6:$HV6,$F$2:$HV$2,IM$2,$F$3:$HV$3,IM$3,$F$4:$HV$4,IM$4)</f>
        <v>0</v>
      </c>
      <c r="IN6" s="14">
        <f t="shared" si="33"/>
        <v>0</v>
      </c>
      <c r="IO6" s="14">
        <f t="shared" si="33"/>
        <v>0</v>
      </c>
      <c r="IP6" s="14">
        <f t="shared" si="33"/>
        <v>0</v>
      </c>
      <c r="IQ6" s="14">
        <f t="shared" ref="IQ6:IQ11" si="34">SUM(IM6:IP6)</f>
        <v>0</v>
      </c>
      <c r="IR6" s="14">
        <f t="shared" ref="IR6:IU11" si="35">SUMIFS($F6:$HV6,$F$2:$HV$2,IR$2,$F$3:$HV$3,IR$3,$F$4:$HV$4,IR$4)</f>
        <v>0</v>
      </c>
      <c r="IS6" s="14">
        <f t="shared" si="35"/>
        <v>0</v>
      </c>
      <c r="IT6" s="14">
        <f t="shared" si="35"/>
        <v>0</v>
      </c>
      <c r="IU6" s="14">
        <f t="shared" si="35"/>
        <v>0</v>
      </c>
      <c r="IV6" s="14">
        <f t="shared" ref="IV6:IV11" si="36">SUM(IR6:IU6)</f>
        <v>0</v>
      </c>
      <c r="IW6" s="14">
        <f t="shared" ref="IW6:IZ11" si="37">SUMIFS($F6:$HV6,$F$2:$HV$2,IW$2,$F$3:$HV$3,IW$3,$F$4:$HV$4,IW$4)</f>
        <v>0</v>
      </c>
      <c r="IX6" s="14">
        <f t="shared" si="37"/>
        <v>0</v>
      </c>
      <c r="IY6" s="14">
        <f t="shared" si="37"/>
        <v>0</v>
      </c>
      <c r="IZ6" s="14">
        <f t="shared" si="37"/>
        <v>0</v>
      </c>
      <c r="JA6" s="14">
        <f t="shared" ref="JA6:JA11" si="38">SUM(IW6:IZ6)</f>
        <v>0</v>
      </c>
      <c r="JB6" s="14">
        <f t="shared" ref="JB6:JE11" si="39">SUMIFS($F6:$HV6,$F$2:$HV$2,JB$2,$F$3:$HV$3,JB$3,$F$4:$HV$4,JB$4)</f>
        <v>0</v>
      </c>
      <c r="JC6" s="14">
        <f t="shared" si="39"/>
        <v>0</v>
      </c>
      <c r="JD6" s="14">
        <f t="shared" si="39"/>
        <v>0</v>
      </c>
      <c r="JE6" s="14">
        <f t="shared" si="39"/>
        <v>0</v>
      </c>
      <c r="JF6" s="14">
        <f t="shared" ref="JF6:JF11" si="40">SUM(JB6:JE6)</f>
        <v>0</v>
      </c>
      <c r="JG6" s="14">
        <f t="shared" ref="JG6:JJ11" si="41">SUMIFS($F6:$HV6,$F$2:$HV$2,JG$2,$F$3:$HV$3,JG$3,$F$4:$HV$4,JG$4)</f>
        <v>0</v>
      </c>
      <c r="JH6" s="14">
        <f t="shared" si="41"/>
        <v>0</v>
      </c>
      <c r="JI6" s="14">
        <f t="shared" si="41"/>
        <v>0</v>
      </c>
      <c r="JJ6" s="14">
        <f t="shared" si="41"/>
        <v>0</v>
      </c>
      <c r="JK6" s="14">
        <f t="shared" ref="JK6:JK11" si="42">SUM(JG6:JJ6)</f>
        <v>0</v>
      </c>
      <c r="JL6" s="14">
        <f t="shared" ref="JL6:JO11" si="43">SUMIFS($F6:$HV6,$F$2:$HV$2,JL$2,$F$3:$HV$3,JL$3,$F$4:$HV$4,JL$4)</f>
        <v>0</v>
      </c>
      <c r="JM6" s="14">
        <f t="shared" si="43"/>
        <v>0</v>
      </c>
      <c r="JN6" s="14">
        <f t="shared" si="43"/>
        <v>0</v>
      </c>
      <c r="JO6" s="14">
        <f t="shared" si="43"/>
        <v>0</v>
      </c>
      <c r="JP6" s="14">
        <f t="shared" ref="JP6:JP11" si="44">SUM(JL6:JO6)</f>
        <v>0</v>
      </c>
      <c r="JQ6" s="14">
        <f t="shared" ref="JQ6:JT11" si="45">SUMIFS($F6:$HV6,$F$2:$HV$2,JQ$2,$F$3:$HV$3,JQ$3,$F$4:$HV$4,JQ$4)</f>
        <v>0</v>
      </c>
      <c r="JR6" s="14">
        <f t="shared" si="45"/>
        <v>0</v>
      </c>
      <c r="JS6" s="14">
        <f t="shared" si="45"/>
        <v>0</v>
      </c>
      <c r="JT6" s="14">
        <f t="shared" si="45"/>
        <v>0</v>
      </c>
      <c r="JU6" s="14">
        <f t="shared" ref="JU6:JU11" si="46">SUM(JQ6:JT6)</f>
        <v>0</v>
      </c>
      <c r="JV6" s="14">
        <f t="shared" ref="JV6:JY11" si="47">SUMIFS($F6:$HV6,$F$2:$HV$2,JV$2,$F$3:$HV$3,JV$3,$F$4:$HV$4,JV$4)</f>
        <v>0</v>
      </c>
      <c r="JW6" s="14">
        <f t="shared" si="47"/>
        <v>0</v>
      </c>
      <c r="JX6" s="14">
        <f t="shared" si="47"/>
        <v>0</v>
      </c>
      <c r="JY6" s="14">
        <f t="shared" si="47"/>
        <v>0</v>
      </c>
      <c r="JZ6" s="14">
        <f t="shared" ref="JZ6:JZ11" si="48">SUM(JV6:JY6)</f>
        <v>0</v>
      </c>
      <c r="KA6" s="14">
        <f t="shared" ref="KA6:KD11" si="49">SUMIFS($F6:$HV6,$F$2:$HV$2,KA$2,$F$3:$HV$3,KA$3,$F$4:$HV$4,KA$4)</f>
        <v>0</v>
      </c>
      <c r="KB6" s="14">
        <f t="shared" si="49"/>
        <v>0</v>
      </c>
      <c r="KC6" s="14">
        <f t="shared" si="49"/>
        <v>0</v>
      </c>
      <c r="KD6" s="14">
        <f t="shared" si="49"/>
        <v>0</v>
      </c>
      <c r="KE6" s="14">
        <f t="shared" ref="KE6:KE11" si="50">SUM(KA6:KD6)</f>
        <v>0</v>
      </c>
      <c r="KF6" s="14">
        <f t="shared" ref="KF6:KI11" si="51">SUMIFS($F6:$HV6,$F$2:$HV$2,KF$2,$F$3:$HV$3,KF$3,$F$4:$HV$4,KF$4)</f>
        <v>0</v>
      </c>
      <c r="KG6" s="14">
        <f t="shared" si="51"/>
        <v>0</v>
      </c>
      <c r="KH6" s="14">
        <f t="shared" si="51"/>
        <v>0</v>
      </c>
      <c r="KI6" s="14">
        <f t="shared" si="51"/>
        <v>0</v>
      </c>
      <c r="KJ6" s="14">
        <f t="shared" ref="KJ6:KJ11" si="52">SUM(KF6:KI6)</f>
        <v>0</v>
      </c>
      <c r="KK6" s="14">
        <f t="shared" ref="KK6:KN11" si="53">SUMIFS($F6:$HV6,$F$2:$HV$2,KK$2,$F$3:$HV$3,KK$3,$F$4:$HV$4,KK$4)</f>
        <v>0</v>
      </c>
      <c r="KL6" s="14">
        <f t="shared" si="53"/>
        <v>0</v>
      </c>
      <c r="KM6" s="14">
        <f t="shared" si="53"/>
        <v>0</v>
      </c>
      <c r="KN6" s="14">
        <f t="shared" si="53"/>
        <v>0</v>
      </c>
      <c r="KO6" s="14">
        <f t="shared" ref="KO6:KO11" si="54">SUM(KK6:KN6)</f>
        <v>0</v>
      </c>
      <c r="KP6" s="14">
        <f t="shared" ref="KP6:KS11" si="55">SUMIFS($F6:$HV6,$F$2:$HV$2,KP$2,$F$3:$HV$3,KP$3,$F$4:$HV$4,KP$4)</f>
        <v>0</v>
      </c>
      <c r="KQ6" s="14">
        <f t="shared" si="55"/>
        <v>0</v>
      </c>
      <c r="KR6" s="14">
        <f t="shared" si="55"/>
        <v>0</v>
      </c>
      <c r="KS6" s="14">
        <f t="shared" si="55"/>
        <v>0</v>
      </c>
      <c r="KT6" s="14">
        <f t="shared" ref="KT6:KT11" si="56">SUM(KP6:KS6)</f>
        <v>0</v>
      </c>
      <c r="KU6" s="41">
        <f ca="1">IF(SUM(F6:BY6)&gt;0,IFERROR(VLOOKUP(A6,#REF!,1,FALSE),VLOOKUP(A6,#REF!,1,FALSE)),A6)</f>
        <v>2018081</v>
      </c>
    </row>
    <row r="7" spans="1:307" ht="15.75" thickBot="1" x14ac:dyDescent="0.3">
      <c r="A7" s="46">
        <v>2019116</v>
      </c>
      <c r="B7" s="37">
        <v>345</v>
      </c>
      <c r="C7" s="37">
        <v>24</v>
      </c>
      <c r="D7" s="47" t="s">
        <v>298</v>
      </c>
      <c r="E7" s="43"/>
      <c r="F7" s="44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13493.75</v>
      </c>
      <c r="O7" s="42">
        <v>13493.75</v>
      </c>
      <c r="P7" s="42">
        <v>13493.75</v>
      </c>
      <c r="Q7" s="45">
        <v>13493.75</v>
      </c>
      <c r="R7" s="44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5">
        <v>0</v>
      </c>
      <c r="AD7" s="44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5">
        <v>0</v>
      </c>
      <c r="AP7" s="44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5">
        <v>0</v>
      </c>
      <c r="BB7" s="44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5">
        <v>0</v>
      </c>
      <c r="BN7" s="44">
        <v>0</v>
      </c>
      <c r="BO7" s="42">
        <v>0</v>
      </c>
      <c r="BP7" s="42">
        <v>0</v>
      </c>
      <c r="BQ7" s="42">
        <v>0</v>
      </c>
      <c r="BR7" s="42">
        <v>0</v>
      </c>
      <c r="BS7" s="42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5">
        <v>0</v>
      </c>
      <c r="BZ7" s="16">
        <f t="shared" si="15"/>
        <v>53975</v>
      </c>
      <c r="CA7" s="16" t="s">
        <v>17</v>
      </c>
      <c r="CB7" s="16">
        <v>37.229999999999997</v>
      </c>
      <c r="CC7" s="16">
        <f t="shared" si="16"/>
        <v>893.52</v>
      </c>
      <c r="CD7" s="14">
        <f t="shared" si="17"/>
        <v>0</v>
      </c>
      <c r="CE7" s="14">
        <f t="shared" si="17"/>
        <v>0</v>
      </c>
      <c r="CF7" s="14">
        <f t="shared" si="17"/>
        <v>0</v>
      </c>
      <c r="CG7" s="14">
        <f t="shared" si="17"/>
        <v>0</v>
      </c>
      <c r="CH7" s="14">
        <f t="shared" si="17"/>
        <v>0</v>
      </c>
      <c r="CI7" s="14">
        <f t="shared" si="17"/>
        <v>0</v>
      </c>
      <c r="CJ7" s="14">
        <f t="shared" si="17"/>
        <v>0</v>
      </c>
      <c r="CK7" s="14">
        <f t="shared" si="17"/>
        <v>0</v>
      </c>
      <c r="CL7" s="14">
        <f t="shared" si="17"/>
        <v>223.38</v>
      </c>
      <c r="CM7" s="14">
        <f t="shared" si="17"/>
        <v>223.38</v>
      </c>
      <c r="CN7" s="14">
        <f t="shared" si="17"/>
        <v>223.38</v>
      </c>
      <c r="CO7" s="14">
        <f t="shared" si="17"/>
        <v>223.38</v>
      </c>
      <c r="CP7" s="14">
        <f t="shared" si="17"/>
        <v>0</v>
      </c>
      <c r="CQ7" s="14">
        <f t="shared" si="17"/>
        <v>0</v>
      </c>
      <c r="CR7" s="14">
        <f t="shared" si="17"/>
        <v>0</v>
      </c>
      <c r="CS7" s="14">
        <f t="shared" si="17"/>
        <v>0</v>
      </c>
      <c r="CT7" s="14">
        <f t="shared" si="18"/>
        <v>0</v>
      </c>
      <c r="CU7" s="14">
        <f t="shared" si="18"/>
        <v>0</v>
      </c>
      <c r="CV7" s="14">
        <f t="shared" si="18"/>
        <v>0</v>
      </c>
      <c r="CW7" s="14">
        <f t="shared" si="18"/>
        <v>0</v>
      </c>
      <c r="CX7" s="14">
        <f t="shared" si="18"/>
        <v>0</v>
      </c>
      <c r="CY7" s="14">
        <f t="shared" si="18"/>
        <v>0</v>
      </c>
      <c r="CZ7" s="14">
        <f t="shared" si="18"/>
        <v>0</v>
      </c>
      <c r="DA7" s="14">
        <f t="shared" si="18"/>
        <v>0</v>
      </c>
      <c r="DB7" s="14">
        <f t="shared" si="18"/>
        <v>0</v>
      </c>
      <c r="DC7" s="14">
        <f t="shared" si="18"/>
        <v>0</v>
      </c>
      <c r="DD7" s="14">
        <f t="shared" si="18"/>
        <v>0</v>
      </c>
      <c r="DE7" s="14">
        <f t="shared" si="18"/>
        <v>0</v>
      </c>
      <c r="DF7" s="14">
        <f t="shared" si="18"/>
        <v>0</v>
      </c>
      <c r="DG7" s="14">
        <f t="shared" si="18"/>
        <v>0</v>
      </c>
      <c r="DH7" s="14">
        <f t="shared" si="18"/>
        <v>0</v>
      </c>
      <c r="DI7" s="14">
        <f t="shared" si="18"/>
        <v>0</v>
      </c>
      <c r="DJ7" s="14">
        <f t="shared" si="19"/>
        <v>0</v>
      </c>
      <c r="DK7" s="14">
        <f t="shared" si="19"/>
        <v>0</v>
      </c>
      <c r="DL7" s="14">
        <f t="shared" si="19"/>
        <v>0</v>
      </c>
      <c r="DM7" s="14">
        <f t="shared" si="19"/>
        <v>0</v>
      </c>
      <c r="DN7" s="14">
        <f t="shared" si="19"/>
        <v>0</v>
      </c>
      <c r="DO7" s="14">
        <f t="shared" si="19"/>
        <v>0</v>
      </c>
      <c r="DP7" s="14">
        <f t="shared" si="19"/>
        <v>0</v>
      </c>
      <c r="DQ7" s="14">
        <f t="shared" si="19"/>
        <v>0</v>
      </c>
      <c r="DR7" s="14">
        <f t="shared" si="19"/>
        <v>0</v>
      </c>
      <c r="DS7" s="14">
        <f t="shared" si="19"/>
        <v>0</v>
      </c>
      <c r="DT7" s="14">
        <f t="shared" si="19"/>
        <v>0</v>
      </c>
      <c r="DU7" s="14">
        <f t="shared" si="19"/>
        <v>0</v>
      </c>
      <c r="DV7" s="14">
        <f t="shared" si="19"/>
        <v>0</v>
      </c>
      <c r="DW7" s="14">
        <f t="shared" si="19"/>
        <v>0</v>
      </c>
      <c r="DX7" s="14">
        <f t="shared" si="19"/>
        <v>0</v>
      </c>
      <c r="DY7" s="14">
        <f t="shared" si="19"/>
        <v>0</v>
      </c>
      <c r="DZ7" s="14">
        <f t="shared" si="20"/>
        <v>0</v>
      </c>
      <c r="EA7" s="14">
        <f t="shared" si="20"/>
        <v>0</v>
      </c>
      <c r="EB7" s="14">
        <f t="shared" si="20"/>
        <v>0</v>
      </c>
      <c r="EC7" s="14">
        <f t="shared" si="20"/>
        <v>0</v>
      </c>
      <c r="ED7" s="14">
        <f t="shared" si="20"/>
        <v>0</v>
      </c>
      <c r="EE7" s="14">
        <f t="shared" si="20"/>
        <v>0</v>
      </c>
      <c r="EF7" s="14">
        <f t="shared" si="20"/>
        <v>0</v>
      </c>
      <c r="EG7" s="14">
        <f t="shared" si="20"/>
        <v>0</v>
      </c>
      <c r="EH7" s="14">
        <f t="shared" si="20"/>
        <v>0</v>
      </c>
      <c r="EI7" s="14">
        <f t="shared" si="20"/>
        <v>0</v>
      </c>
      <c r="EJ7" s="14">
        <f t="shared" si="20"/>
        <v>0</v>
      </c>
      <c r="EK7" s="14">
        <f t="shared" si="20"/>
        <v>0</v>
      </c>
      <c r="EL7" s="14">
        <f t="shared" si="21"/>
        <v>0</v>
      </c>
      <c r="EM7" s="14">
        <f t="shared" si="21"/>
        <v>0</v>
      </c>
      <c r="EN7" s="14">
        <f t="shared" si="21"/>
        <v>0</v>
      </c>
      <c r="EO7" s="14">
        <f t="shared" si="21"/>
        <v>0</v>
      </c>
      <c r="EP7" s="14">
        <f t="shared" si="21"/>
        <v>0</v>
      </c>
      <c r="EQ7" s="14">
        <f t="shared" si="21"/>
        <v>0</v>
      </c>
      <c r="ER7" s="14">
        <f t="shared" si="21"/>
        <v>0</v>
      </c>
      <c r="ES7" s="14">
        <f t="shared" si="21"/>
        <v>0</v>
      </c>
      <c r="ET7" s="14">
        <f t="shared" si="21"/>
        <v>0</v>
      </c>
      <c r="EU7" s="14">
        <f t="shared" si="21"/>
        <v>0</v>
      </c>
      <c r="EV7" s="14">
        <f t="shared" si="21"/>
        <v>0</v>
      </c>
      <c r="EW7" s="14">
        <f t="shared" si="21"/>
        <v>0</v>
      </c>
      <c r="EX7" s="14">
        <f t="shared" si="22"/>
        <v>893.52</v>
      </c>
      <c r="EY7" s="14">
        <f t="shared" si="23"/>
        <v>4</v>
      </c>
      <c r="EZ7" s="38">
        <f t="shared" si="24"/>
        <v>43830</v>
      </c>
      <c r="FA7" s="39">
        <v>8.7100000000000011E-2</v>
      </c>
      <c r="FB7" s="24">
        <f>IF(AND($EZ7&gt;0,$EZ7&gt;=FB$5),IF(SUM($F7:F7)&gt;0,SUMIFS($F7:F7,$F7:F7,"&gt;0")*$FA7/12,0),0)</f>
        <v>0</v>
      </c>
      <c r="FC7" s="24">
        <f>IF(AND($EZ7&gt;0,$EZ7&gt;=FC$5),IF(SUM($F7:G7)&gt;0,SUMIFS($F7:G7,$F7:G7,"&gt;0")*$FA7/12,0),0)</f>
        <v>0</v>
      </c>
      <c r="FD7" s="24">
        <f>IF(AND($EZ7&gt;0,$EZ7&gt;=FD$5),IF(SUM($F7:H7)&gt;0,SUMIFS($F7:H7,$F7:H7,"&gt;0")*$FA7/12,0),0)</f>
        <v>0</v>
      </c>
      <c r="FE7" s="24">
        <f>IF(AND($EZ7&gt;0,$EZ7&gt;=FE$5),IF(SUM($F7:I7)&gt;0,SUMIFS($F7:I7,$F7:I7,"&gt;0")*$FA7/12,0),0)</f>
        <v>0</v>
      </c>
      <c r="FF7" s="24">
        <f>IF(AND($EZ7&gt;0,$EZ7&gt;=FF$5),IF(SUM($F7:J7)&gt;0,SUMIFS($F7:J7,$F7:J7,"&gt;0")*$FA7/12,0),0)</f>
        <v>0</v>
      </c>
      <c r="FG7" s="24">
        <f>IF(AND($EZ7&gt;0,$EZ7&gt;=FG$5),IF(SUM($F7:K7)&gt;0,SUMIFS($F7:K7,$F7:K7,"&gt;0")*$FA7/12,0),0)</f>
        <v>0</v>
      </c>
      <c r="FH7" s="24">
        <f>IF(AND($EZ7&gt;0,$EZ7&gt;=FH$5),IF(SUM($F7:L7)&gt;0,SUMIFS($F7:L7,$F7:L7,"&gt;0")*$FA7/12,0),0)</f>
        <v>0</v>
      </c>
      <c r="FI7" s="24">
        <f>IF(AND($EZ7&gt;0,$EZ7&gt;=FI$5),IF(SUM($F7:M7)&gt;0,SUMIFS($F7:M7,$F7:M7,"&gt;0")*$FA7/12,0),0)</f>
        <v>0</v>
      </c>
      <c r="FJ7" s="24">
        <f>IF(AND($EZ7&gt;0,$EZ7&gt;=FJ$5),IF(SUM($F7:N7)&gt;0,SUMIFS($F7:N7,$F7:N7,"&gt;0")*$FA7/12,0),0)</f>
        <v>97.942135416666687</v>
      </c>
      <c r="FK7" s="24">
        <f>IF(AND($EZ7&gt;0,$EZ7&gt;=FK$5),IF(SUM($F7:O7)&gt;0,SUMIFS($F7:O7,$F7:O7,"&gt;0")*$FA7/12,0),0)</f>
        <v>195.88427083333337</v>
      </c>
      <c r="FL7" s="24">
        <f>IF(AND($EZ7&gt;0,$EZ7&gt;=FL$5),IF(SUM($F7:P7)&gt;0,SUMIFS($F7:P7,$F7:P7,"&gt;0")*$FA7/12,0),0)</f>
        <v>293.82640625000005</v>
      </c>
      <c r="FM7" s="24">
        <f>IF(AND($EZ7&gt;0,$EZ7&gt;=FM$5),IF(SUM($F7:Q7)&gt;0,SUMIFS($F7:Q7,$F7:Q7,"&gt;0")*$FA7/12,0),0)</f>
        <v>391.76854166666675</v>
      </c>
      <c r="FN7" s="24">
        <f>IF(AND($EZ7&gt;0,$EZ7&gt;=FN$5),IF(SUM($F7:R7)&gt;0,SUMIFS($F7:R7,$F7:R7,"&gt;0")*$FA7/12,0),0)</f>
        <v>0</v>
      </c>
      <c r="FO7" s="24">
        <f>IF(AND($EZ7&gt;0,$EZ7&gt;=FO$5),IF(SUM($F7:S7)&gt;0,SUMIFS($F7:S7,$F7:S7,"&gt;0")*$FA7/12,0),0)</f>
        <v>0</v>
      </c>
      <c r="FP7" s="24">
        <f>IF(AND($EZ7&gt;0,$EZ7&gt;=FP$5),IF(SUM($F7:T7)&gt;0,SUMIFS($F7:T7,$F7:T7,"&gt;0")*$FA7/12,0),0)</f>
        <v>0</v>
      </c>
      <c r="FQ7" s="24">
        <f>IF(AND($EZ7&gt;0,$EZ7&gt;=FQ$5),IF(SUM($F7:U7)&gt;0,SUMIFS($F7:U7,$F7:U7,"&gt;0")*$FA7/12,0),0)</f>
        <v>0</v>
      </c>
      <c r="FR7" s="24">
        <f>IF(AND($EZ7&gt;0,$EZ7&gt;=FR$5),IF(SUM($F7:V7)&gt;0,SUMIFS($F7:V7,$F7:V7,"&gt;0")*$FA7/12,0),0)</f>
        <v>0</v>
      </c>
      <c r="FS7" s="24">
        <f>IF(AND($EZ7&gt;0,$EZ7&gt;=FS$5),IF(SUM($F7:W7)&gt;0,SUMIFS($F7:W7,$F7:W7,"&gt;0")*$FA7/12,0),0)</f>
        <v>0</v>
      </c>
      <c r="FT7" s="24">
        <f>IF(AND($EZ7&gt;0,$EZ7&gt;=FT$5),IF(SUM($F7:X7)&gt;0,SUMIFS($F7:X7,$F7:X7,"&gt;0")*$FA7/12,0),0)</f>
        <v>0</v>
      </c>
      <c r="FU7" s="24">
        <f>IF(AND($EZ7&gt;0,$EZ7&gt;=FU$5),IF(SUM($F7:Y7)&gt;0,SUMIFS($F7:Y7,$F7:Y7,"&gt;0")*$FA7/12,0),0)</f>
        <v>0</v>
      </c>
      <c r="FV7" s="24">
        <f>IF(AND($EZ7&gt;0,$EZ7&gt;=FV$5),IF(SUM($F7:Z7)&gt;0,SUMIFS($F7:Z7,$F7:Z7,"&gt;0")*$FA7/12,0),0)</f>
        <v>0</v>
      </c>
      <c r="FW7" s="24">
        <f>IF(AND($EZ7&gt;0,$EZ7&gt;=FW$5),IF(SUM($F7:AA7)&gt;0,SUMIFS($F7:AA7,$F7:AA7,"&gt;0")*$FA7/12,0),0)</f>
        <v>0</v>
      </c>
      <c r="FX7" s="24">
        <f>IF(AND($EZ7&gt;0,$EZ7&gt;=FX$5),IF(SUM($F7:AB7)&gt;0,SUMIFS($F7:AB7,$F7:AB7,"&gt;0")*$FA7/12,0),0)</f>
        <v>0</v>
      </c>
      <c r="FY7" s="24">
        <f>IF(AND($EZ7&gt;0,$EZ7&gt;=FY$5),IF(SUM($F7:AC7)&gt;0,SUMIFS($F7:AC7,$F7:AC7,"&gt;0")*$FA7/12,0),0)</f>
        <v>0</v>
      </c>
      <c r="FZ7" s="24">
        <f>IF(AND($EZ7&gt;0,$EZ7&gt;=FZ$5),IF(SUM($F7:AD7)&gt;0,SUMIFS($F7:AD7,$F7:AD7,"&gt;0")*$FA7/12,0),0)</f>
        <v>0</v>
      </c>
      <c r="GA7" s="24">
        <f>IF(AND($EZ7&gt;0,$EZ7&gt;=GA$5),IF(SUM($F7:AE7)&gt;0,SUMIFS($F7:AE7,$F7:AE7,"&gt;0")*$FA7/12,0),0)</f>
        <v>0</v>
      </c>
      <c r="GB7" s="24">
        <f>IF(AND($EZ7&gt;0,$EZ7&gt;=GB$5),IF(SUM($F7:AF7)&gt;0,SUMIFS($F7:AF7,$F7:AF7,"&gt;0")*$FA7/12,0),0)</f>
        <v>0</v>
      </c>
      <c r="GC7" s="24">
        <f>IF(AND($EZ7&gt;0,$EZ7&gt;=GC$5),IF(SUM($F7:AG7)&gt;0,SUMIFS($F7:AG7,$F7:AG7,"&gt;0")*$FA7/12,0),0)</f>
        <v>0</v>
      </c>
      <c r="GD7" s="24">
        <f>IF(AND($EZ7&gt;0,$EZ7&gt;=GD$5),IF(SUM($F7:AH7)&gt;0,SUMIFS($F7:AH7,$F7:AH7,"&gt;0")*$FA7/12,0),0)</f>
        <v>0</v>
      </c>
      <c r="GE7" s="24">
        <f>IF(AND($EZ7&gt;0,$EZ7&gt;=GE$5),IF(SUM($F7:AI7)&gt;0,SUMIFS($F7:AI7,$F7:AI7,"&gt;0")*$FA7/12,0),0)</f>
        <v>0</v>
      </c>
      <c r="GF7" s="24">
        <f>IF(AND($EZ7&gt;0,$EZ7&gt;=GF$5),IF(SUM($F7:AJ7)&gt;0,SUMIFS($F7:AJ7,$F7:AJ7,"&gt;0")*$FA7/12,0),0)</f>
        <v>0</v>
      </c>
      <c r="GG7" s="24">
        <f>IF(AND($EZ7&gt;0,$EZ7&gt;=GG$5),IF(SUM($F7:AK7)&gt;0,SUMIFS($F7:AK7,$F7:AK7,"&gt;0")*$FA7/12,0),0)</f>
        <v>0</v>
      </c>
      <c r="GH7" s="24">
        <f>IF(AND($EZ7&gt;0,$EZ7&gt;=GH$5),IF(SUM($F7:AL7)&gt;0,SUMIFS($F7:AL7,$F7:AL7,"&gt;0")*$FA7/12,0),0)</f>
        <v>0</v>
      </c>
      <c r="GI7" s="24">
        <f>IF(AND($EZ7&gt;0,$EZ7&gt;=GI$5),IF(SUM($F7:AM7)&gt;0,SUMIFS($F7:AM7,$F7:AM7,"&gt;0")*$FA7/12,0),0)</f>
        <v>0</v>
      </c>
      <c r="GJ7" s="24">
        <f>IF(AND($EZ7&gt;0,$EZ7&gt;=GJ$5),IF(SUM($F7:AN7)&gt;0,SUMIFS($F7:AN7,$F7:AN7,"&gt;0")*$FA7/12,0),0)</f>
        <v>0</v>
      </c>
      <c r="GK7" s="24">
        <f>IF(AND($EZ7&gt;0,$EZ7&gt;=GK$5),IF(SUM($F7:AO7)&gt;0,SUMIFS($F7:AO7,$F7:AO7,"&gt;0")*$FA7/12,0),0)</f>
        <v>0</v>
      </c>
      <c r="GL7" s="24">
        <f>IF(AND($EZ7&gt;0,$EZ7&gt;=GL$5),IF(SUM($F7:AP7)&gt;0,SUMIFS($F7:AP7,$F7:AP7,"&gt;0")*$FA7/12,0),0)</f>
        <v>0</v>
      </c>
      <c r="GM7" s="24">
        <f>IF(AND($EZ7&gt;0,$EZ7&gt;=GM$5),IF(SUM($F7:AQ7)&gt;0,SUMIFS($F7:AQ7,$F7:AQ7,"&gt;0")*$FA7/12,0),0)</f>
        <v>0</v>
      </c>
      <c r="GN7" s="24">
        <f>IF(AND($EZ7&gt;0,$EZ7&gt;=GN$5),IF(SUM($F7:AR7)&gt;0,SUMIFS($F7:AR7,$F7:AR7,"&gt;0")*$FA7/12,0),0)</f>
        <v>0</v>
      </c>
      <c r="GO7" s="24">
        <f>IF(AND($EZ7&gt;0,$EZ7&gt;=GO$5),IF(SUM($F7:AS7)&gt;0,SUMIFS($F7:AS7,$F7:AS7,"&gt;0")*$FA7/12,0),0)</f>
        <v>0</v>
      </c>
      <c r="GP7" s="24">
        <f>IF(AND($EZ7&gt;0,$EZ7&gt;=GP$5),IF(SUM($F7:AT7)&gt;0,SUMIFS($F7:AT7,$F7:AT7,"&gt;0")*$FA7/12,0),0)</f>
        <v>0</v>
      </c>
      <c r="GQ7" s="24">
        <f>IF(AND($EZ7&gt;0,$EZ7&gt;=GQ$5),IF(SUM($F7:AU7)&gt;0,SUMIFS($F7:AU7,$F7:AU7,"&gt;0")*$FA7/12,0),0)</f>
        <v>0</v>
      </c>
      <c r="GR7" s="24">
        <f>IF(AND($EZ7&gt;0,$EZ7&gt;=GR$5),IF(SUM($F7:AV7)&gt;0,SUMIFS($F7:AV7,$F7:AV7,"&gt;0")*$FA7/12,0),0)</f>
        <v>0</v>
      </c>
      <c r="GS7" s="24">
        <f>IF(AND($EZ7&gt;0,$EZ7&gt;=GS$5),IF(SUM($F7:AW7)&gt;0,SUMIFS($F7:AW7,$F7:AW7,"&gt;0")*$FA7/12,0),0)</f>
        <v>0</v>
      </c>
      <c r="GT7" s="24">
        <f>IF(AND($EZ7&gt;0,$EZ7&gt;=GT$5),IF(SUM($F7:AX7)&gt;0,SUMIFS($F7:AX7,$F7:AX7,"&gt;0")*$FA7/12,0),0)</f>
        <v>0</v>
      </c>
      <c r="GU7" s="24">
        <f>IF(AND($EZ7&gt;0,$EZ7&gt;=GU$5),IF(SUM($F7:AY7)&gt;0,SUMIFS($F7:AY7,$F7:AY7,"&gt;0")*$FA7/12,0),0)</f>
        <v>0</v>
      </c>
      <c r="GV7" s="24">
        <f>IF(AND($EZ7&gt;0,$EZ7&gt;=GV$5),IF(SUM($F7:AZ7)&gt;0,SUMIFS($F7:AZ7,$F7:AZ7,"&gt;0")*$FA7/12,0),0)</f>
        <v>0</v>
      </c>
      <c r="GW7" s="24">
        <f>IF(AND($EZ7&gt;0,$EZ7&gt;=GW$5),IF(SUM($F7:BA7)&gt;0,SUMIFS($F7:BA7,$F7:BA7,"&gt;0")*$FA7/12,0),0)</f>
        <v>0</v>
      </c>
      <c r="GX7" s="24">
        <f>IF(AND($EZ7&gt;0,$EZ7&gt;=GX$5),IF(SUM($F7:BB7)&gt;0,SUMIFS($F7:BB7,$F7:BB7,"&gt;0")*$FA7/12,0),0)</f>
        <v>0</v>
      </c>
      <c r="GY7" s="24">
        <f>IF(AND($EZ7&gt;0,$EZ7&gt;=GY$5),IF(SUM($F7:BC7)&gt;0,SUMIFS($F7:BC7,$F7:BC7,"&gt;0")*$FA7/12,0),0)</f>
        <v>0</v>
      </c>
      <c r="GZ7" s="24">
        <f>IF(AND($EZ7&gt;0,$EZ7&gt;=GZ$5),IF(SUM($F7:BD7)&gt;0,SUMIFS($F7:BD7,$F7:BD7,"&gt;0")*$FA7/12,0),0)</f>
        <v>0</v>
      </c>
      <c r="HA7" s="24">
        <f>IF(AND($EZ7&gt;0,$EZ7&gt;=HA$5),IF(SUM($F7:BE7)&gt;0,SUMIFS($F7:BE7,$F7:BE7,"&gt;0")*$FA7/12,0),0)</f>
        <v>0</v>
      </c>
      <c r="HB7" s="24">
        <f>IF(AND($EZ7&gt;0,$EZ7&gt;=HB$5),IF(SUM($F7:BF7)&gt;0,SUMIFS($F7:BF7,$F7:BF7,"&gt;0")*$FA7/12,0),0)</f>
        <v>0</v>
      </c>
      <c r="HC7" s="24">
        <f>IF(AND($EZ7&gt;0,$EZ7&gt;=HC$5),IF(SUM($F7:BG7)&gt;0,SUMIFS($F7:BG7,$F7:BG7,"&gt;0")*$FA7/12,0),0)</f>
        <v>0</v>
      </c>
      <c r="HD7" s="24">
        <f>IF(AND($EZ7&gt;0,$EZ7&gt;=HD$5),IF(SUM($F7:BH7)&gt;0,SUMIFS($F7:BH7,$F7:BH7,"&gt;0")*$FA7/12,0),0)</f>
        <v>0</v>
      </c>
      <c r="HE7" s="24">
        <f>IF(AND($EZ7&gt;0,$EZ7&gt;=HE$5),IF(SUM($F7:BI7)&gt;0,SUMIFS($F7:BI7,$F7:BI7,"&gt;0")*$FA7/12,0),0)</f>
        <v>0</v>
      </c>
      <c r="HF7" s="24">
        <f>IF(AND($EZ7&gt;0,$EZ7&gt;=HF$5),IF(SUM($F7:BJ7)&gt;0,SUMIFS($F7:BJ7,$F7:BJ7,"&gt;0")*$FA7/12,0),0)</f>
        <v>0</v>
      </c>
      <c r="HG7" s="24">
        <f>IF(AND($EZ7&gt;0,$EZ7&gt;=HG$5),IF(SUM($F7:BK7)&gt;0,SUMIFS($F7:BK7,$F7:BK7,"&gt;0")*$FA7/12,0),0)</f>
        <v>0</v>
      </c>
      <c r="HH7" s="24">
        <f>IF(AND($EZ7&gt;0,$EZ7&gt;=HH$5),IF(SUM($F7:BL7)&gt;0,SUMIFS($F7:BL7,$F7:BL7,"&gt;0")*$FA7/12,0),0)</f>
        <v>0</v>
      </c>
      <c r="HI7" s="24">
        <f>IF(AND($EZ7&gt;0,$EZ7&gt;=HI$5),IF(SUM($F7:BM7)&gt;0,SUMIFS($F7:BM7,$F7:BM7,"&gt;0")*$FA7/12,0),0)</f>
        <v>0</v>
      </c>
      <c r="HJ7" s="24">
        <f>IF(AND($EZ7&gt;0,$EZ7&gt;=HJ$5),IF(SUM($F7:BN7)&gt;0,SUMIFS($F7:BN7,$F7:BN7,"&gt;0")*$FA7/12,0),0)</f>
        <v>0</v>
      </c>
      <c r="HK7" s="24">
        <f>IF(AND($EZ7&gt;0,$EZ7&gt;=HK$5),IF(SUM($F7:BO7)&gt;0,SUMIFS($F7:BO7,$F7:BO7,"&gt;0")*$FA7/12,0),0)</f>
        <v>0</v>
      </c>
      <c r="HL7" s="24">
        <f>IF(AND($EZ7&gt;0,$EZ7&gt;=HL$5),IF(SUM($F7:BP7)&gt;0,SUMIFS($F7:BP7,$F7:BP7,"&gt;0")*$FA7/12,0),0)</f>
        <v>0</v>
      </c>
      <c r="HM7" s="24">
        <f>IF(AND($EZ7&gt;0,$EZ7&gt;=HM$5),IF(SUM($F7:BQ7)&gt;0,SUMIFS($F7:BQ7,$F7:BQ7,"&gt;0")*$FA7/12,0),0)</f>
        <v>0</v>
      </c>
      <c r="HN7" s="24">
        <f>IF(AND($EZ7&gt;0,$EZ7&gt;=HN$5),IF(SUM($F7:BR7)&gt;0,SUMIFS($F7:BR7,$F7:BR7,"&gt;0")*$FA7/12,0),0)</f>
        <v>0</v>
      </c>
      <c r="HO7" s="24">
        <f>IF(AND($EZ7&gt;0,$EZ7&gt;=HO$5),IF(SUM($F7:BS7)&gt;0,SUMIFS($F7:BS7,$F7:BS7,"&gt;0")*$FA7/12,0),0)</f>
        <v>0</v>
      </c>
      <c r="HP7" s="24">
        <f>IF(AND($EZ7&gt;0,$EZ7&gt;=HP$5),IF(SUM($F7:BT7)&gt;0,SUMIFS($F7:BT7,$F7:BT7,"&gt;0")*$FA7/12,0),0)</f>
        <v>0</v>
      </c>
      <c r="HQ7" s="24">
        <f>IF(AND($EZ7&gt;0,$EZ7&gt;=HQ$5),IF(SUM($F7:BU7)&gt;0,SUMIFS($F7:BU7,$F7:BU7,"&gt;0")*$FA7/12,0),0)</f>
        <v>0</v>
      </c>
      <c r="HR7" s="24">
        <f>IF(AND($EZ7&gt;0,$EZ7&gt;=HR$5),IF(SUM($F7:BV7)&gt;0,SUMIFS($F7:BV7,$F7:BV7,"&gt;0")*$FA7/12,0),0)</f>
        <v>0</v>
      </c>
      <c r="HS7" s="24">
        <f>IF(AND($EZ7&gt;0,$EZ7&gt;=HS$5),IF(SUM($F7:BW7)&gt;0,SUMIFS($F7:BW7,$F7:BW7,"&gt;0")*$FA7/12,0),0)</f>
        <v>0</v>
      </c>
      <c r="HT7" s="24">
        <f>IF(AND($EZ7&gt;0,$EZ7&gt;=HT$5),IF(SUM($F7:BX7)&gt;0,SUMIFS($F7:BX7,$F7:BX7,"&gt;0")*$FA7/12,0),0)</f>
        <v>0</v>
      </c>
      <c r="HU7" s="24">
        <f>IF(AND($EZ7&gt;0,$EZ7&gt;=HU$5),IF(SUM($F7:BY7)&gt;0,SUMIFS($F7:BY7,$F7:BY7,"&gt;0")*$FA7/12,0),0)</f>
        <v>0</v>
      </c>
      <c r="HV7" s="24">
        <f t="shared" si="25"/>
        <v>979.42135416666679</v>
      </c>
      <c r="HW7" s="40">
        <f t="shared" si="26"/>
        <v>1.8145833333333337E-2</v>
      </c>
      <c r="HX7" s="14">
        <f t="shared" si="27"/>
        <v>0</v>
      </c>
      <c r="HY7" s="14">
        <f t="shared" si="27"/>
        <v>0</v>
      </c>
      <c r="HZ7" s="14">
        <f t="shared" si="27"/>
        <v>0</v>
      </c>
      <c r="IA7" s="14">
        <f t="shared" si="27"/>
        <v>0</v>
      </c>
      <c r="IB7" s="14">
        <f t="shared" si="28"/>
        <v>0</v>
      </c>
      <c r="IC7" s="14">
        <f t="shared" si="29"/>
        <v>0</v>
      </c>
      <c r="ID7" s="14">
        <f t="shared" si="29"/>
        <v>0</v>
      </c>
      <c r="IE7" s="14">
        <f t="shared" si="29"/>
        <v>0</v>
      </c>
      <c r="IF7" s="14">
        <f t="shared" si="29"/>
        <v>0</v>
      </c>
      <c r="IG7" s="14">
        <f t="shared" si="30"/>
        <v>0</v>
      </c>
      <c r="IH7" s="14">
        <f t="shared" si="31"/>
        <v>0</v>
      </c>
      <c r="II7" s="14">
        <f t="shared" si="31"/>
        <v>0</v>
      </c>
      <c r="IJ7" s="14">
        <f t="shared" si="31"/>
        <v>0</v>
      </c>
      <c r="IK7" s="14">
        <f t="shared" si="31"/>
        <v>0</v>
      </c>
      <c r="IL7" s="14">
        <f t="shared" si="32"/>
        <v>0</v>
      </c>
      <c r="IM7" s="14">
        <f t="shared" si="33"/>
        <v>0</v>
      </c>
      <c r="IN7" s="14">
        <f t="shared" si="33"/>
        <v>0</v>
      </c>
      <c r="IO7" s="14">
        <f t="shared" si="33"/>
        <v>0</v>
      </c>
      <c r="IP7" s="14">
        <f t="shared" si="33"/>
        <v>0</v>
      </c>
      <c r="IQ7" s="14">
        <f t="shared" si="34"/>
        <v>0</v>
      </c>
      <c r="IR7" s="14">
        <f t="shared" si="35"/>
        <v>0</v>
      </c>
      <c r="IS7" s="14">
        <f t="shared" si="35"/>
        <v>0</v>
      </c>
      <c r="IT7" s="14">
        <f t="shared" si="35"/>
        <v>0</v>
      </c>
      <c r="IU7" s="14">
        <f t="shared" si="35"/>
        <v>0</v>
      </c>
      <c r="IV7" s="14">
        <f t="shared" si="36"/>
        <v>0</v>
      </c>
      <c r="IW7" s="14">
        <f t="shared" si="37"/>
        <v>0</v>
      </c>
      <c r="IX7" s="14">
        <f t="shared" si="37"/>
        <v>0</v>
      </c>
      <c r="IY7" s="14">
        <f t="shared" si="37"/>
        <v>0</v>
      </c>
      <c r="IZ7" s="14">
        <f t="shared" si="37"/>
        <v>0</v>
      </c>
      <c r="JA7" s="14">
        <f t="shared" si="38"/>
        <v>0</v>
      </c>
      <c r="JB7" s="14">
        <f t="shared" si="39"/>
        <v>0</v>
      </c>
      <c r="JC7" s="14">
        <f t="shared" si="39"/>
        <v>0</v>
      </c>
      <c r="JD7" s="14">
        <f t="shared" si="39"/>
        <v>0</v>
      </c>
      <c r="JE7" s="14">
        <f t="shared" si="39"/>
        <v>0</v>
      </c>
      <c r="JF7" s="14">
        <f t="shared" si="40"/>
        <v>0</v>
      </c>
      <c r="JG7" s="14">
        <f t="shared" si="41"/>
        <v>0</v>
      </c>
      <c r="JH7" s="14">
        <f t="shared" si="41"/>
        <v>0</v>
      </c>
      <c r="JI7" s="14">
        <f t="shared" si="41"/>
        <v>0</v>
      </c>
      <c r="JJ7" s="14">
        <f t="shared" si="41"/>
        <v>0</v>
      </c>
      <c r="JK7" s="14">
        <f t="shared" si="42"/>
        <v>0</v>
      </c>
      <c r="JL7" s="14">
        <f t="shared" si="43"/>
        <v>0</v>
      </c>
      <c r="JM7" s="14">
        <f t="shared" si="43"/>
        <v>0</v>
      </c>
      <c r="JN7" s="14">
        <f t="shared" si="43"/>
        <v>0</v>
      </c>
      <c r="JO7" s="14">
        <f t="shared" si="43"/>
        <v>0</v>
      </c>
      <c r="JP7" s="14">
        <f t="shared" si="44"/>
        <v>0</v>
      </c>
      <c r="JQ7" s="14">
        <f t="shared" si="45"/>
        <v>0</v>
      </c>
      <c r="JR7" s="14">
        <f t="shared" si="45"/>
        <v>0</v>
      </c>
      <c r="JS7" s="14">
        <f t="shared" si="45"/>
        <v>0</v>
      </c>
      <c r="JT7" s="14">
        <f t="shared" si="45"/>
        <v>0</v>
      </c>
      <c r="JU7" s="14">
        <f t="shared" si="46"/>
        <v>0</v>
      </c>
      <c r="JV7" s="14">
        <f t="shared" si="47"/>
        <v>0</v>
      </c>
      <c r="JW7" s="14">
        <f t="shared" si="47"/>
        <v>0</v>
      </c>
      <c r="JX7" s="14">
        <f t="shared" si="47"/>
        <v>0</v>
      </c>
      <c r="JY7" s="14">
        <f t="shared" si="47"/>
        <v>0</v>
      </c>
      <c r="JZ7" s="14">
        <f t="shared" si="48"/>
        <v>0</v>
      </c>
      <c r="KA7" s="14">
        <f t="shared" si="49"/>
        <v>0</v>
      </c>
      <c r="KB7" s="14">
        <f t="shared" si="49"/>
        <v>0</v>
      </c>
      <c r="KC7" s="14">
        <f t="shared" si="49"/>
        <v>0</v>
      </c>
      <c r="KD7" s="14">
        <f t="shared" si="49"/>
        <v>0</v>
      </c>
      <c r="KE7" s="14">
        <f t="shared" si="50"/>
        <v>0</v>
      </c>
      <c r="KF7" s="14">
        <f t="shared" si="51"/>
        <v>0</v>
      </c>
      <c r="KG7" s="14">
        <f t="shared" si="51"/>
        <v>0</v>
      </c>
      <c r="KH7" s="14">
        <f t="shared" si="51"/>
        <v>0</v>
      </c>
      <c r="KI7" s="14">
        <f t="shared" si="51"/>
        <v>0</v>
      </c>
      <c r="KJ7" s="14">
        <f t="shared" si="52"/>
        <v>0</v>
      </c>
      <c r="KK7" s="14">
        <f t="shared" si="53"/>
        <v>0</v>
      </c>
      <c r="KL7" s="14">
        <f t="shared" si="53"/>
        <v>0</v>
      </c>
      <c r="KM7" s="14">
        <f t="shared" si="53"/>
        <v>0</v>
      </c>
      <c r="KN7" s="14">
        <f t="shared" si="53"/>
        <v>0</v>
      </c>
      <c r="KO7" s="14">
        <f t="shared" si="54"/>
        <v>0</v>
      </c>
      <c r="KP7" s="14">
        <f t="shared" si="55"/>
        <v>0</v>
      </c>
      <c r="KQ7" s="14">
        <f t="shared" si="55"/>
        <v>0</v>
      </c>
      <c r="KR7" s="14">
        <f t="shared" si="55"/>
        <v>0</v>
      </c>
      <c r="KS7" s="14">
        <f t="shared" si="55"/>
        <v>0</v>
      </c>
      <c r="KT7" s="14">
        <f t="shared" si="56"/>
        <v>0</v>
      </c>
      <c r="KU7" s="41">
        <f ca="1">IF(SUM(F7:BY7)&gt;0,IFERROR(VLOOKUP(A7,#REF!,1,FALSE),VLOOKUP(A7,#REF!,1,FALSE)),A7)</f>
        <v>2019116</v>
      </c>
    </row>
    <row r="8" spans="1:307" ht="15.75" thickBot="1" x14ac:dyDescent="0.3">
      <c r="A8" s="46" t="s">
        <v>300</v>
      </c>
      <c r="B8" s="37">
        <v>345</v>
      </c>
      <c r="C8" s="37">
        <v>0</v>
      </c>
      <c r="D8" s="47" t="s">
        <v>325</v>
      </c>
      <c r="E8" s="43"/>
      <c r="F8" s="44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5">
        <v>0</v>
      </c>
      <c r="R8" s="44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5">
        <v>0</v>
      </c>
      <c r="AD8" s="44">
        <v>0</v>
      </c>
      <c r="AE8" s="42">
        <v>0</v>
      </c>
      <c r="AF8" s="42">
        <v>0</v>
      </c>
      <c r="AG8" s="42">
        <v>0</v>
      </c>
      <c r="AH8" s="42">
        <v>0</v>
      </c>
      <c r="AI8" s="42">
        <v>108990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5">
        <v>0</v>
      </c>
      <c r="AP8" s="44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5">
        <v>0</v>
      </c>
      <c r="BB8" s="44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5">
        <v>0</v>
      </c>
      <c r="BN8" s="44">
        <v>0</v>
      </c>
      <c r="BO8" s="42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2">
        <v>0</v>
      </c>
      <c r="BY8" s="45">
        <v>0</v>
      </c>
      <c r="BZ8" s="16">
        <f>SUM(F8:BY8)</f>
        <v>108990</v>
      </c>
      <c r="CA8" s="16" t="s">
        <v>17</v>
      </c>
      <c r="CB8" s="16">
        <v>37.229999999999997</v>
      </c>
      <c r="CC8" s="16">
        <f>CB8*C8</f>
        <v>0</v>
      </c>
      <c r="CD8" s="14">
        <f t="shared" si="17"/>
        <v>0</v>
      </c>
      <c r="CE8" s="14">
        <f t="shared" si="17"/>
        <v>0</v>
      </c>
      <c r="CF8" s="14">
        <f t="shared" si="17"/>
        <v>0</v>
      </c>
      <c r="CG8" s="14">
        <f t="shared" si="17"/>
        <v>0</v>
      </c>
      <c r="CH8" s="14">
        <f t="shared" si="17"/>
        <v>0</v>
      </c>
      <c r="CI8" s="14">
        <f t="shared" si="17"/>
        <v>0</v>
      </c>
      <c r="CJ8" s="14">
        <f t="shared" si="17"/>
        <v>0</v>
      </c>
      <c r="CK8" s="14">
        <f t="shared" si="17"/>
        <v>0</v>
      </c>
      <c r="CL8" s="14">
        <f t="shared" si="17"/>
        <v>0</v>
      </c>
      <c r="CM8" s="14">
        <f t="shared" si="17"/>
        <v>0</v>
      </c>
      <c r="CN8" s="14">
        <f t="shared" si="17"/>
        <v>0</v>
      </c>
      <c r="CO8" s="14">
        <f t="shared" si="17"/>
        <v>0</v>
      </c>
      <c r="CP8" s="14">
        <f t="shared" si="17"/>
        <v>0</v>
      </c>
      <c r="CQ8" s="14">
        <f t="shared" si="17"/>
        <v>0</v>
      </c>
      <c r="CR8" s="14">
        <f t="shared" si="17"/>
        <v>0</v>
      </c>
      <c r="CS8" s="14">
        <f t="shared" si="17"/>
        <v>0</v>
      </c>
      <c r="CT8" s="14">
        <f t="shared" si="18"/>
        <v>0</v>
      </c>
      <c r="CU8" s="14">
        <f t="shared" si="18"/>
        <v>0</v>
      </c>
      <c r="CV8" s="14">
        <f t="shared" si="18"/>
        <v>0</v>
      </c>
      <c r="CW8" s="14">
        <f t="shared" si="18"/>
        <v>0</v>
      </c>
      <c r="CX8" s="14">
        <f t="shared" si="18"/>
        <v>0</v>
      </c>
      <c r="CY8" s="14">
        <f t="shared" si="18"/>
        <v>0</v>
      </c>
      <c r="CZ8" s="14">
        <f t="shared" si="18"/>
        <v>0</v>
      </c>
      <c r="DA8" s="14">
        <f t="shared" si="18"/>
        <v>0</v>
      </c>
      <c r="DB8" s="14">
        <f t="shared" si="18"/>
        <v>0</v>
      </c>
      <c r="DC8" s="14">
        <f t="shared" si="18"/>
        <v>0</v>
      </c>
      <c r="DD8" s="14">
        <f t="shared" si="18"/>
        <v>0</v>
      </c>
      <c r="DE8" s="14">
        <f t="shared" si="18"/>
        <v>0</v>
      </c>
      <c r="DF8" s="14">
        <f t="shared" si="18"/>
        <v>0</v>
      </c>
      <c r="DG8" s="14">
        <f t="shared" si="18"/>
        <v>0</v>
      </c>
      <c r="DH8" s="14">
        <f t="shared" si="18"/>
        <v>0</v>
      </c>
      <c r="DI8" s="14">
        <f t="shared" si="18"/>
        <v>0</v>
      </c>
      <c r="DJ8" s="14">
        <f t="shared" si="19"/>
        <v>0</v>
      </c>
      <c r="DK8" s="14">
        <f t="shared" si="19"/>
        <v>0</v>
      </c>
      <c r="DL8" s="14">
        <f t="shared" si="19"/>
        <v>0</v>
      </c>
      <c r="DM8" s="14">
        <f t="shared" si="19"/>
        <v>0</v>
      </c>
      <c r="DN8" s="14">
        <f t="shared" si="19"/>
        <v>0</v>
      </c>
      <c r="DO8" s="14">
        <f t="shared" si="19"/>
        <v>0</v>
      </c>
      <c r="DP8" s="14">
        <f t="shared" si="19"/>
        <v>0</v>
      </c>
      <c r="DQ8" s="14">
        <f t="shared" si="19"/>
        <v>0</v>
      </c>
      <c r="DR8" s="14">
        <f t="shared" si="19"/>
        <v>0</v>
      </c>
      <c r="DS8" s="14">
        <f t="shared" si="19"/>
        <v>0</v>
      </c>
      <c r="DT8" s="14">
        <f t="shared" si="19"/>
        <v>0</v>
      </c>
      <c r="DU8" s="14">
        <f t="shared" si="19"/>
        <v>0</v>
      </c>
      <c r="DV8" s="14">
        <f t="shared" si="19"/>
        <v>0</v>
      </c>
      <c r="DW8" s="14">
        <f t="shared" si="19"/>
        <v>0</v>
      </c>
      <c r="DX8" s="14">
        <f t="shared" si="19"/>
        <v>0</v>
      </c>
      <c r="DY8" s="14">
        <f t="shared" si="19"/>
        <v>0</v>
      </c>
      <c r="DZ8" s="14">
        <f t="shared" si="20"/>
        <v>0</v>
      </c>
      <c r="EA8" s="14">
        <f t="shared" si="20"/>
        <v>0</v>
      </c>
      <c r="EB8" s="14">
        <f t="shared" si="20"/>
        <v>0</v>
      </c>
      <c r="EC8" s="14">
        <f t="shared" si="20"/>
        <v>0</v>
      </c>
      <c r="ED8" s="14">
        <f t="shared" si="20"/>
        <v>0</v>
      </c>
      <c r="EE8" s="14">
        <f t="shared" si="20"/>
        <v>0</v>
      </c>
      <c r="EF8" s="14">
        <f t="shared" si="20"/>
        <v>0</v>
      </c>
      <c r="EG8" s="14">
        <f t="shared" si="20"/>
        <v>0</v>
      </c>
      <c r="EH8" s="14">
        <f t="shared" si="20"/>
        <v>0</v>
      </c>
      <c r="EI8" s="14">
        <f t="shared" si="20"/>
        <v>0</v>
      </c>
      <c r="EJ8" s="14">
        <f t="shared" si="20"/>
        <v>0</v>
      </c>
      <c r="EK8" s="14">
        <f t="shared" si="20"/>
        <v>0</v>
      </c>
      <c r="EL8" s="14">
        <f t="shared" si="21"/>
        <v>0</v>
      </c>
      <c r="EM8" s="14">
        <f t="shared" si="21"/>
        <v>0</v>
      </c>
      <c r="EN8" s="14">
        <f t="shared" si="21"/>
        <v>0</v>
      </c>
      <c r="EO8" s="14">
        <f t="shared" si="21"/>
        <v>0</v>
      </c>
      <c r="EP8" s="14">
        <f t="shared" si="21"/>
        <v>0</v>
      </c>
      <c r="EQ8" s="14">
        <f t="shared" si="21"/>
        <v>0</v>
      </c>
      <c r="ER8" s="14">
        <f t="shared" si="21"/>
        <v>0</v>
      </c>
      <c r="ES8" s="14">
        <f t="shared" si="21"/>
        <v>0</v>
      </c>
      <c r="ET8" s="14">
        <f t="shared" si="21"/>
        <v>0</v>
      </c>
      <c r="EU8" s="14">
        <f t="shared" si="21"/>
        <v>0</v>
      </c>
      <c r="EV8" s="14">
        <f t="shared" si="21"/>
        <v>0</v>
      </c>
      <c r="EW8" s="14">
        <f t="shared" si="21"/>
        <v>0</v>
      </c>
      <c r="EX8" s="14">
        <f>SUM(CD8:EW8)</f>
        <v>0</v>
      </c>
      <c r="EY8" s="14">
        <f t="shared" si="23"/>
        <v>1</v>
      </c>
      <c r="EZ8" s="38">
        <f t="shared" si="24"/>
        <v>44377</v>
      </c>
      <c r="FA8" s="39">
        <v>8.7100000000000011E-2</v>
      </c>
      <c r="FB8" s="24">
        <f>IF(AND($EZ8&gt;0,$EZ8&gt;=FB$5),IF(SUM($F8:F8)&gt;0,SUMIFS($F8:F8,$F8:F8,"&gt;0")*$FA8/12,0),0)</f>
        <v>0</v>
      </c>
      <c r="FC8" s="24">
        <f>IF(AND($EZ8&gt;0,$EZ8&gt;=FC$5),IF(SUM($F8:G8)&gt;0,SUMIFS($F8:G8,$F8:G8,"&gt;0")*$FA8/12,0),0)</f>
        <v>0</v>
      </c>
      <c r="FD8" s="24">
        <f>IF(AND($EZ8&gt;0,$EZ8&gt;=FD$5),IF(SUM($F8:H8)&gt;0,SUMIFS($F8:H8,$F8:H8,"&gt;0")*$FA8/12,0),0)</f>
        <v>0</v>
      </c>
      <c r="FE8" s="24">
        <f>IF(AND($EZ8&gt;0,$EZ8&gt;=FE$5),IF(SUM($F8:I8)&gt;0,SUMIFS($F8:I8,$F8:I8,"&gt;0")*$FA8/12,0),0)</f>
        <v>0</v>
      </c>
      <c r="FF8" s="24">
        <f>IF(AND($EZ8&gt;0,$EZ8&gt;=FF$5),IF(SUM($F8:J8)&gt;0,SUMIFS($F8:J8,$F8:J8,"&gt;0")*$FA8/12,0),0)</f>
        <v>0</v>
      </c>
      <c r="FG8" s="24">
        <f>IF(AND($EZ8&gt;0,$EZ8&gt;=FG$5),IF(SUM($F8:K8)&gt;0,SUMIFS($F8:K8,$F8:K8,"&gt;0")*$FA8/12,0),0)</f>
        <v>0</v>
      </c>
      <c r="FH8" s="24">
        <f>IF(AND($EZ8&gt;0,$EZ8&gt;=FH$5),IF(SUM($F8:L8)&gt;0,SUMIFS($F8:L8,$F8:L8,"&gt;0")*$FA8/12,0),0)</f>
        <v>0</v>
      </c>
      <c r="FI8" s="24">
        <f>IF(AND($EZ8&gt;0,$EZ8&gt;=FI$5),IF(SUM($F8:M8)&gt;0,SUMIFS($F8:M8,$F8:M8,"&gt;0")*$FA8/12,0),0)</f>
        <v>0</v>
      </c>
      <c r="FJ8" s="24">
        <f>IF(AND($EZ8&gt;0,$EZ8&gt;=FJ$5),IF(SUM($F8:N8)&gt;0,SUMIFS($F8:N8,$F8:N8,"&gt;0")*$FA8/12,0),0)</f>
        <v>0</v>
      </c>
      <c r="FK8" s="24">
        <f>IF(AND($EZ8&gt;0,$EZ8&gt;=FK$5),IF(SUM($F8:O8)&gt;0,SUMIFS($F8:O8,$F8:O8,"&gt;0")*$FA8/12,0),0)</f>
        <v>0</v>
      </c>
      <c r="FL8" s="24">
        <f>IF(AND($EZ8&gt;0,$EZ8&gt;=FL$5),IF(SUM($F8:P8)&gt;0,SUMIFS($F8:P8,$F8:P8,"&gt;0")*$FA8/12,0),0)</f>
        <v>0</v>
      </c>
      <c r="FM8" s="24">
        <f>IF(AND($EZ8&gt;0,$EZ8&gt;=FM$5),IF(SUM($F8:Q8)&gt;0,SUMIFS($F8:Q8,$F8:Q8,"&gt;0")*$FA8/12,0),0)</f>
        <v>0</v>
      </c>
      <c r="FN8" s="24">
        <f>IF(AND($EZ8&gt;0,$EZ8&gt;=FN$5),IF(SUM($F8:R8)&gt;0,SUMIFS($F8:R8,$F8:R8,"&gt;0")*$FA8/12,0),0)</f>
        <v>0</v>
      </c>
      <c r="FO8" s="24">
        <f>IF(AND($EZ8&gt;0,$EZ8&gt;=FO$5),IF(SUM($F8:S8)&gt;0,SUMIFS($F8:S8,$F8:S8,"&gt;0")*$FA8/12,0),0)</f>
        <v>0</v>
      </c>
      <c r="FP8" s="24">
        <f>IF(AND($EZ8&gt;0,$EZ8&gt;=FP$5),IF(SUM($F8:T8)&gt;0,SUMIFS($F8:T8,$F8:T8,"&gt;0")*$FA8/12,0),0)</f>
        <v>0</v>
      </c>
      <c r="FQ8" s="24">
        <f>IF(AND($EZ8&gt;0,$EZ8&gt;=FQ$5),IF(SUM($F8:U8)&gt;0,SUMIFS($F8:U8,$F8:U8,"&gt;0")*$FA8/12,0),0)</f>
        <v>0</v>
      </c>
      <c r="FR8" s="24">
        <f>IF(AND($EZ8&gt;0,$EZ8&gt;=FR$5),IF(SUM($F8:V8)&gt;0,SUMIFS($F8:V8,$F8:V8,"&gt;0")*$FA8/12,0),0)</f>
        <v>0</v>
      </c>
      <c r="FS8" s="24">
        <f>IF(AND($EZ8&gt;0,$EZ8&gt;=FS$5),IF(SUM($F8:W8)&gt;0,SUMIFS($F8:W8,$F8:W8,"&gt;0")*$FA8/12,0),0)</f>
        <v>0</v>
      </c>
      <c r="FT8" s="24">
        <f>IF(AND($EZ8&gt;0,$EZ8&gt;=FT$5),IF(SUM($F8:X8)&gt;0,SUMIFS($F8:X8,$F8:X8,"&gt;0")*$FA8/12,0),0)</f>
        <v>0</v>
      </c>
      <c r="FU8" s="24">
        <f>IF(AND($EZ8&gt;0,$EZ8&gt;=FU$5),IF(SUM($F8:Y8)&gt;0,SUMIFS($F8:Y8,$F8:Y8,"&gt;0")*$FA8/12,0),0)</f>
        <v>0</v>
      </c>
      <c r="FV8" s="24">
        <f>IF(AND($EZ8&gt;0,$EZ8&gt;=FV$5),IF(SUM($F8:Z8)&gt;0,SUMIFS($F8:Z8,$F8:Z8,"&gt;0")*$FA8/12,0),0)</f>
        <v>0</v>
      </c>
      <c r="FW8" s="24">
        <f>IF(AND($EZ8&gt;0,$EZ8&gt;=FW$5),IF(SUM($F8:AA8)&gt;0,SUMIFS($F8:AA8,$F8:AA8,"&gt;0")*$FA8/12,0),0)</f>
        <v>0</v>
      </c>
      <c r="FX8" s="24">
        <f>IF(AND($EZ8&gt;0,$EZ8&gt;=FX$5),IF(SUM($F8:AB8)&gt;0,SUMIFS($F8:AB8,$F8:AB8,"&gt;0")*$FA8/12,0),0)</f>
        <v>0</v>
      </c>
      <c r="FY8" s="24">
        <f>IF(AND($EZ8&gt;0,$EZ8&gt;=FY$5),IF(SUM($F8:AC8)&gt;0,SUMIFS($F8:AC8,$F8:AC8,"&gt;0")*$FA8/12,0),0)</f>
        <v>0</v>
      </c>
      <c r="FZ8" s="24">
        <f>IF(AND($EZ8&gt;0,$EZ8&gt;=FZ$5),IF(SUM($F8:AD8)&gt;0,SUMIFS($F8:AD8,$F8:AD8,"&gt;0")*$FA8/12,0),0)</f>
        <v>0</v>
      </c>
      <c r="GA8" s="24">
        <f>IF(AND($EZ8&gt;0,$EZ8&gt;=GA$5),IF(SUM($F8:AE8)&gt;0,SUMIFS($F8:AE8,$F8:AE8,"&gt;0")*$FA8/12,0),0)</f>
        <v>0</v>
      </c>
      <c r="GB8" s="24">
        <f>IF(AND($EZ8&gt;0,$EZ8&gt;=GB$5),IF(SUM($F8:AF8)&gt;0,SUMIFS($F8:AF8,$F8:AF8,"&gt;0")*$FA8/12,0),0)</f>
        <v>0</v>
      </c>
      <c r="GC8" s="24">
        <f>IF(AND($EZ8&gt;0,$EZ8&gt;=GC$5),IF(SUM($F8:AG8)&gt;0,SUMIFS($F8:AG8,$F8:AG8,"&gt;0")*$FA8/12,0),0)</f>
        <v>0</v>
      </c>
      <c r="GD8" s="24">
        <f>IF(AND($EZ8&gt;0,$EZ8&gt;=GD$5),IF(SUM($F8:AH8)&gt;0,SUMIFS($F8:AH8,$F8:AH8,"&gt;0")*$FA8/12,0),0)</f>
        <v>0</v>
      </c>
      <c r="GE8" s="24">
        <f>IF(AND($EZ8&gt;0,$EZ8&gt;=GE$5),IF(SUM($F8:AI8)&gt;0,SUMIFS($F8:AI8,$F8:AI8,"&gt;0")*$FA8/12,0),0)</f>
        <v>791.08575000000008</v>
      </c>
      <c r="GF8" s="24">
        <f>IF(AND($EZ8&gt;0,$EZ8&gt;=GF$5),IF(SUM($F8:AJ8)&gt;0,SUMIFS($F8:AJ8,$F8:AJ8,"&gt;0")*$FA8/12,0),0)</f>
        <v>0</v>
      </c>
      <c r="GG8" s="24">
        <f>IF(AND($EZ8&gt;0,$EZ8&gt;=GG$5),IF(SUM($F8:AK8)&gt;0,SUMIFS($F8:AK8,$F8:AK8,"&gt;0")*$FA8/12,0),0)</f>
        <v>0</v>
      </c>
      <c r="GH8" s="24">
        <f>IF(AND($EZ8&gt;0,$EZ8&gt;=GH$5),IF(SUM($F8:AL8)&gt;0,SUMIFS($F8:AL8,$F8:AL8,"&gt;0")*$FA8/12,0),0)</f>
        <v>0</v>
      </c>
      <c r="GI8" s="24">
        <f>IF(AND($EZ8&gt;0,$EZ8&gt;=GI$5),IF(SUM($F8:AM8)&gt;0,SUMIFS($F8:AM8,$F8:AM8,"&gt;0")*$FA8/12,0),0)</f>
        <v>0</v>
      </c>
      <c r="GJ8" s="24">
        <f>IF(AND($EZ8&gt;0,$EZ8&gt;=GJ$5),IF(SUM($F8:AN8)&gt;0,SUMIFS($F8:AN8,$F8:AN8,"&gt;0")*$FA8/12,0),0)</f>
        <v>0</v>
      </c>
      <c r="GK8" s="24">
        <f>IF(AND($EZ8&gt;0,$EZ8&gt;=GK$5),IF(SUM($F8:AO8)&gt;0,SUMIFS($F8:AO8,$F8:AO8,"&gt;0")*$FA8/12,0),0)</f>
        <v>0</v>
      </c>
      <c r="GL8" s="24">
        <f>IF(AND($EZ8&gt;0,$EZ8&gt;=GL$5),IF(SUM($F8:AP8)&gt;0,SUMIFS($F8:AP8,$F8:AP8,"&gt;0")*$FA8/12,0),0)</f>
        <v>0</v>
      </c>
      <c r="GM8" s="24">
        <f>IF(AND($EZ8&gt;0,$EZ8&gt;=GM$5),IF(SUM($F8:AQ8)&gt;0,SUMIFS($F8:AQ8,$F8:AQ8,"&gt;0")*$FA8/12,0),0)</f>
        <v>0</v>
      </c>
      <c r="GN8" s="24">
        <f>IF(AND($EZ8&gt;0,$EZ8&gt;=GN$5),IF(SUM($F8:AR8)&gt;0,SUMIFS($F8:AR8,$F8:AR8,"&gt;0")*$FA8/12,0),0)</f>
        <v>0</v>
      </c>
      <c r="GO8" s="24">
        <f>IF(AND($EZ8&gt;0,$EZ8&gt;=GO$5),IF(SUM($F8:AS8)&gt;0,SUMIFS($F8:AS8,$F8:AS8,"&gt;0")*$FA8/12,0),0)</f>
        <v>0</v>
      </c>
      <c r="GP8" s="24">
        <f>IF(AND($EZ8&gt;0,$EZ8&gt;=GP$5),IF(SUM($F8:AT8)&gt;0,SUMIFS($F8:AT8,$F8:AT8,"&gt;0")*$FA8/12,0),0)</f>
        <v>0</v>
      </c>
      <c r="GQ8" s="24">
        <f>IF(AND($EZ8&gt;0,$EZ8&gt;=GQ$5),IF(SUM($F8:AU8)&gt;0,SUMIFS($F8:AU8,$F8:AU8,"&gt;0")*$FA8/12,0),0)</f>
        <v>0</v>
      </c>
      <c r="GR8" s="24">
        <f>IF(AND($EZ8&gt;0,$EZ8&gt;=GR$5),IF(SUM($F8:AV8)&gt;0,SUMIFS($F8:AV8,$F8:AV8,"&gt;0")*$FA8/12,0),0)</f>
        <v>0</v>
      </c>
      <c r="GS8" s="24">
        <f>IF(AND($EZ8&gt;0,$EZ8&gt;=GS$5),IF(SUM($F8:AW8)&gt;0,SUMIFS($F8:AW8,$F8:AW8,"&gt;0")*$FA8/12,0),0)</f>
        <v>0</v>
      </c>
      <c r="GT8" s="24">
        <f>IF(AND($EZ8&gt;0,$EZ8&gt;=GT$5),IF(SUM($F8:AX8)&gt;0,SUMIFS($F8:AX8,$F8:AX8,"&gt;0")*$FA8/12,0),0)</f>
        <v>0</v>
      </c>
      <c r="GU8" s="24">
        <f>IF(AND($EZ8&gt;0,$EZ8&gt;=GU$5),IF(SUM($F8:AY8)&gt;0,SUMIFS($F8:AY8,$F8:AY8,"&gt;0")*$FA8/12,0),0)</f>
        <v>0</v>
      </c>
      <c r="GV8" s="24">
        <f>IF(AND($EZ8&gt;0,$EZ8&gt;=GV$5),IF(SUM($F8:AZ8)&gt;0,SUMIFS($F8:AZ8,$F8:AZ8,"&gt;0")*$FA8/12,0),0)</f>
        <v>0</v>
      </c>
      <c r="GW8" s="24">
        <f>IF(AND($EZ8&gt;0,$EZ8&gt;=GW$5),IF(SUM($F8:BA8)&gt;0,SUMIFS($F8:BA8,$F8:BA8,"&gt;0")*$FA8/12,0),0)</f>
        <v>0</v>
      </c>
      <c r="GX8" s="24">
        <f>IF(AND($EZ8&gt;0,$EZ8&gt;=GX$5),IF(SUM($F8:BB8)&gt;0,SUMIFS($F8:BB8,$F8:BB8,"&gt;0")*$FA8/12,0),0)</f>
        <v>0</v>
      </c>
      <c r="GY8" s="24">
        <f>IF(AND($EZ8&gt;0,$EZ8&gt;=GY$5),IF(SUM($F8:BC8)&gt;0,SUMIFS($F8:BC8,$F8:BC8,"&gt;0")*$FA8/12,0),0)</f>
        <v>0</v>
      </c>
      <c r="GZ8" s="24">
        <f>IF(AND($EZ8&gt;0,$EZ8&gt;=GZ$5),IF(SUM($F8:BD8)&gt;0,SUMIFS($F8:BD8,$F8:BD8,"&gt;0")*$FA8/12,0),0)</f>
        <v>0</v>
      </c>
      <c r="HA8" s="24">
        <f>IF(AND($EZ8&gt;0,$EZ8&gt;=HA$5),IF(SUM($F8:BE8)&gt;0,SUMIFS($F8:BE8,$F8:BE8,"&gt;0")*$FA8/12,0),0)</f>
        <v>0</v>
      </c>
      <c r="HB8" s="24">
        <f>IF(AND($EZ8&gt;0,$EZ8&gt;=HB$5),IF(SUM($F8:BF8)&gt;0,SUMIFS($F8:BF8,$F8:BF8,"&gt;0")*$FA8/12,0),0)</f>
        <v>0</v>
      </c>
      <c r="HC8" s="24">
        <f>IF(AND($EZ8&gt;0,$EZ8&gt;=HC$5),IF(SUM($F8:BG8)&gt;0,SUMIFS($F8:BG8,$F8:BG8,"&gt;0")*$FA8/12,0),0)</f>
        <v>0</v>
      </c>
      <c r="HD8" s="24">
        <f>IF(AND($EZ8&gt;0,$EZ8&gt;=HD$5),IF(SUM($F8:BH8)&gt;0,SUMIFS($F8:BH8,$F8:BH8,"&gt;0")*$FA8/12,0),0)</f>
        <v>0</v>
      </c>
      <c r="HE8" s="24">
        <f>IF(AND($EZ8&gt;0,$EZ8&gt;=HE$5),IF(SUM($F8:BI8)&gt;0,SUMIFS($F8:BI8,$F8:BI8,"&gt;0")*$FA8/12,0),0)</f>
        <v>0</v>
      </c>
      <c r="HF8" s="24">
        <f>IF(AND($EZ8&gt;0,$EZ8&gt;=HF$5),IF(SUM($F8:BJ8)&gt;0,SUMIFS($F8:BJ8,$F8:BJ8,"&gt;0")*$FA8/12,0),0)</f>
        <v>0</v>
      </c>
      <c r="HG8" s="24">
        <f>IF(AND($EZ8&gt;0,$EZ8&gt;=HG$5),IF(SUM($F8:BK8)&gt;0,SUMIFS($F8:BK8,$F8:BK8,"&gt;0")*$FA8/12,0),0)</f>
        <v>0</v>
      </c>
      <c r="HH8" s="24">
        <f>IF(AND($EZ8&gt;0,$EZ8&gt;=HH$5),IF(SUM($F8:BL8)&gt;0,SUMIFS($F8:BL8,$F8:BL8,"&gt;0")*$FA8/12,0),0)</f>
        <v>0</v>
      </c>
      <c r="HI8" s="24">
        <f>IF(AND($EZ8&gt;0,$EZ8&gt;=HI$5),IF(SUM($F8:BM8)&gt;0,SUMIFS($F8:BM8,$F8:BM8,"&gt;0")*$FA8/12,0),0)</f>
        <v>0</v>
      </c>
      <c r="HJ8" s="24">
        <f>IF(AND($EZ8&gt;0,$EZ8&gt;=HJ$5),IF(SUM($F8:BN8)&gt;0,SUMIFS($F8:BN8,$F8:BN8,"&gt;0")*$FA8/12,0),0)</f>
        <v>0</v>
      </c>
      <c r="HK8" s="24">
        <f>IF(AND($EZ8&gt;0,$EZ8&gt;=HK$5),IF(SUM($F8:BO8)&gt;0,SUMIFS($F8:BO8,$F8:BO8,"&gt;0")*$FA8/12,0),0)</f>
        <v>0</v>
      </c>
      <c r="HL8" s="24">
        <f>IF(AND($EZ8&gt;0,$EZ8&gt;=HL$5),IF(SUM($F8:BP8)&gt;0,SUMIFS($F8:BP8,$F8:BP8,"&gt;0")*$FA8/12,0),0)</f>
        <v>0</v>
      </c>
      <c r="HM8" s="24">
        <f>IF(AND($EZ8&gt;0,$EZ8&gt;=HM$5),IF(SUM($F8:BQ8)&gt;0,SUMIFS($F8:BQ8,$F8:BQ8,"&gt;0")*$FA8/12,0),0)</f>
        <v>0</v>
      </c>
      <c r="HN8" s="24">
        <f>IF(AND($EZ8&gt;0,$EZ8&gt;=HN$5),IF(SUM($F8:BR8)&gt;0,SUMIFS($F8:BR8,$F8:BR8,"&gt;0")*$FA8/12,0),0)</f>
        <v>0</v>
      </c>
      <c r="HO8" s="24">
        <f>IF(AND($EZ8&gt;0,$EZ8&gt;=HO$5),IF(SUM($F8:BS8)&gt;0,SUMIFS($F8:BS8,$F8:BS8,"&gt;0")*$FA8/12,0),0)</f>
        <v>0</v>
      </c>
      <c r="HP8" s="24">
        <f>IF(AND($EZ8&gt;0,$EZ8&gt;=HP$5),IF(SUM($F8:BT8)&gt;0,SUMIFS($F8:BT8,$F8:BT8,"&gt;0")*$FA8/12,0),0)</f>
        <v>0</v>
      </c>
      <c r="HQ8" s="24">
        <f>IF(AND($EZ8&gt;0,$EZ8&gt;=HQ$5),IF(SUM($F8:BU8)&gt;0,SUMIFS($F8:BU8,$F8:BU8,"&gt;0")*$FA8/12,0),0)</f>
        <v>0</v>
      </c>
      <c r="HR8" s="24">
        <f>IF(AND($EZ8&gt;0,$EZ8&gt;=HR$5),IF(SUM($F8:BV8)&gt;0,SUMIFS($F8:BV8,$F8:BV8,"&gt;0")*$FA8/12,0),0)</f>
        <v>0</v>
      </c>
      <c r="HS8" s="24">
        <f>IF(AND($EZ8&gt;0,$EZ8&gt;=HS$5),IF(SUM($F8:BW8)&gt;0,SUMIFS($F8:BW8,$F8:BW8,"&gt;0")*$FA8/12,0),0)</f>
        <v>0</v>
      </c>
      <c r="HT8" s="24">
        <f>IF(AND($EZ8&gt;0,$EZ8&gt;=HT$5),IF(SUM($F8:BX8)&gt;0,SUMIFS($F8:BX8,$F8:BX8,"&gt;0")*$FA8/12,0),0)</f>
        <v>0</v>
      </c>
      <c r="HU8" s="24">
        <f>IF(AND($EZ8&gt;0,$EZ8&gt;=HU$5),IF(SUM($F8:BY8)&gt;0,SUMIFS($F8:BY8,$F8:BY8,"&gt;0")*$FA8/12,0),0)</f>
        <v>0</v>
      </c>
      <c r="HV8" s="24">
        <f>SUM(FB8:HU8)</f>
        <v>791.08575000000008</v>
      </c>
      <c r="HW8" s="40">
        <f t="shared" si="26"/>
        <v>7.2583333333333337E-3</v>
      </c>
      <c r="HX8" s="14">
        <f t="shared" si="27"/>
        <v>0</v>
      </c>
      <c r="HY8" s="14">
        <f t="shared" si="27"/>
        <v>0</v>
      </c>
      <c r="HZ8" s="14">
        <f t="shared" si="27"/>
        <v>0</v>
      </c>
      <c r="IA8" s="14">
        <f t="shared" si="27"/>
        <v>0</v>
      </c>
      <c r="IB8" s="14">
        <f>SUM(HX8:IA8)</f>
        <v>0</v>
      </c>
      <c r="IC8" s="14">
        <f t="shared" si="29"/>
        <v>0</v>
      </c>
      <c r="ID8" s="14">
        <f t="shared" si="29"/>
        <v>108990</v>
      </c>
      <c r="IE8" s="14">
        <f t="shared" si="29"/>
        <v>0</v>
      </c>
      <c r="IF8" s="14">
        <f t="shared" si="29"/>
        <v>0</v>
      </c>
      <c r="IG8" s="14">
        <f>SUM(IC8:IF8)</f>
        <v>108990</v>
      </c>
      <c r="IH8" s="14">
        <f t="shared" si="31"/>
        <v>0</v>
      </c>
      <c r="II8" s="14">
        <f t="shared" si="31"/>
        <v>0</v>
      </c>
      <c r="IJ8" s="14">
        <f t="shared" si="31"/>
        <v>0</v>
      </c>
      <c r="IK8" s="14">
        <f t="shared" si="31"/>
        <v>0</v>
      </c>
      <c r="IL8" s="14">
        <f>SUM(IH8:IK8)</f>
        <v>0</v>
      </c>
      <c r="IM8" s="14">
        <f t="shared" si="33"/>
        <v>0</v>
      </c>
      <c r="IN8" s="14">
        <f t="shared" si="33"/>
        <v>0</v>
      </c>
      <c r="IO8" s="14">
        <f t="shared" si="33"/>
        <v>0</v>
      </c>
      <c r="IP8" s="14">
        <f t="shared" si="33"/>
        <v>0</v>
      </c>
      <c r="IQ8" s="14">
        <f>SUM(IM8:IP8)</f>
        <v>0</v>
      </c>
      <c r="IR8" s="14">
        <f t="shared" si="35"/>
        <v>0</v>
      </c>
      <c r="IS8" s="14">
        <f t="shared" si="35"/>
        <v>0</v>
      </c>
      <c r="IT8" s="14">
        <f t="shared" si="35"/>
        <v>0</v>
      </c>
      <c r="IU8" s="14">
        <f t="shared" si="35"/>
        <v>0</v>
      </c>
      <c r="IV8" s="14">
        <f>SUM(IR8:IU8)</f>
        <v>0</v>
      </c>
      <c r="IW8" s="14">
        <f t="shared" si="37"/>
        <v>0</v>
      </c>
      <c r="IX8" s="14">
        <f t="shared" si="37"/>
        <v>0</v>
      </c>
      <c r="IY8" s="14">
        <f t="shared" si="37"/>
        <v>0</v>
      </c>
      <c r="IZ8" s="14">
        <f t="shared" si="37"/>
        <v>0</v>
      </c>
      <c r="JA8" s="14">
        <f>SUM(IW8:IZ8)</f>
        <v>0</v>
      </c>
      <c r="JB8" s="14">
        <f t="shared" si="39"/>
        <v>0</v>
      </c>
      <c r="JC8" s="14">
        <f t="shared" si="39"/>
        <v>0</v>
      </c>
      <c r="JD8" s="14">
        <f t="shared" si="39"/>
        <v>0</v>
      </c>
      <c r="JE8" s="14">
        <f t="shared" si="39"/>
        <v>0</v>
      </c>
      <c r="JF8" s="14">
        <f>SUM(JB8:JE8)</f>
        <v>0</v>
      </c>
      <c r="JG8" s="14">
        <f t="shared" si="41"/>
        <v>0</v>
      </c>
      <c r="JH8" s="14">
        <f t="shared" si="41"/>
        <v>0</v>
      </c>
      <c r="JI8" s="14">
        <f t="shared" si="41"/>
        <v>0</v>
      </c>
      <c r="JJ8" s="14">
        <f t="shared" si="41"/>
        <v>0</v>
      </c>
      <c r="JK8" s="14">
        <f>SUM(JG8:JJ8)</f>
        <v>0</v>
      </c>
      <c r="JL8" s="14">
        <f t="shared" si="43"/>
        <v>0</v>
      </c>
      <c r="JM8" s="14">
        <f t="shared" si="43"/>
        <v>0</v>
      </c>
      <c r="JN8" s="14">
        <f t="shared" si="43"/>
        <v>0</v>
      </c>
      <c r="JO8" s="14">
        <f t="shared" si="43"/>
        <v>0</v>
      </c>
      <c r="JP8" s="14">
        <f>SUM(JL8:JO8)</f>
        <v>0</v>
      </c>
      <c r="JQ8" s="14">
        <f t="shared" si="45"/>
        <v>0</v>
      </c>
      <c r="JR8" s="14">
        <f t="shared" si="45"/>
        <v>0</v>
      </c>
      <c r="JS8" s="14">
        <f t="shared" si="45"/>
        <v>0</v>
      </c>
      <c r="JT8" s="14">
        <f t="shared" si="45"/>
        <v>0</v>
      </c>
      <c r="JU8" s="14">
        <f>SUM(JQ8:JT8)</f>
        <v>0</v>
      </c>
      <c r="JV8" s="14">
        <f t="shared" si="47"/>
        <v>0</v>
      </c>
      <c r="JW8" s="14">
        <f t="shared" si="47"/>
        <v>0</v>
      </c>
      <c r="JX8" s="14">
        <f t="shared" si="47"/>
        <v>0</v>
      </c>
      <c r="JY8" s="14">
        <f t="shared" si="47"/>
        <v>0</v>
      </c>
      <c r="JZ8" s="14">
        <f>SUM(JV8:JY8)</f>
        <v>0</v>
      </c>
      <c r="KA8" s="14">
        <f t="shared" si="49"/>
        <v>0</v>
      </c>
      <c r="KB8" s="14">
        <f t="shared" si="49"/>
        <v>791.08575000000008</v>
      </c>
      <c r="KC8" s="14">
        <f t="shared" si="49"/>
        <v>0</v>
      </c>
      <c r="KD8" s="14">
        <f t="shared" si="49"/>
        <v>0</v>
      </c>
      <c r="KE8" s="14">
        <f>SUM(KA8:KD8)</f>
        <v>791.08575000000008</v>
      </c>
      <c r="KF8" s="14">
        <f t="shared" si="51"/>
        <v>0</v>
      </c>
      <c r="KG8" s="14">
        <f t="shared" si="51"/>
        <v>0</v>
      </c>
      <c r="KH8" s="14">
        <f t="shared" si="51"/>
        <v>0</v>
      </c>
      <c r="KI8" s="14">
        <f t="shared" si="51"/>
        <v>0</v>
      </c>
      <c r="KJ8" s="14">
        <f>SUM(KF8:KI8)</f>
        <v>0</v>
      </c>
      <c r="KK8" s="14">
        <f t="shared" si="53"/>
        <v>0</v>
      </c>
      <c r="KL8" s="14">
        <f t="shared" si="53"/>
        <v>0</v>
      </c>
      <c r="KM8" s="14">
        <f t="shared" si="53"/>
        <v>0</v>
      </c>
      <c r="KN8" s="14">
        <f t="shared" si="53"/>
        <v>0</v>
      </c>
      <c r="KO8" s="14">
        <f>SUM(KK8:KN8)</f>
        <v>0</v>
      </c>
      <c r="KP8" s="14">
        <f t="shared" si="55"/>
        <v>0</v>
      </c>
      <c r="KQ8" s="14">
        <f t="shared" si="55"/>
        <v>0</v>
      </c>
      <c r="KR8" s="14">
        <f t="shared" si="55"/>
        <v>0</v>
      </c>
      <c r="KS8" s="14">
        <f t="shared" si="55"/>
        <v>0</v>
      </c>
      <c r="KT8" s="14">
        <f>SUM(KP8:KS8)</f>
        <v>0</v>
      </c>
      <c r="KU8" s="41" t="e">
        <f ca="1">IF(SUM(F8:BY8)&gt;0,IFERROR(VLOOKUP(A8,#REF!,1,FALSE),VLOOKUP(A8,#REF!,1,FALSE)),A8)</f>
        <v>#N/A</v>
      </c>
    </row>
    <row r="9" spans="1:307" ht="15.75" thickBot="1" x14ac:dyDescent="0.3">
      <c r="A9" s="46" t="s">
        <v>301</v>
      </c>
      <c r="B9" s="37">
        <v>345</v>
      </c>
      <c r="C9" s="37">
        <v>160</v>
      </c>
      <c r="D9" s="47" t="s">
        <v>326</v>
      </c>
      <c r="E9" s="43"/>
      <c r="F9" s="44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5">
        <v>0</v>
      </c>
      <c r="R9" s="44">
        <v>0</v>
      </c>
      <c r="S9" s="42">
        <v>0</v>
      </c>
      <c r="T9" s="42">
        <v>0</v>
      </c>
      <c r="U9" s="42">
        <v>25000</v>
      </c>
      <c r="V9" s="42">
        <v>25000</v>
      </c>
      <c r="W9" s="42">
        <v>25000</v>
      </c>
      <c r="X9" s="42">
        <v>25000</v>
      </c>
      <c r="Y9" s="42">
        <v>0</v>
      </c>
      <c r="Z9" s="42">
        <v>11428.571428571429</v>
      </c>
      <c r="AA9" s="42">
        <v>11428.571428571429</v>
      </c>
      <c r="AB9" s="42">
        <v>11428.571428571429</v>
      </c>
      <c r="AC9" s="45">
        <v>11428.571428571429</v>
      </c>
      <c r="AD9" s="44">
        <v>11428.571428571429</v>
      </c>
      <c r="AE9" s="42">
        <v>11428.571428571429</v>
      </c>
      <c r="AF9" s="42">
        <v>11428.571428571429</v>
      </c>
      <c r="AG9" s="42">
        <v>70416.666666666672</v>
      </c>
      <c r="AH9" s="42">
        <v>70416.666666666672</v>
      </c>
      <c r="AI9" s="42">
        <v>70416.666666666672</v>
      </c>
      <c r="AJ9" s="42">
        <v>70416.666666666672</v>
      </c>
      <c r="AK9" s="42">
        <v>70416.666666666672</v>
      </c>
      <c r="AL9" s="42">
        <v>70416.666666666672</v>
      </c>
      <c r="AM9" s="42">
        <v>0</v>
      </c>
      <c r="AN9" s="42">
        <v>0</v>
      </c>
      <c r="AO9" s="45">
        <v>0</v>
      </c>
      <c r="AP9" s="44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5">
        <v>0</v>
      </c>
      <c r="BB9" s="44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5">
        <v>0</v>
      </c>
      <c r="BN9" s="44">
        <v>0</v>
      </c>
      <c r="BO9" s="42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5">
        <v>0</v>
      </c>
      <c r="BZ9" s="16">
        <f t="shared" si="15"/>
        <v>602500</v>
      </c>
      <c r="CA9" s="16" t="s">
        <v>17</v>
      </c>
      <c r="CB9" s="16">
        <v>37.229999999999997</v>
      </c>
      <c r="CC9" s="16">
        <f t="shared" si="16"/>
        <v>5956.7999999999993</v>
      </c>
      <c r="CD9" s="14">
        <f t="shared" si="17"/>
        <v>0</v>
      </c>
      <c r="CE9" s="14">
        <f t="shared" si="17"/>
        <v>0</v>
      </c>
      <c r="CF9" s="14">
        <f t="shared" si="17"/>
        <v>0</v>
      </c>
      <c r="CG9" s="14">
        <f t="shared" si="17"/>
        <v>0</v>
      </c>
      <c r="CH9" s="14">
        <f t="shared" si="17"/>
        <v>0</v>
      </c>
      <c r="CI9" s="14">
        <f t="shared" si="17"/>
        <v>0</v>
      </c>
      <c r="CJ9" s="14">
        <f t="shared" si="17"/>
        <v>0</v>
      </c>
      <c r="CK9" s="14">
        <f t="shared" si="17"/>
        <v>0</v>
      </c>
      <c r="CL9" s="14">
        <f t="shared" si="17"/>
        <v>0</v>
      </c>
      <c r="CM9" s="14">
        <f t="shared" si="17"/>
        <v>0</v>
      </c>
      <c r="CN9" s="14">
        <f t="shared" si="17"/>
        <v>0</v>
      </c>
      <c r="CO9" s="14">
        <f t="shared" si="17"/>
        <v>0</v>
      </c>
      <c r="CP9" s="14">
        <f t="shared" si="17"/>
        <v>0</v>
      </c>
      <c r="CQ9" s="14">
        <f t="shared" si="17"/>
        <v>0</v>
      </c>
      <c r="CR9" s="14">
        <f t="shared" si="17"/>
        <v>0</v>
      </c>
      <c r="CS9" s="14">
        <f t="shared" si="17"/>
        <v>247.17012448132775</v>
      </c>
      <c r="CT9" s="14">
        <f t="shared" si="18"/>
        <v>247.17012448132775</v>
      </c>
      <c r="CU9" s="14">
        <f t="shared" si="18"/>
        <v>247.17012448132775</v>
      </c>
      <c r="CV9" s="14">
        <f t="shared" si="18"/>
        <v>247.17012448132775</v>
      </c>
      <c r="CW9" s="14">
        <f t="shared" si="18"/>
        <v>0</v>
      </c>
      <c r="CX9" s="14">
        <f t="shared" si="18"/>
        <v>112.99205690574985</v>
      </c>
      <c r="CY9" s="14">
        <f t="shared" si="18"/>
        <v>112.99205690574985</v>
      </c>
      <c r="CZ9" s="14">
        <f t="shared" si="18"/>
        <v>112.99205690574985</v>
      </c>
      <c r="DA9" s="14">
        <f t="shared" si="18"/>
        <v>112.99205690574985</v>
      </c>
      <c r="DB9" s="14">
        <f t="shared" si="18"/>
        <v>112.99205690574985</v>
      </c>
      <c r="DC9" s="14">
        <f t="shared" si="18"/>
        <v>112.99205690574985</v>
      </c>
      <c r="DD9" s="14">
        <f t="shared" si="18"/>
        <v>112.99205690574985</v>
      </c>
      <c r="DE9" s="14">
        <f t="shared" si="18"/>
        <v>696.19585062240651</v>
      </c>
      <c r="DF9" s="14">
        <f t="shared" si="18"/>
        <v>696.19585062240651</v>
      </c>
      <c r="DG9" s="14">
        <f t="shared" si="18"/>
        <v>696.19585062240651</v>
      </c>
      <c r="DH9" s="14">
        <f t="shared" si="18"/>
        <v>696.19585062240651</v>
      </c>
      <c r="DI9" s="14">
        <f t="shared" si="18"/>
        <v>696.19585062240651</v>
      </c>
      <c r="DJ9" s="14">
        <f t="shared" si="19"/>
        <v>696.19585062240651</v>
      </c>
      <c r="DK9" s="14">
        <f t="shared" si="19"/>
        <v>0</v>
      </c>
      <c r="DL9" s="14">
        <f t="shared" si="19"/>
        <v>0</v>
      </c>
      <c r="DM9" s="14">
        <f t="shared" si="19"/>
        <v>0</v>
      </c>
      <c r="DN9" s="14">
        <f t="shared" si="19"/>
        <v>0</v>
      </c>
      <c r="DO9" s="14">
        <f t="shared" si="19"/>
        <v>0</v>
      </c>
      <c r="DP9" s="14">
        <f t="shared" si="19"/>
        <v>0</v>
      </c>
      <c r="DQ9" s="14">
        <f t="shared" si="19"/>
        <v>0</v>
      </c>
      <c r="DR9" s="14">
        <f t="shared" si="19"/>
        <v>0</v>
      </c>
      <c r="DS9" s="14">
        <f t="shared" si="19"/>
        <v>0</v>
      </c>
      <c r="DT9" s="14">
        <f t="shared" si="19"/>
        <v>0</v>
      </c>
      <c r="DU9" s="14">
        <f t="shared" si="19"/>
        <v>0</v>
      </c>
      <c r="DV9" s="14">
        <f t="shared" si="19"/>
        <v>0</v>
      </c>
      <c r="DW9" s="14">
        <f t="shared" si="19"/>
        <v>0</v>
      </c>
      <c r="DX9" s="14">
        <f t="shared" si="19"/>
        <v>0</v>
      </c>
      <c r="DY9" s="14">
        <f t="shared" si="19"/>
        <v>0</v>
      </c>
      <c r="DZ9" s="14">
        <f t="shared" si="20"/>
        <v>0</v>
      </c>
      <c r="EA9" s="14">
        <f t="shared" si="20"/>
        <v>0</v>
      </c>
      <c r="EB9" s="14">
        <f t="shared" si="20"/>
        <v>0</v>
      </c>
      <c r="EC9" s="14">
        <f t="shared" si="20"/>
        <v>0</v>
      </c>
      <c r="ED9" s="14">
        <f t="shared" si="20"/>
        <v>0</v>
      </c>
      <c r="EE9" s="14">
        <f t="shared" si="20"/>
        <v>0</v>
      </c>
      <c r="EF9" s="14">
        <f t="shared" si="20"/>
        <v>0</v>
      </c>
      <c r="EG9" s="14">
        <f t="shared" si="20"/>
        <v>0</v>
      </c>
      <c r="EH9" s="14">
        <f t="shared" si="20"/>
        <v>0</v>
      </c>
      <c r="EI9" s="14">
        <f t="shared" si="20"/>
        <v>0</v>
      </c>
      <c r="EJ9" s="14">
        <f t="shared" si="20"/>
        <v>0</v>
      </c>
      <c r="EK9" s="14">
        <f t="shared" si="20"/>
        <v>0</v>
      </c>
      <c r="EL9" s="14">
        <f t="shared" si="21"/>
        <v>0</v>
      </c>
      <c r="EM9" s="14">
        <f t="shared" si="21"/>
        <v>0</v>
      </c>
      <c r="EN9" s="14">
        <f t="shared" si="21"/>
        <v>0</v>
      </c>
      <c r="EO9" s="14">
        <f t="shared" si="21"/>
        <v>0</v>
      </c>
      <c r="EP9" s="14">
        <f t="shared" si="21"/>
        <v>0</v>
      </c>
      <c r="EQ9" s="14">
        <f t="shared" si="21"/>
        <v>0</v>
      </c>
      <c r="ER9" s="14">
        <f t="shared" si="21"/>
        <v>0</v>
      </c>
      <c r="ES9" s="14">
        <f t="shared" si="21"/>
        <v>0</v>
      </c>
      <c r="ET9" s="14">
        <f t="shared" si="21"/>
        <v>0</v>
      </c>
      <c r="EU9" s="14">
        <f t="shared" si="21"/>
        <v>0</v>
      </c>
      <c r="EV9" s="14">
        <f t="shared" si="21"/>
        <v>0</v>
      </c>
      <c r="EW9" s="14">
        <f t="shared" si="21"/>
        <v>0</v>
      </c>
      <c r="EX9" s="14">
        <f t="shared" si="22"/>
        <v>5956.7999999999993</v>
      </c>
      <c r="EY9" s="14">
        <f t="shared" si="23"/>
        <v>17</v>
      </c>
      <c r="EZ9" s="38">
        <f t="shared" si="24"/>
        <v>44469</v>
      </c>
      <c r="FA9" s="39">
        <v>8.7100000000000011E-2</v>
      </c>
      <c r="FB9" s="24">
        <f>IF(AND($EZ9&gt;0,$EZ9&gt;=FB$5),IF(SUM($F9:F9)&gt;0,SUMIFS($F9:F9,$F9:F9,"&gt;0")*$FA9/12,0),0)</f>
        <v>0</v>
      </c>
      <c r="FC9" s="24">
        <f>IF(AND($EZ9&gt;0,$EZ9&gt;=FC$5),IF(SUM($F9:G9)&gt;0,SUMIFS($F9:G9,$F9:G9,"&gt;0")*$FA9/12,0),0)</f>
        <v>0</v>
      </c>
      <c r="FD9" s="24">
        <f>IF(AND($EZ9&gt;0,$EZ9&gt;=FD$5),IF(SUM($F9:H9)&gt;0,SUMIFS($F9:H9,$F9:H9,"&gt;0")*$FA9/12,0),0)</f>
        <v>0</v>
      </c>
      <c r="FE9" s="24">
        <f>IF(AND($EZ9&gt;0,$EZ9&gt;=FE$5),IF(SUM($F9:I9)&gt;0,SUMIFS($F9:I9,$F9:I9,"&gt;0")*$FA9/12,0),0)</f>
        <v>0</v>
      </c>
      <c r="FF9" s="24">
        <f>IF(AND($EZ9&gt;0,$EZ9&gt;=FF$5),IF(SUM($F9:J9)&gt;0,SUMIFS($F9:J9,$F9:J9,"&gt;0")*$FA9/12,0),0)</f>
        <v>0</v>
      </c>
      <c r="FG9" s="24">
        <f>IF(AND($EZ9&gt;0,$EZ9&gt;=FG$5),IF(SUM($F9:K9)&gt;0,SUMIFS($F9:K9,$F9:K9,"&gt;0")*$FA9/12,0),0)</f>
        <v>0</v>
      </c>
      <c r="FH9" s="24">
        <f>IF(AND($EZ9&gt;0,$EZ9&gt;=FH$5),IF(SUM($F9:L9)&gt;0,SUMIFS($F9:L9,$F9:L9,"&gt;0")*$FA9/12,0),0)</f>
        <v>0</v>
      </c>
      <c r="FI9" s="24">
        <f>IF(AND($EZ9&gt;0,$EZ9&gt;=FI$5),IF(SUM($F9:M9)&gt;0,SUMIFS($F9:M9,$F9:M9,"&gt;0")*$FA9/12,0),0)</f>
        <v>0</v>
      </c>
      <c r="FJ9" s="24">
        <f>IF(AND($EZ9&gt;0,$EZ9&gt;=FJ$5),IF(SUM($F9:N9)&gt;0,SUMIFS($F9:N9,$F9:N9,"&gt;0")*$FA9/12,0),0)</f>
        <v>0</v>
      </c>
      <c r="FK9" s="24">
        <f>IF(AND($EZ9&gt;0,$EZ9&gt;=FK$5),IF(SUM($F9:O9)&gt;0,SUMIFS($F9:O9,$F9:O9,"&gt;0")*$FA9/12,0),0)</f>
        <v>0</v>
      </c>
      <c r="FL9" s="24">
        <f>IF(AND($EZ9&gt;0,$EZ9&gt;=FL$5),IF(SUM($F9:P9)&gt;0,SUMIFS($F9:P9,$F9:P9,"&gt;0")*$FA9/12,0),0)</f>
        <v>0</v>
      </c>
      <c r="FM9" s="24">
        <f>IF(AND($EZ9&gt;0,$EZ9&gt;=FM$5),IF(SUM($F9:Q9)&gt;0,SUMIFS($F9:Q9,$F9:Q9,"&gt;0")*$FA9/12,0),0)</f>
        <v>0</v>
      </c>
      <c r="FN9" s="24">
        <f>IF(AND($EZ9&gt;0,$EZ9&gt;=FN$5),IF(SUM($F9:R9)&gt;0,SUMIFS($F9:R9,$F9:R9,"&gt;0")*$FA9/12,0),0)</f>
        <v>0</v>
      </c>
      <c r="FO9" s="24">
        <f>IF(AND($EZ9&gt;0,$EZ9&gt;=FO$5),IF(SUM($F9:S9)&gt;0,SUMIFS($F9:S9,$F9:S9,"&gt;0")*$FA9/12,0),0)</f>
        <v>0</v>
      </c>
      <c r="FP9" s="24">
        <f>IF(AND($EZ9&gt;0,$EZ9&gt;=FP$5),IF(SUM($F9:T9)&gt;0,SUMIFS($F9:T9,$F9:T9,"&gt;0")*$FA9/12,0),0)</f>
        <v>0</v>
      </c>
      <c r="FQ9" s="24">
        <f>IF(AND($EZ9&gt;0,$EZ9&gt;=FQ$5),IF(SUM($F9:U9)&gt;0,SUMIFS($F9:U9,$F9:U9,"&gt;0")*$FA9/12,0),0)</f>
        <v>181.45833333333337</v>
      </c>
      <c r="FR9" s="24">
        <f>IF(AND($EZ9&gt;0,$EZ9&gt;=FR$5),IF(SUM($F9:V9)&gt;0,SUMIFS($F9:V9,$F9:V9,"&gt;0")*$FA9/12,0),0)</f>
        <v>362.91666666666674</v>
      </c>
      <c r="FS9" s="24">
        <f>IF(AND($EZ9&gt;0,$EZ9&gt;=FS$5),IF(SUM($F9:W9)&gt;0,SUMIFS($F9:W9,$F9:W9,"&gt;0")*$FA9/12,0),0)</f>
        <v>544.37500000000011</v>
      </c>
      <c r="FT9" s="24">
        <f>IF(AND($EZ9&gt;0,$EZ9&gt;=FT$5),IF(SUM($F9:X9)&gt;0,SUMIFS($F9:X9,$F9:X9,"&gt;0")*$FA9/12,0),0)</f>
        <v>725.83333333333348</v>
      </c>
      <c r="FU9" s="24">
        <f>IF(AND($EZ9&gt;0,$EZ9&gt;=FU$5),IF(SUM($F9:Y9)&gt;0,SUMIFS($F9:Y9,$F9:Y9,"&gt;0")*$FA9/12,0),0)</f>
        <v>725.83333333333348</v>
      </c>
      <c r="FV9" s="24">
        <f>IF(AND($EZ9&gt;0,$EZ9&gt;=FV$5),IF(SUM($F9:Z9)&gt;0,SUMIFS($F9:Z9,$F9:Z9,"&gt;0")*$FA9/12,0),0)</f>
        <v>808.78571428571433</v>
      </c>
      <c r="FW9" s="24">
        <f>IF(AND($EZ9&gt;0,$EZ9&gt;=FW$5),IF(SUM($F9:AA9)&gt;0,SUMIFS($F9:AA9,$F9:AA9,"&gt;0")*$FA9/12,0),0)</f>
        <v>891.73809523809541</v>
      </c>
      <c r="FX9" s="24">
        <f>IF(AND($EZ9&gt;0,$EZ9&gt;=FX$5),IF(SUM($F9:AB9)&gt;0,SUMIFS($F9:AB9,$F9:AB9,"&gt;0")*$FA9/12,0),0)</f>
        <v>974.69047619047626</v>
      </c>
      <c r="FY9" s="24">
        <f>IF(AND($EZ9&gt;0,$EZ9&gt;=FY$5),IF(SUM($F9:AC9)&gt;0,SUMIFS($F9:AC9,$F9:AC9,"&gt;0")*$FA9/12,0),0)</f>
        <v>1057.6428571428571</v>
      </c>
      <c r="FZ9" s="24">
        <f>IF(AND($EZ9&gt;0,$EZ9&gt;=FZ$5),IF(SUM($F9:AD9)&gt;0,SUMIFS($F9:AD9,$F9:AD9,"&gt;0")*$FA9/12,0),0)</f>
        <v>1140.5952380952381</v>
      </c>
      <c r="GA9" s="24">
        <f>IF(AND($EZ9&gt;0,$EZ9&gt;=GA$5),IF(SUM($F9:AE9)&gt;0,SUMIFS($F9:AE9,$F9:AE9,"&gt;0")*$FA9/12,0),0)</f>
        <v>1223.547619047619</v>
      </c>
      <c r="GB9" s="24">
        <f>IF(AND($EZ9&gt;0,$EZ9&gt;=GB$5),IF(SUM($F9:AF9)&gt;0,SUMIFS($F9:AF9,$F9:AF9,"&gt;0")*$FA9/12,0),0)</f>
        <v>1306.5</v>
      </c>
      <c r="GC9" s="24">
        <f>IF(AND($EZ9&gt;0,$EZ9&gt;=GC$5),IF(SUM($F9:AG9)&gt;0,SUMIFS($F9:AG9,$F9:AG9,"&gt;0")*$FA9/12,0),0)</f>
        <v>1817.6076388888887</v>
      </c>
      <c r="GD9" s="24">
        <f>IF(AND($EZ9&gt;0,$EZ9&gt;=GD$5),IF(SUM($F9:AH9)&gt;0,SUMIFS($F9:AH9,$F9:AH9,"&gt;0")*$FA9/12,0),0)</f>
        <v>2328.7152777777778</v>
      </c>
      <c r="GE9" s="24">
        <f>IF(AND($EZ9&gt;0,$EZ9&gt;=GE$5),IF(SUM($F9:AI9)&gt;0,SUMIFS($F9:AI9,$F9:AI9,"&gt;0")*$FA9/12,0),0)</f>
        <v>2839.8229166666674</v>
      </c>
      <c r="GF9" s="24">
        <f>IF(AND($EZ9&gt;0,$EZ9&gt;=GF$5),IF(SUM($F9:AJ9)&gt;0,SUMIFS($F9:AJ9,$F9:AJ9,"&gt;0")*$FA9/12,0),0)</f>
        <v>3350.9305555555561</v>
      </c>
      <c r="GG9" s="24">
        <f>IF(AND($EZ9&gt;0,$EZ9&gt;=GG$5),IF(SUM($F9:AK9)&gt;0,SUMIFS($F9:AK9,$F9:AK9,"&gt;0")*$FA9/12,0),0)</f>
        <v>3862.0381944444453</v>
      </c>
      <c r="GH9" s="24">
        <f>IF(AND($EZ9&gt;0,$EZ9&gt;=GH$5),IF(SUM($F9:AL9)&gt;0,SUMIFS($F9:AL9,$F9:AL9,"&gt;0")*$FA9/12,0),0)</f>
        <v>4373.1458333333339</v>
      </c>
      <c r="GI9" s="24">
        <f>IF(AND($EZ9&gt;0,$EZ9&gt;=GI$5),IF(SUM($F9:AM9)&gt;0,SUMIFS($F9:AM9,$F9:AM9,"&gt;0")*$FA9/12,0),0)</f>
        <v>0</v>
      </c>
      <c r="GJ9" s="24">
        <f>IF(AND($EZ9&gt;0,$EZ9&gt;=GJ$5),IF(SUM($F9:AN9)&gt;0,SUMIFS($F9:AN9,$F9:AN9,"&gt;0")*$FA9/12,0),0)</f>
        <v>0</v>
      </c>
      <c r="GK9" s="24">
        <f>IF(AND($EZ9&gt;0,$EZ9&gt;=GK$5),IF(SUM($F9:AO9)&gt;0,SUMIFS($F9:AO9,$F9:AO9,"&gt;0")*$FA9/12,0),0)</f>
        <v>0</v>
      </c>
      <c r="GL9" s="24">
        <f>IF(AND($EZ9&gt;0,$EZ9&gt;=GL$5),IF(SUM($F9:AP9)&gt;0,SUMIFS($F9:AP9,$F9:AP9,"&gt;0")*$FA9/12,0),0)</f>
        <v>0</v>
      </c>
      <c r="GM9" s="24">
        <f>IF(AND($EZ9&gt;0,$EZ9&gt;=GM$5),IF(SUM($F9:AQ9)&gt;0,SUMIFS($F9:AQ9,$F9:AQ9,"&gt;0")*$FA9/12,0),0)</f>
        <v>0</v>
      </c>
      <c r="GN9" s="24">
        <f>IF(AND($EZ9&gt;0,$EZ9&gt;=GN$5),IF(SUM($F9:AR9)&gt;0,SUMIFS($F9:AR9,$F9:AR9,"&gt;0")*$FA9/12,0),0)</f>
        <v>0</v>
      </c>
      <c r="GO9" s="24">
        <f>IF(AND($EZ9&gt;0,$EZ9&gt;=GO$5),IF(SUM($F9:AS9)&gt;0,SUMIFS($F9:AS9,$F9:AS9,"&gt;0")*$FA9/12,0),0)</f>
        <v>0</v>
      </c>
      <c r="GP9" s="24">
        <f>IF(AND($EZ9&gt;0,$EZ9&gt;=GP$5),IF(SUM($F9:AT9)&gt;0,SUMIFS($F9:AT9,$F9:AT9,"&gt;0")*$FA9/12,0),0)</f>
        <v>0</v>
      </c>
      <c r="GQ9" s="24">
        <f>IF(AND($EZ9&gt;0,$EZ9&gt;=GQ$5),IF(SUM($F9:AU9)&gt;0,SUMIFS($F9:AU9,$F9:AU9,"&gt;0")*$FA9/12,0),0)</f>
        <v>0</v>
      </c>
      <c r="GR9" s="24">
        <f>IF(AND($EZ9&gt;0,$EZ9&gt;=GR$5),IF(SUM($F9:AV9)&gt;0,SUMIFS($F9:AV9,$F9:AV9,"&gt;0")*$FA9/12,0),0)</f>
        <v>0</v>
      </c>
      <c r="GS9" s="24">
        <f>IF(AND($EZ9&gt;0,$EZ9&gt;=GS$5),IF(SUM($F9:AW9)&gt;0,SUMIFS($F9:AW9,$F9:AW9,"&gt;0")*$FA9/12,0),0)</f>
        <v>0</v>
      </c>
      <c r="GT9" s="24">
        <f>IF(AND($EZ9&gt;0,$EZ9&gt;=GT$5),IF(SUM($F9:AX9)&gt;0,SUMIFS($F9:AX9,$F9:AX9,"&gt;0")*$FA9/12,0),0)</f>
        <v>0</v>
      </c>
      <c r="GU9" s="24">
        <f>IF(AND($EZ9&gt;0,$EZ9&gt;=GU$5),IF(SUM($F9:AY9)&gt;0,SUMIFS($F9:AY9,$F9:AY9,"&gt;0")*$FA9/12,0),0)</f>
        <v>0</v>
      </c>
      <c r="GV9" s="24">
        <f>IF(AND($EZ9&gt;0,$EZ9&gt;=GV$5),IF(SUM($F9:AZ9)&gt;0,SUMIFS($F9:AZ9,$F9:AZ9,"&gt;0")*$FA9/12,0),0)</f>
        <v>0</v>
      </c>
      <c r="GW9" s="24">
        <f>IF(AND($EZ9&gt;0,$EZ9&gt;=GW$5),IF(SUM($F9:BA9)&gt;0,SUMIFS($F9:BA9,$F9:BA9,"&gt;0")*$FA9/12,0),0)</f>
        <v>0</v>
      </c>
      <c r="GX9" s="24">
        <f>IF(AND($EZ9&gt;0,$EZ9&gt;=GX$5),IF(SUM($F9:BB9)&gt;0,SUMIFS($F9:BB9,$F9:BB9,"&gt;0")*$FA9/12,0),0)</f>
        <v>0</v>
      </c>
      <c r="GY9" s="24">
        <f>IF(AND($EZ9&gt;0,$EZ9&gt;=GY$5),IF(SUM($F9:BC9)&gt;0,SUMIFS($F9:BC9,$F9:BC9,"&gt;0")*$FA9/12,0),0)</f>
        <v>0</v>
      </c>
      <c r="GZ9" s="24">
        <f>IF(AND($EZ9&gt;0,$EZ9&gt;=GZ$5),IF(SUM($F9:BD9)&gt;0,SUMIFS($F9:BD9,$F9:BD9,"&gt;0")*$FA9/12,0),0)</f>
        <v>0</v>
      </c>
      <c r="HA9" s="24">
        <f>IF(AND($EZ9&gt;0,$EZ9&gt;=HA$5),IF(SUM($F9:BE9)&gt;0,SUMIFS($F9:BE9,$F9:BE9,"&gt;0")*$FA9/12,0),0)</f>
        <v>0</v>
      </c>
      <c r="HB9" s="24">
        <f>IF(AND($EZ9&gt;0,$EZ9&gt;=HB$5),IF(SUM($F9:BF9)&gt;0,SUMIFS($F9:BF9,$F9:BF9,"&gt;0")*$FA9/12,0),0)</f>
        <v>0</v>
      </c>
      <c r="HC9" s="24">
        <f>IF(AND($EZ9&gt;0,$EZ9&gt;=HC$5),IF(SUM($F9:BG9)&gt;0,SUMIFS($F9:BG9,$F9:BG9,"&gt;0")*$FA9/12,0),0)</f>
        <v>0</v>
      </c>
      <c r="HD9" s="24">
        <f>IF(AND($EZ9&gt;0,$EZ9&gt;=HD$5),IF(SUM($F9:BH9)&gt;0,SUMIFS($F9:BH9,$F9:BH9,"&gt;0")*$FA9/12,0),0)</f>
        <v>0</v>
      </c>
      <c r="HE9" s="24">
        <f>IF(AND($EZ9&gt;0,$EZ9&gt;=HE$5),IF(SUM($F9:BI9)&gt;0,SUMIFS($F9:BI9,$F9:BI9,"&gt;0")*$FA9/12,0),0)</f>
        <v>0</v>
      </c>
      <c r="HF9" s="24">
        <f>IF(AND($EZ9&gt;0,$EZ9&gt;=HF$5),IF(SUM($F9:BJ9)&gt;0,SUMIFS($F9:BJ9,$F9:BJ9,"&gt;0")*$FA9/12,0),0)</f>
        <v>0</v>
      </c>
      <c r="HG9" s="24">
        <f>IF(AND($EZ9&gt;0,$EZ9&gt;=HG$5),IF(SUM($F9:BK9)&gt;0,SUMIFS($F9:BK9,$F9:BK9,"&gt;0")*$FA9/12,0),0)</f>
        <v>0</v>
      </c>
      <c r="HH9" s="24">
        <f>IF(AND($EZ9&gt;0,$EZ9&gt;=HH$5),IF(SUM($F9:BL9)&gt;0,SUMIFS($F9:BL9,$F9:BL9,"&gt;0")*$FA9/12,0),0)</f>
        <v>0</v>
      </c>
      <c r="HI9" s="24">
        <f>IF(AND($EZ9&gt;0,$EZ9&gt;=HI$5),IF(SUM($F9:BM9)&gt;0,SUMIFS($F9:BM9,$F9:BM9,"&gt;0")*$FA9/12,0),0)</f>
        <v>0</v>
      </c>
      <c r="HJ9" s="24">
        <f>IF(AND($EZ9&gt;0,$EZ9&gt;=HJ$5),IF(SUM($F9:BN9)&gt;0,SUMIFS($F9:BN9,$F9:BN9,"&gt;0")*$FA9/12,0),0)</f>
        <v>0</v>
      </c>
      <c r="HK9" s="24">
        <f>IF(AND($EZ9&gt;0,$EZ9&gt;=HK$5),IF(SUM($F9:BO9)&gt;0,SUMIFS($F9:BO9,$F9:BO9,"&gt;0")*$FA9/12,0),0)</f>
        <v>0</v>
      </c>
      <c r="HL9" s="24">
        <f>IF(AND($EZ9&gt;0,$EZ9&gt;=HL$5),IF(SUM($F9:BP9)&gt;0,SUMIFS($F9:BP9,$F9:BP9,"&gt;0")*$FA9/12,0),0)</f>
        <v>0</v>
      </c>
      <c r="HM9" s="24">
        <f>IF(AND($EZ9&gt;0,$EZ9&gt;=HM$5),IF(SUM($F9:BQ9)&gt;0,SUMIFS($F9:BQ9,$F9:BQ9,"&gt;0")*$FA9/12,0),0)</f>
        <v>0</v>
      </c>
      <c r="HN9" s="24">
        <f>IF(AND($EZ9&gt;0,$EZ9&gt;=HN$5),IF(SUM($F9:BR9)&gt;0,SUMIFS($F9:BR9,$F9:BR9,"&gt;0")*$FA9/12,0),0)</f>
        <v>0</v>
      </c>
      <c r="HO9" s="24">
        <f>IF(AND($EZ9&gt;0,$EZ9&gt;=HO$5),IF(SUM($F9:BS9)&gt;0,SUMIFS($F9:BS9,$F9:BS9,"&gt;0")*$FA9/12,0),0)</f>
        <v>0</v>
      </c>
      <c r="HP9" s="24">
        <f>IF(AND($EZ9&gt;0,$EZ9&gt;=HP$5),IF(SUM($F9:BT9)&gt;0,SUMIFS($F9:BT9,$F9:BT9,"&gt;0")*$FA9/12,0),0)</f>
        <v>0</v>
      </c>
      <c r="HQ9" s="24">
        <f>IF(AND($EZ9&gt;0,$EZ9&gt;=HQ$5),IF(SUM($F9:BU9)&gt;0,SUMIFS($F9:BU9,$F9:BU9,"&gt;0")*$FA9/12,0),0)</f>
        <v>0</v>
      </c>
      <c r="HR9" s="24">
        <f>IF(AND($EZ9&gt;0,$EZ9&gt;=HR$5),IF(SUM($F9:BV9)&gt;0,SUMIFS($F9:BV9,$F9:BV9,"&gt;0")*$FA9/12,0),0)</f>
        <v>0</v>
      </c>
      <c r="HS9" s="24">
        <f>IF(AND($EZ9&gt;0,$EZ9&gt;=HS$5),IF(SUM($F9:BW9)&gt;0,SUMIFS($F9:BW9,$F9:BW9,"&gt;0")*$FA9/12,0),0)</f>
        <v>0</v>
      </c>
      <c r="HT9" s="24">
        <f>IF(AND($EZ9&gt;0,$EZ9&gt;=HT$5),IF(SUM($F9:BX9)&gt;0,SUMIFS($F9:BX9,$F9:BX9,"&gt;0")*$FA9/12,0),0)</f>
        <v>0</v>
      </c>
      <c r="HU9" s="24">
        <f>IF(AND($EZ9&gt;0,$EZ9&gt;=HU$5),IF(SUM($F9:BY9)&gt;0,SUMIFS($F9:BY9,$F9:BY9,"&gt;0")*$FA9/12,0),0)</f>
        <v>0</v>
      </c>
      <c r="HV9" s="24">
        <f t="shared" si="25"/>
        <v>28516.177083333336</v>
      </c>
      <c r="HW9" s="40">
        <f t="shared" si="26"/>
        <v>4.7329754495159061E-2</v>
      </c>
      <c r="HX9" s="14">
        <f t="shared" si="27"/>
        <v>0</v>
      </c>
      <c r="HY9" s="14">
        <f t="shared" si="27"/>
        <v>75000</v>
      </c>
      <c r="HZ9" s="14">
        <f t="shared" si="27"/>
        <v>36428.571428571428</v>
      </c>
      <c r="IA9" s="14">
        <f t="shared" si="27"/>
        <v>34285.71428571429</v>
      </c>
      <c r="IB9" s="14">
        <f t="shared" si="28"/>
        <v>145714.28571428571</v>
      </c>
      <c r="IC9" s="14">
        <f t="shared" si="29"/>
        <v>34285.71428571429</v>
      </c>
      <c r="ID9" s="14">
        <f t="shared" si="29"/>
        <v>211250</v>
      </c>
      <c r="IE9" s="14">
        <f t="shared" si="29"/>
        <v>211250</v>
      </c>
      <c r="IF9" s="14">
        <f t="shared" si="29"/>
        <v>0</v>
      </c>
      <c r="IG9" s="14">
        <f t="shared" si="30"/>
        <v>456785.71428571432</v>
      </c>
      <c r="IH9" s="14">
        <f t="shared" si="31"/>
        <v>0</v>
      </c>
      <c r="II9" s="14">
        <f t="shared" si="31"/>
        <v>0</v>
      </c>
      <c r="IJ9" s="14">
        <f t="shared" si="31"/>
        <v>0</v>
      </c>
      <c r="IK9" s="14">
        <f t="shared" si="31"/>
        <v>0</v>
      </c>
      <c r="IL9" s="14">
        <f t="shared" si="32"/>
        <v>0</v>
      </c>
      <c r="IM9" s="14">
        <f t="shared" si="33"/>
        <v>0</v>
      </c>
      <c r="IN9" s="14">
        <f t="shared" si="33"/>
        <v>0</v>
      </c>
      <c r="IO9" s="14">
        <f t="shared" si="33"/>
        <v>0</v>
      </c>
      <c r="IP9" s="14">
        <f t="shared" si="33"/>
        <v>0</v>
      </c>
      <c r="IQ9" s="14">
        <f t="shared" si="34"/>
        <v>0</v>
      </c>
      <c r="IR9" s="14">
        <f t="shared" si="35"/>
        <v>0</v>
      </c>
      <c r="IS9" s="14">
        <f t="shared" si="35"/>
        <v>0</v>
      </c>
      <c r="IT9" s="14">
        <f t="shared" si="35"/>
        <v>0</v>
      </c>
      <c r="IU9" s="14">
        <f t="shared" si="35"/>
        <v>0</v>
      </c>
      <c r="IV9" s="14">
        <f t="shared" si="36"/>
        <v>0</v>
      </c>
      <c r="IW9" s="14">
        <f t="shared" si="37"/>
        <v>0</v>
      </c>
      <c r="IX9" s="14">
        <f t="shared" si="37"/>
        <v>741.51037344398321</v>
      </c>
      <c r="IY9" s="14">
        <f t="shared" si="37"/>
        <v>360.16218138707757</v>
      </c>
      <c r="IZ9" s="14">
        <f t="shared" si="37"/>
        <v>338.97617071724954</v>
      </c>
      <c r="JA9" s="14">
        <f t="shared" si="38"/>
        <v>1440.6487255483103</v>
      </c>
      <c r="JB9" s="14">
        <f t="shared" si="39"/>
        <v>338.97617071724954</v>
      </c>
      <c r="JC9" s="14">
        <f t="shared" si="39"/>
        <v>2088.5875518672196</v>
      </c>
      <c r="JD9" s="14">
        <f t="shared" si="39"/>
        <v>2088.5875518672196</v>
      </c>
      <c r="JE9" s="14">
        <f t="shared" si="39"/>
        <v>0</v>
      </c>
      <c r="JF9" s="14">
        <f t="shared" si="40"/>
        <v>4516.1512744516895</v>
      </c>
      <c r="JG9" s="14">
        <f t="shared" si="41"/>
        <v>0</v>
      </c>
      <c r="JH9" s="14">
        <f t="shared" si="41"/>
        <v>0</v>
      </c>
      <c r="JI9" s="14">
        <f t="shared" si="41"/>
        <v>0</v>
      </c>
      <c r="JJ9" s="14">
        <f t="shared" si="41"/>
        <v>0</v>
      </c>
      <c r="JK9" s="14">
        <f t="shared" si="42"/>
        <v>0</v>
      </c>
      <c r="JL9" s="14">
        <f t="shared" si="43"/>
        <v>0</v>
      </c>
      <c r="JM9" s="14">
        <f t="shared" si="43"/>
        <v>0</v>
      </c>
      <c r="JN9" s="14">
        <f t="shared" si="43"/>
        <v>0</v>
      </c>
      <c r="JO9" s="14">
        <f t="shared" si="43"/>
        <v>0</v>
      </c>
      <c r="JP9" s="14">
        <f t="shared" si="44"/>
        <v>0</v>
      </c>
      <c r="JQ9" s="14">
        <f t="shared" si="45"/>
        <v>0</v>
      </c>
      <c r="JR9" s="14">
        <f t="shared" si="45"/>
        <v>0</v>
      </c>
      <c r="JS9" s="14">
        <f t="shared" si="45"/>
        <v>0</v>
      </c>
      <c r="JT9" s="14">
        <f t="shared" si="45"/>
        <v>0</v>
      </c>
      <c r="JU9" s="14">
        <f t="shared" si="46"/>
        <v>0</v>
      </c>
      <c r="JV9" s="14">
        <f t="shared" si="47"/>
        <v>0</v>
      </c>
      <c r="JW9" s="14">
        <f t="shared" si="47"/>
        <v>1088.7500000000002</v>
      </c>
      <c r="JX9" s="14">
        <f t="shared" si="47"/>
        <v>2260.4523809523812</v>
      </c>
      <c r="JY9" s="14">
        <f t="shared" si="47"/>
        <v>2924.0714285714284</v>
      </c>
      <c r="JZ9" s="14">
        <f t="shared" si="48"/>
        <v>6273.2738095238101</v>
      </c>
      <c r="KA9" s="14">
        <f t="shared" si="49"/>
        <v>3670.6428571428569</v>
      </c>
      <c r="KB9" s="14">
        <f t="shared" si="49"/>
        <v>6986.1458333333339</v>
      </c>
      <c r="KC9" s="14">
        <f t="shared" si="49"/>
        <v>11586.114583333336</v>
      </c>
      <c r="KD9" s="14">
        <f t="shared" si="49"/>
        <v>0</v>
      </c>
      <c r="KE9" s="14">
        <f t="shared" si="50"/>
        <v>22242.903273809527</v>
      </c>
      <c r="KF9" s="14">
        <f t="shared" si="51"/>
        <v>0</v>
      </c>
      <c r="KG9" s="14">
        <f t="shared" si="51"/>
        <v>0</v>
      </c>
      <c r="KH9" s="14">
        <f t="shared" si="51"/>
        <v>0</v>
      </c>
      <c r="KI9" s="14">
        <f t="shared" si="51"/>
        <v>0</v>
      </c>
      <c r="KJ9" s="14">
        <f t="shared" si="52"/>
        <v>0</v>
      </c>
      <c r="KK9" s="14">
        <f t="shared" si="53"/>
        <v>0</v>
      </c>
      <c r="KL9" s="14">
        <f t="shared" si="53"/>
        <v>0</v>
      </c>
      <c r="KM9" s="14">
        <f t="shared" si="53"/>
        <v>0</v>
      </c>
      <c r="KN9" s="14">
        <f t="shared" si="53"/>
        <v>0</v>
      </c>
      <c r="KO9" s="14">
        <f t="shared" si="54"/>
        <v>0</v>
      </c>
      <c r="KP9" s="14">
        <f t="shared" si="55"/>
        <v>0</v>
      </c>
      <c r="KQ9" s="14">
        <f t="shared" si="55"/>
        <v>0</v>
      </c>
      <c r="KR9" s="14">
        <f t="shared" si="55"/>
        <v>0</v>
      </c>
      <c r="KS9" s="14">
        <f t="shared" si="55"/>
        <v>0</v>
      </c>
      <c r="KT9" s="14">
        <f t="shared" si="56"/>
        <v>0</v>
      </c>
      <c r="KU9" s="41" t="e">
        <f ca="1">IF(SUM(F9:BY9)&gt;0,IFERROR(VLOOKUP(A9,#REF!,1,FALSE),VLOOKUP(A9,#REF!,1,FALSE)),A9)</f>
        <v>#N/A</v>
      </c>
    </row>
    <row r="10" spans="1:307" ht="15.75" thickBot="1" x14ac:dyDescent="0.3">
      <c r="A10" s="48" t="s">
        <v>303</v>
      </c>
      <c r="B10" s="37">
        <v>345</v>
      </c>
      <c r="C10" s="37">
        <v>40</v>
      </c>
      <c r="D10" s="49" t="s">
        <v>327</v>
      </c>
      <c r="E10" s="43"/>
      <c r="F10" s="4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5">
        <v>0</v>
      </c>
      <c r="R10" s="44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5">
        <v>0</v>
      </c>
      <c r="AD10" s="44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13750</v>
      </c>
      <c r="AK10" s="42">
        <v>186250</v>
      </c>
      <c r="AL10" s="42">
        <v>186250</v>
      </c>
      <c r="AM10" s="42">
        <v>13750</v>
      </c>
      <c r="AN10" s="42">
        <v>0</v>
      </c>
      <c r="AO10" s="45">
        <v>0</v>
      </c>
      <c r="AP10" s="44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5">
        <v>0</v>
      </c>
      <c r="BB10" s="44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5">
        <v>0</v>
      </c>
      <c r="BN10" s="44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5">
        <v>0</v>
      </c>
      <c r="BZ10" s="16">
        <f t="shared" si="15"/>
        <v>400000</v>
      </c>
      <c r="CA10" s="16" t="s">
        <v>17</v>
      </c>
      <c r="CB10" s="16">
        <v>37.229999999999997</v>
      </c>
      <c r="CC10" s="16">
        <f t="shared" si="16"/>
        <v>1489.1999999999998</v>
      </c>
      <c r="CD10" s="14">
        <f t="shared" si="17"/>
        <v>0</v>
      </c>
      <c r="CE10" s="14">
        <f t="shared" si="17"/>
        <v>0</v>
      </c>
      <c r="CF10" s="14">
        <f t="shared" si="17"/>
        <v>0</v>
      </c>
      <c r="CG10" s="14">
        <f t="shared" si="17"/>
        <v>0</v>
      </c>
      <c r="CH10" s="14">
        <f t="shared" si="17"/>
        <v>0</v>
      </c>
      <c r="CI10" s="14">
        <f t="shared" si="17"/>
        <v>0</v>
      </c>
      <c r="CJ10" s="14">
        <f t="shared" si="17"/>
        <v>0</v>
      </c>
      <c r="CK10" s="14">
        <f t="shared" si="17"/>
        <v>0</v>
      </c>
      <c r="CL10" s="14">
        <f t="shared" si="17"/>
        <v>0</v>
      </c>
      <c r="CM10" s="14">
        <f t="shared" si="17"/>
        <v>0</v>
      </c>
      <c r="CN10" s="14">
        <f t="shared" si="17"/>
        <v>0</v>
      </c>
      <c r="CO10" s="14">
        <f t="shared" si="17"/>
        <v>0</v>
      </c>
      <c r="CP10" s="14">
        <f t="shared" si="17"/>
        <v>0</v>
      </c>
      <c r="CQ10" s="14">
        <f t="shared" si="17"/>
        <v>0</v>
      </c>
      <c r="CR10" s="14">
        <f t="shared" si="17"/>
        <v>0</v>
      </c>
      <c r="CS10" s="14">
        <f t="shared" si="17"/>
        <v>0</v>
      </c>
      <c r="CT10" s="14">
        <f t="shared" si="18"/>
        <v>0</v>
      </c>
      <c r="CU10" s="14">
        <f t="shared" si="18"/>
        <v>0</v>
      </c>
      <c r="CV10" s="14">
        <f t="shared" si="18"/>
        <v>0</v>
      </c>
      <c r="CW10" s="14">
        <f t="shared" si="18"/>
        <v>0</v>
      </c>
      <c r="CX10" s="14">
        <f t="shared" si="18"/>
        <v>0</v>
      </c>
      <c r="CY10" s="14">
        <f t="shared" si="18"/>
        <v>0</v>
      </c>
      <c r="CZ10" s="14">
        <f t="shared" si="18"/>
        <v>0</v>
      </c>
      <c r="DA10" s="14">
        <f t="shared" si="18"/>
        <v>0</v>
      </c>
      <c r="DB10" s="14">
        <f t="shared" si="18"/>
        <v>0</v>
      </c>
      <c r="DC10" s="14">
        <f t="shared" si="18"/>
        <v>0</v>
      </c>
      <c r="DD10" s="14">
        <f t="shared" si="18"/>
        <v>0</v>
      </c>
      <c r="DE10" s="14">
        <f t="shared" si="18"/>
        <v>0</v>
      </c>
      <c r="DF10" s="14">
        <f t="shared" si="18"/>
        <v>0</v>
      </c>
      <c r="DG10" s="14">
        <f t="shared" si="18"/>
        <v>0</v>
      </c>
      <c r="DH10" s="14">
        <f t="shared" si="18"/>
        <v>51.191249999999997</v>
      </c>
      <c r="DI10" s="14">
        <f t="shared" si="18"/>
        <v>693.40874999999994</v>
      </c>
      <c r="DJ10" s="14">
        <f t="shared" si="19"/>
        <v>693.40874999999994</v>
      </c>
      <c r="DK10" s="14">
        <f t="shared" si="19"/>
        <v>51.191249999999997</v>
      </c>
      <c r="DL10" s="14">
        <f t="shared" si="19"/>
        <v>0</v>
      </c>
      <c r="DM10" s="14">
        <f t="shared" si="19"/>
        <v>0</v>
      </c>
      <c r="DN10" s="14">
        <f t="shared" si="19"/>
        <v>0</v>
      </c>
      <c r="DO10" s="14">
        <f t="shared" si="19"/>
        <v>0</v>
      </c>
      <c r="DP10" s="14">
        <f t="shared" si="19"/>
        <v>0</v>
      </c>
      <c r="DQ10" s="14">
        <f t="shared" si="19"/>
        <v>0</v>
      </c>
      <c r="DR10" s="14">
        <f t="shared" si="19"/>
        <v>0</v>
      </c>
      <c r="DS10" s="14">
        <f t="shared" si="19"/>
        <v>0</v>
      </c>
      <c r="DT10" s="14">
        <f t="shared" si="19"/>
        <v>0</v>
      </c>
      <c r="DU10" s="14">
        <f t="shared" si="19"/>
        <v>0</v>
      </c>
      <c r="DV10" s="14">
        <f t="shared" si="19"/>
        <v>0</v>
      </c>
      <c r="DW10" s="14">
        <f t="shared" si="19"/>
        <v>0</v>
      </c>
      <c r="DX10" s="14">
        <f t="shared" si="19"/>
        <v>0</v>
      </c>
      <c r="DY10" s="14">
        <f t="shared" si="19"/>
        <v>0</v>
      </c>
      <c r="DZ10" s="14">
        <f t="shared" si="20"/>
        <v>0</v>
      </c>
      <c r="EA10" s="14">
        <f t="shared" si="20"/>
        <v>0</v>
      </c>
      <c r="EB10" s="14">
        <f t="shared" si="20"/>
        <v>0</v>
      </c>
      <c r="EC10" s="14">
        <f t="shared" si="20"/>
        <v>0</v>
      </c>
      <c r="ED10" s="14">
        <f t="shared" si="20"/>
        <v>0</v>
      </c>
      <c r="EE10" s="14">
        <f t="shared" si="20"/>
        <v>0</v>
      </c>
      <c r="EF10" s="14">
        <f t="shared" si="20"/>
        <v>0</v>
      </c>
      <c r="EG10" s="14">
        <f t="shared" si="20"/>
        <v>0</v>
      </c>
      <c r="EH10" s="14">
        <f t="shared" si="20"/>
        <v>0</v>
      </c>
      <c r="EI10" s="14">
        <f t="shared" si="20"/>
        <v>0</v>
      </c>
      <c r="EJ10" s="14">
        <f t="shared" si="20"/>
        <v>0</v>
      </c>
      <c r="EK10" s="14">
        <f t="shared" si="20"/>
        <v>0</v>
      </c>
      <c r="EL10" s="14">
        <f t="shared" si="21"/>
        <v>0</v>
      </c>
      <c r="EM10" s="14">
        <f t="shared" si="21"/>
        <v>0</v>
      </c>
      <c r="EN10" s="14">
        <f t="shared" si="21"/>
        <v>0</v>
      </c>
      <c r="EO10" s="14">
        <f t="shared" si="21"/>
        <v>0</v>
      </c>
      <c r="EP10" s="14">
        <f t="shared" si="21"/>
        <v>0</v>
      </c>
      <c r="EQ10" s="14">
        <f t="shared" si="21"/>
        <v>0</v>
      </c>
      <c r="ER10" s="14">
        <f t="shared" si="21"/>
        <v>0</v>
      </c>
      <c r="ES10" s="14">
        <f t="shared" si="21"/>
        <v>0</v>
      </c>
      <c r="ET10" s="14">
        <f t="shared" si="21"/>
        <v>0</v>
      </c>
      <c r="EU10" s="14">
        <f t="shared" si="21"/>
        <v>0</v>
      </c>
      <c r="EV10" s="14">
        <f t="shared" si="21"/>
        <v>0</v>
      </c>
      <c r="EW10" s="14">
        <f t="shared" si="21"/>
        <v>0</v>
      </c>
      <c r="EX10" s="14">
        <f t="shared" si="22"/>
        <v>1489.2</v>
      </c>
      <c r="EY10" s="14">
        <f t="shared" si="23"/>
        <v>4</v>
      </c>
      <c r="EZ10" s="38">
        <f t="shared" si="24"/>
        <v>44500</v>
      </c>
      <c r="FA10" s="39">
        <v>8.7100000000000011E-2</v>
      </c>
      <c r="FB10" s="24">
        <f>IF(AND($EZ10&gt;0,$EZ10&gt;=FB$5),IF(SUM($F10:F10)&gt;0,SUMIFS($F10:F10,$F10:F10,"&gt;0")*$FA10/12,0),0)</f>
        <v>0</v>
      </c>
      <c r="FC10" s="24">
        <f>IF(AND($EZ10&gt;0,$EZ10&gt;=FC$5),IF(SUM($F10:G10)&gt;0,SUMIFS($F10:G10,$F10:G10,"&gt;0")*$FA10/12,0),0)</f>
        <v>0</v>
      </c>
      <c r="FD10" s="24">
        <f>IF(AND($EZ10&gt;0,$EZ10&gt;=FD$5),IF(SUM($F10:H10)&gt;0,SUMIFS($F10:H10,$F10:H10,"&gt;0")*$FA10/12,0),0)</f>
        <v>0</v>
      </c>
      <c r="FE10" s="24">
        <f>IF(AND($EZ10&gt;0,$EZ10&gt;=FE$5),IF(SUM($F10:I10)&gt;0,SUMIFS($F10:I10,$F10:I10,"&gt;0")*$FA10/12,0),0)</f>
        <v>0</v>
      </c>
      <c r="FF10" s="24">
        <f>IF(AND($EZ10&gt;0,$EZ10&gt;=FF$5),IF(SUM($F10:J10)&gt;0,SUMIFS($F10:J10,$F10:J10,"&gt;0")*$FA10/12,0),0)</f>
        <v>0</v>
      </c>
      <c r="FG10" s="24">
        <f>IF(AND($EZ10&gt;0,$EZ10&gt;=FG$5),IF(SUM($F10:K10)&gt;0,SUMIFS($F10:K10,$F10:K10,"&gt;0")*$FA10/12,0),0)</f>
        <v>0</v>
      </c>
      <c r="FH10" s="24">
        <f>IF(AND($EZ10&gt;0,$EZ10&gt;=FH$5),IF(SUM($F10:L10)&gt;0,SUMIFS($F10:L10,$F10:L10,"&gt;0")*$FA10/12,0),0)</f>
        <v>0</v>
      </c>
      <c r="FI10" s="24">
        <f>IF(AND($EZ10&gt;0,$EZ10&gt;=FI$5),IF(SUM($F10:M10)&gt;0,SUMIFS($F10:M10,$F10:M10,"&gt;0")*$FA10/12,0),0)</f>
        <v>0</v>
      </c>
      <c r="FJ10" s="24">
        <f>IF(AND($EZ10&gt;0,$EZ10&gt;=FJ$5),IF(SUM($F10:N10)&gt;0,SUMIFS($F10:N10,$F10:N10,"&gt;0")*$FA10/12,0),0)</f>
        <v>0</v>
      </c>
      <c r="FK10" s="24">
        <f>IF(AND($EZ10&gt;0,$EZ10&gt;=FK$5),IF(SUM($F10:O10)&gt;0,SUMIFS($F10:O10,$F10:O10,"&gt;0")*$FA10/12,0),0)</f>
        <v>0</v>
      </c>
      <c r="FL10" s="24">
        <f>IF(AND($EZ10&gt;0,$EZ10&gt;=FL$5),IF(SUM($F10:P10)&gt;0,SUMIFS($F10:P10,$F10:P10,"&gt;0")*$FA10/12,0),0)</f>
        <v>0</v>
      </c>
      <c r="FM10" s="24">
        <f>IF(AND($EZ10&gt;0,$EZ10&gt;=FM$5),IF(SUM($F10:Q10)&gt;0,SUMIFS($F10:Q10,$F10:Q10,"&gt;0")*$FA10/12,0),0)</f>
        <v>0</v>
      </c>
      <c r="FN10" s="24">
        <f>IF(AND($EZ10&gt;0,$EZ10&gt;=FN$5),IF(SUM($F10:R10)&gt;0,SUMIFS($F10:R10,$F10:R10,"&gt;0")*$FA10/12,0),0)</f>
        <v>0</v>
      </c>
      <c r="FO10" s="24">
        <f>IF(AND($EZ10&gt;0,$EZ10&gt;=FO$5),IF(SUM($F10:S10)&gt;0,SUMIFS($F10:S10,$F10:S10,"&gt;0")*$FA10/12,0),0)</f>
        <v>0</v>
      </c>
      <c r="FP10" s="24">
        <f>IF(AND($EZ10&gt;0,$EZ10&gt;=FP$5),IF(SUM($F10:T10)&gt;0,SUMIFS($F10:T10,$F10:T10,"&gt;0")*$FA10/12,0),0)</f>
        <v>0</v>
      </c>
      <c r="FQ10" s="24">
        <f>IF(AND($EZ10&gt;0,$EZ10&gt;=FQ$5),IF(SUM($F10:U10)&gt;0,SUMIFS($F10:U10,$F10:U10,"&gt;0")*$FA10/12,0),0)</f>
        <v>0</v>
      </c>
      <c r="FR10" s="24">
        <f>IF(AND($EZ10&gt;0,$EZ10&gt;=FR$5),IF(SUM($F10:V10)&gt;0,SUMIFS($F10:V10,$F10:V10,"&gt;0")*$FA10/12,0),0)</f>
        <v>0</v>
      </c>
      <c r="FS10" s="24">
        <f>IF(AND($EZ10&gt;0,$EZ10&gt;=FS$5),IF(SUM($F10:W10)&gt;0,SUMIFS($F10:W10,$F10:W10,"&gt;0")*$FA10/12,0),0)</f>
        <v>0</v>
      </c>
      <c r="FT10" s="24">
        <f>IF(AND($EZ10&gt;0,$EZ10&gt;=FT$5),IF(SUM($F10:X10)&gt;0,SUMIFS($F10:X10,$F10:X10,"&gt;0")*$FA10/12,0),0)</f>
        <v>0</v>
      </c>
      <c r="FU10" s="24">
        <f>IF(AND($EZ10&gt;0,$EZ10&gt;=FU$5),IF(SUM($F10:Y10)&gt;0,SUMIFS($F10:Y10,$F10:Y10,"&gt;0")*$FA10/12,0),0)</f>
        <v>0</v>
      </c>
      <c r="FV10" s="24">
        <f>IF(AND($EZ10&gt;0,$EZ10&gt;=FV$5),IF(SUM($F10:Z10)&gt;0,SUMIFS($F10:Z10,$F10:Z10,"&gt;0")*$FA10/12,0),0)</f>
        <v>0</v>
      </c>
      <c r="FW10" s="24">
        <f>IF(AND($EZ10&gt;0,$EZ10&gt;=FW$5),IF(SUM($F10:AA10)&gt;0,SUMIFS($F10:AA10,$F10:AA10,"&gt;0")*$FA10/12,0),0)</f>
        <v>0</v>
      </c>
      <c r="FX10" s="24">
        <f>IF(AND($EZ10&gt;0,$EZ10&gt;=FX$5),IF(SUM($F10:AB10)&gt;0,SUMIFS($F10:AB10,$F10:AB10,"&gt;0")*$FA10/12,0),0)</f>
        <v>0</v>
      </c>
      <c r="FY10" s="24">
        <f>IF(AND($EZ10&gt;0,$EZ10&gt;=FY$5),IF(SUM($F10:AC10)&gt;0,SUMIFS($F10:AC10,$F10:AC10,"&gt;0")*$FA10/12,0),0)</f>
        <v>0</v>
      </c>
      <c r="FZ10" s="24">
        <f>IF(AND($EZ10&gt;0,$EZ10&gt;=FZ$5),IF(SUM($F10:AD10)&gt;0,SUMIFS($F10:AD10,$F10:AD10,"&gt;0")*$FA10/12,0),0)</f>
        <v>0</v>
      </c>
      <c r="GA10" s="24">
        <f>IF(AND($EZ10&gt;0,$EZ10&gt;=GA$5),IF(SUM($F10:AE10)&gt;0,SUMIFS($F10:AE10,$F10:AE10,"&gt;0")*$FA10/12,0),0)</f>
        <v>0</v>
      </c>
      <c r="GB10" s="24">
        <f>IF(AND($EZ10&gt;0,$EZ10&gt;=GB$5),IF(SUM($F10:AF10)&gt;0,SUMIFS($F10:AF10,$F10:AF10,"&gt;0")*$FA10/12,0),0)</f>
        <v>0</v>
      </c>
      <c r="GC10" s="24">
        <f>IF(AND($EZ10&gt;0,$EZ10&gt;=GC$5),IF(SUM($F10:AG10)&gt;0,SUMIFS($F10:AG10,$F10:AG10,"&gt;0")*$FA10/12,0),0)</f>
        <v>0</v>
      </c>
      <c r="GD10" s="24">
        <f>IF(AND($EZ10&gt;0,$EZ10&gt;=GD$5),IF(SUM($F10:AH10)&gt;0,SUMIFS($F10:AH10,$F10:AH10,"&gt;0")*$FA10/12,0),0)</f>
        <v>0</v>
      </c>
      <c r="GE10" s="24">
        <f>IF(AND($EZ10&gt;0,$EZ10&gt;=GE$5),IF(SUM($F10:AI10)&gt;0,SUMIFS($F10:AI10,$F10:AI10,"&gt;0")*$FA10/12,0),0)</f>
        <v>0</v>
      </c>
      <c r="GF10" s="24">
        <f>IF(AND($EZ10&gt;0,$EZ10&gt;=GF$5),IF(SUM($F10:AJ10)&gt;0,SUMIFS($F10:AJ10,$F10:AJ10,"&gt;0")*$FA10/12,0),0)</f>
        <v>99.802083333333357</v>
      </c>
      <c r="GG10" s="24">
        <f>IF(AND($EZ10&gt;0,$EZ10&gt;=GG$5),IF(SUM($F10:AK10)&gt;0,SUMIFS($F10:AK10,$F10:AK10,"&gt;0")*$FA10/12,0),0)</f>
        <v>1451.666666666667</v>
      </c>
      <c r="GH10" s="24">
        <f>IF(AND($EZ10&gt;0,$EZ10&gt;=GH$5),IF(SUM($F10:AL10)&gt;0,SUMIFS($F10:AL10,$F10:AL10,"&gt;0")*$FA10/12,0),0)</f>
        <v>2803.5312500000005</v>
      </c>
      <c r="GI10" s="24">
        <f>IF(AND($EZ10&gt;0,$EZ10&gt;=GI$5),IF(SUM($F10:AM10)&gt;0,SUMIFS($F10:AM10,$F10:AM10,"&gt;0")*$FA10/12,0),0)</f>
        <v>2903.3333333333339</v>
      </c>
      <c r="GJ10" s="24">
        <f>IF(AND($EZ10&gt;0,$EZ10&gt;=GJ$5),IF(SUM($F10:AN10)&gt;0,SUMIFS($F10:AN10,$F10:AN10,"&gt;0")*$FA10/12,0),0)</f>
        <v>0</v>
      </c>
      <c r="GK10" s="24">
        <f>IF(AND($EZ10&gt;0,$EZ10&gt;=GK$5),IF(SUM($F10:AO10)&gt;0,SUMIFS($F10:AO10,$F10:AO10,"&gt;0")*$FA10/12,0),0)</f>
        <v>0</v>
      </c>
      <c r="GL10" s="24">
        <f>IF(AND($EZ10&gt;0,$EZ10&gt;=GL$5),IF(SUM($F10:AP10)&gt;0,SUMIFS($F10:AP10,$F10:AP10,"&gt;0")*$FA10/12,0),0)</f>
        <v>0</v>
      </c>
      <c r="GM10" s="24">
        <f>IF(AND($EZ10&gt;0,$EZ10&gt;=GM$5),IF(SUM($F10:AQ10)&gt;0,SUMIFS($F10:AQ10,$F10:AQ10,"&gt;0")*$FA10/12,0),0)</f>
        <v>0</v>
      </c>
      <c r="GN10" s="24">
        <f>IF(AND($EZ10&gt;0,$EZ10&gt;=GN$5),IF(SUM($F10:AR10)&gt;0,SUMIFS($F10:AR10,$F10:AR10,"&gt;0")*$FA10/12,0),0)</f>
        <v>0</v>
      </c>
      <c r="GO10" s="24">
        <f>IF(AND($EZ10&gt;0,$EZ10&gt;=GO$5),IF(SUM($F10:AS10)&gt;0,SUMIFS($F10:AS10,$F10:AS10,"&gt;0")*$FA10/12,0),0)</f>
        <v>0</v>
      </c>
      <c r="GP10" s="24">
        <f>IF(AND($EZ10&gt;0,$EZ10&gt;=GP$5),IF(SUM($F10:AT10)&gt;0,SUMIFS($F10:AT10,$F10:AT10,"&gt;0")*$FA10/12,0),0)</f>
        <v>0</v>
      </c>
      <c r="GQ10" s="24">
        <f>IF(AND($EZ10&gt;0,$EZ10&gt;=GQ$5),IF(SUM($F10:AU10)&gt;0,SUMIFS($F10:AU10,$F10:AU10,"&gt;0")*$FA10/12,0),0)</f>
        <v>0</v>
      </c>
      <c r="GR10" s="24">
        <f>IF(AND($EZ10&gt;0,$EZ10&gt;=GR$5),IF(SUM($F10:AV10)&gt;0,SUMIFS($F10:AV10,$F10:AV10,"&gt;0")*$FA10/12,0),0)</f>
        <v>0</v>
      </c>
      <c r="GS10" s="24">
        <f>IF(AND($EZ10&gt;0,$EZ10&gt;=GS$5),IF(SUM($F10:AW10)&gt;0,SUMIFS($F10:AW10,$F10:AW10,"&gt;0")*$FA10/12,0),0)</f>
        <v>0</v>
      </c>
      <c r="GT10" s="24">
        <f>IF(AND($EZ10&gt;0,$EZ10&gt;=GT$5),IF(SUM($F10:AX10)&gt;0,SUMIFS($F10:AX10,$F10:AX10,"&gt;0")*$FA10/12,0),0)</f>
        <v>0</v>
      </c>
      <c r="GU10" s="24">
        <f>IF(AND($EZ10&gt;0,$EZ10&gt;=GU$5),IF(SUM($F10:AY10)&gt;0,SUMIFS($F10:AY10,$F10:AY10,"&gt;0")*$FA10/12,0),0)</f>
        <v>0</v>
      </c>
      <c r="GV10" s="24">
        <f>IF(AND($EZ10&gt;0,$EZ10&gt;=GV$5),IF(SUM($F10:AZ10)&gt;0,SUMIFS($F10:AZ10,$F10:AZ10,"&gt;0")*$FA10/12,0),0)</f>
        <v>0</v>
      </c>
      <c r="GW10" s="24">
        <f>IF(AND($EZ10&gt;0,$EZ10&gt;=GW$5),IF(SUM($F10:BA10)&gt;0,SUMIFS($F10:BA10,$F10:BA10,"&gt;0")*$FA10/12,0),0)</f>
        <v>0</v>
      </c>
      <c r="GX10" s="24">
        <f>IF(AND($EZ10&gt;0,$EZ10&gt;=GX$5),IF(SUM($F10:BB10)&gt;0,SUMIFS($F10:BB10,$F10:BB10,"&gt;0")*$FA10/12,0),0)</f>
        <v>0</v>
      </c>
      <c r="GY10" s="24">
        <f>IF(AND($EZ10&gt;0,$EZ10&gt;=GY$5),IF(SUM($F10:BC10)&gt;0,SUMIFS($F10:BC10,$F10:BC10,"&gt;0")*$FA10/12,0),0)</f>
        <v>0</v>
      </c>
      <c r="GZ10" s="24">
        <f>IF(AND($EZ10&gt;0,$EZ10&gt;=GZ$5),IF(SUM($F10:BD10)&gt;0,SUMIFS($F10:BD10,$F10:BD10,"&gt;0")*$FA10/12,0),0)</f>
        <v>0</v>
      </c>
      <c r="HA10" s="24">
        <f>IF(AND($EZ10&gt;0,$EZ10&gt;=HA$5),IF(SUM($F10:BE10)&gt;0,SUMIFS($F10:BE10,$F10:BE10,"&gt;0")*$FA10/12,0),0)</f>
        <v>0</v>
      </c>
      <c r="HB10" s="24">
        <f>IF(AND($EZ10&gt;0,$EZ10&gt;=HB$5),IF(SUM($F10:BF10)&gt;0,SUMIFS($F10:BF10,$F10:BF10,"&gt;0")*$FA10/12,0),0)</f>
        <v>0</v>
      </c>
      <c r="HC10" s="24">
        <f>IF(AND($EZ10&gt;0,$EZ10&gt;=HC$5),IF(SUM($F10:BG10)&gt;0,SUMIFS($F10:BG10,$F10:BG10,"&gt;0")*$FA10/12,0),0)</f>
        <v>0</v>
      </c>
      <c r="HD10" s="24">
        <f>IF(AND($EZ10&gt;0,$EZ10&gt;=HD$5),IF(SUM($F10:BH10)&gt;0,SUMIFS($F10:BH10,$F10:BH10,"&gt;0")*$FA10/12,0),0)</f>
        <v>0</v>
      </c>
      <c r="HE10" s="24">
        <f>IF(AND($EZ10&gt;0,$EZ10&gt;=HE$5),IF(SUM($F10:BI10)&gt;0,SUMIFS($F10:BI10,$F10:BI10,"&gt;0")*$FA10/12,0),0)</f>
        <v>0</v>
      </c>
      <c r="HF10" s="24">
        <f>IF(AND($EZ10&gt;0,$EZ10&gt;=HF$5),IF(SUM($F10:BJ10)&gt;0,SUMIFS($F10:BJ10,$F10:BJ10,"&gt;0")*$FA10/12,0),0)</f>
        <v>0</v>
      </c>
      <c r="HG10" s="24">
        <f>IF(AND($EZ10&gt;0,$EZ10&gt;=HG$5),IF(SUM($F10:BK10)&gt;0,SUMIFS($F10:BK10,$F10:BK10,"&gt;0")*$FA10/12,0),0)</f>
        <v>0</v>
      </c>
      <c r="HH10" s="24">
        <f>IF(AND($EZ10&gt;0,$EZ10&gt;=HH$5),IF(SUM($F10:BL10)&gt;0,SUMIFS($F10:BL10,$F10:BL10,"&gt;0")*$FA10/12,0),0)</f>
        <v>0</v>
      </c>
      <c r="HI10" s="24">
        <f>IF(AND($EZ10&gt;0,$EZ10&gt;=HI$5),IF(SUM($F10:BM10)&gt;0,SUMIFS($F10:BM10,$F10:BM10,"&gt;0")*$FA10/12,0),0)</f>
        <v>0</v>
      </c>
      <c r="HJ10" s="24">
        <f>IF(AND($EZ10&gt;0,$EZ10&gt;=HJ$5),IF(SUM($F10:BN10)&gt;0,SUMIFS($F10:BN10,$F10:BN10,"&gt;0")*$FA10/12,0),0)</f>
        <v>0</v>
      </c>
      <c r="HK10" s="24">
        <f>IF(AND($EZ10&gt;0,$EZ10&gt;=HK$5),IF(SUM($F10:BO10)&gt;0,SUMIFS($F10:BO10,$F10:BO10,"&gt;0")*$FA10/12,0),0)</f>
        <v>0</v>
      </c>
      <c r="HL10" s="24">
        <f>IF(AND($EZ10&gt;0,$EZ10&gt;=HL$5),IF(SUM($F10:BP10)&gt;0,SUMIFS($F10:BP10,$F10:BP10,"&gt;0")*$FA10/12,0),0)</f>
        <v>0</v>
      </c>
      <c r="HM10" s="24">
        <f>IF(AND($EZ10&gt;0,$EZ10&gt;=HM$5),IF(SUM($F10:BQ10)&gt;0,SUMIFS($F10:BQ10,$F10:BQ10,"&gt;0")*$FA10/12,0),0)</f>
        <v>0</v>
      </c>
      <c r="HN10" s="24">
        <f>IF(AND($EZ10&gt;0,$EZ10&gt;=HN$5),IF(SUM($F10:BR10)&gt;0,SUMIFS($F10:BR10,$F10:BR10,"&gt;0")*$FA10/12,0),0)</f>
        <v>0</v>
      </c>
      <c r="HO10" s="24">
        <f>IF(AND($EZ10&gt;0,$EZ10&gt;=HO$5),IF(SUM($F10:BS10)&gt;0,SUMIFS($F10:BS10,$F10:BS10,"&gt;0")*$FA10/12,0),0)</f>
        <v>0</v>
      </c>
      <c r="HP10" s="24">
        <f>IF(AND($EZ10&gt;0,$EZ10&gt;=HP$5),IF(SUM($F10:BT10)&gt;0,SUMIFS($F10:BT10,$F10:BT10,"&gt;0")*$FA10/12,0),0)</f>
        <v>0</v>
      </c>
      <c r="HQ10" s="24">
        <f>IF(AND($EZ10&gt;0,$EZ10&gt;=HQ$5),IF(SUM($F10:BU10)&gt;0,SUMIFS($F10:BU10,$F10:BU10,"&gt;0")*$FA10/12,0),0)</f>
        <v>0</v>
      </c>
      <c r="HR10" s="24">
        <f>IF(AND($EZ10&gt;0,$EZ10&gt;=HR$5),IF(SUM($F10:BV10)&gt;0,SUMIFS($F10:BV10,$F10:BV10,"&gt;0")*$FA10/12,0),0)</f>
        <v>0</v>
      </c>
      <c r="HS10" s="24">
        <f>IF(AND($EZ10&gt;0,$EZ10&gt;=HS$5),IF(SUM($F10:BW10)&gt;0,SUMIFS($F10:BW10,$F10:BW10,"&gt;0")*$FA10/12,0),0)</f>
        <v>0</v>
      </c>
      <c r="HT10" s="24">
        <f>IF(AND($EZ10&gt;0,$EZ10&gt;=HT$5),IF(SUM($F10:BX10)&gt;0,SUMIFS($F10:BX10,$F10:BX10,"&gt;0")*$FA10/12,0),0)</f>
        <v>0</v>
      </c>
      <c r="HU10" s="24">
        <f>IF(AND($EZ10&gt;0,$EZ10&gt;=HU$5),IF(SUM($F10:BY10)&gt;0,SUMIFS($F10:BY10,$F10:BY10,"&gt;0")*$FA10/12,0),0)</f>
        <v>0</v>
      </c>
      <c r="HV10" s="24">
        <f t="shared" si="25"/>
        <v>7258.3333333333348</v>
      </c>
      <c r="HW10" s="40">
        <f t="shared" si="26"/>
        <v>1.8145833333333337E-2</v>
      </c>
      <c r="HX10" s="14">
        <f t="shared" si="27"/>
        <v>0</v>
      </c>
      <c r="HY10" s="14">
        <f t="shared" si="27"/>
        <v>0</v>
      </c>
      <c r="HZ10" s="14">
        <f t="shared" si="27"/>
        <v>0</v>
      </c>
      <c r="IA10" s="14">
        <f t="shared" si="27"/>
        <v>0</v>
      </c>
      <c r="IB10" s="14">
        <f t="shared" si="28"/>
        <v>0</v>
      </c>
      <c r="IC10" s="14">
        <f t="shared" si="29"/>
        <v>0</v>
      </c>
      <c r="ID10" s="14">
        <f t="shared" si="29"/>
        <v>0</v>
      </c>
      <c r="IE10" s="14">
        <f t="shared" si="29"/>
        <v>386250</v>
      </c>
      <c r="IF10" s="14">
        <f t="shared" si="29"/>
        <v>13750</v>
      </c>
      <c r="IG10" s="14">
        <f t="shared" si="30"/>
        <v>400000</v>
      </c>
      <c r="IH10" s="14">
        <f t="shared" si="31"/>
        <v>0</v>
      </c>
      <c r="II10" s="14">
        <f t="shared" si="31"/>
        <v>0</v>
      </c>
      <c r="IJ10" s="14">
        <f t="shared" si="31"/>
        <v>0</v>
      </c>
      <c r="IK10" s="14">
        <f t="shared" si="31"/>
        <v>0</v>
      </c>
      <c r="IL10" s="14">
        <f t="shared" si="32"/>
        <v>0</v>
      </c>
      <c r="IM10" s="14">
        <f t="shared" si="33"/>
        <v>0</v>
      </c>
      <c r="IN10" s="14">
        <f t="shared" si="33"/>
        <v>0</v>
      </c>
      <c r="IO10" s="14">
        <f t="shared" si="33"/>
        <v>0</v>
      </c>
      <c r="IP10" s="14">
        <f t="shared" si="33"/>
        <v>0</v>
      </c>
      <c r="IQ10" s="14">
        <f t="shared" si="34"/>
        <v>0</v>
      </c>
      <c r="IR10" s="14">
        <f t="shared" si="35"/>
        <v>0</v>
      </c>
      <c r="IS10" s="14">
        <f t="shared" si="35"/>
        <v>0</v>
      </c>
      <c r="IT10" s="14">
        <f t="shared" si="35"/>
        <v>0</v>
      </c>
      <c r="IU10" s="14">
        <f t="shared" si="35"/>
        <v>0</v>
      </c>
      <c r="IV10" s="14">
        <f t="shared" si="36"/>
        <v>0</v>
      </c>
      <c r="IW10" s="14">
        <f t="shared" si="37"/>
        <v>0</v>
      </c>
      <c r="IX10" s="14">
        <f t="shared" si="37"/>
        <v>0</v>
      </c>
      <c r="IY10" s="14">
        <f t="shared" si="37"/>
        <v>0</v>
      </c>
      <c r="IZ10" s="14">
        <f t="shared" si="37"/>
        <v>0</v>
      </c>
      <c r="JA10" s="14">
        <f t="shared" si="38"/>
        <v>0</v>
      </c>
      <c r="JB10" s="14">
        <f t="shared" si="39"/>
        <v>0</v>
      </c>
      <c r="JC10" s="14">
        <f t="shared" si="39"/>
        <v>0</v>
      </c>
      <c r="JD10" s="14">
        <f t="shared" si="39"/>
        <v>1438.00875</v>
      </c>
      <c r="JE10" s="14">
        <f t="shared" si="39"/>
        <v>51.191249999999997</v>
      </c>
      <c r="JF10" s="14">
        <f t="shared" si="40"/>
        <v>1489.2</v>
      </c>
      <c r="JG10" s="14">
        <f t="shared" si="41"/>
        <v>0</v>
      </c>
      <c r="JH10" s="14">
        <f t="shared" si="41"/>
        <v>0</v>
      </c>
      <c r="JI10" s="14">
        <f t="shared" si="41"/>
        <v>0</v>
      </c>
      <c r="JJ10" s="14">
        <f t="shared" si="41"/>
        <v>0</v>
      </c>
      <c r="JK10" s="14">
        <f t="shared" si="42"/>
        <v>0</v>
      </c>
      <c r="JL10" s="14">
        <f t="shared" si="43"/>
        <v>0</v>
      </c>
      <c r="JM10" s="14">
        <f t="shared" si="43"/>
        <v>0</v>
      </c>
      <c r="JN10" s="14">
        <f t="shared" si="43"/>
        <v>0</v>
      </c>
      <c r="JO10" s="14">
        <f t="shared" si="43"/>
        <v>0</v>
      </c>
      <c r="JP10" s="14">
        <f t="shared" si="44"/>
        <v>0</v>
      </c>
      <c r="JQ10" s="14">
        <f t="shared" si="45"/>
        <v>0</v>
      </c>
      <c r="JR10" s="14">
        <f t="shared" si="45"/>
        <v>0</v>
      </c>
      <c r="JS10" s="14">
        <f t="shared" si="45"/>
        <v>0</v>
      </c>
      <c r="JT10" s="14">
        <f t="shared" si="45"/>
        <v>0</v>
      </c>
      <c r="JU10" s="14">
        <f t="shared" si="46"/>
        <v>0</v>
      </c>
      <c r="JV10" s="14">
        <f t="shared" si="47"/>
        <v>0</v>
      </c>
      <c r="JW10" s="14">
        <f t="shared" si="47"/>
        <v>0</v>
      </c>
      <c r="JX10" s="14">
        <f t="shared" si="47"/>
        <v>0</v>
      </c>
      <c r="JY10" s="14">
        <f t="shared" si="47"/>
        <v>0</v>
      </c>
      <c r="JZ10" s="14">
        <f t="shared" si="48"/>
        <v>0</v>
      </c>
      <c r="KA10" s="14">
        <f t="shared" si="49"/>
        <v>0</v>
      </c>
      <c r="KB10" s="14">
        <f t="shared" si="49"/>
        <v>0</v>
      </c>
      <c r="KC10" s="14">
        <f t="shared" si="49"/>
        <v>4355.0000000000009</v>
      </c>
      <c r="KD10" s="14">
        <f t="shared" si="49"/>
        <v>2903.3333333333339</v>
      </c>
      <c r="KE10" s="14">
        <f t="shared" si="50"/>
        <v>7258.3333333333348</v>
      </c>
      <c r="KF10" s="14">
        <f t="shared" si="51"/>
        <v>0</v>
      </c>
      <c r="KG10" s="14">
        <f t="shared" si="51"/>
        <v>0</v>
      </c>
      <c r="KH10" s="14">
        <f t="shared" si="51"/>
        <v>0</v>
      </c>
      <c r="KI10" s="14">
        <f t="shared" si="51"/>
        <v>0</v>
      </c>
      <c r="KJ10" s="14">
        <f t="shared" si="52"/>
        <v>0</v>
      </c>
      <c r="KK10" s="14">
        <f t="shared" si="53"/>
        <v>0</v>
      </c>
      <c r="KL10" s="14">
        <f t="shared" si="53"/>
        <v>0</v>
      </c>
      <c r="KM10" s="14">
        <f t="shared" si="53"/>
        <v>0</v>
      </c>
      <c r="KN10" s="14">
        <f t="shared" si="53"/>
        <v>0</v>
      </c>
      <c r="KO10" s="14">
        <f t="shared" si="54"/>
        <v>0</v>
      </c>
      <c r="KP10" s="14">
        <f t="shared" si="55"/>
        <v>0</v>
      </c>
      <c r="KQ10" s="14">
        <f t="shared" si="55"/>
        <v>0</v>
      </c>
      <c r="KR10" s="14">
        <f t="shared" si="55"/>
        <v>0</v>
      </c>
      <c r="KS10" s="14">
        <f t="shared" si="55"/>
        <v>0</v>
      </c>
      <c r="KT10" s="14">
        <f t="shared" si="56"/>
        <v>0</v>
      </c>
      <c r="KU10" s="41" t="str">
        <f ca="1">IF(SUM(F10:BY10)&gt;0,IFERROR(VLOOKUP(A10,#REF!,1,FALSE),VLOOKUP(A10,#REF!,1,FALSE)),A10)</f>
        <v>KY12-1</v>
      </c>
    </row>
    <row r="11" spans="1:307" ht="15.75" thickBot="1" x14ac:dyDescent="0.3">
      <c r="A11" s="48" t="s">
        <v>302</v>
      </c>
      <c r="B11" s="37">
        <v>345</v>
      </c>
      <c r="C11" s="37">
        <v>121</v>
      </c>
      <c r="D11" s="49" t="s">
        <v>328</v>
      </c>
      <c r="E11" s="43"/>
      <c r="F11" s="4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5">
        <v>0</v>
      </c>
      <c r="R11" s="44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5">
        <v>0</v>
      </c>
      <c r="AD11" s="44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13750</v>
      </c>
      <c r="AL11" s="42">
        <v>13750</v>
      </c>
      <c r="AM11" s="42">
        <v>198250</v>
      </c>
      <c r="AN11" s="42">
        <v>198250</v>
      </c>
      <c r="AO11" s="45">
        <v>0</v>
      </c>
      <c r="AP11" s="44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5">
        <v>0</v>
      </c>
      <c r="BB11" s="44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5">
        <v>0</v>
      </c>
      <c r="BN11" s="44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5">
        <v>0</v>
      </c>
      <c r="BZ11" s="16">
        <f t="shared" si="15"/>
        <v>424000</v>
      </c>
      <c r="CA11" s="16" t="s">
        <v>17</v>
      </c>
      <c r="CB11" s="16">
        <v>37.229999999999997</v>
      </c>
      <c r="CC11" s="16">
        <f t="shared" si="16"/>
        <v>4504.83</v>
      </c>
      <c r="CD11" s="14">
        <f t="shared" si="17"/>
        <v>0</v>
      </c>
      <c r="CE11" s="14">
        <f t="shared" si="17"/>
        <v>0</v>
      </c>
      <c r="CF11" s="14">
        <f t="shared" si="17"/>
        <v>0</v>
      </c>
      <c r="CG11" s="14">
        <f t="shared" si="17"/>
        <v>0</v>
      </c>
      <c r="CH11" s="14">
        <f t="shared" si="17"/>
        <v>0</v>
      </c>
      <c r="CI11" s="14">
        <f t="shared" si="17"/>
        <v>0</v>
      </c>
      <c r="CJ11" s="14">
        <f t="shared" si="17"/>
        <v>0</v>
      </c>
      <c r="CK11" s="14">
        <f t="shared" si="17"/>
        <v>0</v>
      </c>
      <c r="CL11" s="14">
        <f t="shared" si="17"/>
        <v>0</v>
      </c>
      <c r="CM11" s="14">
        <f t="shared" si="17"/>
        <v>0</v>
      </c>
      <c r="CN11" s="14">
        <f t="shared" si="17"/>
        <v>0</v>
      </c>
      <c r="CO11" s="14">
        <f t="shared" si="17"/>
        <v>0</v>
      </c>
      <c r="CP11" s="14">
        <f t="shared" si="17"/>
        <v>0</v>
      </c>
      <c r="CQ11" s="14">
        <f t="shared" si="17"/>
        <v>0</v>
      </c>
      <c r="CR11" s="14">
        <f t="shared" si="17"/>
        <v>0</v>
      </c>
      <c r="CS11" s="14">
        <f t="shared" si="17"/>
        <v>0</v>
      </c>
      <c r="CT11" s="14">
        <f t="shared" si="18"/>
        <v>0</v>
      </c>
      <c r="CU11" s="14">
        <f t="shared" si="18"/>
        <v>0</v>
      </c>
      <c r="CV11" s="14">
        <f t="shared" si="18"/>
        <v>0</v>
      </c>
      <c r="CW11" s="14">
        <f t="shared" si="18"/>
        <v>0</v>
      </c>
      <c r="CX11" s="14">
        <f t="shared" si="18"/>
        <v>0</v>
      </c>
      <c r="CY11" s="14">
        <f t="shared" si="18"/>
        <v>0</v>
      </c>
      <c r="CZ11" s="14">
        <f t="shared" si="18"/>
        <v>0</v>
      </c>
      <c r="DA11" s="14">
        <f t="shared" si="18"/>
        <v>0</v>
      </c>
      <c r="DB11" s="14">
        <f t="shared" si="18"/>
        <v>0</v>
      </c>
      <c r="DC11" s="14">
        <f t="shared" si="18"/>
        <v>0</v>
      </c>
      <c r="DD11" s="14">
        <f t="shared" si="18"/>
        <v>0</v>
      </c>
      <c r="DE11" s="14">
        <f t="shared" si="18"/>
        <v>0</v>
      </c>
      <c r="DF11" s="14">
        <f t="shared" si="18"/>
        <v>0</v>
      </c>
      <c r="DG11" s="14">
        <f t="shared" si="18"/>
        <v>0</v>
      </c>
      <c r="DH11" s="14">
        <f t="shared" si="18"/>
        <v>0</v>
      </c>
      <c r="DI11" s="14">
        <f t="shared" si="18"/>
        <v>146.08823702830188</v>
      </c>
      <c r="DJ11" s="14">
        <f t="shared" si="19"/>
        <v>146.08823702830188</v>
      </c>
      <c r="DK11" s="14">
        <f t="shared" si="19"/>
        <v>2106.3267629716979</v>
      </c>
      <c r="DL11" s="14">
        <f t="shared" si="19"/>
        <v>2106.3267629716979</v>
      </c>
      <c r="DM11" s="14">
        <f t="shared" si="19"/>
        <v>0</v>
      </c>
      <c r="DN11" s="14">
        <f t="shared" si="19"/>
        <v>0</v>
      </c>
      <c r="DO11" s="14">
        <f t="shared" si="19"/>
        <v>0</v>
      </c>
      <c r="DP11" s="14">
        <f t="shared" si="19"/>
        <v>0</v>
      </c>
      <c r="DQ11" s="14">
        <f t="shared" si="19"/>
        <v>0</v>
      </c>
      <c r="DR11" s="14">
        <f t="shared" si="19"/>
        <v>0</v>
      </c>
      <c r="DS11" s="14">
        <f t="shared" si="19"/>
        <v>0</v>
      </c>
      <c r="DT11" s="14">
        <f t="shared" si="19"/>
        <v>0</v>
      </c>
      <c r="DU11" s="14">
        <f t="shared" si="19"/>
        <v>0</v>
      </c>
      <c r="DV11" s="14">
        <f t="shared" si="19"/>
        <v>0</v>
      </c>
      <c r="DW11" s="14">
        <f t="shared" si="19"/>
        <v>0</v>
      </c>
      <c r="DX11" s="14">
        <f t="shared" si="19"/>
        <v>0</v>
      </c>
      <c r="DY11" s="14">
        <f t="shared" si="19"/>
        <v>0</v>
      </c>
      <c r="DZ11" s="14">
        <f t="shared" si="20"/>
        <v>0</v>
      </c>
      <c r="EA11" s="14">
        <f t="shared" si="20"/>
        <v>0</v>
      </c>
      <c r="EB11" s="14">
        <f t="shared" si="20"/>
        <v>0</v>
      </c>
      <c r="EC11" s="14">
        <f t="shared" si="20"/>
        <v>0</v>
      </c>
      <c r="ED11" s="14">
        <f t="shared" si="20"/>
        <v>0</v>
      </c>
      <c r="EE11" s="14">
        <f t="shared" si="20"/>
        <v>0</v>
      </c>
      <c r="EF11" s="14">
        <f t="shared" si="20"/>
        <v>0</v>
      </c>
      <c r="EG11" s="14">
        <f t="shared" si="20"/>
        <v>0</v>
      </c>
      <c r="EH11" s="14">
        <f t="shared" si="20"/>
        <v>0</v>
      </c>
      <c r="EI11" s="14">
        <f t="shared" si="20"/>
        <v>0</v>
      </c>
      <c r="EJ11" s="14">
        <f t="shared" si="20"/>
        <v>0</v>
      </c>
      <c r="EK11" s="14">
        <f t="shared" si="20"/>
        <v>0</v>
      </c>
      <c r="EL11" s="14">
        <f t="shared" si="21"/>
        <v>0</v>
      </c>
      <c r="EM11" s="14">
        <f t="shared" si="21"/>
        <v>0</v>
      </c>
      <c r="EN11" s="14">
        <f t="shared" si="21"/>
        <v>0</v>
      </c>
      <c r="EO11" s="14">
        <f t="shared" si="21"/>
        <v>0</v>
      </c>
      <c r="EP11" s="14">
        <f t="shared" si="21"/>
        <v>0</v>
      </c>
      <c r="EQ11" s="14">
        <f t="shared" si="21"/>
        <v>0</v>
      </c>
      <c r="ER11" s="14">
        <f t="shared" si="21"/>
        <v>0</v>
      </c>
      <c r="ES11" s="14">
        <f t="shared" si="21"/>
        <v>0</v>
      </c>
      <c r="ET11" s="14">
        <f t="shared" si="21"/>
        <v>0</v>
      </c>
      <c r="EU11" s="14">
        <f t="shared" si="21"/>
        <v>0</v>
      </c>
      <c r="EV11" s="14">
        <f t="shared" si="21"/>
        <v>0</v>
      </c>
      <c r="EW11" s="14">
        <f t="shared" si="21"/>
        <v>0</v>
      </c>
      <c r="EX11" s="14">
        <f t="shared" si="22"/>
        <v>4504.83</v>
      </c>
      <c r="EY11" s="14">
        <f t="shared" si="23"/>
        <v>4</v>
      </c>
      <c r="EZ11" s="38">
        <f t="shared" si="24"/>
        <v>44530</v>
      </c>
      <c r="FA11" s="39">
        <v>8.7100000000000011E-2</v>
      </c>
      <c r="FB11" s="24">
        <f>IF(AND($EZ11&gt;0,$EZ11&gt;=FB$5),IF(SUM($F11:F11)&gt;0,SUMIFS($F11:F11,$F11:F11,"&gt;0")*$FA11/12,0),0)</f>
        <v>0</v>
      </c>
      <c r="FC11" s="24">
        <f>IF(AND($EZ11&gt;0,$EZ11&gt;=FC$5),IF(SUM($F11:G11)&gt;0,SUMIFS($F11:G11,$F11:G11,"&gt;0")*$FA11/12,0),0)</f>
        <v>0</v>
      </c>
      <c r="FD11" s="24">
        <f>IF(AND($EZ11&gt;0,$EZ11&gt;=FD$5),IF(SUM($F11:H11)&gt;0,SUMIFS($F11:H11,$F11:H11,"&gt;0")*$FA11/12,0),0)</f>
        <v>0</v>
      </c>
      <c r="FE11" s="24">
        <f>IF(AND($EZ11&gt;0,$EZ11&gt;=FE$5),IF(SUM($F11:I11)&gt;0,SUMIFS($F11:I11,$F11:I11,"&gt;0")*$FA11/12,0),0)</f>
        <v>0</v>
      </c>
      <c r="FF11" s="24">
        <f>IF(AND($EZ11&gt;0,$EZ11&gt;=FF$5),IF(SUM($F11:J11)&gt;0,SUMIFS($F11:J11,$F11:J11,"&gt;0")*$FA11/12,0),0)</f>
        <v>0</v>
      </c>
      <c r="FG11" s="24">
        <f>IF(AND($EZ11&gt;0,$EZ11&gt;=FG$5),IF(SUM($F11:K11)&gt;0,SUMIFS($F11:K11,$F11:K11,"&gt;0")*$FA11/12,0),0)</f>
        <v>0</v>
      </c>
      <c r="FH11" s="24">
        <f>IF(AND($EZ11&gt;0,$EZ11&gt;=FH$5),IF(SUM($F11:L11)&gt;0,SUMIFS($F11:L11,$F11:L11,"&gt;0")*$FA11/12,0),0)</f>
        <v>0</v>
      </c>
      <c r="FI11" s="24">
        <f>IF(AND($EZ11&gt;0,$EZ11&gt;=FI$5),IF(SUM($F11:M11)&gt;0,SUMIFS($F11:M11,$F11:M11,"&gt;0")*$FA11/12,0),0)</f>
        <v>0</v>
      </c>
      <c r="FJ11" s="24">
        <f>IF(AND($EZ11&gt;0,$EZ11&gt;=FJ$5),IF(SUM($F11:N11)&gt;0,SUMIFS($F11:N11,$F11:N11,"&gt;0")*$FA11/12,0),0)</f>
        <v>0</v>
      </c>
      <c r="FK11" s="24">
        <f>IF(AND($EZ11&gt;0,$EZ11&gt;=FK$5),IF(SUM($F11:O11)&gt;0,SUMIFS($F11:O11,$F11:O11,"&gt;0")*$FA11/12,0),0)</f>
        <v>0</v>
      </c>
      <c r="FL11" s="24">
        <f>IF(AND($EZ11&gt;0,$EZ11&gt;=FL$5),IF(SUM($F11:P11)&gt;0,SUMIFS($F11:P11,$F11:P11,"&gt;0")*$FA11/12,0),0)</f>
        <v>0</v>
      </c>
      <c r="FM11" s="24">
        <f>IF(AND($EZ11&gt;0,$EZ11&gt;=FM$5),IF(SUM($F11:Q11)&gt;0,SUMIFS($F11:Q11,$F11:Q11,"&gt;0")*$FA11/12,0),0)</f>
        <v>0</v>
      </c>
      <c r="FN11" s="24">
        <f>IF(AND($EZ11&gt;0,$EZ11&gt;=FN$5),IF(SUM($F11:R11)&gt;0,SUMIFS($F11:R11,$F11:R11,"&gt;0")*$FA11/12,0),0)</f>
        <v>0</v>
      </c>
      <c r="FO11" s="24">
        <f>IF(AND($EZ11&gt;0,$EZ11&gt;=FO$5),IF(SUM($F11:S11)&gt;0,SUMIFS($F11:S11,$F11:S11,"&gt;0")*$FA11/12,0),0)</f>
        <v>0</v>
      </c>
      <c r="FP11" s="24">
        <f>IF(AND($EZ11&gt;0,$EZ11&gt;=FP$5),IF(SUM($F11:T11)&gt;0,SUMIFS($F11:T11,$F11:T11,"&gt;0")*$FA11/12,0),0)</f>
        <v>0</v>
      </c>
      <c r="FQ11" s="24">
        <f>IF(AND($EZ11&gt;0,$EZ11&gt;=FQ$5),IF(SUM($F11:U11)&gt;0,SUMIFS($F11:U11,$F11:U11,"&gt;0")*$FA11/12,0),0)</f>
        <v>0</v>
      </c>
      <c r="FR11" s="24">
        <f>IF(AND($EZ11&gt;0,$EZ11&gt;=FR$5),IF(SUM($F11:V11)&gt;0,SUMIFS($F11:V11,$F11:V11,"&gt;0")*$FA11/12,0),0)</f>
        <v>0</v>
      </c>
      <c r="FS11" s="24">
        <f>IF(AND($EZ11&gt;0,$EZ11&gt;=FS$5),IF(SUM($F11:W11)&gt;0,SUMIFS($F11:W11,$F11:W11,"&gt;0")*$FA11/12,0),0)</f>
        <v>0</v>
      </c>
      <c r="FT11" s="24">
        <f>IF(AND($EZ11&gt;0,$EZ11&gt;=FT$5),IF(SUM($F11:X11)&gt;0,SUMIFS($F11:X11,$F11:X11,"&gt;0")*$FA11/12,0),0)</f>
        <v>0</v>
      </c>
      <c r="FU11" s="24">
        <f>IF(AND($EZ11&gt;0,$EZ11&gt;=FU$5),IF(SUM($F11:Y11)&gt;0,SUMIFS($F11:Y11,$F11:Y11,"&gt;0")*$FA11/12,0),0)</f>
        <v>0</v>
      </c>
      <c r="FV11" s="24">
        <f>IF(AND($EZ11&gt;0,$EZ11&gt;=FV$5),IF(SUM($F11:Z11)&gt;0,SUMIFS($F11:Z11,$F11:Z11,"&gt;0")*$FA11/12,0),0)</f>
        <v>0</v>
      </c>
      <c r="FW11" s="24">
        <f>IF(AND($EZ11&gt;0,$EZ11&gt;=FW$5),IF(SUM($F11:AA11)&gt;0,SUMIFS($F11:AA11,$F11:AA11,"&gt;0")*$FA11/12,0),0)</f>
        <v>0</v>
      </c>
      <c r="FX11" s="24">
        <f>IF(AND($EZ11&gt;0,$EZ11&gt;=FX$5),IF(SUM($F11:AB11)&gt;0,SUMIFS($F11:AB11,$F11:AB11,"&gt;0")*$FA11/12,0),0)</f>
        <v>0</v>
      </c>
      <c r="FY11" s="24">
        <f>IF(AND($EZ11&gt;0,$EZ11&gt;=FY$5),IF(SUM($F11:AC11)&gt;0,SUMIFS($F11:AC11,$F11:AC11,"&gt;0")*$FA11/12,0),0)</f>
        <v>0</v>
      </c>
      <c r="FZ11" s="24">
        <f>IF(AND($EZ11&gt;0,$EZ11&gt;=FZ$5),IF(SUM($F11:AD11)&gt;0,SUMIFS($F11:AD11,$F11:AD11,"&gt;0")*$FA11/12,0),0)</f>
        <v>0</v>
      </c>
      <c r="GA11" s="24">
        <f>IF(AND($EZ11&gt;0,$EZ11&gt;=GA$5),IF(SUM($F11:AE11)&gt;0,SUMIFS($F11:AE11,$F11:AE11,"&gt;0")*$FA11/12,0),0)</f>
        <v>0</v>
      </c>
      <c r="GB11" s="24">
        <f>IF(AND($EZ11&gt;0,$EZ11&gt;=GB$5),IF(SUM($F11:AF11)&gt;0,SUMIFS($F11:AF11,$F11:AF11,"&gt;0")*$FA11/12,0),0)</f>
        <v>0</v>
      </c>
      <c r="GC11" s="24">
        <f>IF(AND($EZ11&gt;0,$EZ11&gt;=GC$5),IF(SUM($F11:AG11)&gt;0,SUMIFS($F11:AG11,$F11:AG11,"&gt;0")*$FA11/12,0),0)</f>
        <v>0</v>
      </c>
      <c r="GD11" s="24">
        <f>IF(AND($EZ11&gt;0,$EZ11&gt;=GD$5),IF(SUM($F11:AH11)&gt;0,SUMIFS($F11:AH11,$F11:AH11,"&gt;0")*$FA11/12,0),0)</f>
        <v>0</v>
      </c>
      <c r="GE11" s="24">
        <f>IF(AND($EZ11&gt;0,$EZ11&gt;=GE$5),IF(SUM($F11:AI11)&gt;0,SUMIFS($F11:AI11,$F11:AI11,"&gt;0")*$FA11/12,0),0)</f>
        <v>0</v>
      </c>
      <c r="GF11" s="24">
        <f>IF(AND($EZ11&gt;0,$EZ11&gt;=GF$5),IF(SUM($F11:AJ11)&gt;0,SUMIFS($F11:AJ11,$F11:AJ11,"&gt;0")*$FA11/12,0),0)</f>
        <v>0</v>
      </c>
      <c r="GG11" s="24">
        <f>IF(AND($EZ11&gt;0,$EZ11&gt;=GG$5),IF(SUM($F11:AK11)&gt;0,SUMIFS($F11:AK11,$F11:AK11,"&gt;0")*$FA11/12,0),0)</f>
        <v>99.802083333333357</v>
      </c>
      <c r="GH11" s="24">
        <f>IF(AND($EZ11&gt;0,$EZ11&gt;=GH$5),IF(SUM($F11:AL11)&gt;0,SUMIFS($F11:AL11,$F11:AL11,"&gt;0")*$FA11/12,0),0)</f>
        <v>199.60416666666671</v>
      </c>
      <c r="GI11" s="24">
        <f>IF(AND($EZ11&gt;0,$EZ11&gt;=GI$5),IF(SUM($F11:AM11)&gt;0,SUMIFS($F11:AM11,$F11:AM11,"&gt;0")*$FA11/12,0),0)</f>
        <v>1638.5687500000001</v>
      </c>
      <c r="GJ11" s="24">
        <f>IF(AND($EZ11&gt;0,$EZ11&gt;=GJ$5),IF(SUM($F11:AN11)&gt;0,SUMIFS($F11:AN11,$F11:AN11,"&gt;0")*$FA11/12,0),0)</f>
        <v>3077.5333333333333</v>
      </c>
      <c r="GK11" s="24">
        <f>IF(AND($EZ11&gt;0,$EZ11&gt;=GK$5),IF(SUM($F11:AO11)&gt;0,SUMIFS($F11:AO11,$F11:AO11,"&gt;0")*$FA11/12,0),0)</f>
        <v>0</v>
      </c>
      <c r="GL11" s="24">
        <f>IF(AND($EZ11&gt;0,$EZ11&gt;=GL$5),IF(SUM($F11:AP11)&gt;0,SUMIFS($F11:AP11,$F11:AP11,"&gt;0")*$FA11/12,0),0)</f>
        <v>0</v>
      </c>
      <c r="GM11" s="24">
        <f>IF(AND($EZ11&gt;0,$EZ11&gt;=GM$5),IF(SUM($F11:AQ11)&gt;0,SUMIFS($F11:AQ11,$F11:AQ11,"&gt;0")*$FA11/12,0),0)</f>
        <v>0</v>
      </c>
      <c r="GN11" s="24">
        <f>IF(AND($EZ11&gt;0,$EZ11&gt;=GN$5),IF(SUM($F11:AR11)&gt;0,SUMIFS($F11:AR11,$F11:AR11,"&gt;0")*$FA11/12,0),0)</f>
        <v>0</v>
      </c>
      <c r="GO11" s="24">
        <f>IF(AND($EZ11&gt;0,$EZ11&gt;=GO$5),IF(SUM($F11:AS11)&gt;0,SUMIFS($F11:AS11,$F11:AS11,"&gt;0")*$FA11/12,0),0)</f>
        <v>0</v>
      </c>
      <c r="GP11" s="24">
        <f>IF(AND($EZ11&gt;0,$EZ11&gt;=GP$5),IF(SUM($F11:AT11)&gt;0,SUMIFS($F11:AT11,$F11:AT11,"&gt;0")*$FA11/12,0),0)</f>
        <v>0</v>
      </c>
      <c r="GQ11" s="24">
        <f>IF(AND($EZ11&gt;0,$EZ11&gt;=GQ$5),IF(SUM($F11:AU11)&gt;0,SUMIFS($F11:AU11,$F11:AU11,"&gt;0")*$FA11/12,0),0)</f>
        <v>0</v>
      </c>
      <c r="GR11" s="24">
        <f>IF(AND($EZ11&gt;0,$EZ11&gt;=GR$5),IF(SUM($F11:AV11)&gt;0,SUMIFS($F11:AV11,$F11:AV11,"&gt;0")*$FA11/12,0),0)</f>
        <v>0</v>
      </c>
      <c r="GS11" s="24">
        <f>IF(AND($EZ11&gt;0,$EZ11&gt;=GS$5),IF(SUM($F11:AW11)&gt;0,SUMIFS($F11:AW11,$F11:AW11,"&gt;0")*$FA11/12,0),0)</f>
        <v>0</v>
      </c>
      <c r="GT11" s="24">
        <f>IF(AND($EZ11&gt;0,$EZ11&gt;=GT$5),IF(SUM($F11:AX11)&gt;0,SUMIFS($F11:AX11,$F11:AX11,"&gt;0")*$FA11/12,0),0)</f>
        <v>0</v>
      </c>
      <c r="GU11" s="24">
        <f>IF(AND($EZ11&gt;0,$EZ11&gt;=GU$5),IF(SUM($F11:AY11)&gt;0,SUMIFS($F11:AY11,$F11:AY11,"&gt;0")*$FA11/12,0),0)</f>
        <v>0</v>
      </c>
      <c r="GV11" s="24">
        <f>IF(AND($EZ11&gt;0,$EZ11&gt;=GV$5),IF(SUM($F11:AZ11)&gt;0,SUMIFS($F11:AZ11,$F11:AZ11,"&gt;0")*$FA11/12,0),0)</f>
        <v>0</v>
      </c>
      <c r="GW11" s="24">
        <f>IF(AND($EZ11&gt;0,$EZ11&gt;=GW$5),IF(SUM($F11:BA11)&gt;0,SUMIFS($F11:BA11,$F11:BA11,"&gt;0")*$FA11/12,0),0)</f>
        <v>0</v>
      </c>
      <c r="GX11" s="24">
        <f>IF(AND($EZ11&gt;0,$EZ11&gt;=GX$5),IF(SUM($F11:BB11)&gt;0,SUMIFS($F11:BB11,$F11:BB11,"&gt;0")*$FA11/12,0),0)</f>
        <v>0</v>
      </c>
      <c r="GY11" s="24">
        <f>IF(AND($EZ11&gt;0,$EZ11&gt;=GY$5),IF(SUM($F11:BC11)&gt;0,SUMIFS($F11:BC11,$F11:BC11,"&gt;0")*$FA11/12,0),0)</f>
        <v>0</v>
      </c>
      <c r="GZ11" s="24">
        <f>IF(AND($EZ11&gt;0,$EZ11&gt;=GZ$5),IF(SUM($F11:BD11)&gt;0,SUMIFS($F11:BD11,$F11:BD11,"&gt;0")*$FA11/12,0),0)</f>
        <v>0</v>
      </c>
      <c r="HA11" s="24">
        <f>IF(AND($EZ11&gt;0,$EZ11&gt;=HA$5),IF(SUM($F11:BE11)&gt;0,SUMIFS($F11:BE11,$F11:BE11,"&gt;0")*$FA11/12,0),0)</f>
        <v>0</v>
      </c>
      <c r="HB11" s="24">
        <f>IF(AND($EZ11&gt;0,$EZ11&gt;=HB$5),IF(SUM($F11:BF11)&gt;0,SUMIFS($F11:BF11,$F11:BF11,"&gt;0")*$FA11/12,0),0)</f>
        <v>0</v>
      </c>
      <c r="HC11" s="24">
        <f>IF(AND($EZ11&gt;0,$EZ11&gt;=HC$5),IF(SUM($F11:BG11)&gt;0,SUMIFS($F11:BG11,$F11:BG11,"&gt;0")*$FA11/12,0),0)</f>
        <v>0</v>
      </c>
      <c r="HD11" s="24">
        <f>IF(AND($EZ11&gt;0,$EZ11&gt;=HD$5),IF(SUM($F11:BH11)&gt;0,SUMIFS($F11:BH11,$F11:BH11,"&gt;0")*$FA11/12,0),0)</f>
        <v>0</v>
      </c>
      <c r="HE11" s="24">
        <f>IF(AND($EZ11&gt;0,$EZ11&gt;=HE$5),IF(SUM($F11:BI11)&gt;0,SUMIFS($F11:BI11,$F11:BI11,"&gt;0")*$FA11/12,0),0)</f>
        <v>0</v>
      </c>
      <c r="HF11" s="24">
        <f>IF(AND($EZ11&gt;0,$EZ11&gt;=HF$5),IF(SUM($F11:BJ11)&gt;0,SUMIFS($F11:BJ11,$F11:BJ11,"&gt;0")*$FA11/12,0),0)</f>
        <v>0</v>
      </c>
      <c r="HG11" s="24">
        <f>IF(AND($EZ11&gt;0,$EZ11&gt;=HG$5),IF(SUM($F11:BK11)&gt;0,SUMIFS($F11:BK11,$F11:BK11,"&gt;0")*$FA11/12,0),0)</f>
        <v>0</v>
      </c>
      <c r="HH11" s="24">
        <f>IF(AND($EZ11&gt;0,$EZ11&gt;=HH$5),IF(SUM($F11:BL11)&gt;0,SUMIFS($F11:BL11,$F11:BL11,"&gt;0")*$FA11/12,0),0)</f>
        <v>0</v>
      </c>
      <c r="HI11" s="24">
        <f>IF(AND($EZ11&gt;0,$EZ11&gt;=HI$5),IF(SUM($F11:BM11)&gt;0,SUMIFS($F11:BM11,$F11:BM11,"&gt;0")*$FA11/12,0),0)</f>
        <v>0</v>
      </c>
      <c r="HJ11" s="24">
        <f>IF(AND($EZ11&gt;0,$EZ11&gt;=HJ$5),IF(SUM($F11:BN11)&gt;0,SUMIFS($F11:BN11,$F11:BN11,"&gt;0")*$FA11/12,0),0)</f>
        <v>0</v>
      </c>
      <c r="HK11" s="24">
        <f>IF(AND($EZ11&gt;0,$EZ11&gt;=HK$5),IF(SUM($F11:BO11)&gt;0,SUMIFS($F11:BO11,$F11:BO11,"&gt;0")*$FA11/12,0),0)</f>
        <v>0</v>
      </c>
      <c r="HL11" s="24">
        <f>IF(AND($EZ11&gt;0,$EZ11&gt;=HL$5),IF(SUM($F11:BP11)&gt;0,SUMIFS($F11:BP11,$F11:BP11,"&gt;0")*$FA11/12,0),0)</f>
        <v>0</v>
      </c>
      <c r="HM11" s="24">
        <f>IF(AND($EZ11&gt;0,$EZ11&gt;=HM$5),IF(SUM($F11:BQ11)&gt;0,SUMIFS($F11:BQ11,$F11:BQ11,"&gt;0")*$FA11/12,0),0)</f>
        <v>0</v>
      </c>
      <c r="HN11" s="24">
        <f>IF(AND($EZ11&gt;0,$EZ11&gt;=HN$5),IF(SUM($F11:BR11)&gt;0,SUMIFS($F11:BR11,$F11:BR11,"&gt;0")*$FA11/12,0),0)</f>
        <v>0</v>
      </c>
      <c r="HO11" s="24">
        <f>IF(AND($EZ11&gt;0,$EZ11&gt;=HO$5),IF(SUM($F11:BS11)&gt;0,SUMIFS($F11:BS11,$F11:BS11,"&gt;0")*$FA11/12,0),0)</f>
        <v>0</v>
      </c>
      <c r="HP11" s="24">
        <f>IF(AND($EZ11&gt;0,$EZ11&gt;=HP$5),IF(SUM($F11:BT11)&gt;0,SUMIFS($F11:BT11,$F11:BT11,"&gt;0")*$FA11/12,0),0)</f>
        <v>0</v>
      </c>
      <c r="HQ11" s="24">
        <f>IF(AND($EZ11&gt;0,$EZ11&gt;=HQ$5),IF(SUM($F11:BU11)&gt;0,SUMIFS($F11:BU11,$F11:BU11,"&gt;0")*$FA11/12,0),0)</f>
        <v>0</v>
      </c>
      <c r="HR11" s="24">
        <f>IF(AND($EZ11&gt;0,$EZ11&gt;=HR$5),IF(SUM($F11:BV11)&gt;0,SUMIFS($F11:BV11,$F11:BV11,"&gt;0")*$FA11/12,0),0)</f>
        <v>0</v>
      </c>
      <c r="HS11" s="24">
        <f>IF(AND($EZ11&gt;0,$EZ11&gt;=HS$5),IF(SUM($F11:BW11)&gt;0,SUMIFS($F11:BW11,$F11:BW11,"&gt;0")*$FA11/12,0),0)</f>
        <v>0</v>
      </c>
      <c r="HT11" s="24">
        <f>IF(AND($EZ11&gt;0,$EZ11&gt;=HT$5),IF(SUM($F11:BX11)&gt;0,SUMIFS($F11:BX11,$F11:BX11,"&gt;0")*$FA11/12,0),0)</f>
        <v>0</v>
      </c>
      <c r="HU11" s="24">
        <f>IF(AND($EZ11&gt;0,$EZ11&gt;=HU$5),IF(SUM($F11:BY11)&gt;0,SUMIFS($F11:BY11,$F11:BY11,"&gt;0")*$FA11/12,0),0)</f>
        <v>0</v>
      </c>
      <c r="HV11" s="24">
        <f t="shared" si="25"/>
        <v>5015.5083333333332</v>
      </c>
      <c r="HW11" s="40">
        <f t="shared" si="26"/>
        <v>1.1829029088050315E-2</v>
      </c>
      <c r="HX11" s="14">
        <f t="shared" si="27"/>
        <v>0</v>
      </c>
      <c r="HY11" s="14">
        <f t="shared" si="27"/>
        <v>0</v>
      </c>
      <c r="HZ11" s="14">
        <f t="shared" si="27"/>
        <v>0</v>
      </c>
      <c r="IA11" s="14">
        <f t="shared" si="27"/>
        <v>0</v>
      </c>
      <c r="IB11" s="14">
        <f t="shared" si="28"/>
        <v>0</v>
      </c>
      <c r="IC11" s="14">
        <f t="shared" si="29"/>
        <v>0</v>
      </c>
      <c r="ID11" s="14">
        <f t="shared" si="29"/>
        <v>0</v>
      </c>
      <c r="IE11" s="14">
        <f t="shared" si="29"/>
        <v>27500</v>
      </c>
      <c r="IF11" s="14">
        <f t="shared" si="29"/>
        <v>396500</v>
      </c>
      <c r="IG11" s="14">
        <f t="shared" si="30"/>
        <v>424000</v>
      </c>
      <c r="IH11" s="14">
        <f t="shared" si="31"/>
        <v>0</v>
      </c>
      <c r="II11" s="14">
        <f t="shared" si="31"/>
        <v>0</v>
      </c>
      <c r="IJ11" s="14">
        <f t="shared" si="31"/>
        <v>0</v>
      </c>
      <c r="IK11" s="14">
        <f t="shared" si="31"/>
        <v>0</v>
      </c>
      <c r="IL11" s="14">
        <f t="shared" si="32"/>
        <v>0</v>
      </c>
      <c r="IM11" s="14">
        <f t="shared" si="33"/>
        <v>0</v>
      </c>
      <c r="IN11" s="14">
        <f t="shared" si="33"/>
        <v>0</v>
      </c>
      <c r="IO11" s="14">
        <f t="shared" si="33"/>
        <v>0</v>
      </c>
      <c r="IP11" s="14">
        <f t="shared" si="33"/>
        <v>0</v>
      </c>
      <c r="IQ11" s="14">
        <f t="shared" si="34"/>
        <v>0</v>
      </c>
      <c r="IR11" s="14">
        <f t="shared" si="35"/>
        <v>0</v>
      </c>
      <c r="IS11" s="14">
        <f t="shared" si="35"/>
        <v>0</v>
      </c>
      <c r="IT11" s="14">
        <f t="shared" si="35"/>
        <v>0</v>
      </c>
      <c r="IU11" s="14">
        <f t="shared" si="35"/>
        <v>0</v>
      </c>
      <c r="IV11" s="14">
        <f t="shared" si="36"/>
        <v>0</v>
      </c>
      <c r="IW11" s="14">
        <f t="shared" si="37"/>
        <v>0</v>
      </c>
      <c r="IX11" s="14">
        <f t="shared" si="37"/>
        <v>0</v>
      </c>
      <c r="IY11" s="14">
        <f t="shared" si="37"/>
        <v>0</v>
      </c>
      <c r="IZ11" s="14">
        <f t="shared" si="37"/>
        <v>0</v>
      </c>
      <c r="JA11" s="14">
        <f t="shared" si="38"/>
        <v>0</v>
      </c>
      <c r="JB11" s="14">
        <f t="shared" si="39"/>
        <v>0</v>
      </c>
      <c r="JC11" s="14">
        <f t="shared" si="39"/>
        <v>0</v>
      </c>
      <c r="JD11" s="14">
        <f t="shared" si="39"/>
        <v>292.17647405660375</v>
      </c>
      <c r="JE11" s="14">
        <f t="shared" si="39"/>
        <v>4212.6535259433958</v>
      </c>
      <c r="JF11" s="14">
        <f t="shared" si="40"/>
        <v>4504.83</v>
      </c>
      <c r="JG11" s="14">
        <f t="shared" si="41"/>
        <v>0</v>
      </c>
      <c r="JH11" s="14">
        <f t="shared" si="41"/>
        <v>0</v>
      </c>
      <c r="JI11" s="14">
        <f t="shared" si="41"/>
        <v>0</v>
      </c>
      <c r="JJ11" s="14">
        <f t="shared" si="41"/>
        <v>0</v>
      </c>
      <c r="JK11" s="14">
        <f t="shared" si="42"/>
        <v>0</v>
      </c>
      <c r="JL11" s="14">
        <f t="shared" si="43"/>
        <v>0</v>
      </c>
      <c r="JM11" s="14">
        <f t="shared" si="43"/>
        <v>0</v>
      </c>
      <c r="JN11" s="14">
        <f t="shared" si="43"/>
        <v>0</v>
      </c>
      <c r="JO11" s="14">
        <f t="shared" si="43"/>
        <v>0</v>
      </c>
      <c r="JP11" s="14">
        <f t="shared" si="44"/>
        <v>0</v>
      </c>
      <c r="JQ11" s="14">
        <f t="shared" si="45"/>
        <v>0</v>
      </c>
      <c r="JR11" s="14">
        <f t="shared" si="45"/>
        <v>0</v>
      </c>
      <c r="JS11" s="14">
        <f t="shared" si="45"/>
        <v>0</v>
      </c>
      <c r="JT11" s="14">
        <f t="shared" si="45"/>
        <v>0</v>
      </c>
      <c r="JU11" s="14">
        <f t="shared" si="46"/>
        <v>0</v>
      </c>
      <c r="JV11" s="14">
        <f t="shared" si="47"/>
        <v>0</v>
      </c>
      <c r="JW11" s="14">
        <f t="shared" si="47"/>
        <v>0</v>
      </c>
      <c r="JX11" s="14">
        <f t="shared" si="47"/>
        <v>0</v>
      </c>
      <c r="JY11" s="14">
        <f t="shared" si="47"/>
        <v>0</v>
      </c>
      <c r="JZ11" s="14">
        <f t="shared" si="48"/>
        <v>0</v>
      </c>
      <c r="KA11" s="14">
        <f t="shared" si="49"/>
        <v>0</v>
      </c>
      <c r="KB11" s="14">
        <f t="shared" si="49"/>
        <v>0</v>
      </c>
      <c r="KC11" s="14">
        <f t="shared" si="49"/>
        <v>299.40625000000006</v>
      </c>
      <c r="KD11" s="14">
        <f t="shared" si="49"/>
        <v>4716.1020833333332</v>
      </c>
      <c r="KE11" s="14">
        <f t="shared" si="50"/>
        <v>5015.5083333333332</v>
      </c>
      <c r="KF11" s="14">
        <f t="shared" si="51"/>
        <v>0</v>
      </c>
      <c r="KG11" s="14">
        <f t="shared" si="51"/>
        <v>0</v>
      </c>
      <c r="KH11" s="14">
        <f t="shared" si="51"/>
        <v>0</v>
      </c>
      <c r="KI11" s="14">
        <f t="shared" si="51"/>
        <v>0</v>
      </c>
      <c r="KJ11" s="14">
        <f t="shared" si="52"/>
        <v>0</v>
      </c>
      <c r="KK11" s="14">
        <f t="shared" si="53"/>
        <v>0</v>
      </c>
      <c r="KL11" s="14">
        <f t="shared" si="53"/>
        <v>0</v>
      </c>
      <c r="KM11" s="14">
        <f t="shared" si="53"/>
        <v>0</v>
      </c>
      <c r="KN11" s="14">
        <f t="shared" si="53"/>
        <v>0</v>
      </c>
      <c r="KO11" s="14">
        <f t="shared" si="54"/>
        <v>0</v>
      </c>
      <c r="KP11" s="14">
        <f t="shared" si="55"/>
        <v>0</v>
      </c>
      <c r="KQ11" s="14">
        <f t="shared" si="55"/>
        <v>0</v>
      </c>
      <c r="KR11" s="14">
        <f t="shared" si="55"/>
        <v>0</v>
      </c>
      <c r="KS11" s="14">
        <f t="shared" si="55"/>
        <v>0</v>
      </c>
      <c r="KT11" s="14">
        <f t="shared" si="56"/>
        <v>0</v>
      </c>
      <c r="KU11" s="41" t="str">
        <f ca="1">IF(SUM(F11:BY11)&gt;0,IFERROR(VLOOKUP(A11,#REF!,1,FALSE),VLOOKUP(A11,#REF!,1,FALSE)),A11)</f>
        <v>KY12-2</v>
      </c>
    </row>
  </sheetData>
  <autoFilter ref="A5:KU11" xr:uid="{38D28507-ECDD-4923-9F7E-5C752BF5372A}"/>
  <conditionalFormatting sqref="A6:A7 A9">
    <cfRule type="duplicateValues" dxfId="2" priority="14"/>
  </conditionalFormatting>
  <conditionalFormatting sqref="A8">
    <cfRule type="duplicateValues" dxfId="1" priority="19"/>
  </conditionalFormatting>
  <conditionalFormatting sqref="A10:A1048576 A1:A5">
    <cfRule type="duplicateValues" dxfId="0" priority="50"/>
  </conditionalFormatting>
  <hyperlinks>
    <hyperlink ref="A6" location="'2018081'!A1" display="'2018081'!A1" xr:uid="{F1F27B56-4C35-4A96-82E7-39665FF88AFC}"/>
    <hyperlink ref="A8" location="'KY12'!A1" display="KY12" xr:uid="{2D996E78-3D2C-4301-BC71-E9EA51887519}"/>
    <hyperlink ref="A10" location="'KY12-1'!A1" display="KY12-1" xr:uid="{284FB75B-4E1E-4AD0-9F2C-9A727AA9ED61}"/>
    <hyperlink ref="A11" location="'KY12-2'!A1" display="KY12-2" xr:uid="{CCC3CE13-0398-4E0B-8C9D-2B550FE9B1B9}"/>
    <hyperlink ref="A9" location="'KY-TMR'!A1" display="KY-TMR" xr:uid="{AEE53EDB-059D-4400-B3E3-C7E6A7A4752A}"/>
    <hyperlink ref="A7" location="'2019116'!A1" display="'2019116'!A1" xr:uid="{DA0A081E-18A1-4D34-86F8-C79FF354A154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472032-603E-445F-B4DF-22CBBC6F5D0D}"/>
</file>

<file path=customXml/itemProps2.xml><?xml version="1.0" encoding="utf-8"?>
<ds:datastoreItem xmlns:ds="http://schemas.openxmlformats.org/officeDocument/2006/customXml" ds:itemID="{1CA9D717-D435-4CA1-B28F-62A96587BF2E}"/>
</file>

<file path=customXml/itemProps3.xml><?xml version="1.0" encoding="utf-8"?>
<ds:datastoreItem xmlns:ds="http://schemas.openxmlformats.org/officeDocument/2006/customXml" ds:itemID="{E4C09FCF-DDBA-4D32-AC75-F558772FF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Staff DR 1.12</vt:lpstr>
      <vt:lpstr>AUX&gt;&gt;</vt:lpstr>
      <vt:lpstr>2019 Capex</vt:lpstr>
      <vt:lpstr>GL FCST 2020.05.31</vt:lpstr>
      <vt:lpstr>GL CT 2020.05.31</vt:lpstr>
      <vt:lpstr>Gantt FCST</vt:lpstr>
      <vt:lpstr>'2019 Capex'!Capex_Data</vt:lpstr>
      <vt:lpstr>'2019 Capex'!Extract</vt:lpstr>
      <vt:lpstr>'2019 Capex'!GLExtract_Data</vt:lpstr>
      <vt:lpstr>'2019 Capex'!HB_CapExData_CurYr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 Aqil</dc:creator>
  <cp:lastModifiedBy>Robert A. Guttormsen</cp:lastModifiedBy>
  <cp:lastPrinted>2020-07-13T07:19:47Z</cp:lastPrinted>
  <dcterms:created xsi:type="dcterms:W3CDTF">2018-06-29T16:21:13Z</dcterms:created>
  <dcterms:modified xsi:type="dcterms:W3CDTF">2020-07-13T07:20:39Z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