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mc:AlternateContent xmlns:mc="http://schemas.openxmlformats.org/markup-compatibility/2006">
    <mc:Choice Requires="x15">
      <x15ac:absPath xmlns:x15ac="http://schemas.microsoft.com/office/spreadsheetml/2010/11/ac" url="C:\Users\rhickmhq\Documents\0.000 - Environmental Surcharge (ES)\0.06 - 2 Yr @ 07-31-2019\0.00 - CN 2020-00144 (2)\"/>
    </mc:Choice>
  </mc:AlternateContent>
  <bookViews>
    <workbookView xWindow="12108" yWindow="-12" windowWidth="11916" windowHeight="10152"/>
  </bookViews>
  <sheets>
    <sheet name="Att(1of5)(JP-Non)" sheetId="1" r:id="rId1"/>
    <sheet name="Att(2of5)(Kenergy-Non)" sheetId="12" r:id="rId2"/>
    <sheet name="Att(3of5)(MC-Non)" sheetId="13" r:id="rId3"/>
    <sheet name="Att(4of5)(JP-Dedicated)" sheetId="2" r:id="rId4"/>
    <sheet name="Att(5of5)(Kenergy-Dedicated)" sheetId="15" r:id="rId5"/>
    <sheet name="ReviewPeriods(NotFiled)" sheetId="16" r:id="rId6"/>
    <sheet name="Member ES Template(NOT FILED)" sheetId="6" state="hidden" r:id="rId7"/>
    <sheet name="ErrorChecks (NOT FILED)" sheetId="5" state="hidden" r:id="rId8"/>
  </sheets>
  <definedNames>
    <definedName name="_xlnm.Print_Area" localSheetId="0">'Att(1of5)(JP-Non)'!$A$6:$L$136</definedName>
    <definedName name="_xlnm.Print_Area" localSheetId="1">'Att(2of5)(Kenergy-Non)'!$A$6:$L$136</definedName>
    <definedName name="_xlnm.Print_Area" localSheetId="2">'Att(3of5)(MC-Non)'!$A$6:$L$136</definedName>
    <definedName name="_xlnm.Print_Area" localSheetId="3">'Att(4of5)(JP-Dedicated)'!$A$5:$J$134</definedName>
    <definedName name="_xlnm.Print_Area" localSheetId="4">'Att(5of5)(Kenergy-Dedicated)'!$A$5:$I$134</definedName>
    <definedName name="_xlnm.Print_Area" localSheetId="7">'ErrorChecks (NOT FILED)'!$A$1:$M$37</definedName>
    <definedName name="_xlnm.Print_Area" localSheetId="6">'Member ES Template(NOT FILED)'!$A$1:$R$30</definedName>
    <definedName name="_xlnm.Print_Area" localSheetId="5">'ReviewPeriods(NotFiled)'!$A$1:$AA$22</definedName>
  </definedNames>
  <calcPr calcId="152511"/>
</workbook>
</file>

<file path=xl/calcChain.xml><?xml version="1.0" encoding="utf-8"?>
<calcChain xmlns="http://schemas.openxmlformats.org/spreadsheetml/2006/main">
  <c r="E6" i="16" l="1"/>
  <c r="B13" i="16" s="1"/>
  <c r="B10" i="16" l="1"/>
  <c r="B18" i="16"/>
  <c r="C13" i="16"/>
  <c r="B19" i="16"/>
  <c r="C10" i="16" l="1"/>
  <c r="D10" i="16" s="1"/>
  <c r="E10" i="16" s="1"/>
  <c r="F10" i="16" s="1"/>
  <c r="G10" i="16" s="1"/>
  <c r="H10" i="16" s="1"/>
  <c r="I10" i="16" s="1"/>
  <c r="J10" i="16" s="1"/>
  <c r="K10" i="16" s="1"/>
  <c r="L10" i="16" s="1"/>
  <c r="M10" i="16" s="1"/>
  <c r="N10" i="16" s="1"/>
  <c r="O10" i="16" s="1"/>
  <c r="P10" i="16" s="1"/>
  <c r="Q10" i="16" s="1"/>
  <c r="R10" i="16" s="1"/>
  <c r="S10" i="16" s="1"/>
  <c r="T10" i="16" s="1"/>
  <c r="U10" i="16" s="1"/>
  <c r="V10" i="16" s="1"/>
  <c r="W10" i="16" s="1"/>
  <c r="X10" i="16" s="1"/>
  <c r="Y10" i="16" s="1"/>
  <c r="Z10" i="16" s="1"/>
  <c r="AA10" i="16" s="1"/>
  <c r="B12" i="16"/>
  <c r="C18" i="16"/>
  <c r="D13" i="16"/>
  <c r="C19" i="16"/>
  <c r="B17" i="16" l="1"/>
  <c r="C12" i="16"/>
  <c r="D19" i="16"/>
  <c r="D18" i="16"/>
  <c r="E13" i="16"/>
  <c r="D12" i="16" l="1"/>
  <c r="C17" i="16"/>
  <c r="F13" i="16"/>
  <c r="E19" i="16"/>
  <c r="E18" i="16"/>
  <c r="D17" i="16" l="1"/>
  <c r="E12" i="16"/>
  <c r="F18" i="16"/>
  <c r="G13" i="16"/>
  <c r="F19" i="16"/>
  <c r="E17" i="16" l="1"/>
  <c r="F12" i="16"/>
  <c r="G18" i="16"/>
  <c r="H13" i="16"/>
  <c r="G19" i="16"/>
  <c r="F17" i="16" l="1"/>
  <c r="G12" i="16"/>
  <c r="H19" i="16"/>
  <c r="H18" i="16"/>
  <c r="I13" i="16"/>
  <c r="H12" i="16" l="1"/>
  <c r="G17" i="16"/>
  <c r="J13" i="16"/>
  <c r="I19" i="16"/>
  <c r="I18" i="16"/>
  <c r="H17" i="16" l="1"/>
  <c r="I12" i="16"/>
  <c r="J18" i="16"/>
  <c r="K13" i="16"/>
  <c r="J19" i="16"/>
  <c r="I17" i="16" l="1"/>
  <c r="J12" i="16"/>
  <c r="K18" i="16"/>
  <c r="L13" i="16"/>
  <c r="K19" i="16"/>
  <c r="J17" i="16" l="1"/>
  <c r="K12" i="16"/>
  <c r="L19" i="16"/>
  <c r="L18" i="16"/>
  <c r="M13" i="16"/>
  <c r="L12" i="16" l="1"/>
  <c r="K17" i="16"/>
  <c r="N13" i="16"/>
  <c r="M19" i="16"/>
  <c r="M18" i="16"/>
  <c r="N18" i="16" l="1"/>
  <c r="O13" i="16"/>
  <c r="N19" i="16"/>
  <c r="L17" i="16"/>
  <c r="M12" i="16"/>
  <c r="O18" i="16" l="1"/>
  <c r="P13" i="16"/>
  <c r="O19" i="16"/>
  <c r="M17" i="16"/>
  <c r="N12" i="16"/>
  <c r="P19" i="16" l="1"/>
  <c r="Q13" i="16"/>
  <c r="P18" i="16"/>
  <c r="N17" i="16"/>
  <c r="O12" i="16"/>
  <c r="R13" i="16" l="1"/>
  <c r="Q19" i="16"/>
  <c r="Q18" i="16"/>
  <c r="P12" i="16"/>
  <c r="O17" i="16"/>
  <c r="P17" i="16" l="1"/>
  <c r="Q12" i="16"/>
  <c r="R18" i="16"/>
  <c r="S13" i="16"/>
  <c r="R19" i="16"/>
  <c r="S18" i="16" l="1"/>
  <c r="T13" i="16"/>
  <c r="S19" i="16"/>
  <c r="Q17" i="16"/>
  <c r="R12" i="16"/>
  <c r="T19" i="16" l="1"/>
  <c r="T18" i="16"/>
  <c r="U13" i="16"/>
  <c r="R17" i="16"/>
  <c r="S12" i="16"/>
  <c r="V13" i="16" l="1"/>
  <c r="U19" i="16"/>
  <c r="U18" i="16"/>
  <c r="T12" i="16"/>
  <c r="S17" i="16"/>
  <c r="T17" i="16" l="1"/>
  <c r="U12" i="16"/>
  <c r="V18" i="16"/>
  <c r="W13" i="16"/>
  <c r="V19" i="16"/>
  <c r="W18" i="16" l="1"/>
  <c r="X13" i="16"/>
  <c r="W19" i="16"/>
  <c r="U17" i="16"/>
  <c r="V12" i="16"/>
  <c r="X19" i="16" l="1"/>
  <c r="X18" i="16"/>
  <c r="Y13" i="16"/>
  <c r="V17" i="16"/>
  <c r="W12" i="16"/>
  <c r="Z13" i="16" l="1"/>
  <c r="Y19" i="16"/>
  <c r="Y18" i="16"/>
  <c r="X12" i="16"/>
  <c r="W17" i="16"/>
  <c r="X17" i="16" l="1"/>
  <c r="Y12" i="16"/>
  <c r="Z18" i="16"/>
  <c r="AA13" i="16"/>
  <c r="Z19" i="16"/>
  <c r="AA18" i="16" l="1"/>
  <c r="AA19" i="16"/>
  <c r="Y17" i="16"/>
  <c r="Z12" i="16"/>
  <c r="Z17" i="16" l="1"/>
  <c r="AA12" i="16"/>
  <c r="AA17" i="16" s="1"/>
  <c r="H133" i="15" l="1"/>
  <c r="I133" i="15" s="1"/>
  <c r="H132" i="15" l="1"/>
  <c r="I132" i="15"/>
  <c r="H131" i="15" l="1"/>
  <c r="I131" i="15"/>
  <c r="H130" i="15" l="1"/>
  <c r="I130" i="15" s="1"/>
  <c r="H129" i="15" l="1"/>
  <c r="I129" i="15" s="1"/>
  <c r="H128" i="15" l="1"/>
  <c r="I128" i="15" s="1"/>
  <c r="H127" i="15" l="1"/>
  <c r="I127" i="15" s="1"/>
  <c r="H126" i="15" l="1"/>
  <c r="I126" i="15"/>
  <c r="H125" i="15" l="1"/>
  <c r="I125" i="15" s="1"/>
  <c r="H124" i="15"/>
  <c r="I124" i="15" s="1"/>
  <c r="H123" i="15"/>
  <c r="I123" i="15" s="1"/>
  <c r="H122" i="15"/>
  <c r="I122" i="15" s="1"/>
  <c r="H121" i="15"/>
  <c r="I121" i="15" s="1"/>
  <c r="H120" i="15"/>
  <c r="I120" i="15" s="1"/>
  <c r="H119" i="15"/>
  <c r="I119" i="15" s="1"/>
  <c r="H118" i="15"/>
  <c r="I118" i="15" s="1"/>
  <c r="H117" i="15"/>
  <c r="I117" i="15" s="1"/>
  <c r="H116" i="15"/>
  <c r="I116" i="15" s="1"/>
  <c r="H115" i="15"/>
  <c r="I115" i="15" s="1"/>
  <c r="H114" i="15"/>
  <c r="I114" i="15" s="1"/>
  <c r="H113" i="15"/>
  <c r="I113" i="15" s="1"/>
  <c r="H112" i="15"/>
  <c r="I112" i="15" s="1"/>
  <c r="H111" i="15"/>
  <c r="I111" i="15" s="1"/>
  <c r="H110" i="15"/>
  <c r="I110" i="15" s="1"/>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10" i="15"/>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12" i="13"/>
  <c r="G109" i="2"/>
  <c r="H130" i="2"/>
  <c r="I130" i="2"/>
  <c r="H131" i="2"/>
  <c r="I131" i="2"/>
  <c r="H132" i="2"/>
  <c r="I132" i="2"/>
  <c r="H133" i="2"/>
  <c r="I133" i="2"/>
  <c r="H129" i="2" l="1"/>
  <c r="I129" i="2"/>
  <c r="H128" i="2" l="1"/>
  <c r="I128" i="2"/>
  <c r="H127" i="2" l="1"/>
  <c r="I127" i="2"/>
  <c r="H126" i="2" l="1"/>
  <c r="I126" i="2" s="1"/>
  <c r="H125" i="2" l="1"/>
  <c r="I125" i="2" s="1"/>
  <c r="H124" i="2" l="1"/>
  <c r="I124" i="2"/>
  <c r="H123" i="2" l="1"/>
  <c r="I123" i="2"/>
  <c r="H122" i="2" l="1"/>
  <c r="I122" i="2"/>
  <c r="H121" i="2" l="1"/>
  <c r="I121" i="2"/>
  <c r="H120" i="2" l="1"/>
  <c r="I120" i="2"/>
  <c r="H119" i="2" l="1"/>
  <c r="I119" i="2"/>
  <c r="H118" i="2" l="1"/>
  <c r="I118" i="2"/>
  <c r="H117" i="2" l="1"/>
  <c r="I117" i="2" s="1"/>
  <c r="H116" i="2" l="1"/>
  <c r="I116" i="2"/>
  <c r="H115" i="2" l="1"/>
  <c r="I115" i="2"/>
  <c r="H114" i="2" l="1"/>
  <c r="I114" i="2"/>
  <c r="H113" i="2" l="1"/>
  <c r="I113" i="2" s="1"/>
  <c r="H112" i="2" l="1"/>
  <c r="I112" i="2"/>
  <c r="H111" i="2" l="1"/>
  <c r="I111" i="2"/>
  <c r="H110" i="2" l="1"/>
  <c r="I110" i="2"/>
  <c r="H109" i="2" l="1"/>
  <c r="C111" i="2" l="1"/>
  <c r="C112" i="2"/>
  <c r="C113" i="2"/>
  <c r="C114" i="2"/>
  <c r="C115" i="2"/>
  <c r="C116" i="2"/>
  <c r="C117" i="2"/>
  <c r="C118" i="2"/>
  <c r="C119" i="2"/>
  <c r="C120" i="2"/>
  <c r="C121" i="2"/>
  <c r="C122" i="2"/>
  <c r="C123" i="2"/>
  <c r="C124" i="2"/>
  <c r="C125" i="2"/>
  <c r="C126" i="2"/>
  <c r="C127" i="2"/>
  <c r="C128" i="2"/>
  <c r="C129" i="2"/>
  <c r="C130" i="2"/>
  <c r="C131" i="2"/>
  <c r="C132" i="2"/>
  <c r="C133" i="2"/>
  <c r="C110" i="2"/>
  <c r="K132" i="1" l="1"/>
  <c r="I132" i="1" s="1"/>
  <c r="G110" i="12" l="1"/>
  <c r="C113" i="12" l="1"/>
  <c r="C114" i="12"/>
  <c r="C115" i="12"/>
  <c r="C116" i="12"/>
  <c r="C117" i="12"/>
  <c r="C118" i="12"/>
  <c r="C119" i="12"/>
  <c r="C120" i="12"/>
  <c r="C121" i="12"/>
  <c r="C122" i="12"/>
  <c r="C123" i="12"/>
  <c r="C124" i="12"/>
  <c r="C125" i="12"/>
  <c r="C126" i="12"/>
  <c r="C127" i="12"/>
  <c r="C128" i="12"/>
  <c r="C129" i="12"/>
  <c r="C130" i="12"/>
  <c r="C131" i="12"/>
  <c r="C132" i="12"/>
  <c r="C133" i="12"/>
  <c r="C134" i="12"/>
  <c r="C135" i="12"/>
  <c r="C112" i="12"/>
  <c r="G110" i="1"/>
  <c r="H109" i="15" l="1"/>
  <c r="I109" i="15" s="1"/>
  <c r="H108" i="15"/>
  <c r="I108" i="15" s="1"/>
  <c r="H107" i="15"/>
  <c r="I107" i="15" s="1"/>
  <c r="H106" i="15"/>
  <c r="I106" i="15" s="1"/>
  <c r="H105" i="15"/>
  <c r="I105" i="15" s="1"/>
  <c r="H104" i="15"/>
  <c r="I104" i="15" s="1"/>
  <c r="H103" i="15"/>
  <c r="I103" i="15" s="1"/>
  <c r="H102" i="15"/>
  <c r="I102" i="15" s="1"/>
  <c r="H101" i="15"/>
  <c r="I101" i="15" s="1"/>
  <c r="H100" i="15"/>
  <c r="I100" i="15" s="1"/>
  <c r="H99" i="15"/>
  <c r="I99" i="15" s="1"/>
  <c r="H98" i="15"/>
  <c r="I98" i="15" s="1"/>
  <c r="I109" i="2"/>
  <c r="H108" i="2"/>
  <c r="I108" i="2" s="1"/>
  <c r="H107" i="2"/>
  <c r="I107" i="2" s="1"/>
  <c r="H106" i="2"/>
  <c r="I106" i="2" s="1"/>
  <c r="H105" i="2"/>
  <c r="I105" i="2" s="1"/>
  <c r="H104" i="2"/>
  <c r="I104" i="2" s="1"/>
  <c r="H103" i="2"/>
  <c r="I103" i="2" s="1"/>
  <c r="H102" i="2"/>
  <c r="I102" i="2" s="1"/>
  <c r="H101" i="2"/>
  <c r="I101" i="2" s="1"/>
  <c r="H100" i="2"/>
  <c r="I100" i="2" s="1"/>
  <c r="H99" i="2"/>
  <c r="I99" i="2" s="1"/>
  <c r="H98" i="2"/>
  <c r="I98" i="2" s="1"/>
  <c r="A3" i="12" l="1"/>
  <c r="A2" i="12"/>
  <c r="A1" i="12"/>
  <c r="A3" i="13"/>
  <c r="A2" i="13"/>
  <c r="A1" i="13"/>
  <c r="A3" i="2"/>
  <c r="A2" i="2"/>
  <c r="A1" i="2"/>
  <c r="A3" i="15"/>
  <c r="A2" i="15"/>
  <c r="A1" i="15"/>
  <c r="H97" i="15"/>
  <c r="I97" i="15" s="1"/>
  <c r="H96" i="15"/>
  <c r="I96" i="15" s="1"/>
  <c r="H95" i="15"/>
  <c r="I95" i="15" s="1"/>
  <c r="H94" i="15"/>
  <c r="I94" i="15" s="1"/>
  <c r="H93" i="15"/>
  <c r="I93" i="15" s="1"/>
  <c r="H92" i="15"/>
  <c r="I92" i="15" s="1"/>
  <c r="H91" i="15"/>
  <c r="I91" i="15" s="1"/>
  <c r="B109" i="15"/>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H90" i="15"/>
  <c r="I90" i="15" s="1"/>
  <c r="H89" i="15"/>
  <c r="I89" i="15" s="1"/>
  <c r="H88" i="15"/>
  <c r="I88" i="15" s="1"/>
  <c r="H87" i="15"/>
  <c r="I87" i="15" s="1"/>
  <c r="H86" i="15"/>
  <c r="I86" i="15" s="1"/>
  <c r="H85" i="15"/>
  <c r="I85" i="15" s="1"/>
  <c r="H84" i="15"/>
  <c r="I84" i="15" s="1"/>
  <c r="H83" i="15"/>
  <c r="I83" i="15" s="1"/>
  <c r="H82" i="15"/>
  <c r="I82" i="15" s="1"/>
  <c r="H81" i="15"/>
  <c r="I81" i="15" s="1"/>
  <c r="H80" i="15"/>
  <c r="I80" i="15" s="1"/>
  <c r="H79" i="15"/>
  <c r="I79" i="15" s="1"/>
  <c r="H78" i="15"/>
  <c r="I78" i="15" s="1"/>
  <c r="H77" i="15"/>
  <c r="I77" i="15" s="1"/>
  <c r="H76" i="15"/>
  <c r="I76" i="15" s="1"/>
  <c r="H75" i="15"/>
  <c r="I75" i="15" s="1"/>
  <c r="H74" i="15"/>
  <c r="I74" i="15" s="1"/>
  <c r="H73" i="15"/>
  <c r="I73" i="15" s="1"/>
  <c r="H72" i="15"/>
  <c r="I72" i="15" s="1"/>
  <c r="H71" i="15"/>
  <c r="I71" i="15" s="1"/>
  <c r="H70" i="15"/>
  <c r="I70" i="15" s="1"/>
  <c r="H69" i="15"/>
  <c r="I69" i="15" s="1"/>
  <c r="H68" i="15"/>
  <c r="I68" i="15" s="1"/>
  <c r="H67" i="15"/>
  <c r="I67" i="15" s="1"/>
  <c r="H66" i="15"/>
  <c r="I66" i="15" s="1"/>
  <c r="H65" i="15"/>
  <c r="I65" i="15" s="1"/>
  <c r="H64" i="15"/>
  <c r="I64" i="15" s="1"/>
  <c r="H63" i="15"/>
  <c r="I63" i="15" s="1"/>
  <c r="H62" i="15"/>
  <c r="I62" i="15" s="1"/>
  <c r="H61" i="15"/>
  <c r="I61" i="15" s="1"/>
  <c r="H60" i="15"/>
  <c r="I60" i="15" s="1"/>
  <c r="H59" i="15"/>
  <c r="I59" i="15" s="1"/>
  <c r="H58" i="15"/>
  <c r="I58" i="15" s="1"/>
  <c r="H57" i="15"/>
  <c r="I57" i="15" s="1"/>
  <c r="H56" i="15"/>
  <c r="I56" i="15" s="1"/>
  <c r="H55" i="15"/>
  <c r="I55" i="15" s="1"/>
  <c r="H54" i="15"/>
  <c r="I54" i="15" s="1"/>
  <c r="H53" i="15"/>
  <c r="I53" i="15" s="1"/>
  <c r="H52" i="15"/>
  <c r="I52" i="15" s="1"/>
  <c r="H51" i="15"/>
  <c r="I51" i="15" s="1"/>
  <c r="H50" i="15"/>
  <c r="I50" i="15" s="1"/>
  <c r="H49" i="15"/>
  <c r="I49" i="15" s="1"/>
  <c r="H48" i="15"/>
  <c r="I48" i="15" s="1"/>
  <c r="H47" i="15"/>
  <c r="I47" i="15" s="1"/>
  <c r="H46" i="15"/>
  <c r="I46" i="15" s="1"/>
  <c r="H45" i="15"/>
  <c r="I45" i="15" s="1"/>
  <c r="H44" i="15"/>
  <c r="I44" i="15" s="1"/>
  <c r="H43" i="15"/>
  <c r="I43" i="15" s="1"/>
  <c r="H42" i="15"/>
  <c r="I42" i="15" s="1"/>
  <c r="H41" i="15"/>
  <c r="I41" i="15" s="1"/>
  <c r="H40" i="15"/>
  <c r="I40" i="15" s="1"/>
  <c r="H39" i="15"/>
  <c r="I39" i="15" s="1"/>
  <c r="H38" i="15"/>
  <c r="I38" i="15" s="1"/>
  <c r="H37" i="15"/>
  <c r="I37" i="15" s="1"/>
  <c r="H36" i="15"/>
  <c r="I36" i="15" s="1"/>
  <c r="H35" i="15"/>
  <c r="I35" i="15" s="1"/>
  <c r="H34" i="15"/>
  <c r="I34" i="15" s="1"/>
  <c r="H33" i="15"/>
  <c r="I33" i="15" s="1"/>
  <c r="H32" i="15"/>
  <c r="I32" i="15" s="1"/>
  <c r="H31" i="15"/>
  <c r="I31" i="15" s="1"/>
  <c r="H30" i="15"/>
  <c r="I30" i="15" s="1"/>
  <c r="H29" i="15"/>
  <c r="I29" i="15" s="1"/>
  <c r="H28" i="15"/>
  <c r="I28" i="15" s="1"/>
  <c r="H27" i="15"/>
  <c r="I27" i="15" s="1"/>
  <c r="H26" i="15"/>
  <c r="I26" i="15" s="1"/>
  <c r="H25" i="15"/>
  <c r="I25" i="15" s="1"/>
  <c r="H24" i="15"/>
  <c r="I24" i="15" s="1"/>
  <c r="H23" i="15"/>
  <c r="I23" i="15" s="1"/>
  <c r="H22" i="15"/>
  <c r="I22" i="15" s="1"/>
  <c r="H21" i="15"/>
  <c r="I21" i="15" s="1"/>
  <c r="H20" i="15"/>
  <c r="I20" i="15" s="1"/>
  <c r="H19" i="15"/>
  <c r="I19" i="15" s="1"/>
  <c r="H18" i="15"/>
  <c r="I18" i="15" s="1"/>
  <c r="H17" i="15"/>
  <c r="I17" i="15" s="1"/>
  <c r="H16" i="15"/>
  <c r="I16" i="15" s="1"/>
  <c r="H15" i="15"/>
  <c r="I15" i="15" s="1"/>
  <c r="H14" i="15"/>
  <c r="I14" i="15" s="1"/>
  <c r="H13" i="15"/>
  <c r="I13" i="15" s="1"/>
  <c r="D13" i="15"/>
  <c r="D14" i="15" s="1"/>
  <c r="D15" i="15" s="1"/>
  <c r="D16" i="15" s="1"/>
  <c r="D17" i="15" s="1"/>
  <c r="D18" i="15" s="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H12" i="15"/>
  <c r="I12" i="15" s="1"/>
  <c r="A7" i="15"/>
  <c r="A8" i="15" s="1"/>
  <c r="A9" i="15" s="1"/>
  <c r="A10" i="15" s="1"/>
  <c r="A11" i="15" s="1"/>
  <c r="B111" i="13"/>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I56" i="13"/>
  <c r="J56" i="13" s="1"/>
  <c r="K57" i="13" s="1"/>
  <c r="I57" i="13" s="1"/>
  <c r="J57" i="13" s="1"/>
  <c r="K58" i="13" s="1"/>
  <c r="I58" i="13" s="1"/>
  <c r="J58" i="13" s="1"/>
  <c r="K59" i="13" s="1"/>
  <c r="I59" i="13" s="1"/>
  <c r="J59" i="13" s="1"/>
  <c r="K60" i="13" s="1"/>
  <c r="I60" i="13" s="1"/>
  <c r="J60" i="13" s="1"/>
  <c r="K61" i="13" s="1"/>
  <c r="I61" i="13" s="1"/>
  <c r="J61" i="13" s="1"/>
  <c r="K62" i="13" s="1"/>
  <c r="I62" i="13" s="1"/>
  <c r="J62" i="13" s="1"/>
  <c r="K63" i="13" s="1"/>
  <c r="I63" i="13" s="1"/>
  <c r="J63" i="13" s="1"/>
  <c r="K64" i="13" s="1"/>
  <c r="I64" i="13" s="1"/>
  <c r="J64" i="13" s="1"/>
  <c r="K65" i="13" s="1"/>
  <c r="I65" i="13" s="1"/>
  <c r="J65" i="13" s="1"/>
  <c r="K66" i="13" s="1"/>
  <c r="I66" i="13" s="1"/>
  <c r="J66" i="13" s="1"/>
  <c r="K67" i="13" s="1"/>
  <c r="I67" i="13" s="1"/>
  <c r="J67" i="13" s="1"/>
  <c r="K68" i="13" s="1"/>
  <c r="I68" i="13" s="1"/>
  <c r="J68" i="13" s="1"/>
  <c r="K69" i="13" s="1"/>
  <c r="I69" i="13" s="1"/>
  <c r="J69" i="13" s="1"/>
  <c r="K70" i="13" s="1"/>
  <c r="I70" i="13" s="1"/>
  <c r="J70" i="13" s="1"/>
  <c r="K71" i="13" s="1"/>
  <c r="I71" i="13" s="1"/>
  <c r="J71" i="13" s="1"/>
  <c r="K72" i="13" s="1"/>
  <c r="I72" i="13" s="1"/>
  <c r="J72" i="13" s="1"/>
  <c r="K73" i="13" s="1"/>
  <c r="I73" i="13" s="1"/>
  <c r="J73" i="13" s="1"/>
  <c r="K74" i="13" s="1"/>
  <c r="I74" i="13" s="1"/>
  <c r="J74" i="13" s="1"/>
  <c r="K75" i="13" s="1"/>
  <c r="I75" i="13" s="1"/>
  <c r="J75" i="13" s="1"/>
  <c r="K76" i="13" s="1"/>
  <c r="I76" i="13" s="1"/>
  <c r="J76" i="13" s="1"/>
  <c r="K77" i="13" s="1"/>
  <c r="I77" i="13" s="1"/>
  <c r="J77" i="13" s="1"/>
  <c r="K78" i="13" s="1"/>
  <c r="I78" i="13" s="1"/>
  <c r="J78" i="13" s="1"/>
  <c r="K79" i="13" s="1"/>
  <c r="I79" i="13" s="1"/>
  <c r="J79" i="13" s="1"/>
  <c r="K80" i="13" s="1"/>
  <c r="I80" i="13" s="1"/>
  <c r="J80" i="13" s="1"/>
  <c r="K81" i="13" s="1"/>
  <c r="I81" i="13" s="1"/>
  <c r="J81" i="13" s="1"/>
  <c r="K82" i="13" s="1"/>
  <c r="I82" i="13" s="1"/>
  <c r="J82" i="13" s="1"/>
  <c r="K83" i="13" s="1"/>
  <c r="I83" i="13" s="1"/>
  <c r="J83" i="13" s="1"/>
  <c r="K84" i="13" s="1"/>
  <c r="I84" i="13" s="1"/>
  <c r="J84" i="13" s="1"/>
  <c r="K85" i="13" s="1"/>
  <c r="I85" i="13" s="1"/>
  <c r="J85" i="13" s="1"/>
  <c r="K86" i="13" s="1"/>
  <c r="I86" i="13" s="1"/>
  <c r="J86" i="13" s="1"/>
  <c r="K87" i="13" s="1"/>
  <c r="I87" i="13" s="1"/>
  <c r="J87" i="13" s="1"/>
  <c r="K88" i="13" s="1"/>
  <c r="I88" i="13" s="1"/>
  <c r="J88" i="13" s="1"/>
  <c r="K89" i="13" s="1"/>
  <c r="I89" i="13" s="1"/>
  <c r="J89" i="13" s="1"/>
  <c r="K90" i="13" s="1"/>
  <c r="I90" i="13" s="1"/>
  <c r="J90" i="13" s="1"/>
  <c r="K91" i="13" s="1"/>
  <c r="I91" i="13" s="1"/>
  <c r="J91" i="13" s="1"/>
  <c r="K92" i="13" s="1"/>
  <c r="I92" i="13" s="1"/>
  <c r="J92" i="13" s="1"/>
  <c r="K93" i="13" s="1"/>
  <c r="I93" i="13" s="1"/>
  <c r="J93" i="13" s="1"/>
  <c r="K94" i="13" s="1"/>
  <c r="I94" i="13" s="1"/>
  <c r="J94" i="13" s="1"/>
  <c r="K95" i="13" s="1"/>
  <c r="I95" i="13" s="1"/>
  <c r="J95" i="13" s="1"/>
  <c r="K96" i="13" s="1"/>
  <c r="I96" i="13" s="1"/>
  <c r="J96" i="13" s="1"/>
  <c r="K97" i="13" s="1"/>
  <c r="I97" i="13" s="1"/>
  <c r="J97" i="13" s="1"/>
  <c r="K98" i="13" s="1"/>
  <c r="I98" i="13" s="1"/>
  <c r="J98" i="13" s="1"/>
  <c r="K99" i="13" s="1"/>
  <c r="I99" i="13" s="1"/>
  <c r="J99" i="13" s="1"/>
  <c r="K100" i="13" s="1"/>
  <c r="I100" i="13" s="1"/>
  <c r="J100" i="13" s="1"/>
  <c r="K101" i="13" s="1"/>
  <c r="I101" i="13" s="1"/>
  <c r="J101" i="13" s="1"/>
  <c r="K102" i="13" s="1"/>
  <c r="I102" i="13" s="1"/>
  <c r="J102" i="13" s="1"/>
  <c r="K103" i="13" s="1"/>
  <c r="I103" i="13" s="1"/>
  <c r="J103" i="13" s="1"/>
  <c r="K104" i="13" s="1"/>
  <c r="I104" i="13" s="1"/>
  <c r="J104" i="13" s="1"/>
  <c r="K105" i="13" s="1"/>
  <c r="I105" i="13" s="1"/>
  <c r="J105" i="13" s="1"/>
  <c r="K106" i="13" s="1"/>
  <c r="I106" i="13" s="1"/>
  <c r="J106" i="13" s="1"/>
  <c r="K107" i="13" s="1"/>
  <c r="I107" i="13" s="1"/>
  <c r="J107" i="13" s="1"/>
  <c r="K108" i="13" s="1"/>
  <c r="I108" i="13" s="1"/>
  <c r="J108" i="13" s="1"/>
  <c r="K109" i="13" s="1"/>
  <c r="I109" i="13" s="1"/>
  <c r="J109" i="13" s="1"/>
  <c r="K110" i="13" s="1"/>
  <c r="I110" i="13" s="1"/>
  <c r="J110" i="13" s="1"/>
  <c r="K111" i="13" s="1"/>
  <c r="I111" i="13" s="1"/>
  <c r="J111" i="13" s="1"/>
  <c r="K112" i="13" s="1"/>
  <c r="I112" i="13" s="1"/>
  <c r="J112" i="13" s="1"/>
  <c r="K113" i="13" s="1"/>
  <c r="I113" i="13" s="1"/>
  <c r="J113" i="13" s="1"/>
  <c r="K114" i="13" s="1"/>
  <c r="I114" i="13" s="1"/>
  <c r="J114" i="13" s="1"/>
  <c r="K115" i="13" s="1"/>
  <c r="I115" i="13" s="1"/>
  <c r="J115" i="13" s="1"/>
  <c r="K116" i="13" s="1"/>
  <c r="I116" i="13" s="1"/>
  <c r="J116" i="13" s="1"/>
  <c r="K117" i="13" s="1"/>
  <c r="I117" i="13" s="1"/>
  <c r="J117" i="13" s="1"/>
  <c r="K118" i="13" s="1"/>
  <c r="I118" i="13" s="1"/>
  <c r="J118" i="13" s="1"/>
  <c r="K119" i="13" s="1"/>
  <c r="I119" i="13" s="1"/>
  <c r="J119" i="13" s="1"/>
  <c r="K120" i="13" s="1"/>
  <c r="I120" i="13" s="1"/>
  <c r="J120" i="13" s="1"/>
  <c r="K121" i="13" s="1"/>
  <c r="I121" i="13" s="1"/>
  <c r="J121" i="13" s="1"/>
  <c r="K122" i="13" s="1"/>
  <c r="I122" i="13" s="1"/>
  <c r="J122" i="13" s="1"/>
  <c r="K123" i="13" s="1"/>
  <c r="I123" i="13" s="1"/>
  <c r="J123" i="13" s="1"/>
  <c r="K124" i="13" s="1"/>
  <c r="I124" i="13" s="1"/>
  <c r="J124" i="13" s="1"/>
  <c r="K125" i="13" s="1"/>
  <c r="I125" i="13" s="1"/>
  <c r="J125" i="13" s="1"/>
  <c r="K126" i="13" s="1"/>
  <c r="I126" i="13" s="1"/>
  <c r="J126" i="13" s="1"/>
  <c r="K127" i="13" s="1"/>
  <c r="I127" i="13" s="1"/>
  <c r="J127" i="13" s="1"/>
  <c r="K128" i="13" s="1"/>
  <c r="I128" i="13" s="1"/>
  <c r="J128" i="13" s="1"/>
  <c r="K129" i="13" s="1"/>
  <c r="I129" i="13" s="1"/>
  <c r="J129" i="13" s="1"/>
  <c r="K130" i="13" s="1"/>
  <c r="I130" i="13" s="1"/>
  <c r="J130" i="13" s="1"/>
  <c r="K131" i="13" s="1"/>
  <c r="I131" i="13" s="1"/>
  <c r="J131" i="13" s="1"/>
  <c r="K132" i="13" s="1"/>
  <c r="I132" i="13" s="1"/>
  <c r="J132" i="13" s="1"/>
  <c r="K133" i="13" s="1"/>
  <c r="I133" i="13" s="1"/>
  <c r="J133" i="13" s="1"/>
  <c r="K134" i="13" s="1"/>
  <c r="I134" i="13" s="1"/>
  <c r="J134" i="13" s="1"/>
  <c r="K135" i="13" s="1"/>
  <c r="I135" i="13" s="1"/>
  <c r="J135" i="13" s="1"/>
  <c r="D15" i="13"/>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J14" i="13"/>
  <c r="K15" i="13" s="1"/>
  <c r="I15" i="13" s="1"/>
  <c r="J15" i="13" s="1"/>
  <c r="K16" i="13" s="1"/>
  <c r="I16" i="13" s="1"/>
  <c r="J16" i="13" s="1"/>
  <c r="K17" i="13" s="1"/>
  <c r="I17" i="13" s="1"/>
  <c r="J17" i="13" s="1"/>
  <c r="K18" i="13" s="1"/>
  <c r="I18" i="13" s="1"/>
  <c r="J18" i="13" s="1"/>
  <c r="K19" i="13" s="1"/>
  <c r="I19" i="13" s="1"/>
  <c r="J19" i="13" s="1"/>
  <c r="K20" i="13" s="1"/>
  <c r="I20" i="13" s="1"/>
  <c r="J20" i="13" s="1"/>
  <c r="K21" i="13" s="1"/>
  <c r="I21" i="13" s="1"/>
  <c r="J21" i="13" s="1"/>
  <c r="K22" i="13" s="1"/>
  <c r="I22" i="13" s="1"/>
  <c r="J22" i="13" s="1"/>
  <c r="K23" i="13" s="1"/>
  <c r="I23" i="13" s="1"/>
  <c r="J23" i="13" s="1"/>
  <c r="K24" i="13" s="1"/>
  <c r="I24" i="13" s="1"/>
  <c r="J24" i="13" s="1"/>
  <c r="K25" i="13" s="1"/>
  <c r="I25" i="13" s="1"/>
  <c r="J25" i="13" s="1"/>
  <c r="K26" i="13" s="1"/>
  <c r="I26" i="13" s="1"/>
  <c r="J26" i="13" s="1"/>
  <c r="K27" i="13" s="1"/>
  <c r="I27" i="13" s="1"/>
  <c r="J27" i="13" s="1"/>
  <c r="K28" i="13" s="1"/>
  <c r="I28" i="13" s="1"/>
  <c r="J28" i="13" s="1"/>
  <c r="K29" i="13" s="1"/>
  <c r="I29" i="13" s="1"/>
  <c r="J29" i="13" s="1"/>
  <c r="K30" i="13" s="1"/>
  <c r="I30" i="13" s="1"/>
  <c r="J30" i="13" s="1"/>
  <c r="K31" i="13" s="1"/>
  <c r="I31" i="13" s="1"/>
  <c r="J31" i="13" s="1"/>
  <c r="K32" i="13" s="1"/>
  <c r="I32" i="13" s="1"/>
  <c r="J32" i="13" s="1"/>
  <c r="K33" i="13" s="1"/>
  <c r="I33" i="13" s="1"/>
  <c r="J33" i="13" s="1"/>
  <c r="K34" i="13" s="1"/>
  <c r="I34" i="13" s="1"/>
  <c r="J34" i="13" s="1"/>
  <c r="K35" i="13" s="1"/>
  <c r="I35" i="13" s="1"/>
  <c r="J35" i="13" s="1"/>
  <c r="K36" i="13" s="1"/>
  <c r="I36" i="13" s="1"/>
  <c r="J36" i="13" s="1"/>
  <c r="K37" i="13" s="1"/>
  <c r="I37" i="13" s="1"/>
  <c r="J37" i="13" s="1"/>
  <c r="K38" i="13" s="1"/>
  <c r="I38" i="13" s="1"/>
  <c r="J38" i="13" s="1"/>
  <c r="K39" i="13" s="1"/>
  <c r="I39" i="13" s="1"/>
  <c r="J39" i="13" s="1"/>
  <c r="K40" i="13" s="1"/>
  <c r="I40" i="13" s="1"/>
  <c r="J40" i="13" s="1"/>
  <c r="K41" i="13" s="1"/>
  <c r="I41" i="13" s="1"/>
  <c r="J41" i="13" s="1"/>
  <c r="K42" i="13" s="1"/>
  <c r="I42" i="13" s="1"/>
  <c r="J42" i="13" s="1"/>
  <c r="K43" i="13" s="1"/>
  <c r="I43" i="13" s="1"/>
  <c r="J43" i="13" s="1"/>
  <c r="K44" i="13" s="1"/>
  <c r="I44" i="13" s="1"/>
  <c r="J44" i="13" s="1"/>
  <c r="K45" i="13" s="1"/>
  <c r="I45" i="13" s="1"/>
  <c r="J45" i="13" s="1"/>
  <c r="K46" i="13" s="1"/>
  <c r="I46" i="13" s="1"/>
  <c r="J46" i="13" s="1"/>
  <c r="K47" i="13" s="1"/>
  <c r="I47" i="13" s="1"/>
  <c r="J47" i="13" s="1"/>
  <c r="K48" i="13" s="1"/>
  <c r="I48" i="13" s="1"/>
  <c r="J48" i="13" s="1"/>
  <c r="K49" i="13" s="1"/>
  <c r="I49" i="13" s="1"/>
  <c r="J49" i="13" s="1"/>
  <c r="K50" i="13" s="1"/>
  <c r="I50" i="13" s="1"/>
  <c r="J50" i="13" s="1"/>
  <c r="K51" i="13" s="1"/>
  <c r="I51" i="13" s="1"/>
  <c r="J51" i="13" s="1"/>
  <c r="K52" i="13" s="1"/>
  <c r="I52" i="13" s="1"/>
  <c r="J52" i="13" s="1"/>
  <c r="K53" i="13" s="1"/>
  <c r="I53" i="13" s="1"/>
  <c r="J53" i="13" s="1"/>
  <c r="K54" i="13" s="1"/>
  <c r="I54" i="13" s="1"/>
  <c r="J54" i="13" s="1"/>
  <c r="K55" i="13" s="1"/>
  <c r="I55" i="13" s="1"/>
  <c r="J55" i="13" s="1"/>
  <c r="A8" i="13"/>
  <c r="A9" i="13" s="1"/>
  <c r="A10" i="13" s="1"/>
  <c r="A11" i="13" s="1"/>
  <c r="A12" i="13" s="1"/>
  <c r="A13" i="13" s="1"/>
  <c r="B111" i="12"/>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I60" i="12"/>
  <c r="J60" i="12" s="1"/>
  <c r="K62" i="12" s="1"/>
  <c r="I62" i="12" s="1"/>
  <c r="J62" i="12" s="1"/>
  <c r="K64" i="12" s="1"/>
  <c r="I64" i="12" s="1"/>
  <c r="J64" i="12" s="1"/>
  <c r="K66" i="12" s="1"/>
  <c r="I66" i="12" s="1"/>
  <c r="J66" i="12" s="1"/>
  <c r="K68" i="12" s="1"/>
  <c r="I68" i="12" s="1"/>
  <c r="J68" i="12" s="1"/>
  <c r="K70" i="12" s="1"/>
  <c r="I70" i="12" s="1"/>
  <c r="J70" i="12" s="1"/>
  <c r="K72" i="12" s="1"/>
  <c r="I72" i="12" s="1"/>
  <c r="J72" i="12" s="1"/>
  <c r="K74" i="12" s="1"/>
  <c r="I74" i="12" s="1"/>
  <c r="J74" i="12" s="1"/>
  <c r="K76" i="12" s="1"/>
  <c r="I76" i="12" s="1"/>
  <c r="J76" i="12" s="1"/>
  <c r="K78" i="12" s="1"/>
  <c r="I78" i="12" s="1"/>
  <c r="J78" i="12" s="1"/>
  <c r="K80" i="12" s="1"/>
  <c r="I80" i="12" s="1"/>
  <c r="J80" i="12" s="1"/>
  <c r="K82" i="12" s="1"/>
  <c r="I82" i="12" s="1"/>
  <c r="J82" i="12" s="1"/>
  <c r="K84" i="12" s="1"/>
  <c r="I84" i="12" s="1"/>
  <c r="J84" i="12" s="1"/>
  <c r="K86" i="12" s="1"/>
  <c r="I86" i="12" s="1"/>
  <c r="J86" i="12" s="1"/>
  <c r="K88" i="12" s="1"/>
  <c r="I88" i="12" s="1"/>
  <c r="J88" i="12" s="1"/>
  <c r="K90" i="12" s="1"/>
  <c r="I90" i="12" s="1"/>
  <c r="J90" i="12" s="1"/>
  <c r="K92" i="12" s="1"/>
  <c r="I92" i="12" s="1"/>
  <c r="J92" i="12" s="1"/>
  <c r="K94" i="12" s="1"/>
  <c r="I94" i="12" s="1"/>
  <c r="J94" i="12" s="1"/>
  <c r="K96" i="12" s="1"/>
  <c r="I96" i="12" s="1"/>
  <c r="J96" i="12" s="1"/>
  <c r="K98" i="12" s="1"/>
  <c r="I98" i="12" s="1"/>
  <c r="J98" i="12" s="1"/>
  <c r="K100" i="12" s="1"/>
  <c r="I100" i="12" s="1"/>
  <c r="J100" i="12" s="1"/>
  <c r="K102" i="12" s="1"/>
  <c r="I102" i="12" s="1"/>
  <c r="J102" i="12" s="1"/>
  <c r="K104" i="12" s="1"/>
  <c r="I104" i="12" s="1"/>
  <c r="J104" i="12" s="1"/>
  <c r="K106" i="12" s="1"/>
  <c r="I106" i="12" s="1"/>
  <c r="J106" i="12" s="1"/>
  <c r="K108" i="12" s="1"/>
  <c r="I108" i="12" s="1"/>
  <c r="J108" i="12" s="1"/>
  <c r="K110" i="12" s="1"/>
  <c r="I110" i="12" s="1"/>
  <c r="J110" i="12" s="1"/>
  <c r="K112" i="12" s="1"/>
  <c r="I112" i="12" s="1"/>
  <c r="J112" i="12" s="1"/>
  <c r="K114" i="12" s="1"/>
  <c r="I114" i="12" s="1"/>
  <c r="J114" i="12" s="1"/>
  <c r="K116" i="12" s="1"/>
  <c r="I116" i="12" s="1"/>
  <c r="J116" i="12" s="1"/>
  <c r="K118" i="12" s="1"/>
  <c r="I118" i="12" s="1"/>
  <c r="J118" i="12" s="1"/>
  <c r="K120" i="12" s="1"/>
  <c r="I120" i="12" s="1"/>
  <c r="J120" i="12" s="1"/>
  <c r="K122" i="12" s="1"/>
  <c r="I122" i="12" s="1"/>
  <c r="J122" i="12" s="1"/>
  <c r="K124" i="12" s="1"/>
  <c r="I124" i="12" s="1"/>
  <c r="J124" i="12" s="1"/>
  <c r="K126" i="12" s="1"/>
  <c r="I126" i="12" s="1"/>
  <c r="J126" i="12" s="1"/>
  <c r="K128" i="12" s="1"/>
  <c r="I128" i="12" s="1"/>
  <c r="J128" i="12" s="1"/>
  <c r="K130" i="12" s="1"/>
  <c r="I130" i="12" s="1"/>
  <c r="J130" i="12" s="1"/>
  <c r="K132" i="12" s="1"/>
  <c r="I132" i="12" s="1"/>
  <c r="J132" i="12" s="1"/>
  <c r="K134" i="12" s="1"/>
  <c r="I134" i="12" s="1"/>
  <c r="J134" i="12" s="1"/>
  <c r="I59" i="12"/>
  <c r="J59" i="12" s="1"/>
  <c r="K61" i="12" s="1"/>
  <c r="I61" i="12" s="1"/>
  <c r="J61" i="12" s="1"/>
  <c r="K63" i="12" s="1"/>
  <c r="I63" i="12" s="1"/>
  <c r="J63" i="12" s="1"/>
  <c r="K65" i="12" s="1"/>
  <c r="I65" i="12" s="1"/>
  <c r="J65" i="12" s="1"/>
  <c r="K67" i="12" s="1"/>
  <c r="I67" i="12" s="1"/>
  <c r="J67" i="12" s="1"/>
  <c r="K69" i="12" s="1"/>
  <c r="I69" i="12" s="1"/>
  <c r="J69" i="12" s="1"/>
  <c r="K71" i="12" s="1"/>
  <c r="I71" i="12" s="1"/>
  <c r="J71" i="12" s="1"/>
  <c r="K73" i="12" s="1"/>
  <c r="I73" i="12" s="1"/>
  <c r="J73" i="12" s="1"/>
  <c r="K75" i="12" s="1"/>
  <c r="I75" i="12" s="1"/>
  <c r="J75" i="12" s="1"/>
  <c r="K77" i="12" s="1"/>
  <c r="I77" i="12" s="1"/>
  <c r="J77" i="12" s="1"/>
  <c r="K79" i="12" s="1"/>
  <c r="I79" i="12" s="1"/>
  <c r="J79" i="12" s="1"/>
  <c r="K81" i="12" s="1"/>
  <c r="I81" i="12" s="1"/>
  <c r="J81" i="12" s="1"/>
  <c r="K83" i="12" s="1"/>
  <c r="I83" i="12" s="1"/>
  <c r="J83" i="12" s="1"/>
  <c r="K85" i="12" s="1"/>
  <c r="I85" i="12" s="1"/>
  <c r="J85" i="12" s="1"/>
  <c r="K87" i="12" s="1"/>
  <c r="I87" i="12" s="1"/>
  <c r="J87" i="12" s="1"/>
  <c r="K89" i="12" s="1"/>
  <c r="I89" i="12" s="1"/>
  <c r="J89" i="12" s="1"/>
  <c r="K91" i="12" s="1"/>
  <c r="I91" i="12" s="1"/>
  <c r="J91" i="12" s="1"/>
  <c r="K93" i="12" s="1"/>
  <c r="I93" i="12" s="1"/>
  <c r="J93" i="12" s="1"/>
  <c r="K95" i="12" s="1"/>
  <c r="I95" i="12" s="1"/>
  <c r="J95" i="12" s="1"/>
  <c r="K97" i="12" s="1"/>
  <c r="I97" i="12" s="1"/>
  <c r="J97" i="12" s="1"/>
  <c r="K99" i="12" s="1"/>
  <c r="I99" i="12" s="1"/>
  <c r="J99" i="12" s="1"/>
  <c r="K101" i="12" s="1"/>
  <c r="I101" i="12" s="1"/>
  <c r="J101" i="12" s="1"/>
  <c r="K103" i="12" s="1"/>
  <c r="I103" i="12" s="1"/>
  <c r="J103" i="12" s="1"/>
  <c r="K105" i="12" s="1"/>
  <c r="I105" i="12" s="1"/>
  <c r="J105" i="12" s="1"/>
  <c r="K107" i="12" s="1"/>
  <c r="I107" i="12" s="1"/>
  <c r="J107" i="12" s="1"/>
  <c r="K109" i="12" s="1"/>
  <c r="I109" i="12" s="1"/>
  <c r="J109" i="12" s="1"/>
  <c r="K111" i="12" s="1"/>
  <c r="I111" i="12" s="1"/>
  <c r="J111" i="12" s="1"/>
  <c r="K113" i="12" s="1"/>
  <c r="I113" i="12" s="1"/>
  <c r="J113" i="12" s="1"/>
  <c r="K115" i="12" s="1"/>
  <c r="I115" i="12" s="1"/>
  <c r="J115" i="12" s="1"/>
  <c r="K117" i="12" s="1"/>
  <c r="I117" i="12" s="1"/>
  <c r="J117" i="12" s="1"/>
  <c r="K119" i="12" s="1"/>
  <c r="I119" i="12" s="1"/>
  <c r="J119" i="12" s="1"/>
  <c r="K121" i="12" s="1"/>
  <c r="I121" i="12" s="1"/>
  <c r="J121" i="12" s="1"/>
  <c r="K123" i="12" s="1"/>
  <c r="I123" i="12" s="1"/>
  <c r="J123" i="12" s="1"/>
  <c r="K125" i="12" s="1"/>
  <c r="I125" i="12" s="1"/>
  <c r="J125" i="12" s="1"/>
  <c r="K127" i="12" s="1"/>
  <c r="I127" i="12" s="1"/>
  <c r="J127" i="12" s="1"/>
  <c r="K129" i="12" s="1"/>
  <c r="I129" i="12" s="1"/>
  <c r="J129" i="12" s="1"/>
  <c r="K131" i="12" s="1"/>
  <c r="I131" i="12" s="1"/>
  <c r="J131" i="12" s="1"/>
  <c r="K133" i="12" s="1"/>
  <c r="I133" i="12" s="1"/>
  <c r="J133" i="12" s="1"/>
  <c r="K135" i="12" s="1"/>
  <c r="I135" i="12" s="1"/>
  <c r="J135" i="12" s="1"/>
  <c r="J15" i="12"/>
  <c r="K17" i="12" s="1"/>
  <c r="I17" i="12" s="1"/>
  <c r="J17" i="12" s="1"/>
  <c r="K19" i="12" s="1"/>
  <c r="I19" i="12" s="1"/>
  <c r="J19" i="12" s="1"/>
  <c r="K21" i="12" s="1"/>
  <c r="I21" i="12" s="1"/>
  <c r="J21" i="12" s="1"/>
  <c r="K23" i="12" s="1"/>
  <c r="I23" i="12" s="1"/>
  <c r="J23" i="12" s="1"/>
  <c r="K25" i="12" s="1"/>
  <c r="I25" i="12" s="1"/>
  <c r="J25" i="12" s="1"/>
  <c r="K27" i="12" s="1"/>
  <c r="I27" i="12" s="1"/>
  <c r="J27" i="12" s="1"/>
  <c r="K29" i="12" s="1"/>
  <c r="I29" i="12" s="1"/>
  <c r="J29" i="12" s="1"/>
  <c r="K31" i="12" s="1"/>
  <c r="I31" i="12" s="1"/>
  <c r="J31" i="12" s="1"/>
  <c r="K33" i="12" s="1"/>
  <c r="I33" i="12" s="1"/>
  <c r="J33" i="12" s="1"/>
  <c r="K35" i="12" s="1"/>
  <c r="I35" i="12" s="1"/>
  <c r="J35" i="12" s="1"/>
  <c r="K37" i="12" s="1"/>
  <c r="I37" i="12" s="1"/>
  <c r="J37" i="12" s="1"/>
  <c r="K39" i="12" s="1"/>
  <c r="I39" i="12" s="1"/>
  <c r="J39" i="12" s="1"/>
  <c r="K41" i="12" s="1"/>
  <c r="I41" i="12" s="1"/>
  <c r="J41" i="12" s="1"/>
  <c r="K43" i="12" s="1"/>
  <c r="I43" i="12" s="1"/>
  <c r="J43" i="12" s="1"/>
  <c r="K45" i="12" s="1"/>
  <c r="I45" i="12" s="1"/>
  <c r="J45" i="12" s="1"/>
  <c r="K47" i="12" s="1"/>
  <c r="I47" i="12" s="1"/>
  <c r="J47" i="12" s="1"/>
  <c r="K49" i="12" s="1"/>
  <c r="I49" i="12" s="1"/>
  <c r="J49" i="12" s="1"/>
  <c r="K51" i="12" s="1"/>
  <c r="I51" i="12" s="1"/>
  <c r="J51" i="12" s="1"/>
  <c r="K53" i="12" s="1"/>
  <c r="I53" i="12" s="1"/>
  <c r="J53" i="12" s="1"/>
  <c r="K55" i="12" s="1"/>
  <c r="I55" i="12" s="1"/>
  <c r="J55" i="12" s="1"/>
  <c r="K57" i="12" s="1"/>
  <c r="I57" i="12" s="1"/>
  <c r="J57" i="12" s="1"/>
  <c r="D15" i="12"/>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108" i="12" s="1"/>
  <c r="D109" i="12" s="1"/>
  <c r="D111" i="12" s="1"/>
  <c r="D112" i="12" s="1"/>
  <c r="D113" i="12" s="1"/>
  <c r="D114" i="12" s="1"/>
  <c r="D115" i="12" s="1"/>
  <c r="D116" i="12" s="1"/>
  <c r="D117" i="12" s="1"/>
  <c r="D118" i="12" s="1"/>
  <c r="D119" i="12" s="1"/>
  <c r="D120" i="12" s="1"/>
  <c r="D121" i="12" s="1"/>
  <c r="D122" i="12" s="1"/>
  <c r="D123" i="12" s="1"/>
  <c r="D124" i="12" s="1"/>
  <c r="D125" i="12" s="1"/>
  <c r="D126" i="12" s="1"/>
  <c r="D127" i="12" s="1"/>
  <c r="D128" i="12" s="1"/>
  <c r="D129" i="12" s="1"/>
  <c r="D130" i="12" s="1"/>
  <c r="D131" i="12" s="1"/>
  <c r="D132" i="12" s="1"/>
  <c r="D133" i="12" s="1"/>
  <c r="D134" i="12" s="1"/>
  <c r="D135" i="12" s="1"/>
  <c r="J14" i="12"/>
  <c r="K16" i="12" s="1"/>
  <c r="I16" i="12" s="1"/>
  <c r="J16" i="12" s="1"/>
  <c r="K18" i="12" s="1"/>
  <c r="I18" i="12" s="1"/>
  <c r="J18" i="12" s="1"/>
  <c r="K20" i="12" s="1"/>
  <c r="I20" i="12" s="1"/>
  <c r="J20" i="12" s="1"/>
  <c r="K22" i="12" s="1"/>
  <c r="I22" i="12" s="1"/>
  <c r="J22" i="12" s="1"/>
  <c r="K24" i="12" s="1"/>
  <c r="I24" i="12" s="1"/>
  <c r="J24" i="12" s="1"/>
  <c r="K26" i="12" s="1"/>
  <c r="I26" i="12" s="1"/>
  <c r="J26" i="12" s="1"/>
  <c r="K28" i="12" s="1"/>
  <c r="I28" i="12" s="1"/>
  <c r="J28" i="12" s="1"/>
  <c r="K30" i="12" s="1"/>
  <c r="I30" i="12" s="1"/>
  <c r="J30" i="12" s="1"/>
  <c r="K32" i="12" s="1"/>
  <c r="I32" i="12" s="1"/>
  <c r="J32" i="12" s="1"/>
  <c r="K34" i="12" s="1"/>
  <c r="I34" i="12" s="1"/>
  <c r="J34" i="12" s="1"/>
  <c r="K36" i="12" s="1"/>
  <c r="I36" i="12" s="1"/>
  <c r="J36" i="12" s="1"/>
  <c r="K38" i="12" s="1"/>
  <c r="I38" i="12" s="1"/>
  <c r="J38" i="12" s="1"/>
  <c r="K40" i="12" s="1"/>
  <c r="I40" i="12" s="1"/>
  <c r="J40" i="12" s="1"/>
  <c r="K42" i="12" s="1"/>
  <c r="I42" i="12" s="1"/>
  <c r="J42" i="12" s="1"/>
  <c r="K44" i="12" s="1"/>
  <c r="I44" i="12" s="1"/>
  <c r="J44" i="12" s="1"/>
  <c r="K46" i="12" s="1"/>
  <c r="I46" i="12" s="1"/>
  <c r="J46" i="12" s="1"/>
  <c r="K48" i="12" s="1"/>
  <c r="I48" i="12" s="1"/>
  <c r="J48" i="12" s="1"/>
  <c r="K50" i="12" s="1"/>
  <c r="I50" i="12" s="1"/>
  <c r="J50" i="12" s="1"/>
  <c r="K52" i="12" s="1"/>
  <c r="I52" i="12" s="1"/>
  <c r="J52" i="12" s="1"/>
  <c r="K54" i="12" s="1"/>
  <c r="I54" i="12" s="1"/>
  <c r="J54" i="12" s="1"/>
  <c r="K56" i="12" s="1"/>
  <c r="I56" i="12" s="1"/>
  <c r="J56" i="12" s="1"/>
  <c r="K58" i="12" s="1"/>
  <c r="I58" i="12" s="1"/>
  <c r="J58" i="12" s="1"/>
  <c r="A8" i="12"/>
  <c r="A9" i="12" s="1"/>
  <c r="A10" i="12" s="1"/>
  <c r="A11" i="12" s="1"/>
  <c r="A12" i="12" s="1"/>
  <c r="A13" i="12" s="1"/>
  <c r="D91" i="15" l="1"/>
  <c r="D92" i="15" l="1"/>
  <c r="D93" i="15" l="1"/>
  <c r="D94" i="15" l="1"/>
  <c r="D95" i="15" l="1"/>
  <c r="D96" i="15" l="1"/>
  <c r="D97" i="15" l="1"/>
  <c r="D98" i="15" l="1"/>
  <c r="D99" i="15" l="1"/>
  <c r="D100" i="15" l="1"/>
  <c r="D101" i="15" l="1"/>
  <c r="D102" i="15" l="1"/>
  <c r="D103" i="15" l="1"/>
  <c r="D104" i="15" l="1"/>
  <c r="D105" i="15" l="1"/>
  <c r="D106" i="15" l="1"/>
  <c r="D107" i="15" l="1"/>
  <c r="E111" i="12" l="1"/>
  <c r="G111" i="12" l="1"/>
  <c r="E112" i="12"/>
  <c r="D109" i="15"/>
  <c r="G108" i="15"/>
  <c r="E109" i="15" l="1"/>
  <c r="G109" i="15" s="1"/>
  <c r="D110" i="15"/>
  <c r="E113" i="12"/>
  <c r="G112" i="12"/>
  <c r="E110" i="15" l="1"/>
  <c r="G110" i="15" s="1"/>
  <c r="D111" i="15"/>
  <c r="E114" i="12"/>
  <c r="G113" i="12"/>
  <c r="D112" i="15" l="1"/>
  <c r="E111" i="15"/>
  <c r="G111" i="15" s="1"/>
  <c r="E115" i="12"/>
  <c r="G114" i="12"/>
  <c r="E112" i="15" l="1"/>
  <c r="G112" i="15" s="1"/>
  <c r="D113" i="15"/>
  <c r="E116" i="12"/>
  <c r="G115" i="12"/>
  <c r="E111" i="13"/>
  <c r="D114" i="15" l="1"/>
  <c r="E113" i="15"/>
  <c r="G113" i="15" s="1"/>
  <c r="G111" i="13"/>
  <c r="E112" i="13"/>
  <c r="E117" i="12"/>
  <c r="G116" i="12"/>
  <c r="E114" i="15" l="1"/>
  <c r="G114" i="15" s="1"/>
  <c r="D115" i="15"/>
  <c r="E113" i="13"/>
  <c r="G112" i="13"/>
  <c r="E118" i="12"/>
  <c r="G117" i="12"/>
  <c r="A7" i="2"/>
  <c r="A8" i="2" s="1"/>
  <c r="A9" i="2" s="1"/>
  <c r="A8" i="1"/>
  <c r="A9" i="1" s="1"/>
  <c r="A10" i="1" s="1"/>
  <c r="A11" i="1" s="1"/>
  <c r="A12" i="1" s="1"/>
  <c r="A13" i="1" s="1"/>
  <c r="D116" i="15" l="1"/>
  <c r="E115" i="15"/>
  <c r="G115" i="15" s="1"/>
  <c r="E114" i="13"/>
  <c r="G113" i="13"/>
  <c r="E119" i="12"/>
  <c r="G118" i="12"/>
  <c r="A10" i="2"/>
  <c r="A11" i="2" s="1"/>
  <c r="H93" i="2"/>
  <c r="E116" i="15" l="1"/>
  <c r="G116" i="15" s="1"/>
  <c r="D117" i="15"/>
  <c r="E115" i="13"/>
  <c r="G114" i="13"/>
  <c r="E120" i="12"/>
  <c r="G119" i="12"/>
  <c r="B109" i="2"/>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E117" i="15" l="1"/>
  <c r="G117" i="15" s="1"/>
  <c r="D118" i="15"/>
  <c r="E116" i="13"/>
  <c r="G115" i="13"/>
  <c r="E121" i="12"/>
  <c r="G120" i="12"/>
  <c r="B111" i="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D119" i="15" l="1"/>
  <c r="E118" i="15"/>
  <c r="G118" i="15" s="1"/>
  <c r="E117" i="13"/>
  <c r="G116" i="13"/>
  <c r="E122" i="12"/>
  <c r="G121" i="12"/>
  <c r="H92" i="2"/>
  <c r="I92" i="2" s="1"/>
  <c r="I93" i="2"/>
  <c r="H94" i="2"/>
  <c r="I94" i="2" s="1"/>
  <c r="H95" i="2"/>
  <c r="I95" i="2" s="1"/>
  <c r="H96" i="2"/>
  <c r="I96" i="2" s="1"/>
  <c r="H97" i="2"/>
  <c r="I97" i="2" s="1"/>
  <c r="D120" i="15" l="1"/>
  <c r="E119" i="15"/>
  <c r="G119" i="15" s="1"/>
  <c r="E118" i="13"/>
  <c r="G117" i="13"/>
  <c r="E123" i="12"/>
  <c r="G122" i="12"/>
  <c r="H91" i="2"/>
  <c r="I91" i="2" s="1"/>
  <c r="E120" i="15" l="1"/>
  <c r="G120" i="15" s="1"/>
  <c r="D121" i="15"/>
  <c r="E119" i="13"/>
  <c r="G118" i="13"/>
  <c r="E124" i="12"/>
  <c r="G123" i="12"/>
  <c r="H80" i="2"/>
  <c r="H81" i="2"/>
  <c r="H82" i="2"/>
  <c r="H83" i="2"/>
  <c r="H84" i="2"/>
  <c r="H85" i="2"/>
  <c r="H86" i="2"/>
  <c r="H87" i="2"/>
  <c r="H88" i="2"/>
  <c r="I88" i="2" s="1"/>
  <c r="H89" i="2"/>
  <c r="I89" i="2" s="1"/>
  <c r="H90" i="2"/>
  <c r="I90" i="2" s="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3" i="2"/>
  <c r="H12" i="2"/>
  <c r="E121" i="15" l="1"/>
  <c r="G121" i="15" s="1"/>
  <c r="D122" i="15"/>
  <c r="E120" i="13"/>
  <c r="G119" i="13"/>
  <c r="E125" i="12"/>
  <c r="G124" i="12"/>
  <c r="H82" i="1"/>
  <c r="E122" i="15" l="1"/>
  <c r="G122" i="15" s="1"/>
  <c r="D123" i="15"/>
  <c r="E121" i="13"/>
  <c r="G120" i="13"/>
  <c r="E126" i="12"/>
  <c r="G125" i="12"/>
  <c r="D124" i="15" l="1"/>
  <c r="E123" i="15"/>
  <c r="G123" i="15" s="1"/>
  <c r="E122" i="13"/>
  <c r="G121" i="13"/>
  <c r="E127" i="12"/>
  <c r="G126" i="12"/>
  <c r="V17" i="6"/>
  <c r="W14" i="6"/>
  <c r="V14" i="6"/>
  <c r="X8" i="6"/>
  <c r="W8" i="6"/>
  <c r="V8" i="6"/>
  <c r="E124" i="15" l="1"/>
  <c r="G124" i="15" s="1"/>
  <c r="D125" i="15"/>
  <c r="E123" i="13"/>
  <c r="G122" i="13"/>
  <c r="E128" i="12"/>
  <c r="G127" i="1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D13" i="2"/>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15" i="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E125" i="15" l="1"/>
  <c r="G125" i="15" s="1"/>
  <c r="D126" i="15"/>
  <c r="E124" i="13"/>
  <c r="G123" i="13"/>
  <c r="E129" i="12"/>
  <c r="G128" i="12"/>
  <c r="D90" i="2"/>
  <c r="D58" i="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I51" i="2"/>
  <c r="I50" i="2"/>
  <c r="I49" i="2"/>
  <c r="I48" i="2"/>
  <c r="I47" i="2"/>
  <c r="I46" i="2"/>
  <c r="I45" i="2"/>
  <c r="I44" i="2"/>
  <c r="I43" i="2"/>
  <c r="I42" i="2"/>
  <c r="I41" i="2"/>
  <c r="I40" i="2"/>
  <c r="E126" i="15" l="1"/>
  <c r="G126" i="15" s="1"/>
  <c r="D127" i="15"/>
  <c r="E125" i="13"/>
  <c r="G124" i="13"/>
  <c r="E130" i="12"/>
  <c r="G129" i="12"/>
  <c r="D91" i="2"/>
  <c r="K27" i="6"/>
  <c r="P25" i="6"/>
  <c r="P19" i="6"/>
  <c r="P14" i="6"/>
  <c r="K6" i="6"/>
  <c r="G24" i="6"/>
  <c r="G28" i="6" s="1"/>
  <c r="B18" i="6"/>
  <c r="B6" i="6"/>
  <c r="G14" i="6"/>
  <c r="P20" i="6" s="1"/>
  <c r="G12" i="6"/>
  <c r="J14" i="1"/>
  <c r="I15" i="1" s="1"/>
  <c r="D128" i="15" l="1"/>
  <c r="E127" i="15"/>
  <c r="G127" i="15" s="1"/>
  <c r="E126" i="13"/>
  <c r="G125" i="13"/>
  <c r="E131" i="12"/>
  <c r="G130" i="12"/>
  <c r="D92" i="2"/>
  <c r="K17" i="1"/>
  <c r="G29" i="6"/>
  <c r="P12" i="6" s="1"/>
  <c r="P26" i="6" s="1"/>
  <c r="P27" i="6" s="1"/>
  <c r="J15" i="1"/>
  <c r="E36" i="5"/>
  <c r="F36" i="5" s="1"/>
  <c r="E35" i="5"/>
  <c r="F35" i="5" s="1"/>
  <c r="E34" i="5"/>
  <c r="F34" i="5" s="1"/>
  <c r="E33" i="5"/>
  <c r="F33" i="5" s="1"/>
  <c r="E32" i="5"/>
  <c r="E31" i="5"/>
  <c r="E30" i="5"/>
  <c r="E29" i="5"/>
  <c r="L36" i="5"/>
  <c r="M36" i="5" s="1"/>
  <c r="L35" i="5"/>
  <c r="M35" i="5" s="1"/>
  <c r="L34" i="5"/>
  <c r="M34" i="5" s="1"/>
  <c r="L33" i="5"/>
  <c r="M33" i="5" s="1"/>
  <c r="I39" i="2"/>
  <c r="I38" i="2"/>
  <c r="I37" i="2"/>
  <c r="I36" i="2"/>
  <c r="I35" i="2"/>
  <c r="I34" i="2"/>
  <c r="I33" i="2"/>
  <c r="E128" i="15" l="1"/>
  <c r="G128" i="15" s="1"/>
  <c r="D129" i="15"/>
  <c r="E127" i="13"/>
  <c r="G126" i="13"/>
  <c r="E132" i="12"/>
  <c r="G131" i="12"/>
  <c r="E111" i="1"/>
  <c r="D93" i="2"/>
  <c r="P36" i="6"/>
  <c r="P33" i="6"/>
  <c r="P34" i="6"/>
  <c r="P32" i="6"/>
  <c r="P30" i="6"/>
  <c r="R30" i="6" s="1"/>
  <c r="P35" i="6"/>
  <c r="P31" i="6"/>
  <c r="R31" i="6" s="1"/>
  <c r="I16" i="1"/>
  <c r="J16" i="1" s="1"/>
  <c r="K19" i="1" s="1"/>
  <c r="I19" i="1" s="1"/>
  <c r="J19" i="1" s="1"/>
  <c r="K18" i="1"/>
  <c r="I17" i="1"/>
  <c r="J17" i="1" s="1"/>
  <c r="K20" i="1" s="1"/>
  <c r="L15" i="5"/>
  <c r="M15" i="5" s="1"/>
  <c r="L14" i="5"/>
  <c r="M14" i="5" s="1"/>
  <c r="L13" i="5"/>
  <c r="M13" i="5" s="1"/>
  <c r="L12" i="5"/>
  <c r="M12" i="5" s="1"/>
  <c r="L11" i="5"/>
  <c r="M11" i="5" s="1"/>
  <c r="L10" i="5"/>
  <c r="M10" i="5" s="1"/>
  <c r="L9" i="5"/>
  <c r="M9" i="5" s="1"/>
  <c r="D130" i="15" l="1"/>
  <c r="E129" i="15"/>
  <c r="G129" i="15" s="1"/>
  <c r="E128" i="13"/>
  <c r="G127" i="13"/>
  <c r="E133" i="12"/>
  <c r="G132" i="12"/>
  <c r="G111" i="1"/>
  <c r="E112" i="1"/>
  <c r="D94" i="2"/>
  <c r="I18" i="1"/>
  <c r="J18" i="1" s="1"/>
  <c r="K21" i="1" s="1"/>
  <c r="I20" i="1"/>
  <c r="J20" i="1" s="1"/>
  <c r="K22" i="1"/>
  <c r="L16" i="5"/>
  <c r="M16" i="5" s="1"/>
  <c r="E18" i="5"/>
  <c r="D131" i="15" l="1"/>
  <c r="E130" i="15"/>
  <c r="G130" i="15" s="1"/>
  <c r="E129" i="13"/>
  <c r="G128" i="13"/>
  <c r="E134" i="12"/>
  <c r="G133" i="12"/>
  <c r="G112" i="1"/>
  <c r="E113" i="1"/>
  <c r="D95" i="2"/>
  <c r="I21" i="1"/>
  <c r="J21" i="1" s="1"/>
  <c r="K23" i="1"/>
  <c r="F32" i="5"/>
  <c r="F31" i="5"/>
  <c r="F30" i="5"/>
  <c r="E28" i="5"/>
  <c r="F28" i="5" s="1"/>
  <c r="E27" i="5"/>
  <c r="F27" i="5" s="1"/>
  <c r="E26" i="5"/>
  <c r="F26" i="5" s="1"/>
  <c r="E25" i="5"/>
  <c r="F25" i="5" s="1"/>
  <c r="E24" i="5"/>
  <c r="F24" i="5" s="1"/>
  <c r="E23" i="5"/>
  <c r="F23" i="5" s="1"/>
  <c r="E22" i="5"/>
  <c r="F22" i="5" s="1"/>
  <c r="E21" i="5"/>
  <c r="F21" i="5" s="1"/>
  <c r="E20" i="5"/>
  <c r="F20" i="5" s="1"/>
  <c r="E19" i="5"/>
  <c r="F19" i="5" s="1"/>
  <c r="E17" i="5"/>
  <c r="F17" i="5" s="1"/>
  <c r="E16" i="5"/>
  <c r="F16" i="5" s="1"/>
  <c r="E15" i="5"/>
  <c r="F15" i="5" s="1"/>
  <c r="E14" i="5"/>
  <c r="F14" i="5" s="1"/>
  <c r="E13" i="5"/>
  <c r="F13" i="5" s="1"/>
  <c r="E12" i="5"/>
  <c r="F12" i="5" s="1"/>
  <c r="E11" i="5"/>
  <c r="F11" i="5" s="1"/>
  <c r="E10" i="5"/>
  <c r="F10" i="5" s="1"/>
  <c r="E9" i="5"/>
  <c r="F9" i="5" s="1"/>
  <c r="L32" i="5"/>
  <c r="M32" i="5" s="1"/>
  <c r="L31" i="5"/>
  <c r="M31" i="5" s="1"/>
  <c r="L30" i="5"/>
  <c r="M30" i="5" s="1"/>
  <c r="L29" i="5"/>
  <c r="M29" i="5" s="1"/>
  <c r="L28" i="5"/>
  <c r="M28" i="5" s="1"/>
  <c r="L27" i="5"/>
  <c r="M27" i="5" s="1"/>
  <c r="L26" i="5"/>
  <c r="M26" i="5" s="1"/>
  <c r="L25" i="5"/>
  <c r="M25" i="5" s="1"/>
  <c r="L24" i="5"/>
  <c r="M24" i="5" s="1"/>
  <c r="L23" i="5"/>
  <c r="M23" i="5" s="1"/>
  <c r="L22" i="5"/>
  <c r="M22" i="5" s="1"/>
  <c r="L21" i="5"/>
  <c r="M21" i="5" s="1"/>
  <c r="L20" i="5"/>
  <c r="M20" i="5" s="1"/>
  <c r="L19" i="5"/>
  <c r="M19" i="5" s="1"/>
  <c r="L18" i="5"/>
  <c r="M18" i="5" s="1"/>
  <c r="L17" i="5"/>
  <c r="M17" i="5" s="1"/>
  <c r="F29" i="5"/>
  <c r="F18" i="5"/>
  <c r="D132" i="15" l="1"/>
  <c r="E131" i="15"/>
  <c r="G131" i="15" s="1"/>
  <c r="E130" i="13"/>
  <c r="G129" i="13"/>
  <c r="E135" i="12"/>
  <c r="G135" i="12" s="1"/>
  <c r="G134" i="12"/>
  <c r="E114" i="1"/>
  <c r="G113" i="1"/>
  <c r="D96" i="2"/>
  <c r="I22" i="1"/>
  <c r="J22" i="1" s="1"/>
  <c r="K24" i="1"/>
  <c r="E132" i="15" l="1"/>
  <c r="G132" i="15" s="1"/>
  <c r="D133" i="15"/>
  <c r="E133" i="15" s="1"/>
  <c r="G133" i="15" s="1"/>
  <c r="E131" i="13"/>
  <c r="G130" i="13"/>
  <c r="E115" i="1"/>
  <c r="G114" i="1"/>
  <c r="D97" i="2"/>
  <c r="I23" i="1"/>
  <c r="J23" i="1" s="1"/>
  <c r="K25" i="1"/>
  <c r="D7" i="5"/>
  <c r="B8" i="5"/>
  <c r="D8" i="5" s="1"/>
  <c r="E132" i="13" l="1"/>
  <c r="G131" i="13"/>
  <c r="E116" i="1"/>
  <c r="G115" i="1"/>
  <c r="D98" i="2"/>
  <c r="B9" i="5"/>
  <c r="D9" i="5" s="1"/>
  <c r="I24" i="1"/>
  <c r="J24" i="1" s="1"/>
  <c r="K26" i="1"/>
  <c r="I20" i="2"/>
  <c r="I21" i="2"/>
  <c r="I32" i="2"/>
  <c r="I31" i="2"/>
  <c r="I30" i="2"/>
  <c r="I29" i="2"/>
  <c r="I28" i="2"/>
  <c r="I27" i="2"/>
  <c r="I26" i="2"/>
  <c r="I25" i="2"/>
  <c r="I24" i="2"/>
  <c r="I23" i="2"/>
  <c r="I22" i="2"/>
  <c r="I19" i="2"/>
  <c r="I18" i="2"/>
  <c r="I17" i="2"/>
  <c r="I16" i="2"/>
  <c r="I15" i="2"/>
  <c r="I14" i="2"/>
  <c r="I13" i="2"/>
  <c r="I12" i="2"/>
  <c r="E133" i="13" l="1"/>
  <c r="G132" i="13"/>
  <c r="E117" i="1"/>
  <c r="G116" i="1"/>
  <c r="H9" i="5"/>
  <c r="B10" i="5"/>
  <c r="D99" i="2"/>
  <c r="J9" i="5"/>
  <c r="I25" i="1"/>
  <c r="J25" i="1" s="1"/>
  <c r="K27" i="1"/>
  <c r="B11" i="5"/>
  <c r="J10" i="5"/>
  <c r="H10" i="5"/>
  <c r="D10" i="5"/>
  <c r="E134" i="13" l="1"/>
  <c r="G133" i="13"/>
  <c r="E118" i="1"/>
  <c r="G117" i="1"/>
  <c r="D100" i="2"/>
  <c r="I26" i="1"/>
  <c r="J26" i="1" s="1"/>
  <c r="K28" i="1"/>
  <c r="B12" i="5"/>
  <c r="H11" i="5"/>
  <c r="J11" i="5"/>
  <c r="D11" i="5"/>
  <c r="E135" i="13" l="1"/>
  <c r="G135" i="13" s="1"/>
  <c r="G134" i="13"/>
  <c r="E119" i="1"/>
  <c r="G118" i="1"/>
  <c r="D101" i="2"/>
  <c r="I27" i="1"/>
  <c r="J27" i="1" s="1"/>
  <c r="K29" i="1"/>
  <c r="B13" i="5"/>
  <c r="J12" i="5"/>
  <c r="H12" i="5"/>
  <c r="D12" i="5"/>
  <c r="E120" i="1" l="1"/>
  <c r="G119" i="1"/>
  <c r="D102" i="2"/>
  <c r="I28" i="1"/>
  <c r="J28" i="1" s="1"/>
  <c r="K30" i="1"/>
  <c r="B14" i="5"/>
  <c r="H13" i="5"/>
  <c r="J13" i="5"/>
  <c r="D13" i="5"/>
  <c r="E121" i="1" l="1"/>
  <c r="G120" i="1"/>
  <c r="D103" i="2"/>
  <c r="I29" i="1"/>
  <c r="J29" i="1" s="1"/>
  <c r="K31" i="1"/>
  <c r="B15" i="5"/>
  <c r="J14" i="5"/>
  <c r="H14" i="5"/>
  <c r="D14" i="5"/>
  <c r="E122" i="1" l="1"/>
  <c r="G121" i="1"/>
  <c r="D104" i="2"/>
  <c r="I30" i="1"/>
  <c r="J30" i="1" s="1"/>
  <c r="K32" i="1"/>
  <c r="B16" i="5"/>
  <c r="H15" i="5"/>
  <c r="J15" i="5"/>
  <c r="D15" i="5"/>
  <c r="E123" i="1" l="1"/>
  <c r="G122" i="1"/>
  <c r="D105" i="2"/>
  <c r="I31" i="1"/>
  <c r="J31" i="1" s="1"/>
  <c r="K33" i="1"/>
  <c r="B17" i="5"/>
  <c r="J16" i="5"/>
  <c r="H16" i="5"/>
  <c r="D16" i="5"/>
  <c r="E124" i="1" l="1"/>
  <c r="G123" i="1"/>
  <c r="D106" i="2"/>
  <c r="I32" i="1"/>
  <c r="J32" i="1" s="1"/>
  <c r="K34" i="1"/>
  <c r="B18" i="5"/>
  <c r="H17" i="5"/>
  <c r="J17" i="5"/>
  <c r="D17" i="5"/>
  <c r="E125" i="1" l="1"/>
  <c r="G124" i="1"/>
  <c r="D107" i="2"/>
  <c r="I33" i="1"/>
  <c r="J33" i="1" s="1"/>
  <c r="K35" i="1"/>
  <c r="B19" i="5"/>
  <c r="J18" i="5"/>
  <c r="H18" i="5"/>
  <c r="D18" i="5"/>
  <c r="E126" i="1" l="1"/>
  <c r="G125" i="1"/>
  <c r="I34" i="1"/>
  <c r="J34" i="1" s="1"/>
  <c r="K36" i="1"/>
  <c r="J19" i="5"/>
  <c r="H19" i="5"/>
  <c r="B20" i="5"/>
  <c r="D19" i="5"/>
  <c r="E127" i="1" l="1"/>
  <c r="G126" i="1"/>
  <c r="G108" i="2"/>
  <c r="D109" i="2"/>
  <c r="I35" i="1"/>
  <c r="J35" i="1" s="1"/>
  <c r="K37" i="1"/>
  <c r="B21" i="5"/>
  <c r="H20" i="5"/>
  <c r="J20" i="5"/>
  <c r="D20" i="5"/>
  <c r="E109" i="2" l="1"/>
  <c r="D110" i="2"/>
  <c r="E128" i="1"/>
  <c r="G127" i="1"/>
  <c r="I36" i="1"/>
  <c r="J36" i="1" s="1"/>
  <c r="K38" i="1"/>
  <c r="B22" i="5"/>
  <c r="J21" i="5"/>
  <c r="H21" i="5"/>
  <c r="D21" i="5"/>
  <c r="D111" i="2" l="1"/>
  <c r="E110" i="2"/>
  <c r="G110" i="2" s="1"/>
  <c r="E129" i="1"/>
  <c r="G128" i="1"/>
  <c r="I37" i="1"/>
  <c r="J37" i="1" s="1"/>
  <c r="K39" i="1"/>
  <c r="B23" i="5"/>
  <c r="J22" i="5"/>
  <c r="H22" i="5"/>
  <c r="D22" i="5"/>
  <c r="E111" i="2" l="1"/>
  <c r="G111" i="2" s="1"/>
  <c r="D112" i="2"/>
  <c r="E130" i="1"/>
  <c r="G129" i="1"/>
  <c r="I38" i="1"/>
  <c r="J38" i="1" s="1"/>
  <c r="K40" i="1"/>
  <c r="B24" i="5"/>
  <c r="J23" i="5"/>
  <c r="H23" i="5"/>
  <c r="D23" i="5"/>
  <c r="D113" i="2" l="1"/>
  <c r="E112" i="2"/>
  <c r="G112" i="2" s="1"/>
  <c r="E131" i="1"/>
  <c r="G130" i="1"/>
  <c r="I39" i="1"/>
  <c r="J39" i="1" s="1"/>
  <c r="K42" i="1" s="1"/>
  <c r="I42" i="1" s="1"/>
  <c r="J42" i="1" s="1"/>
  <c r="K45" i="1" s="1"/>
  <c r="K41" i="1"/>
  <c r="B25" i="5"/>
  <c r="H24" i="5"/>
  <c r="J24" i="5"/>
  <c r="D24" i="5"/>
  <c r="D114" i="2" l="1"/>
  <c r="E113" i="2"/>
  <c r="G113" i="2" s="1"/>
  <c r="E132" i="1"/>
  <c r="G131" i="1"/>
  <c r="I40" i="1"/>
  <c r="J40" i="1" s="1"/>
  <c r="K43" i="1" s="1"/>
  <c r="I43" i="1" s="1"/>
  <c r="J43" i="1" s="1"/>
  <c r="K46" i="1" s="1"/>
  <c r="I41" i="1"/>
  <c r="J41" i="1" s="1"/>
  <c r="K44" i="1" s="1"/>
  <c r="I44" i="1" s="1"/>
  <c r="J44" i="1" s="1"/>
  <c r="K47" i="1" s="1"/>
  <c r="B26" i="5"/>
  <c r="H25" i="5"/>
  <c r="J25" i="5"/>
  <c r="D25" i="5"/>
  <c r="D115" i="2" l="1"/>
  <c r="E114" i="2"/>
  <c r="G114" i="2" s="1"/>
  <c r="E133" i="1"/>
  <c r="G132" i="1"/>
  <c r="I46" i="1"/>
  <c r="J46" i="1" s="1"/>
  <c r="I47" i="1"/>
  <c r="J47" i="1" s="1"/>
  <c r="K50" i="1" s="1"/>
  <c r="I50" i="1" s="1"/>
  <c r="J50" i="1" s="1"/>
  <c r="I53" i="1" s="1"/>
  <c r="J53" i="1" s="1"/>
  <c r="K56" i="1" s="1"/>
  <c r="I45" i="1"/>
  <c r="J45" i="1" s="1"/>
  <c r="K48" i="1" s="1"/>
  <c r="B27" i="5"/>
  <c r="J26" i="5"/>
  <c r="H26" i="5"/>
  <c r="D26" i="5"/>
  <c r="E115" i="2" l="1"/>
  <c r="G115" i="2" s="1"/>
  <c r="D116" i="2"/>
  <c r="E134" i="1"/>
  <c r="G133" i="1"/>
  <c r="I56" i="1"/>
  <c r="J56" i="1" s="1"/>
  <c r="K49" i="1"/>
  <c r="I49" i="1" s="1"/>
  <c r="J49" i="1" s="1"/>
  <c r="K52" i="1" s="1"/>
  <c r="I52" i="1" s="1"/>
  <c r="J52" i="1" s="1"/>
  <c r="I55" i="1" s="1"/>
  <c r="J55" i="1" s="1"/>
  <c r="K58" i="1" s="1"/>
  <c r="I48" i="1"/>
  <c r="J48" i="1" s="1"/>
  <c r="K51" i="1" s="1"/>
  <c r="I51" i="1" s="1"/>
  <c r="J51" i="1" s="1"/>
  <c r="I54" i="1" s="1"/>
  <c r="J54" i="1" s="1"/>
  <c r="K57" i="1" s="1"/>
  <c r="B28" i="5"/>
  <c r="J27" i="5"/>
  <c r="H27" i="5"/>
  <c r="D27" i="5"/>
  <c r="E116" i="2" l="1"/>
  <c r="G116" i="2" s="1"/>
  <c r="D117" i="2"/>
  <c r="E135" i="1"/>
  <c r="G135" i="1" s="1"/>
  <c r="G134" i="1"/>
  <c r="K59" i="1"/>
  <c r="I59" i="1" s="1"/>
  <c r="J59" i="1" s="1"/>
  <c r="I57" i="1"/>
  <c r="J57" i="1" s="1"/>
  <c r="K60" i="1" s="1"/>
  <c r="I58" i="1"/>
  <c r="J58" i="1" s="1"/>
  <c r="B29" i="5"/>
  <c r="H28" i="5"/>
  <c r="J28" i="5"/>
  <c r="D28" i="5"/>
  <c r="D118" i="2" l="1"/>
  <c r="E117" i="2"/>
  <c r="G117" i="2" s="1"/>
  <c r="K61" i="1"/>
  <c r="I61" i="1" s="1"/>
  <c r="J61" i="1" s="1"/>
  <c r="K64" i="1" s="1"/>
  <c r="I64" i="1" s="1"/>
  <c r="J64" i="1" s="1"/>
  <c r="K62" i="1"/>
  <c r="I62" i="1" s="1"/>
  <c r="J62" i="1" s="1"/>
  <c r="K65" i="1" s="1"/>
  <c r="I65" i="1" s="1"/>
  <c r="J65" i="1" s="1"/>
  <c r="K68" i="1" s="1"/>
  <c r="I68" i="1" s="1"/>
  <c r="J68" i="1" s="1"/>
  <c r="K71" i="1" s="1"/>
  <c r="I71" i="1" s="1"/>
  <c r="J71" i="1" s="1"/>
  <c r="I60" i="1"/>
  <c r="J60" i="1" s="1"/>
  <c r="B30" i="5"/>
  <c r="J29" i="5"/>
  <c r="H29" i="5"/>
  <c r="D29" i="5"/>
  <c r="D119" i="2" l="1"/>
  <c r="E118" i="2"/>
  <c r="G118" i="2" s="1"/>
  <c r="K63" i="1"/>
  <c r="I63" i="1" s="1"/>
  <c r="J63" i="1" s="1"/>
  <c r="K66" i="1" s="1"/>
  <c r="I66" i="1" s="1"/>
  <c r="J66" i="1" s="1"/>
  <c r="K69" i="1" s="1"/>
  <c r="I69" i="1" s="1"/>
  <c r="J69" i="1" s="1"/>
  <c r="K72" i="1" s="1"/>
  <c r="I72" i="1" s="1"/>
  <c r="J72" i="1" s="1"/>
  <c r="K75" i="1" s="1"/>
  <c r="K67" i="1"/>
  <c r="I67" i="1" s="1"/>
  <c r="J67" i="1" s="1"/>
  <c r="K70" i="1" s="1"/>
  <c r="I70" i="1" s="1"/>
  <c r="J70" i="1" s="1"/>
  <c r="K74" i="1"/>
  <c r="I74" i="1" s="1"/>
  <c r="J74" i="1" s="1"/>
  <c r="B31" i="5"/>
  <c r="J30" i="5"/>
  <c r="H30" i="5"/>
  <c r="D30" i="5"/>
  <c r="E119" i="2" l="1"/>
  <c r="G119" i="2" s="1"/>
  <c r="D120" i="2"/>
  <c r="I75" i="1"/>
  <c r="J75" i="1" s="1"/>
  <c r="K77" i="1"/>
  <c r="I77" i="1" s="1"/>
  <c r="J77" i="1" s="1"/>
  <c r="K73" i="1"/>
  <c r="I73" i="1" s="1"/>
  <c r="J73" i="1" s="1"/>
  <c r="K76" i="1" s="1"/>
  <c r="B32" i="5"/>
  <c r="B33" i="5" s="1"/>
  <c r="J31" i="5"/>
  <c r="H31" i="5"/>
  <c r="D31" i="5"/>
  <c r="E120" i="2" l="1"/>
  <c r="G120" i="2" s="1"/>
  <c r="D121" i="2"/>
  <c r="J33" i="5"/>
  <c r="H33" i="5"/>
  <c r="B34" i="5"/>
  <c r="D33" i="5"/>
  <c r="K80" i="1"/>
  <c r="I80" i="1" s="1"/>
  <c r="J80" i="1" s="1"/>
  <c r="I76" i="1"/>
  <c r="J76" i="1" s="1"/>
  <c r="K78" i="1"/>
  <c r="I78" i="1" s="1"/>
  <c r="J78" i="1" s="1"/>
  <c r="H32" i="5"/>
  <c r="J32" i="5"/>
  <c r="D32" i="5"/>
  <c r="E121" i="2" l="1"/>
  <c r="G121" i="2" s="1"/>
  <c r="D122" i="2"/>
  <c r="D34" i="5"/>
  <c r="B35" i="5"/>
  <c r="H34" i="5"/>
  <c r="J34" i="5"/>
  <c r="K79" i="1"/>
  <c r="I79" i="1" s="1"/>
  <c r="J79" i="1" s="1"/>
  <c r="K81" i="1"/>
  <c r="I81" i="1" s="1"/>
  <c r="J81" i="1" s="1"/>
  <c r="K83" i="1"/>
  <c r="I83" i="1" s="1"/>
  <c r="J83" i="1" s="1"/>
  <c r="D123" i="2" l="1"/>
  <c r="E122" i="2"/>
  <c r="G122" i="2" s="1"/>
  <c r="J35" i="5"/>
  <c r="D35" i="5"/>
  <c r="H35" i="5"/>
  <c r="B36" i="5"/>
  <c r="K82" i="1"/>
  <c r="I82" i="1" s="1"/>
  <c r="J82" i="1" s="1"/>
  <c r="K86" i="1"/>
  <c r="I86" i="1" s="1"/>
  <c r="J86" i="1" s="1"/>
  <c r="K84" i="1"/>
  <c r="I84" i="1" s="1"/>
  <c r="J84" i="1" s="1"/>
  <c r="E123" i="2" l="1"/>
  <c r="G123" i="2" s="1"/>
  <c r="D124" i="2"/>
  <c r="J36" i="5"/>
  <c r="D36" i="5"/>
  <c r="H36" i="5"/>
  <c r="K89" i="1"/>
  <c r="I89" i="1" s="1"/>
  <c r="J89" i="1" s="1"/>
  <c r="K92" i="1" s="1"/>
  <c r="I92" i="1" s="1"/>
  <c r="J92" i="1" s="1"/>
  <c r="K95" i="1" s="1"/>
  <c r="K87" i="1"/>
  <c r="I87" i="1" s="1"/>
  <c r="J87" i="1" s="1"/>
  <c r="K90" i="1" s="1"/>
  <c r="I90" i="1" s="1"/>
  <c r="J90" i="1" s="1"/>
  <c r="K93" i="1" s="1"/>
  <c r="I93" i="1" s="1"/>
  <c r="K85" i="1"/>
  <c r="I85" i="1" s="1"/>
  <c r="J85" i="1" s="1"/>
  <c r="E124" i="2" l="1"/>
  <c r="G124" i="2" s="1"/>
  <c r="D125" i="2"/>
  <c r="J93" i="1"/>
  <c r="K88" i="1"/>
  <c r="I88" i="1" s="1"/>
  <c r="J88" i="1" s="1"/>
  <c r="K91" i="1" s="1"/>
  <c r="I91" i="1" s="1"/>
  <c r="J91" i="1" s="1"/>
  <c r="D126" i="2" l="1"/>
  <c r="E125" i="2"/>
  <c r="G125" i="2" s="1"/>
  <c r="K96" i="1"/>
  <c r="I96" i="1" s="1"/>
  <c r="J96" i="1" s="1"/>
  <c r="K99" i="1" s="1"/>
  <c r="I99" i="1" s="1"/>
  <c r="J99" i="1" s="1"/>
  <c r="K102" i="1" s="1"/>
  <c r="I102" i="1" s="1"/>
  <c r="J102" i="1" s="1"/>
  <c r="K105" i="1" s="1"/>
  <c r="I105" i="1" s="1"/>
  <c r="J105" i="1" s="1"/>
  <c r="K108" i="1" s="1"/>
  <c r="I108" i="1" s="1"/>
  <c r="J108" i="1" s="1"/>
  <c r="K111" i="1" s="1"/>
  <c r="I111" i="1" s="1"/>
  <c r="J111" i="1" s="1"/>
  <c r="K114" i="1" s="1"/>
  <c r="I114" i="1" s="1"/>
  <c r="J114" i="1" s="1"/>
  <c r="K117" i="1" s="1"/>
  <c r="I117" i="1" s="1"/>
  <c r="J117" i="1" s="1"/>
  <c r="K120" i="1" s="1"/>
  <c r="I120" i="1" s="1"/>
  <c r="J120" i="1" s="1"/>
  <c r="K123" i="1" s="1"/>
  <c r="I123" i="1" s="1"/>
  <c r="J123" i="1" s="1"/>
  <c r="K126" i="1" s="1"/>
  <c r="I126" i="1" s="1"/>
  <c r="J126" i="1" s="1"/>
  <c r="K129" i="1" s="1"/>
  <c r="I129" i="1" s="1"/>
  <c r="J129" i="1" s="1"/>
  <c r="J132" i="1" s="1"/>
  <c r="K135" i="1" s="1"/>
  <c r="I135" i="1" s="1"/>
  <c r="J135" i="1" s="1"/>
  <c r="I95" i="1"/>
  <c r="J95" i="1" s="1"/>
  <c r="K98" i="1" s="1"/>
  <c r="I98" i="1" s="1"/>
  <c r="J98" i="1" s="1"/>
  <c r="K101" i="1" s="1"/>
  <c r="I101" i="1" s="1"/>
  <c r="J101" i="1" s="1"/>
  <c r="K104" i="1" s="1"/>
  <c r="I104" i="1" s="1"/>
  <c r="J104" i="1" s="1"/>
  <c r="K107" i="1" s="1"/>
  <c r="I107" i="1" s="1"/>
  <c r="J107" i="1" s="1"/>
  <c r="K110" i="1" s="1"/>
  <c r="I110" i="1" s="1"/>
  <c r="J110" i="1" s="1"/>
  <c r="K113" i="1" s="1"/>
  <c r="I113" i="1" s="1"/>
  <c r="J113" i="1" s="1"/>
  <c r="K116" i="1" s="1"/>
  <c r="I116" i="1" s="1"/>
  <c r="J116" i="1" s="1"/>
  <c r="K119" i="1" s="1"/>
  <c r="I119" i="1" s="1"/>
  <c r="J119" i="1" s="1"/>
  <c r="K122" i="1" s="1"/>
  <c r="I122" i="1" s="1"/>
  <c r="J122" i="1" s="1"/>
  <c r="K125" i="1" s="1"/>
  <c r="I125" i="1" s="1"/>
  <c r="J125" i="1" s="1"/>
  <c r="K128" i="1" s="1"/>
  <c r="I128" i="1" s="1"/>
  <c r="J128" i="1" s="1"/>
  <c r="K131" i="1" s="1"/>
  <c r="I131" i="1" s="1"/>
  <c r="J131" i="1" s="1"/>
  <c r="K134" i="1" s="1"/>
  <c r="I134" i="1" s="1"/>
  <c r="J134" i="1" s="1"/>
  <c r="K94" i="1"/>
  <c r="I94" i="1" s="1"/>
  <c r="J94" i="1" s="1"/>
  <c r="K97" i="1" s="1"/>
  <c r="I97" i="1" s="1"/>
  <c r="J97" i="1" s="1"/>
  <c r="K100" i="1" s="1"/>
  <c r="I100" i="1" s="1"/>
  <c r="J100" i="1" s="1"/>
  <c r="K103" i="1" s="1"/>
  <c r="I103" i="1" s="1"/>
  <c r="J103" i="1" s="1"/>
  <c r="K106" i="1" s="1"/>
  <c r="I106" i="1" s="1"/>
  <c r="J106" i="1" s="1"/>
  <c r="K109" i="1" s="1"/>
  <c r="I109" i="1" s="1"/>
  <c r="J109" i="1" s="1"/>
  <c r="K112" i="1" s="1"/>
  <c r="I112" i="1" s="1"/>
  <c r="J112" i="1" s="1"/>
  <c r="K115" i="1" s="1"/>
  <c r="I115" i="1" s="1"/>
  <c r="J115" i="1" s="1"/>
  <c r="K118" i="1" s="1"/>
  <c r="I118" i="1" s="1"/>
  <c r="J118" i="1" s="1"/>
  <c r="K121" i="1" s="1"/>
  <c r="I121" i="1" s="1"/>
  <c r="J121" i="1" s="1"/>
  <c r="K124" i="1" s="1"/>
  <c r="I124" i="1" s="1"/>
  <c r="J124" i="1" s="1"/>
  <c r="K127" i="1" s="1"/>
  <c r="I127" i="1" s="1"/>
  <c r="J127" i="1" s="1"/>
  <c r="K130" i="1" s="1"/>
  <c r="I130" i="1" s="1"/>
  <c r="J130" i="1" s="1"/>
  <c r="K133" i="1" s="1"/>
  <c r="I133" i="1" s="1"/>
  <c r="J133" i="1" s="1"/>
  <c r="D127" i="2" l="1"/>
  <c r="E126" i="2"/>
  <c r="G126" i="2" s="1"/>
  <c r="E127" i="2" l="1"/>
  <c r="G127" i="2" s="1"/>
  <c r="D128" i="2"/>
  <c r="E128" i="2" l="1"/>
  <c r="G128" i="2" s="1"/>
  <c r="D129" i="2"/>
  <c r="D130" i="2" l="1"/>
  <c r="E129" i="2"/>
  <c r="G129" i="2" s="1"/>
  <c r="D131" i="2" l="1"/>
  <c r="E130" i="2"/>
  <c r="G130" i="2" s="1"/>
  <c r="E131" i="2" l="1"/>
  <c r="G131" i="2" s="1"/>
  <c r="D132" i="2"/>
  <c r="E132" i="2" l="1"/>
  <c r="G132" i="2" s="1"/>
  <c r="D133" i="2"/>
  <c r="E133" i="2" s="1"/>
  <c r="G133" i="2" s="1"/>
</calcChain>
</file>

<file path=xl/comments1.xml><?xml version="1.0" encoding="utf-8"?>
<comments xmlns="http://schemas.openxmlformats.org/spreadsheetml/2006/main">
  <authors>
    <author>Castlen, Nicholas R</author>
    <author>Mark A. Hite</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 ref="H82" authorId="1" shapeId="0">
      <text>
        <r>
          <rPr>
            <b/>
            <sz val="9"/>
            <color indexed="81"/>
            <rFont val="Tahoma"/>
            <family val="2"/>
          </rPr>
          <t>Mark A. Hite:</t>
        </r>
        <r>
          <rPr>
            <sz val="9"/>
            <color indexed="81"/>
            <rFont val="Tahoma"/>
            <family val="2"/>
          </rPr>
          <t xml:space="preserve">
Subtracted $.30 to tie to filing Over/Under Recoverty.</t>
        </r>
      </text>
    </comment>
  </commentList>
</comments>
</file>

<file path=xl/comments2.xml><?xml version="1.0" encoding="utf-8"?>
<comments xmlns="http://schemas.openxmlformats.org/spreadsheetml/2006/main">
  <authors>
    <author>Castlen, Nicholas R</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List>
</comments>
</file>

<file path=xl/comments3.xml><?xml version="1.0" encoding="utf-8"?>
<comments xmlns="http://schemas.openxmlformats.org/spreadsheetml/2006/main">
  <authors>
    <author>Castlen, Nicholas R</author>
  </authors>
  <commentList>
    <comment ref="D9" authorId="0" shapeId="0">
      <text>
        <r>
          <rPr>
            <sz val="9"/>
            <color indexed="81"/>
            <rFont val="Tahoma"/>
            <family val="2"/>
          </rPr>
          <t xml:space="preserve">For Big Rivers' expense month, the 1st month following is Big Rivers' service month and the 2nd month following is Big Rivers' billing month, which is billed by the Members to their non-dedicated consumers the 3rd month following (e.g. Big Rivers' Jan-16 expense month, is applied to its Members' bills for the Feb-16 service month, billed by Big Rivers in Mar-16, and billed by the Members to its non-dedicated customers in Apr-2016). </t>
        </r>
      </text>
    </comment>
  </commentList>
</comments>
</file>

<file path=xl/sharedStrings.xml><?xml version="1.0" encoding="utf-8"?>
<sst xmlns="http://schemas.openxmlformats.org/spreadsheetml/2006/main" count="220" uniqueCount="157">
  <si>
    <t xml:space="preserve"> </t>
  </si>
  <si>
    <t>(a)</t>
  </si>
  <si>
    <t>(b)</t>
  </si>
  <si>
    <t>(c)</t>
  </si>
  <si>
    <t>(d)</t>
  </si>
  <si>
    <t>(e)</t>
  </si>
  <si>
    <t>(f)</t>
  </si>
  <si>
    <t>Big Rivers Electric Corporation</t>
  </si>
  <si>
    <t>Environmental Surcharge</t>
  </si>
  <si>
    <t>Two Year Review (Expense Months June 2009 - May 2011)</t>
  </si>
  <si>
    <t>Comparison of Members' Total Invoice Amounts to Big Rivers' E(m) Recovery per Page 2.00 of Monthly ES Filings)</t>
  </si>
  <si>
    <t>Service Month/ Year
(for Members)</t>
  </si>
  <si>
    <t>BREC Invoice Amount for Service Month
(per Members' data)</t>
  </si>
  <si>
    <t>(A)</t>
  </si>
  <si>
    <t>(B)</t>
  </si>
  <si>
    <t>[(A) - (B)]</t>
  </si>
  <si>
    <t>Difference</t>
  </si>
  <si>
    <t>Per Form 2.00 (Revenue Requirements of Environmental Compliance Costs) of Big Rivers' monthly Environmental Surcharge filings.</t>
  </si>
  <si>
    <t>kWh</t>
  </si>
  <si>
    <t>ES Factor</t>
  </si>
  <si>
    <t>Calculated E(m) Recovered in Mo. Preceding Expense Month (per Filing)</t>
  </si>
  <si>
    <t>Expense Month of Filing ES Factor Calculated</t>
  </si>
  <si>
    <t>Expense Month of Filing Sales Obtained From</t>
  </si>
  <si>
    <t>Recalculation of ES Revenues Recovered During Prior Expense Month</t>
  </si>
  <si>
    <t>Difference
(Filing E(m) Recovery vs. Recalculated Amt.)</t>
  </si>
  <si>
    <r>
      <t xml:space="preserve">E(m) Recovered in Month Preceding Expense Month 
(per filing) </t>
    </r>
    <r>
      <rPr>
        <b/>
        <sz val="10"/>
        <color rgb="FFFF0000"/>
        <rFont val="Arial"/>
        <family val="2"/>
      </rPr>
      <t>(1)</t>
    </r>
  </si>
  <si>
    <t>(2)</t>
  </si>
  <si>
    <t>(1)</t>
  </si>
  <si>
    <t>ES Factor calculated for June 2009 Expense month applied to kWh sales volumes during the period from July 17, 2009 - July 31, 2009.</t>
  </si>
  <si>
    <r>
      <t xml:space="preserve">Expense Month
of Filing that Recovery is Included in </t>
    </r>
    <r>
      <rPr>
        <b/>
        <sz val="10"/>
        <color rgb="FFFF0000"/>
        <rFont val="Arial"/>
        <family val="2"/>
      </rPr>
      <t>(1)</t>
    </r>
  </si>
  <si>
    <t>Environmental Surcharge (ES) Schedule</t>
  </si>
  <si>
    <t>Non-Dedicated Delivery Points</t>
  </si>
  <si>
    <t>For Distribution Coop Member Filings</t>
  </si>
  <si>
    <t>1.</t>
  </si>
  <si>
    <t>Total Purchased kWh</t>
  </si>
  <si>
    <t>2.</t>
  </si>
  <si>
    <t>3.</t>
  </si>
  <si>
    <t>4.</t>
  </si>
  <si>
    <t>KWH Sales (Ultimate Consumer)</t>
  </si>
  <si>
    <t>Company Use - KWH</t>
  </si>
  <si>
    <t>KWH Sales (L2 + L3)</t>
  </si>
  <si>
    <t>5.</t>
  </si>
  <si>
    <t>Line Loss &amp; Unaccounted for KWH (L1 - L4)</t>
  </si>
  <si>
    <t>6.</t>
  </si>
  <si>
    <t>Last ES Rate Billed</t>
  </si>
  <si>
    <t>7.</t>
  </si>
  <si>
    <t>Gross KWH Billed at Rate on L6</t>
  </si>
  <si>
    <t>8.</t>
  </si>
  <si>
    <t>Adjustments to Billed KWH</t>
  </si>
  <si>
    <t>9.</t>
  </si>
  <si>
    <t>New KWH Billed at Rate on L6 (L7 + L8)</t>
  </si>
  <si>
    <t>10.</t>
  </si>
  <si>
    <t>ES Charge (Credit) used to Compute L6 (L13D from prior month)</t>
  </si>
  <si>
    <t>11.</t>
  </si>
  <si>
    <t>ES Revenue (Refund) Resulting from L6 (net of billing adjustment)</t>
  </si>
  <si>
    <t>12.</t>
  </si>
  <si>
    <t>Total (Over) or Under Recovery (L10 - L11)</t>
  </si>
  <si>
    <t>13.</t>
  </si>
  <si>
    <t>Environmental Surcharge (Credit):</t>
  </si>
  <si>
    <t>A. Billed by Supplier</t>
  </si>
  <si>
    <t>B. (Over) or Under Recovery (L12)</t>
  </si>
  <si>
    <t>C. Unrecoverable - Schedule 2</t>
  </si>
  <si>
    <t>D. Recoverable ES Cost (L13 A + B - C)</t>
  </si>
  <si>
    <t>14.</t>
  </si>
  <si>
    <t>Number of KWH Purchased</t>
  </si>
  <si>
    <t>15.</t>
  </si>
  <si>
    <t>Supplier's ES: (L13A / L14)</t>
  </si>
  <si>
    <t>per kWh</t>
  </si>
  <si>
    <t>Line Loss</t>
  </si>
  <si>
    <t>16.</t>
  </si>
  <si>
    <t>17.</t>
  </si>
  <si>
    <t>18.</t>
  </si>
  <si>
    <t>Last 12 Months Actual</t>
  </si>
  <si>
    <t>Last Month Used to Compute L16</t>
  </si>
  <si>
    <t>Line Loss for Month on L17 (L5 / L1)</t>
  </si>
  <si>
    <t>Calculation of ES to Bill Consumers</t>
  </si>
  <si>
    <t>19.</t>
  </si>
  <si>
    <t>20.</t>
  </si>
  <si>
    <t>21.</t>
  </si>
  <si>
    <t>Sales as a % of Purchases (100% - L16)</t>
  </si>
  <si>
    <t>Recovery Rate (L13D / L14)</t>
  </si>
  <si>
    <t>Kenergy</t>
  </si>
  <si>
    <t>JPEC</t>
  </si>
  <si>
    <t>MCRECC</t>
  </si>
  <si>
    <t>Jul-12 kWh Sales:</t>
  </si>
  <si>
    <t>BR's Aug-12 Billing Factor</t>
  </si>
  <si>
    <t>Amt. Billed in Aug-12:</t>
  </si>
  <si>
    <t>Incl. in Filing w/</t>
  </si>
  <si>
    <t>Jul-12</t>
  </si>
  <si>
    <t>Non-Dedicated</t>
  </si>
  <si>
    <t>Dedicated</t>
  </si>
  <si>
    <t>Jul-12 kWh Sales</t>
  </si>
  <si>
    <t>Big Rivers' Expense Month</t>
  </si>
  <si>
    <t>Big Rivers' Billing Month</t>
  </si>
  <si>
    <t>Big Rivers' Service Month</t>
  </si>
  <si>
    <t>Month Billed by Big Rivers</t>
  </si>
  <si>
    <t>(g)</t>
  </si>
  <si>
    <t>(h)</t>
  </si>
  <si>
    <t>(i)</t>
  </si>
  <si>
    <t>(j)</t>
  </si>
  <si>
    <t>BIG RIVERS ELECTRIC CORPORATION</t>
  </si>
  <si>
    <t>JACKSON PURCHASE ENERGY CORPORATION (JPEC)</t>
  </si>
  <si>
    <t>NON-DEDICATED DELIVERY POINT CUSTOMERS</t>
  </si>
  <si>
    <t>KENERGY CORP.</t>
  </si>
  <si>
    <t>MEADE COUNTY RURAL ELECTRIC COOPERATIVE CORPORATION (MCRECC)</t>
  </si>
  <si>
    <t>Big Rivers'
Expense Month</t>
  </si>
  <si>
    <t>Big Rivers'
ES Factor Based on 
Expense Month</t>
  </si>
  <si>
    <t>Big Rivers' ES Factor Based on Expense Month</t>
  </si>
  <si>
    <t>DEDICATED DELIVERY POINT CUSTOMERS</t>
  </si>
  <si>
    <t>Month Billed
 by JPEC</t>
  </si>
  <si>
    <t>Month Billed
by Kenergy</t>
  </si>
  <si>
    <t>JPEC's Monthly (Over)/Under Recovery
[column (e) less column (g)]</t>
  </si>
  <si>
    <t>Kenergy's Monthly (Over)/Under Recovery
[column (e) less column (g)]</t>
  </si>
  <si>
    <t>Big Rivers'
Service Month</t>
  </si>
  <si>
    <t>Big Rivers' 
Invoice ES Amount 
for the Service Month</t>
  </si>
  <si>
    <t>JPEC's 
(Over)/Under Recovery 
[from (j)]</t>
  </si>
  <si>
    <t>Kenergy's (Over)/Under Recovery
[from (j)]</t>
  </si>
  <si>
    <t>MCRECC's (Over)/Under Recovery 
[from (j)]</t>
  </si>
  <si>
    <t>Month Billed 
by
Big Rivers</t>
  </si>
  <si>
    <t>Month Billed
 by
Big Rivers</t>
  </si>
  <si>
    <t>Month Billed
 by
 JPEC</t>
  </si>
  <si>
    <t>Month Billed
 by
 Kenergy</t>
  </si>
  <si>
    <t>Month Billed
 by 
MCRECC</t>
  </si>
  <si>
    <t>JPEC's Total Recoverable 
[(e) + (h)]</t>
  </si>
  <si>
    <t>JPEC's (Over)/Under Recovery 
[(i) for 3rd preceding month less (g) for current month)]</t>
  </si>
  <si>
    <t>Kenergy's Total Recoverable 
[(e) + (h)]</t>
  </si>
  <si>
    <t>Kenergy's (Over)/Under Recovery
[(i) for 2nd preceding month less (g) for current month]</t>
  </si>
  <si>
    <t>MCRECC's (Over)/Under Recovery 
[(i) for 1st preceding month less (g) for current month]</t>
  </si>
  <si>
    <t>MCRECC's Total Recoverable
[(e) + (h)]</t>
  </si>
  <si>
    <t>ES Amount
 Billed  to JPEC's Customers
(Line 11 per Filing)</t>
  </si>
  <si>
    <t>ES Amount 
Billed to Kenergy's Customers
(Line 11 per Filing)</t>
  </si>
  <si>
    <t>ES Amount 
Billed to MCRECC's Customers
 (Line 11 per Filing)</t>
  </si>
  <si>
    <t>ES Amount Billed
 to JPEC's Customers</t>
  </si>
  <si>
    <t>ES Amount Billed
to Kenergy's Customers</t>
  </si>
  <si>
    <t>Case No.:</t>
  </si>
  <si>
    <t>Number of Months Covered by Review Period:</t>
  </si>
  <si>
    <r>
      <t>Billing Months Covered by the 2-Year Review Period</t>
    </r>
    <r>
      <rPr>
        <b/>
        <sz val="10"/>
        <rFont val="Arial"/>
        <family val="2"/>
      </rPr>
      <t>:</t>
    </r>
  </si>
  <si>
    <t>Billing Period Beginning:</t>
  </si>
  <si>
    <t>Billing Period Ending:</t>
  </si>
  <si>
    <t>Ensure that final billing month below agrees</t>
  </si>
  <si>
    <t>Two Months Subsequent</t>
  </si>
  <si>
    <t>Big Rivers' ES Factor</t>
  </si>
  <si>
    <t>Members' Filings: Expense Mo./ Disposition of Energy Mo.</t>
  </si>
  <si>
    <t>Item No. 2 (Attachment 1 of 5)</t>
  </si>
  <si>
    <t>Item No. 2 (Attachment 2 of 5)</t>
  </si>
  <si>
    <t>Item No. 2 (Attachment 3 of 5)</t>
  </si>
  <si>
    <t>Item No. 2 (Attachment 4 of 5)</t>
  </si>
  <si>
    <t>Item No. 2 (Attachment 5 of 5)</t>
  </si>
  <si>
    <t>2020-00144</t>
  </si>
  <si>
    <t>Response to Commission Staff's First Request for Information dated May 5, 2020</t>
  </si>
  <si>
    <t>Members' Review Period</t>
  </si>
  <si>
    <t>Big Rivers' Review Period</t>
  </si>
  <si>
    <t>Last 6 Months of 2-Yr. Review Period</t>
  </si>
  <si>
    <r>
      <rPr>
        <b/>
        <u/>
        <sz val="10"/>
        <rFont val="Arial"/>
        <family val="2"/>
      </rPr>
      <t>Members' Pass Through Mechanisms</t>
    </r>
    <r>
      <rPr>
        <b/>
        <sz val="10"/>
        <rFont val="Arial"/>
        <family val="2"/>
      </rPr>
      <t>:</t>
    </r>
  </si>
  <si>
    <t>Members' Billing Month - Dedicated</t>
  </si>
  <si>
    <t>Members' Billing Month - Non-Dedicated</t>
  </si>
  <si>
    <t>Two-Year Environmental Surcharge Review (Case No. 2020-00144)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</si>
</sst>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yy;@"/>
    <numFmt numFmtId="167" formatCode="_(* #,##0_);_(* \(#,##0\);_(* &quot;-&quot;??_);_(@_)"/>
    <numFmt numFmtId="168" formatCode="_(&quot;$&quot;* #,##0.000000_);_(&quot;$&quot;* \(#,##0.000000\);_(&quot;$&quot;* &quot;-&quot;??_);_(@_)"/>
    <numFmt numFmtId="169" formatCode="_(* #,##0.000000_);_(* \(#,##0.000000\);_(* &quot;-&quot;??_);_(@_)"/>
    <numFmt numFmtId="170" formatCode="0.00000%"/>
    <numFmt numFmtId="171" formatCode="0.000000%"/>
  </numFmts>
  <fonts count="21" x14ac:knownFonts="1">
    <font>
      <sz val="10"/>
      <name val="Arial"/>
    </font>
    <font>
      <sz val="10"/>
      <name val="Arial"/>
      <family val="2"/>
    </font>
    <font>
      <sz val="8"/>
      <name val="Arial"/>
      <family val="2"/>
    </font>
    <font>
      <b/>
      <sz val="10"/>
      <name val="Arial"/>
      <family val="2"/>
    </font>
    <font>
      <sz val="10"/>
      <color rgb="FFFF0000"/>
      <name val="Arial"/>
      <family val="2"/>
    </font>
    <font>
      <b/>
      <sz val="10"/>
      <color rgb="FFFF0000"/>
      <name val="Arial"/>
      <family val="2"/>
    </font>
    <font>
      <i/>
      <sz val="10"/>
      <color rgb="FFFF0000"/>
      <name val="Arial"/>
      <family val="2"/>
    </font>
    <font>
      <b/>
      <i/>
      <sz val="10"/>
      <color rgb="FFFF0000"/>
      <name val="Arial"/>
      <family val="2"/>
    </font>
    <font>
      <sz val="10"/>
      <color rgb="FF0000CC"/>
      <name val="Arial"/>
      <family val="2"/>
    </font>
    <font>
      <sz val="11"/>
      <name val="Century Schoolbook"/>
      <family val="1"/>
    </font>
    <font>
      <sz val="10"/>
      <name val="Arial"/>
      <family val="2"/>
    </font>
    <font>
      <b/>
      <u/>
      <sz val="10"/>
      <name val="Arial"/>
      <family val="2"/>
    </font>
    <font>
      <i/>
      <sz val="10"/>
      <name val="Arial"/>
      <family val="2"/>
    </font>
    <font>
      <u/>
      <sz val="11"/>
      <name val="Century Schoolbook"/>
      <family val="1"/>
    </font>
    <font>
      <i/>
      <u/>
      <sz val="10"/>
      <name val="Arial"/>
      <family val="2"/>
    </font>
    <font>
      <sz val="9"/>
      <color indexed="81"/>
      <name val="Tahoma"/>
      <family val="2"/>
    </font>
    <font>
      <b/>
      <sz val="9"/>
      <color indexed="81"/>
      <name val="Tahoma"/>
      <family val="2"/>
    </font>
    <font>
      <b/>
      <sz val="10"/>
      <color rgb="FF0000CC"/>
      <name val="Arial"/>
      <family val="2"/>
    </font>
    <font>
      <b/>
      <sz val="12"/>
      <name val="Times New Roman"/>
      <family val="1"/>
    </font>
    <font>
      <sz val="12"/>
      <name val="Times New Roman"/>
      <family val="1"/>
    </font>
    <font>
      <u/>
      <sz val="10"/>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bgColor theme="0"/>
      </patternFill>
    </fill>
    <fill>
      <patternFill patternType="solid">
        <fgColor rgb="FFFFFFCC"/>
        <bgColor indexed="64"/>
      </patternFill>
    </fill>
    <fill>
      <patternFill patternType="mediumGray">
        <bgColor rgb="FFFFFFCC"/>
      </patternFill>
    </fill>
    <fill>
      <patternFill patternType="solid">
        <fgColor rgb="FFFF99FF"/>
        <bgColor indexed="64"/>
      </patternFill>
    </fill>
    <fill>
      <patternFill patternType="lightTrellis">
        <bgColor theme="0"/>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s>
  <borders count="41">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54">
    <xf numFmtId="0" fontId="0" fillId="0" borderId="0" xfId="0"/>
    <xf numFmtId="0" fontId="3" fillId="2" borderId="0" xfId="0" applyFont="1" applyFill="1" applyAlignment="1">
      <alignment horizontal="left"/>
    </xf>
    <xf numFmtId="0" fontId="0" fillId="2" borderId="0" xfId="0" applyFill="1"/>
    <xf numFmtId="164" fontId="0" fillId="2" borderId="0" xfId="2" applyNumberFormat="1" applyFont="1" applyFill="1"/>
    <xf numFmtId="0" fontId="3" fillId="2" borderId="0" xfId="0" applyFont="1" applyFill="1" applyAlignment="1">
      <alignment horizontal="center" wrapText="1"/>
    </xf>
    <xf numFmtId="166" fontId="0" fillId="2" borderId="0" xfId="0" applyNumberFormat="1" applyFill="1" applyAlignment="1">
      <alignment horizontal="center"/>
    </xf>
    <xf numFmtId="166" fontId="0" fillId="2" borderId="0" xfId="0" applyNumberFormat="1" applyFill="1"/>
    <xf numFmtId="166" fontId="0" fillId="2" borderId="12" xfId="0" applyNumberFormat="1" applyFill="1" applyBorder="1" applyAlignment="1">
      <alignment horizontal="center"/>
    </xf>
    <xf numFmtId="164" fontId="0" fillId="2" borderId="12" xfId="2" applyNumberFormat="1" applyFont="1" applyFill="1" applyBorder="1"/>
    <xf numFmtId="164" fontId="6" fillId="2" borderId="0" xfId="2" applyNumberFormat="1" applyFont="1" applyFill="1"/>
    <xf numFmtId="164" fontId="6" fillId="2" borderId="12" xfId="2" applyNumberFormat="1" applyFont="1" applyFill="1" applyBorder="1"/>
    <xf numFmtId="0" fontId="5" fillId="2" borderId="0" xfId="0" applyFont="1" applyFill="1" applyAlignment="1">
      <alignment wrapText="1"/>
    </xf>
    <xf numFmtId="0" fontId="5" fillId="2" borderId="0" xfId="0" applyFont="1" applyFill="1" applyAlignment="1">
      <alignment horizontal="center" wrapText="1"/>
    </xf>
    <xf numFmtId="164" fontId="5" fillId="2" borderId="0" xfId="2" applyNumberFormat="1" applyFont="1" applyFill="1" applyAlignment="1">
      <alignment horizontal="center" wrapText="1"/>
    </xf>
    <xf numFmtId="164" fontId="7" fillId="2" borderId="0" xfId="2" applyNumberFormat="1" applyFont="1" applyFill="1" applyAlignment="1">
      <alignment horizontal="center" wrapText="1"/>
    </xf>
    <xf numFmtId="166" fontId="1" fillId="2" borderId="0" xfId="0" applyNumberFormat="1" applyFont="1" applyFill="1" applyAlignment="1">
      <alignment horizontal="left"/>
    </xf>
    <xf numFmtId="164" fontId="0" fillId="4" borderId="12" xfId="2" applyNumberFormat="1" applyFont="1" applyFill="1" applyBorder="1"/>
    <xf numFmtId="164" fontId="6" fillId="4" borderId="12" xfId="2" applyNumberFormat="1" applyFont="1" applyFill="1" applyBorder="1"/>
    <xf numFmtId="168" fontId="0" fillId="2" borderId="0" xfId="2" applyNumberFormat="1" applyFont="1" applyFill="1"/>
    <xf numFmtId="167" fontId="0" fillId="2" borderId="0" xfId="1" applyNumberFormat="1" applyFont="1" applyFill="1"/>
    <xf numFmtId="0" fontId="3" fillId="5" borderId="13" xfId="0" applyFont="1" applyFill="1" applyBorder="1" applyAlignment="1">
      <alignment horizontal="center" wrapText="1"/>
    </xf>
    <xf numFmtId="168" fontId="3" fillId="5" borderId="12" xfId="2" applyNumberFormat="1" applyFont="1" applyFill="1" applyBorder="1" applyAlignment="1">
      <alignment horizontal="center" wrapText="1"/>
    </xf>
    <xf numFmtId="167" fontId="3" fillId="5" borderId="12" xfId="1" applyNumberFormat="1" applyFont="1" applyFill="1" applyBorder="1" applyAlignment="1">
      <alignment horizontal="center" wrapText="1"/>
    </xf>
    <xf numFmtId="164" fontId="3" fillId="5" borderId="12" xfId="2" applyNumberFormat="1" applyFont="1" applyFill="1" applyBorder="1" applyAlignment="1">
      <alignment horizontal="center" wrapText="1"/>
    </xf>
    <xf numFmtId="0" fontId="3" fillId="5" borderId="12" xfId="0" applyFont="1" applyFill="1" applyBorder="1" applyAlignment="1">
      <alignment horizontal="center" wrapText="1"/>
    </xf>
    <xf numFmtId="166" fontId="0" fillId="5" borderId="9" xfId="0" applyNumberFormat="1" applyFill="1" applyBorder="1" applyAlignment="1">
      <alignment horizontal="center"/>
    </xf>
    <xf numFmtId="166" fontId="0" fillId="5" borderId="0" xfId="0" applyNumberFormat="1" applyFill="1" applyBorder="1" applyAlignment="1">
      <alignment horizontal="center"/>
    </xf>
    <xf numFmtId="164" fontId="0" fillId="5" borderId="7" xfId="2" applyNumberFormat="1" applyFont="1" applyFill="1" applyBorder="1"/>
    <xf numFmtId="164" fontId="4" fillId="5" borderId="7" xfId="0" applyNumberFormat="1" applyFont="1" applyFill="1" applyBorder="1"/>
    <xf numFmtId="166" fontId="0" fillId="5" borderId="2" xfId="0" applyNumberFormat="1" applyFill="1" applyBorder="1" applyAlignment="1">
      <alignment horizontal="center"/>
    </xf>
    <xf numFmtId="166" fontId="0" fillId="5" borderId="3" xfId="0" applyNumberFormat="1" applyFill="1" applyBorder="1" applyAlignment="1">
      <alignment horizontal="center"/>
    </xf>
    <xf numFmtId="164" fontId="0" fillId="5" borderId="8" xfId="2" applyNumberFormat="1" applyFont="1" applyFill="1" applyBorder="1"/>
    <xf numFmtId="164" fontId="4" fillId="5" borderId="8" xfId="0" applyNumberFormat="1" applyFont="1" applyFill="1" applyBorder="1"/>
    <xf numFmtId="166" fontId="0" fillId="6" borderId="9" xfId="0" applyNumberFormat="1" applyFill="1" applyBorder="1" applyAlignment="1">
      <alignment horizontal="center"/>
    </xf>
    <xf numFmtId="168" fontId="0" fillId="6" borderId="7" xfId="2" applyNumberFormat="1" applyFont="1" applyFill="1" applyBorder="1"/>
    <xf numFmtId="166" fontId="0" fillId="6" borderId="0" xfId="0" applyNumberFormat="1" applyFill="1" applyBorder="1" applyAlignment="1">
      <alignment horizontal="center"/>
    </xf>
    <xf numFmtId="167" fontId="0" fillId="6" borderId="7" xfId="1" applyNumberFormat="1" applyFont="1" applyFill="1" applyBorder="1"/>
    <xf numFmtId="164" fontId="0" fillId="6" borderId="6" xfId="2" applyNumberFormat="1" applyFont="1" applyFill="1" applyBorder="1"/>
    <xf numFmtId="0" fontId="0" fillId="6" borderId="6" xfId="0" applyFill="1" applyBorder="1"/>
    <xf numFmtId="164" fontId="0" fillId="6" borderId="7" xfId="2" applyNumberFormat="1" applyFont="1" applyFill="1" applyBorder="1"/>
    <xf numFmtId="0" fontId="0" fillId="6" borderId="7" xfId="0" applyFill="1" applyBorder="1"/>
    <xf numFmtId="167" fontId="6" fillId="2" borderId="0" xfId="1" applyNumberFormat="1" applyFont="1" applyFill="1"/>
    <xf numFmtId="0" fontId="6" fillId="2" borderId="0" xfId="0" applyFont="1" applyFill="1"/>
    <xf numFmtId="0" fontId="3" fillId="3" borderId="12" xfId="2" applyNumberFormat="1" applyFont="1" applyFill="1" applyBorder="1" applyAlignment="1">
      <alignment horizontal="center" wrapText="1"/>
    </xf>
    <xf numFmtId="0" fontId="4" fillId="2" borderId="0" xfId="0" quotePrefix="1" applyFont="1" applyFill="1" applyAlignment="1">
      <alignment horizontal="right"/>
    </xf>
    <xf numFmtId="0" fontId="5" fillId="2" borderId="0" xfId="0" quotePrefix="1" applyFont="1" applyFill="1" applyAlignment="1">
      <alignment horizontal="right"/>
    </xf>
    <xf numFmtId="0" fontId="3" fillId="3" borderId="12" xfId="0" applyNumberFormat="1" applyFont="1" applyFill="1" applyBorder="1" applyAlignment="1">
      <alignment horizontal="center" wrapText="1"/>
    </xf>
    <xf numFmtId="0" fontId="7" fillId="3" borderId="12" xfId="2" applyNumberFormat="1" applyFont="1" applyFill="1" applyBorder="1" applyAlignment="1">
      <alignment horizontal="center" wrapText="1"/>
    </xf>
    <xf numFmtId="166" fontId="0" fillId="7" borderId="12" xfId="0" applyNumberFormat="1" applyFill="1" applyBorder="1" applyAlignment="1">
      <alignment horizontal="center"/>
    </xf>
    <xf numFmtId="168" fontId="8" fillId="5" borderId="7" xfId="2" applyNumberFormat="1" applyFont="1" applyFill="1" applyBorder="1"/>
    <xf numFmtId="168" fontId="8" fillId="5" borderId="8" xfId="2" applyNumberFormat="1" applyFont="1" applyFill="1" applyBorder="1"/>
    <xf numFmtId="167" fontId="8" fillId="5" borderId="7" xfId="1" applyNumberFormat="1" applyFont="1" applyFill="1" applyBorder="1"/>
    <xf numFmtId="167" fontId="8" fillId="5" borderId="8" xfId="1" applyNumberFormat="1" applyFont="1" applyFill="1" applyBorder="1"/>
    <xf numFmtId="0" fontId="9" fillId="2" borderId="0" xfId="0" applyFont="1" applyFill="1"/>
    <xf numFmtId="0" fontId="3" fillId="2" borderId="0" xfId="0" applyFont="1" applyFill="1"/>
    <xf numFmtId="49" fontId="0" fillId="2" borderId="0" xfId="0" applyNumberFormat="1" applyFill="1"/>
    <xf numFmtId="49" fontId="1" fillId="2" borderId="0" xfId="0" applyNumberFormat="1" applyFont="1" applyFill="1"/>
    <xf numFmtId="0" fontId="11" fillId="2" borderId="0" xfId="0" applyFont="1" applyFill="1"/>
    <xf numFmtId="43" fontId="0" fillId="2" borderId="0" xfId="1" applyFont="1" applyFill="1"/>
    <xf numFmtId="167" fontId="8" fillId="5" borderId="14" xfId="1" applyNumberFormat="1" applyFont="1" applyFill="1" applyBorder="1"/>
    <xf numFmtId="0" fontId="1" fillId="2" borderId="0" xfId="0" applyFont="1" applyFill="1"/>
    <xf numFmtId="49" fontId="3" fillId="2" borderId="0" xfId="0" applyNumberFormat="1" applyFont="1" applyFill="1"/>
    <xf numFmtId="167" fontId="3" fillId="2" borderId="0" xfId="1" applyNumberFormat="1" applyFont="1" applyFill="1"/>
    <xf numFmtId="167" fontId="8" fillId="5" borderId="15" xfId="1" applyNumberFormat="1" applyFont="1" applyFill="1" applyBorder="1"/>
    <xf numFmtId="167" fontId="0" fillId="2" borderId="3" xfId="1" applyNumberFormat="1" applyFont="1" applyFill="1" applyBorder="1"/>
    <xf numFmtId="0" fontId="1" fillId="2" borderId="3" xfId="0" applyFont="1" applyFill="1" applyBorder="1"/>
    <xf numFmtId="0" fontId="0" fillId="2" borderId="3" xfId="0" applyFill="1" applyBorder="1"/>
    <xf numFmtId="44" fontId="8" fillId="5" borderId="14" xfId="2" applyFont="1" applyFill="1" applyBorder="1"/>
    <xf numFmtId="168" fontId="8" fillId="5" borderId="14" xfId="2" applyNumberFormat="1" applyFont="1" applyFill="1" applyBorder="1"/>
    <xf numFmtId="167" fontId="8" fillId="5" borderId="19" xfId="1" applyNumberFormat="1" applyFont="1" applyFill="1" applyBorder="1"/>
    <xf numFmtId="167" fontId="0" fillId="2" borderId="18" xfId="1" applyNumberFormat="1" applyFont="1" applyFill="1" applyBorder="1"/>
    <xf numFmtId="44" fontId="0" fillId="2" borderId="0" xfId="2" applyFont="1" applyFill="1"/>
    <xf numFmtId="43" fontId="3" fillId="2" borderId="0" xfId="1" applyFont="1" applyFill="1"/>
    <xf numFmtId="43" fontId="0" fillId="2" borderId="0" xfId="1" applyNumberFormat="1" applyFont="1" applyFill="1"/>
    <xf numFmtId="44" fontId="12" fillId="2" borderId="0" xfId="2" applyFont="1" applyFill="1"/>
    <xf numFmtId="44" fontId="3" fillId="2" borderId="20" xfId="2" applyFont="1" applyFill="1" applyBorder="1"/>
    <xf numFmtId="44" fontId="8" fillId="5" borderId="15" xfId="2" applyFont="1" applyFill="1" applyBorder="1"/>
    <xf numFmtId="44" fontId="3" fillId="2" borderId="0" xfId="2" applyFont="1" applyFill="1"/>
    <xf numFmtId="168" fontId="0" fillId="2" borderId="20" xfId="2" applyNumberFormat="1" applyFont="1" applyFill="1" applyBorder="1"/>
    <xf numFmtId="43" fontId="0" fillId="2" borderId="3" xfId="1" applyFont="1" applyFill="1" applyBorder="1"/>
    <xf numFmtId="171" fontId="8" fillId="5" borderId="14" xfId="3" applyNumberFormat="1" applyFont="1" applyFill="1" applyBorder="1"/>
    <xf numFmtId="170" fontId="0" fillId="2" borderId="0" xfId="3" applyNumberFormat="1" applyFont="1" applyFill="1"/>
    <xf numFmtId="171" fontId="0" fillId="2" borderId="0" xfId="1" applyNumberFormat="1" applyFont="1" applyFill="1"/>
    <xf numFmtId="168" fontId="3" fillId="2" borderId="0" xfId="2" applyNumberFormat="1" applyFont="1" applyFill="1"/>
    <xf numFmtId="49" fontId="1" fillId="2" borderId="3" xfId="0" applyNumberFormat="1" applyFont="1" applyFill="1" applyBorder="1"/>
    <xf numFmtId="168" fontId="0" fillId="2" borderId="3" xfId="2" applyNumberFormat="1" applyFont="1" applyFill="1" applyBorder="1"/>
    <xf numFmtId="43" fontId="0" fillId="2" borderId="0" xfId="0" applyNumberFormat="1" applyFill="1"/>
    <xf numFmtId="0" fontId="9" fillId="9" borderId="10" xfId="0" applyFont="1" applyFill="1" applyBorder="1"/>
    <xf numFmtId="0" fontId="13" fillId="9" borderId="11" xfId="0" applyFont="1" applyFill="1" applyBorder="1" applyAlignment="1">
      <alignment horizontal="center"/>
    </xf>
    <xf numFmtId="0" fontId="13" fillId="9" borderId="1" xfId="0" applyFont="1" applyFill="1" applyBorder="1" applyAlignment="1">
      <alignment horizontal="center"/>
    </xf>
    <xf numFmtId="0" fontId="9" fillId="9" borderId="9" xfId="0" applyFont="1" applyFill="1" applyBorder="1" applyAlignment="1">
      <alignment horizontal="left"/>
    </xf>
    <xf numFmtId="168" fontId="9" fillId="9" borderId="0" xfId="2" applyNumberFormat="1" applyFont="1" applyFill="1" applyBorder="1"/>
    <xf numFmtId="168" fontId="9" fillId="9" borderId="5" xfId="2" applyNumberFormat="1" applyFont="1" applyFill="1" applyBorder="1"/>
    <xf numFmtId="0" fontId="9" fillId="9" borderId="9" xfId="0" applyFont="1" applyFill="1" applyBorder="1"/>
    <xf numFmtId="167" fontId="9" fillId="9" borderId="0" xfId="1" applyNumberFormat="1" applyFont="1" applyFill="1" applyBorder="1"/>
    <xf numFmtId="167" fontId="9" fillId="9" borderId="5" xfId="1" applyNumberFormat="1" applyFont="1" applyFill="1" applyBorder="1"/>
    <xf numFmtId="44" fontId="9" fillId="9" borderId="0" xfId="2" applyFont="1" applyFill="1" applyBorder="1"/>
    <xf numFmtId="44" fontId="9" fillId="9" borderId="5" xfId="2" applyFont="1" applyFill="1" applyBorder="1"/>
    <xf numFmtId="0" fontId="9" fillId="9" borderId="0" xfId="0" quotePrefix="1" applyFont="1" applyFill="1" applyBorder="1" applyAlignment="1">
      <alignment horizontal="center"/>
    </xf>
    <xf numFmtId="16" fontId="9" fillId="9" borderId="0" xfId="0" quotePrefix="1" applyNumberFormat="1" applyFont="1" applyFill="1" applyBorder="1" applyAlignment="1">
      <alignment horizontal="center"/>
    </xf>
    <xf numFmtId="0" fontId="9" fillId="9" borderId="5" xfId="0" quotePrefix="1" applyFont="1" applyFill="1" applyBorder="1" applyAlignment="1">
      <alignment horizontal="center"/>
    </xf>
    <xf numFmtId="0" fontId="9" fillId="9" borderId="0" xfId="0" applyFont="1" applyFill="1" applyBorder="1"/>
    <xf numFmtId="0" fontId="9" fillId="9" borderId="5" xfId="0" applyFont="1" applyFill="1" applyBorder="1"/>
    <xf numFmtId="164" fontId="9" fillId="9" borderId="0" xfId="0" applyNumberFormat="1" applyFont="1" applyFill="1" applyBorder="1"/>
    <xf numFmtId="0" fontId="0" fillId="9" borderId="2" xfId="0" applyFill="1" applyBorder="1"/>
    <xf numFmtId="0" fontId="0" fillId="9" borderId="3" xfId="0" applyFill="1" applyBorder="1"/>
    <xf numFmtId="0" fontId="0" fillId="9" borderId="4" xfId="0" applyFill="1" applyBorder="1"/>
    <xf numFmtId="0" fontId="19" fillId="2" borderId="0" xfId="0" applyFont="1" applyFill="1"/>
    <xf numFmtId="0" fontId="19" fillId="2" borderId="0" xfId="0" applyFont="1" applyFill="1" applyAlignment="1">
      <alignment horizontal="center"/>
    </xf>
    <xf numFmtId="44" fontId="19" fillId="2" borderId="0" xfId="2" applyFont="1" applyFill="1"/>
    <xf numFmtId="167" fontId="19" fillId="2" borderId="0" xfId="1" applyNumberFormat="1" applyFont="1" applyFill="1"/>
    <xf numFmtId="166" fontId="19" fillId="2" borderId="0" xfId="0" applyNumberFormat="1" applyFont="1" applyFill="1" applyBorder="1"/>
    <xf numFmtId="164" fontId="19" fillId="2" borderId="0" xfId="2" applyNumberFormat="1" applyFont="1" applyFill="1" applyBorder="1"/>
    <xf numFmtId="166" fontId="19" fillId="2" borderId="0" xfId="0" quotePrefix="1" applyNumberFormat="1" applyFont="1" applyFill="1" applyAlignment="1">
      <alignment horizontal="center"/>
    </xf>
    <xf numFmtId="164" fontId="19" fillId="2" borderId="0" xfId="2" quotePrefix="1" applyNumberFormat="1" applyFont="1" applyFill="1" applyAlignment="1">
      <alignment horizontal="center"/>
    </xf>
    <xf numFmtId="164" fontId="19" fillId="2" borderId="0" xfId="2" applyNumberFormat="1" applyFont="1" applyFill="1"/>
    <xf numFmtId="164" fontId="19" fillId="2" borderId="7" xfId="2" applyNumberFormat="1" applyFont="1" applyFill="1" applyBorder="1"/>
    <xf numFmtId="166" fontId="19" fillId="2" borderId="7" xfId="0" quotePrefix="1" applyNumberFormat="1" applyFont="1" applyFill="1" applyBorder="1" applyAlignment="1">
      <alignment horizontal="center"/>
    </xf>
    <xf numFmtId="164" fontId="19" fillId="8" borderId="7" xfId="2" applyNumberFormat="1" applyFont="1" applyFill="1" applyBorder="1"/>
    <xf numFmtId="164" fontId="19" fillId="2" borderId="7" xfId="2" applyNumberFormat="1" applyFont="1" applyFill="1" applyBorder="1" applyAlignment="1">
      <alignment horizontal="right"/>
    </xf>
    <xf numFmtId="0" fontId="19" fillId="2" borderId="0" xfId="0" applyFont="1" applyFill="1" applyBorder="1"/>
    <xf numFmtId="44" fontId="19" fillId="2" borderId="7" xfId="2" applyFont="1" applyFill="1" applyBorder="1"/>
    <xf numFmtId="44" fontId="19" fillId="2" borderId="7" xfId="2" applyNumberFormat="1" applyFont="1" applyFill="1" applyBorder="1" applyAlignment="1">
      <alignment horizontal="right"/>
    </xf>
    <xf numFmtId="44" fontId="19" fillId="2" borderId="7" xfId="2" applyFont="1" applyFill="1" applyBorder="1" applyAlignment="1">
      <alignment horizontal="right"/>
    </xf>
    <xf numFmtId="166" fontId="19" fillId="2" borderId="8" xfId="0" quotePrefix="1" applyNumberFormat="1" applyFont="1" applyFill="1" applyBorder="1" applyAlignment="1">
      <alignment horizontal="center"/>
    </xf>
    <xf numFmtId="44" fontId="19" fillId="2" borderId="8" xfId="2" applyFont="1" applyFill="1" applyBorder="1"/>
    <xf numFmtId="166" fontId="19" fillId="2" borderId="0" xfId="0" applyNumberFormat="1" applyFont="1" applyFill="1"/>
    <xf numFmtId="169" fontId="19" fillId="2" borderId="0" xfId="1" applyNumberFormat="1" applyFont="1" applyFill="1"/>
    <xf numFmtId="43" fontId="19" fillId="2" borderId="0" xfId="1" applyFont="1" applyFill="1"/>
    <xf numFmtId="165" fontId="19" fillId="2" borderId="0" xfId="0" applyNumberFormat="1" applyFont="1" applyFill="1" applyBorder="1"/>
    <xf numFmtId="166" fontId="19" fillId="2" borderId="0" xfId="0" quotePrefix="1" applyNumberFormat="1" applyFont="1" applyFill="1" applyBorder="1" applyAlignment="1">
      <alignment horizontal="center"/>
    </xf>
    <xf numFmtId="166" fontId="19" fillId="2" borderId="7" xfId="0" applyNumberFormat="1" applyFont="1" applyFill="1" applyBorder="1" applyAlignment="1">
      <alignment horizontal="center"/>
    </xf>
    <xf numFmtId="166" fontId="19" fillId="2" borderId="8" xfId="0" applyNumberFormat="1" applyFont="1" applyFill="1" applyBorder="1" applyAlignment="1">
      <alignment horizontal="center"/>
    </xf>
    <xf numFmtId="167" fontId="19" fillId="2" borderId="0" xfId="1" applyNumberFormat="1" applyFont="1" applyFill="1" applyBorder="1"/>
    <xf numFmtId="166" fontId="19" fillId="2" borderId="0" xfId="0" applyNumberFormat="1" applyFont="1" applyFill="1" applyBorder="1" applyAlignment="1"/>
    <xf numFmtId="0" fontId="19" fillId="2" borderId="0" xfId="0" applyFont="1" applyFill="1" applyBorder="1" applyAlignment="1"/>
    <xf numFmtId="164" fontId="19" fillId="2" borderId="0" xfId="2" quotePrefix="1" applyNumberFormat="1" applyFont="1" applyFill="1" applyBorder="1" applyAlignment="1">
      <alignment horizontal="center"/>
    </xf>
    <xf numFmtId="0" fontId="19" fillId="2" borderId="0" xfId="0" applyFont="1" applyFill="1" applyBorder="1" applyAlignment="1">
      <alignment horizontal="center"/>
    </xf>
    <xf numFmtId="171" fontId="19" fillId="2" borderId="0" xfId="3" applyNumberFormat="1" applyFont="1" applyFill="1" applyAlignment="1">
      <alignment horizontal="center"/>
    </xf>
    <xf numFmtId="166" fontId="19" fillId="2" borderId="5" xfId="0" quotePrefix="1" applyNumberFormat="1" applyFont="1" applyFill="1" applyBorder="1" applyAlignment="1">
      <alignment horizontal="center"/>
    </xf>
    <xf numFmtId="171" fontId="19" fillId="2" borderId="7" xfId="3" applyNumberFormat="1" applyFont="1" applyFill="1" applyBorder="1" applyAlignment="1">
      <alignment horizontal="center"/>
    </xf>
    <xf numFmtId="171" fontId="19" fillId="2" borderId="8" xfId="3" applyNumberFormat="1" applyFont="1" applyFill="1" applyBorder="1" applyAlignment="1">
      <alignment horizontal="center"/>
    </xf>
    <xf numFmtId="164" fontId="19" fillId="2" borderId="0" xfId="0" applyNumberFormat="1" applyFont="1" applyFill="1"/>
    <xf numFmtId="164" fontId="19" fillId="2" borderId="0" xfId="0" applyNumberFormat="1" applyFont="1" applyFill="1" applyBorder="1"/>
    <xf numFmtId="0" fontId="18" fillId="2" borderId="0" xfId="0" applyFont="1" applyFill="1" applyAlignment="1">
      <alignment horizontal="center"/>
    </xf>
    <xf numFmtId="0" fontId="1" fillId="2" borderId="0" xfId="0" applyFont="1" applyFill="1" applyAlignment="1"/>
    <xf numFmtId="0" fontId="19" fillId="2" borderId="0" xfId="0" applyFont="1" applyFill="1" applyAlignment="1"/>
    <xf numFmtId="44" fontId="19" fillId="2" borderId="0" xfId="0" applyNumberFormat="1" applyFont="1" applyFill="1" applyBorder="1"/>
    <xf numFmtId="171" fontId="19" fillId="2" borderId="0" xfId="3" applyNumberFormat="1" applyFont="1" applyFill="1" applyBorder="1" applyAlignment="1">
      <alignment horizontal="center"/>
    </xf>
    <xf numFmtId="44" fontId="19" fillId="2" borderId="0" xfId="2" applyFont="1" applyFill="1" applyBorder="1"/>
    <xf numFmtId="44" fontId="19" fillId="2" borderId="0" xfId="2" applyFont="1" applyFill="1" applyBorder="1" applyAlignment="1">
      <alignment horizontal="right"/>
    </xf>
    <xf numFmtId="171" fontId="8" fillId="5" borderId="22" xfId="6" applyNumberFormat="1" applyFont="1" applyFill="1" applyBorder="1" applyAlignment="1">
      <alignment horizontal="center"/>
    </xf>
    <xf numFmtId="171" fontId="8" fillId="5" borderId="14" xfId="6" applyNumberFormat="1" applyFont="1" applyFill="1" applyBorder="1" applyAlignment="1">
      <alignment horizontal="center"/>
    </xf>
    <xf numFmtId="171" fontId="8" fillId="5" borderId="23" xfId="6" applyNumberFormat="1" applyFont="1" applyFill="1" applyBorder="1" applyAlignment="1">
      <alignment horizontal="center"/>
    </xf>
    <xf numFmtId="0" fontId="19" fillId="8" borderId="7" xfId="0" applyFont="1" applyFill="1" applyBorder="1" applyAlignment="1">
      <alignment horizontal="center"/>
    </xf>
    <xf numFmtId="171" fontId="19" fillId="8" borderId="7" xfId="3" applyNumberFormat="1" applyFont="1" applyFill="1" applyBorder="1" applyAlignment="1">
      <alignment horizontal="center"/>
    </xf>
    <xf numFmtId="166" fontId="19" fillId="8" borderId="7" xfId="0" applyNumberFormat="1" applyFont="1" applyFill="1" applyBorder="1" applyAlignment="1">
      <alignment horizontal="center"/>
    </xf>
    <xf numFmtId="0" fontId="19" fillId="2" borderId="2" xfId="0" applyFont="1" applyFill="1" applyBorder="1" applyAlignment="1">
      <alignment horizontal="center"/>
    </xf>
    <xf numFmtId="166" fontId="19" fillId="2" borderId="8" xfId="0" applyNumberFormat="1" applyFont="1" applyFill="1" applyBorder="1"/>
    <xf numFmtId="164" fontId="19" fillId="2" borderId="8" xfId="2" applyNumberFormat="1" applyFont="1" applyFill="1" applyBorder="1"/>
    <xf numFmtId="0" fontId="19" fillId="2" borderId="8" xfId="0" applyFont="1" applyFill="1" applyBorder="1" applyAlignment="1">
      <alignment horizontal="center"/>
    </xf>
    <xf numFmtId="166" fontId="19" fillId="2" borderId="8" xfId="0" applyNumberFormat="1" applyFont="1" applyFill="1" applyBorder="1" applyAlignment="1"/>
    <xf numFmtId="0" fontId="19" fillId="2" borderId="8" xfId="0" applyFont="1" applyFill="1" applyBorder="1" applyAlignment="1"/>
    <xf numFmtId="166" fontId="19" fillId="8" borderId="7" xfId="0" quotePrefix="1" applyNumberFormat="1" applyFont="1" applyFill="1" applyBorder="1" applyAlignment="1">
      <alignment horizontal="center"/>
    </xf>
    <xf numFmtId="0" fontId="19" fillId="2" borderId="8" xfId="0" applyFont="1" applyFill="1" applyBorder="1"/>
    <xf numFmtId="44" fontId="0" fillId="2" borderId="0" xfId="2" applyFont="1" applyFill="1" applyAlignment="1">
      <alignment horizontal="center"/>
    </xf>
    <xf numFmtId="167" fontId="0" fillId="2" borderId="0" xfId="1" applyNumberFormat="1" applyFont="1" applyFill="1" applyAlignment="1">
      <alignment horizontal="center"/>
    </xf>
    <xf numFmtId="0" fontId="0" fillId="2" borderId="4" xfId="0" applyFill="1" applyBorder="1"/>
    <xf numFmtId="166" fontId="0" fillId="2" borderId="24" xfId="0" applyNumberFormat="1" applyFill="1" applyBorder="1" applyAlignment="1">
      <alignment horizontal="center"/>
    </xf>
    <xf numFmtId="166" fontId="0" fillId="2" borderId="25" xfId="0" applyNumberFormat="1" applyFill="1" applyBorder="1" applyAlignment="1">
      <alignment horizontal="center"/>
    </xf>
    <xf numFmtId="166" fontId="0" fillId="2" borderId="26" xfId="0" applyNumberFormat="1" applyFill="1" applyBorder="1" applyAlignment="1">
      <alignment horizontal="center"/>
    </xf>
    <xf numFmtId="166" fontId="0" fillId="2" borderId="3" xfId="0" applyNumberFormat="1" applyFill="1" applyBorder="1" applyAlignment="1">
      <alignment horizontal="center"/>
    </xf>
    <xf numFmtId="166" fontId="0" fillId="2" borderId="2" xfId="0" applyNumberFormat="1" applyFill="1" applyBorder="1" applyAlignment="1">
      <alignment horizontal="center"/>
    </xf>
    <xf numFmtId="0" fontId="0" fillId="2" borderId="8" xfId="0" applyFill="1" applyBorder="1"/>
    <xf numFmtId="0" fontId="0" fillId="2" borderId="5" xfId="0" applyFill="1" applyBorder="1"/>
    <xf numFmtId="0" fontId="0" fillId="2" borderId="0" xfId="0" applyFill="1" applyBorder="1"/>
    <xf numFmtId="166" fontId="0" fillId="2" borderId="27" xfId="0" applyNumberFormat="1" applyFill="1" applyBorder="1" applyAlignment="1">
      <alignment horizontal="center"/>
    </xf>
    <xf numFmtId="166" fontId="0" fillId="2" borderId="0" xfId="0" applyNumberFormat="1" applyFill="1" applyBorder="1" applyAlignment="1">
      <alignment horizontal="center"/>
    </xf>
    <xf numFmtId="166" fontId="0" fillId="2" borderId="28" xfId="0" applyNumberFormat="1" applyFill="1" applyBorder="1" applyAlignment="1">
      <alignment horizontal="center"/>
    </xf>
    <xf numFmtId="166" fontId="0" fillId="2" borderId="9" xfId="0" applyNumberFormat="1" applyFill="1" applyBorder="1" applyAlignment="1">
      <alignment horizontal="center"/>
    </xf>
    <xf numFmtId="0" fontId="0" fillId="2" borderId="7" xfId="0" applyFill="1" applyBorder="1"/>
    <xf numFmtId="166" fontId="3" fillId="2" borderId="5" xfId="0" applyNumberFormat="1" applyFont="1" applyFill="1" applyBorder="1" applyAlignment="1">
      <alignment horizontal="center"/>
    </xf>
    <xf numFmtId="166" fontId="3" fillId="2" borderId="0" xfId="0" applyNumberFormat="1" applyFont="1" applyFill="1" applyBorder="1" applyAlignment="1">
      <alignment horizontal="center"/>
    </xf>
    <xf numFmtId="166" fontId="3" fillId="2" borderId="27" xfId="0" applyNumberFormat="1" applyFont="1" applyFill="1" applyBorder="1" applyAlignment="1">
      <alignment horizontal="center"/>
    </xf>
    <xf numFmtId="166" fontId="3" fillId="2" borderId="28" xfId="0" applyNumberFormat="1" applyFont="1" applyFill="1" applyBorder="1" applyAlignment="1">
      <alignment horizontal="center"/>
    </xf>
    <xf numFmtId="166" fontId="3" fillId="2" borderId="9" xfId="0" applyNumberFormat="1" applyFont="1" applyFill="1" applyBorder="1" applyAlignment="1">
      <alignment horizontal="center"/>
    </xf>
    <xf numFmtId="0" fontId="3" fillId="2" borderId="7" xfId="0" applyFont="1" applyFill="1" applyBorder="1"/>
    <xf numFmtId="166" fontId="3" fillId="2" borderId="29" xfId="0" applyNumberFormat="1" applyFont="1" applyFill="1" applyBorder="1" applyAlignment="1">
      <alignment horizontal="center"/>
    </xf>
    <xf numFmtId="166" fontId="3" fillId="2" borderId="30" xfId="0" applyNumberFormat="1" applyFont="1" applyFill="1" applyBorder="1" applyAlignment="1">
      <alignment horizontal="center"/>
    </xf>
    <xf numFmtId="166" fontId="3" fillId="2" borderId="31" xfId="0" applyNumberFormat="1" applyFont="1" applyFill="1" applyBorder="1" applyAlignment="1">
      <alignment horizontal="center"/>
    </xf>
    <xf numFmtId="166" fontId="3" fillId="2" borderId="11" xfId="0" applyNumberFormat="1" applyFont="1" applyFill="1" applyBorder="1" applyAlignment="1">
      <alignment horizontal="center"/>
    </xf>
    <xf numFmtId="166" fontId="3" fillId="2" borderId="10" xfId="0" applyNumberFormat="1" applyFont="1" applyFill="1" applyBorder="1" applyAlignment="1">
      <alignment horizontal="center"/>
    </xf>
    <xf numFmtId="0" fontId="3" fillId="2" borderId="6" xfId="0" applyFont="1" applyFill="1" applyBorder="1"/>
    <xf numFmtId="0" fontId="0" fillId="2" borderId="9" xfId="0" applyFill="1" applyBorder="1"/>
    <xf numFmtId="0" fontId="3" fillId="2" borderId="12" xfId="0" applyFont="1" applyFill="1" applyBorder="1"/>
    <xf numFmtId="0" fontId="0" fillId="2" borderId="24" xfId="0" applyFill="1" applyBorder="1"/>
    <xf numFmtId="0" fontId="0" fillId="2" borderId="25" xfId="0" applyFill="1" applyBorder="1"/>
    <xf numFmtId="0" fontId="0" fillId="2" borderId="26" xfId="0" applyFill="1" applyBorder="1"/>
    <xf numFmtId="171" fontId="8" fillId="5" borderId="17" xfId="6" applyNumberFormat="1" applyFont="1" applyFill="1" applyBorder="1" applyAlignment="1">
      <alignment horizontal="center"/>
    </xf>
    <xf numFmtId="171" fontId="8" fillId="5" borderId="32" xfId="6" applyNumberFormat="1" applyFont="1" applyFill="1" applyBorder="1" applyAlignment="1">
      <alignment horizontal="center"/>
    </xf>
    <xf numFmtId="171" fontId="8" fillId="5" borderId="33" xfId="6" applyNumberFormat="1" applyFont="1" applyFill="1" applyBorder="1" applyAlignment="1">
      <alignment horizontal="center"/>
    </xf>
    <xf numFmtId="171" fontId="8" fillId="5" borderId="34" xfId="6" applyNumberFormat="1" applyFont="1" applyFill="1" applyBorder="1" applyAlignment="1">
      <alignment horizontal="center"/>
    </xf>
    <xf numFmtId="171" fontId="8" fillId="5" borderId="16" xfId="6" applyNumberFormat="1" applyFont="1" applyFill="1" applyBorder="1" applyAlignment="1">
      <alignment horizontal="center"/>
    </xf>
    <xf numFmtId="166" fontId="3" fillId="2" borderId="1" xfId="0" applyNumberFormat="1" applyFont="1" applyFill="1" applyBorder="1" applyAlignment="1">
      <alignment horizontal="center"/>
    </xf>
    <xf numFmtId="166" fontId="3" fillId="3" borderId="35" xfId="0" applyNumberFormat="1" applyFont="1" applyFill="1" applyBorder="1" applyAlignment="1">
      <alignment horizontal="center"/>
    </xf>
    <xf numFmtId="166" fontId="3" fillId="3" borderId="36" xfId="0" applyNumberFormat="1" applyFont="1" applyFill="1" applyBorder="1" applyAlignment="1">
      <alignment horizontal="center"/>
    </xf>
    <xf numFmtId="166" fontId="3" fillId="3" borderId="37" xfId="0" applyNumberFormat="1" applyFont="1" applyFill="1" applyBorder="1" applyAlignment="1">
      <alignment horizontal="center"/>
    </xf>
    <xf numFmtId="0" fontId="12" fillId="2" borderId="0" xfId="0" applyFont="1" applyFill="1"/>
    <xf numFmtId="166" fontId="17" fillId="5" borderId="14" xfId="0" applyNumberFormat="1" applyFont="1" applyFill="1" applyBorder="1" applyAlignment="1">
      <alignment horizontal="center"/>
    </xf>
    <xf numFmtId="0" fontId="1" fillId="2" borderId="0" xfId="0" applyFont="1" applyFill="1" applyAlignment="1">
      <alignment horizontal="left"/>
    </xf>
    <xf numFmtId="166" fontId="3" fillId="2" borderId="14" xfId="0" applyNumberFormat="1" applyFont="1" applyFill="1" applyBorder="1" applyAlignment="1">
      <alignment horizontal="center"/>
    </xf>
    <xf numFmtId="0" fontId="1" fillId="2" borderId="0" xfId="0" applyFont="1" applyFill="1" applyAlignment="1">
      <alignment horizontal="right"/>
    </xf>
    <xf numFmtId="167" fontId="17" fillId="5" borderId="14" xfId="1" applyNumberFormat="1" applyFont="1" applyFill="1" applyBorder="1" applyAlignment="1">
      <alignment horizontal="center"/>
    </xf>
    <xf numFmtId="0" fontId="19" fillId="2" borderId="12" xfId="0" applyFont="1" applyFill="1" applyBorder="1" applyAlignment="1">
      <alignment horizontal="center" wrapText="1"/>
    </xf>
    <xf numFmtId="0" fontId="1" fillId="2" borderId="12" xfId="0" applyFont="1" applyFill="1" applyBorder="1" applyAlignment="1">
      <alignment horizontal="center" wrapText="1"/>
    </xf>
    <xf numFmtId="0" fontId="18" fillId="2" borderId="0" xfId="0" applyFont="1" applyFill="1" applyAlignment="1">
      <alignment horizontal="center" wrapText="1"/>
    </xf>
    <xf numFmtId="0" fontId="0" fillId="0" borderId="0" xfId="0" applyAlignment="1">
      <alignment wrapText="1"/>
    </xf>
    <xf numFmtId="171" fontId="19" fillId="2" borderId="12" xfId="3" applyNumberFormat="1" applyFont="1" applyFill="1" applyBorder="1" applyAlignment="1">
      <alignment horizontal="center" wrapText="1"/>
    </xf>
    <xf numFmtId="171" fontId="1" fillId="2" borderId="12" xfId="3" applyNumberFormat="1" applyFont="1" applyFill="1" applyBorder="1" applyAlignment="1">
      <alignment horizontal="center" wrapText="1"/>
    </xf>
    <xf numFmtId="164" fontId="19" fillId="2" borderId="10" xfId="2" applyNumberFormat="1" applyFont="1" applyFill="1" applyBorder="1" applyAlignment="1">
      <alignment horizontal="center" wrapText="1"/>
    </xf>
    <xf numFmtId="0" fontId="0" fillId="0" borderId="11" xfId="0" applyBorder="1" applyAlignment="1">
      <alignment wrapText="1"/>
    </xf>
    <xf numFmtId="0" fontId="0" fillId="0" borderId="1" xfId="0" applyBorder="1" applyAlignment="1">
      <alignment wrapText="1"/>
    </xf>
    <xf numFmtId="164" fontId="19" fillId="2" borderId="2" xfId="2" applyNumberFormat="1"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164" fontId="19" fillId="2" borderId="12" xfId="2" applyNumberFormat="1" applyFont="1" applyFill="1" applyBorder="1" applyAlignment="1">
      <alignment horizontal="center" wrapText="1"/>
    </xf>
    <xf numFmtId="0" fontId="0" fillId="0" borderId="12" xfId="0" applyBorder="1" applyAlignment="1">
      <alignment horizontal="center" wrapText="1"/>
    </xf>
    <xf numFmtId="0" fontId="0" fillId="0" borderId="12" xfId="0" applyBorder="1" applyAlignment="1">
      <alignment wrapText="1"/>
    </xf>
    <xf numFmtId="166" fontId="19" fillId="2" borderId="12" xfId="0" applyNumberFormat="1" applyFont="1" applyFill="1" applyBorder="1" applyAlignment="1">
      <alignment horizontal="center" wrapText="1"/>
    </xf>
    <xf numFmtId="0" fontId="19" fillId="2" borderId="0" xfId="0" applyFont="1" applyFill="1" applyAlignment="1">
      <alignment wrapText="1"/>
    </xf>
    <xf numFmtId="0" fontId="19" fillId="2" borderId="10" xfId="0" applyFont="1" applyFill="1" applyBorder="1" applyAlignment="1">
      <alignment horizontal="center" wrapText="1"/>
    </xf>
    <xf numFmtId="0" fontId="19" fillId="0" borderId="11" xfId="0" applyFont="1" applyBorder="1" applyAlignment="1">
      <alignment horizontal="center" wrapText="1"/>
    </xf>
    <xf numFmtId="0" fontId="19" fillId="0" borderId="1" xfId="0" applyFont="1" applyBorder="1" applyAlignment="1">
      <alignment horizontal="center" wrapText="1"/>
    </xf>
    <xf numFmtId="0" fontId="19" fillId="2" borderId="2" xfId="0" applyFont="1" applyFill="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3" fillId="10" borderId="13" xfId="0" applyFont="1" applyFill="1" applyBorder="1" applyAlignment="1">
      <alignment horizontal="center" wrapText="1"/>
    </xf>
    <xf numFmtId="0" fontId="0" fillId="10" borderId="21" xfId="0" applyFill="1" applyBorder="1" applyAlignment="1">
      <alignment horizontal="center" wrapText="1"/>
    </xf>
    <xf numFmtId="0" fontId="0" fillId="10" borderId="0" xfId="0" applyFill="1" applyBorder="1" applyAlignment="1">
      <alignment horizontal="center" wrapText="1"/>
    </xf>
    <xf numFmtId="0" fontId="0" fillId="10" borderId="5" xfId="0" applyFill="1" applyBorder="1" applyAlignment="1">
      <alignment horizontal="center" wrapText="1"/>
    </xf>
    <xf numFmtId="0" fontId="14" fillId="9" borderId="12" xfId="0" applyFont="1" applyFill="1" applyBorder="1" applyAlignment="1">
      <alignment horizontal="center" wrapText="1"/>
    </xf>
    <xf numFmtId="0" fontId="14" fillId="2" borderId="0" xfId="0" applyFont="1" applyFill="1" applyBorder="1" applyAlignment="1">
      <alignment horizontal="center" wrapText="1"/>
    </xf>
    <xf numFmtId="0" fontId="14" fillId="2" borderId="5" xfId="0" applyFont="1" applyFill="1" applyBorder="1" applyAlignment="1">
      <alignment horizontal="center" wrapText="1"/>
    </xf>
    <xf numFmtId="0" fontId="3" fillId="11" borderId="13" xfId="0" applyFont="1" applyFill="1" applyBorder="1" applyAlignment="1">
      <alignment horizontal="center" wrapText="1"/>
    </xf>
    <xf numFmtId="0" fontId="0" fillId="11" borderId="21" xfId="0" applyFill="1" applyBorder="1" applyAlignment="1">
      <alignment horizontal="center" wrapText="1"/>
    </xf>
    <xf numFmtId="0" fontId="0" fillId="11" borderId="0" xfId="0" applyFill="1" applyBorder="1" applyAlignment="1">
      <alignment horizontal="center" wrapText="1"/>
    </xf>
    <xf numFmtId="0" fontId="0" fillId="11" borderId="5" xfId="0" applyFill="1" applyBorder="1" applyAlignment="1">
      <alignment horizontal="center" wrapText="1"/>
    </xf>
    <xf numFmtId="0" fontId="11" fillId="3" borderId="40" xfId="0" applyFont="1" applyFill="1" applyBorder="1" applyAlignment="1">
      <alignment horizontal="center" wrapText="1"/>
    </xf>
    <xf numFmtId="0" fontId="20" fillId="0" borderId="39" xfId="0" applyFont="1" applyBorder="1" applyAlignment="1">
      <alignment horizontal="center" wrapText="1"/>
    </xf>
    <xf numFmtId="0" fontId="20" fillId="0" borderId="38" xfId="0" applyFont="1" applyBorder="1" applyAlignment="1">
      <alignment horizontal="center" wrapText="1"/>
    </xf>
    <xf numFmtId="166" fontId="8" fillId="5" borderId="16" xfId="0" applyNumberFormat="1" applyFont="1" applyFill="1" applyBorder="1" applyAlignment="1">
      <alignment horizontal="left" wrapText="1"/>
    </xf>
    <xf numFmtId="166" fontId="8" fillId="5" borderId="17" xfId="0" applyNumberFormat="1" applyFont="1" applyFill="1" applyBorder="1" applyAlignment="1">
      <alignment horizontal="left" wrapText="1"/>
    </xf>
    <xf numFmtId="0" fontId="5" fillId="2" borderId="0" xfId="0" applyFont="1" applyFill="1" applyBorder="1" applyAlignment="1">
      <alignment horizontal="center" wrapText="1"/>
    </xf>
    <xf numFmtId="0" fontId="0" fillId="0" borderId="0" xfId="0" applyBorder="1" applyAlignment="1">
      <alignment horizontal="center" wrapText="1"/>
    </xf>
  </cellXfs>
  <cellStyles count="8">
    <cellStyle name="Comma" xfId="1" builtinId="3"/>
    <cellStyle name="Comma 2" xfId="5"/>
    <cellStyle name="Currency" xfId="2" builtinId="4"/>
    <cellStyle name="Currency 2" xfId="7"/>
    <cellStyle name="Normal" xfId="0" builtinId="0"/>
    <cellStyle name="Normal 3" xfId="4"/>
    <cellStyle name="Percent" xfId="3" builtinId="5"/>
    <cellStyle name="Percent 2" xfId="6"/>
  </cellStyles>
  <dxfs count="0"/>
  <tableStyles count="0" defaultTableStyle="TableStyleMedium2" defaultPivotStyle="PivotStyleLight16"/>
  <colors>
    <mruColors>
      <color rgb="FF0000CC"/>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P145"/>
  <sheetViews>
    <sheetView tabSelected="1" view="pageBreakPreview" zoomScaleNormal="100" zoomScaleSheetLayoutView="100" workbookViewId="0">
      <pane xSplit="4" ySplit="13" topLeftCell="E110" activePane="bottomRight" state="frozen"/>
      <selection activeCell="E110" sqref="E110"/>
      <selection pane="topRight" activeCell="E110" sqref="E110"/>
      <selection pane="bottomLeft" activeCell="E110" sqref="E110"/>
      <selection pane="bottomRight" activeCell="E110" sqref="E110"/>
    </sheetView>
  </sheetViews>
  <sheetFormatPr defaultColWidth="9.109375" defaultRowHeight="15.6" outlineLevelRow="1" x14ac:dyDescent="0.3"/>
  <cols>
    <col min="1" max="1" width="3.6640625" style="108" customWidth="1"/>
    <col min="2" max="2" width="12.5546875" style="108" customWidth="1"/>
    <col min="3" max="3" width="14.5546875" style="138"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16" ht="16.95" customHeight="1" x14ac:dyDescent="0.3">
      <c r="A1" s="215" t="s">
        <v>100</v>
      </c>
      <c r="B1" s="216"/>
      <c r="C1" s="216"/>
      <c r="D1" s="216"/>
      <c r="E1" s="216"/>
      <c r="F1" s="216"/>
      <c r="G1" s="216"/>
      <c r="H1" s="216"/>
      <c r="I1" s="216"/>
      <c r="J1" s="216"/>
      <c r="K1" s="216"/>
      <c r="L1" s="216"/>
      <c r="N1" s="109"/>
      <c r="O1" s="109"/>
      <c r="P1" s="109"/>
    </row>
    <row r="2" spans="1:16" ht="16.95" customHeight="1" x14ac:dyDescent="0.3">
      <c r="A2" s="215" t="s">
        <v>156</v>
      </c>
      <c r="B2" s="216"/>
      <c r="C2" s="216"/>
      <c r="D2" s="216"/>
      <c r="E2" s="216"/>
      <c r="F2" s="216"/>
      <c r="G2" s="216"/>
      <c r="H2" s="216"/>
      <c r="I2" s="216"/>
      <c r="J2" s="216"/>
      <c r="K2" s="216"/>
      <c r="L2" s="216"/>
      <c r="N2" s="109"/>
      <c r="O2" s="109"/>
      <c r="P2" s="109"/>
    </row>
    <row r="3" spans="1:16" ht="16.95" customHeight="1" x14ac:dyDescent="0.3">
      <c r="A3" s="215" t="s">
        <v>149</v>
      </c>
      <c r="B3" s="216"/>
      <c r="C3" s="216"/>
      <c r="D3" s="216"/>
      <c r="E3" s="216"/>
      <c r="F3" s="216"/>
      <c r="G3" s="216"/>
      <c r="H3" s="216"/>
      <c r="I3" s="216"/>
      <c r="J3" s="216"/>
      <c r="K3" s="216"/>
      <c r="L3" s="216"/>
      <c r="N3" s="109"/>
      <c r="O3" s="109"/>
      <c r="P3" s="109"/>
    </row>
    <row r="4" spans="1:16" ht="16.95" customHeight="1" x14ac:dyDescent="0.3">
      <c r="A4" s="215" t="s">
        <v>143</v>
      </c>
      <c r="B4" s="216"/>
      <c r="C4" s="216"/>
      <c r="D4" s="216"/>
      <c r="E4" s="216"/>
      <c r="F4" s="216"/>
      <c r="G4" s="216"/>
      <c r="H4" s="216"/>
      <c r="I4" s="216"/>
      <c r="J4" s="216"/>
      <c r="K4" s="216"/>
      <c r="L4" s="216"/>
      <c r="N4" s="109"/>
      <c r="O4" s="109"/>
      <c r="P4" s="109"/>
    </row>
    <row r="5" spans="1:16" ht="9.9" customHeight="1" x14ac:dyDescent="0.3">
      <c r="A5" s="144"/>
      <c r="B5" s="145"/>
      <c r="C5" s="145"/>
      <c r="D5" s="145"/>
      <c r="E5" s="145"/>
      <c r="F5" s="145"/>
      <c r="G5" s="145"/>
      <c r="H5" s="145"/>
      <c r="I5" s="145"/>
      <c r="J5" s="145"/>
      <c r="K5" s="145"/>
      <c r="L5" s="145"/>
      <c r="N5" s="109"/>
      <c r="O5" s="109"/>
      <c r="P5" s="109"/>
    </row>
    <row r="6" spans="1:16" ht="9.9" customHeight="1" x14ac:dyDescent="0.3">
      <c r="A6" s="144"/>
      <c r="B6" s="145"/>
      <c r="C6" s="145"/>
      <c r="D6" s="145"/>
      <c r="E6" s="145"/>
      <c r="F6" s="145"/>
      <c r="G6" s="145"/>
      <c r="H6" s="145"/>
      <c r="I6" s="145"/>
      <c r="J6" s="145"/>
      <c r="K6" s="145"/>
      <c r="L6" s="145"/>
      <c r="N6" s="109"/>
      <c r="O6" s="109"/>
      <c r="P6" s="109"/>
    </row>
    <row r="7" spans="1:16" ht="18" customHeight="1" x14ac:dyDescent="0.3">
      <c r="A7" s="108">
        <v>1</v>
      </c>
      <c r="B7" s="219" t="s">
        <v>101</v>
      </c>
      <c r="C7" s="220"/>
      <c r="D7" s="220"/>
      <c r="E7" s="220"/>
      <c r="F7" s="220"/>
      <c r="G7" s="220"/>
      <c r="H7" s="220"/>
      <c r="I7" s="220"/>
      <c r="J7" s="220"/>
      <c r="K7" s="221"/>
      <c r="L7" s="146"/>
    </row>
    <row r="8" spans="1:16" ht="18" customHeight="1" x14ac:dyDescent="0.3">
      <c r="A8" s="108">
        <f>A7+1</f>
        <v>2</v>
      </c>
      <c r="B8" s="222" t="s">
        <v>102</v>
      </c>
      <c r="C8" s="223"/>
      <c r="D8" s="223"/>
      <c r="E8" s="223"/>
      <c r="F8" s="223"/>
      <c r="G8" s="223"/>
      <c r="H8" s="223"/>
      <c r="I8" s="223"/>
      <c r="J8" s="223"/>
      <c r="K8" s="224"/>
      <c r="L8" s="146"/>
    </row>
    <row r="9" spans="1:16" ht="18" customHeight="1" x14ac:dyDescent="0.3">
      <c r="A9" s="108">
        <f t="shared" ref="A9:A13" si="0">A8+1</f>
        <v>3</v>
      </c>
      <c r="B9" s="108" t="s">
        <v>1</v>
      </c>
      <c r="C9" s="138" t="s">
        <v>2</v>
      </c>
      <c r="D9" s="113" t="s">
        <v>3</v>
      </c>
      <c r="E9" s="113" t="s">
        <v>4</v>
      </c>
      <c r="F9" s="114" t="s">
        <v>5</v>
      </c>
      <c r="G9" s="114" t="s">
        <v>6</v>
      </c>
      <c r="H9" s="114" t="s">
        <v>96</v>
      </c>
      <c r="I9" s="136" t="s">
        <v>97</v>
      </c>
      <c r="J9" s="114" t="s">
        <v>98</v>
      </c>
      <c r="K9" s="136" t="s">
        <v>99</v>
      </c>
    </row>
    <row r="10" spans="1:16" ht="18" customHeight="1" x14ac:dyDescent="0.3">
      <c r="A10" s="108">
        <f t="shared" si="0"/>
        <v>4</v>
      </c>
      <c r="B10" s="213" t="s">
        <v>105</v>
      </c>
      <c r="C10" s="217" t="s">
        <v>106</v>
      </c>
      <c r="D10" s="213" t="s">
        <v>113</v>
      </c>
      <c r="E10" s="213" t="s">
        <v>118</v>
      </c>
      <c r="F10" s="225" t="s">
        <v>114</v>
      </c>
      <c r="G10" s="213" t="s">
        <v>120</v>
      </c>
      <c r="H10" s="225" t="s">
        <v>129</v>
      </c>
      <c r="I10" s="225" t="s">
        <v>115</v>
      </c>
      <c r="J10" s="225" t="s">
        <v>123</v>
      </c>
      <c r="K10" s="225" t="s">
        <v>124</v>
      </c>
    </row>
    <row r="11" spans="1:16" ht="18" customHeight="1" x14ac:dyDescent="0.3">
      <c r="A11" s="108">
        <f t="shared" si="0"/>
        <v>5</v>
      </c>
      <c r="B11" s="214"/>
      <c r="C11" s="218"/>
      <c r="D11" s="213"/>
      <c r="E11" s="214"/>
      <c r="F11" s="226"/>
      <c r="G11" s="214"/>
      <c r="H11" s="227"/>
      <c r="I11" s="227"/>
      <c r="J11" s="227"/>
      <c r="K11" s="226"/>
      <c r="O11" s="127"/>
    </row>
    <row r="12" spans="1:16" ht="18" customHeight="1" x14ac:dyDescent="0.3">
      <c r="A12" s="108">
        <f t="shared" si="0"/>
        <v>6</v>
      </c>
      <c r="B12" s="214"/>
      <c r="C12" s="218"/>
      <c r="D12" s="213"/>
      <c r="E12" s="214"/>
      <c r="F12" s="226"/>
      <c r="G12" s="214"/>
      <c r="H12" s="227"/>
      <c r="I12" s="227"/>
      <c r="J12" s="227"/>
      <c r="K12" s="226"/>
      <c r="O12" s="128"/>
    </row>
    <row r="13" spans="1:16" ht="18" customHeight="1" x14ac:dyDescent="0.3">
      <c r="A13" s="108">
        <f t="shared" si="0"/>
        <v>7</v>
      </c>
      <c r="B13" s="214"/>
      <c r="C13" s="218"/>
      <c r="D13" s="213"/>
      <c r="E13" s="214"/>
      <c r="F13" s="226"/>
      <c r="G13" s="214"/>
      <c r="H13" s="227"/>
      <c r="I13" s="227"/>
      <c r="J13" s="227"/>
      <c r="K13" s="226"/>
      <c r="O13" s="128"/>
    </row>
    <row r="14" spans="1:16" ht="16.95" hidden="1" customHeight="1" outlineLevel="1" x14ac:dyDescent="0.3">
      <c r="B14" s="154"/>
      <c r="C14" s="155"/>
      <c r="D14" s="117">
        <v>39995</v>
      </c>
      <c r="E14" s="154"/>
      <c r="F14" s="116">
        <v>76268</v>
      </c>
      <c r="G14" s="154"/>
      <c r="H14" s="118">
        <v>0</v>
      </c>
      <c r="I14" s="118">
        <v>0</v>
      </c>
      <c r="J14" s="116">
        <f t="shared" ref="J14:J45" si="1">+F14+I14</f>
        <v>76268</v>
      </c>
      <c r="K14" s="118">
        <v>0</v>
      </c>
    </row>
    <row r="15" spans="1:16" ht="16.95" hidden="1" customHeight="1" outlineLevel="1" x14ac:dyDescent="0.3">
      <c r="B15" s="154"/>
      <c r="C15" s="155"/>
      <c r="D15" s="117">
        <f t="shared" ref="D15:D53" si="2">EOMONTH(D14,1)</f>
        <v>40056</v>
      </c>
      <c r="E15" s="154"/>
      <c r="F15" s="116">
        <v>145395</v>
      </c>
      <c r="G15" s="154"/>
      <c r="H15" s="118">
        <v>0</v>
      </c>
      <c r="I15" s="118">
        <f>K15</f>
        <v>0</v>
      </c>
      <c r="J15" s="116">
        <f t="shared" si="1"/>
        <v>145395</v>
      </c>
      <c r="K15" s="118">
        <v>0</v>
      </c>
    </row>
    <row r="16" spans="1:16" ht="16.95" hidden="1" customHeight="1" outlineLevel="1" x14ac:dyDescent="0.3">
      <c r="B16" s="154"/>
      <c r="C16" s="155"/>
      <c r="D16" s="117">
        <f t="shared" si="2"/>
        <v>40086</v>
      </c>
      <c r="E16" s="154"/>
      <c r="F16" s="116">
        <v>106638</v>
      </c>
      <c r="G16" s="154"/>
      <c r="H16" s="118">
        <v>0</v>
      </c>
      <c r="I16" s="118">
        <f t="shared" ref="I16:I41" si="3">K16</f>
        <v>0</v>
      </c>
      <c r="J16" s="116">
        <f t="shared" si="1"/>
        <v>106638</v>
      </c>
      <c r="K16" s="118">
        <v>0</v>
      </c>
    </row>
    <row r="17" spans="1:16" s="120" customFormat="1" ht="18" hidden="1" customHeight="1" outlineLevel="1" x14ac:dyDescent="0.3">
      <c r="A17" s="108"/>
      <c r="B17" s="156"/>
      <c r="C17" s="155"/>
      <c r="D17" s="117">
        <f t="shared" si="2"/>
        <v>40117</v>
      </c>
      <c r="E17" s="156"/>
      <c r="F17" s="121">
        <v>103076</v>
      </c>
      <c r="G17" s="156"/>
      <c r="H17" s="121">
        <v>72960</v>
      </c>
      <c r="I17" s="123">
        <f t="shared" si="3"/>
        <v>3308</v>
      </c>
      <c r="J17" s="121">
        <f t="shared" si="1"/>
        <v>106384</v>
      </c>
      <c r="K17" s="121">
        <f t="shared" ref="K17:K52" si="4">J14-H17</f>
        <v>3308</v>
      </c>
      <c r="N17" s="129"/>
      <c r="O17" s="129"/>
      <c r="P17" s="129"/>
    </row>
    <row r="18" spans="1:16" s="120" customFormat="1" ht="18" hidden="1" customHeight="1" outlineLevel="1" collapsed="1" x14ac:dyDescent="0.3">
      <c r="A18" s="108"/>
      <c r="B18" s="156"/>
      <c r="C18" s="155"/>
      <c r="D18" s="117">
        <f t="shared" si="2"/>
        <v>40147</v>
      </c>
      <c r="E18" s="156"/>
      <c r="F18" s="121">
        <v>90752</v>
      </c>
      <c r="G18" s="156"/>
      <c r="H18" s="121">
        <v>110149</v>
      </c>
      <c r="I18" s="123">
        <f t="shared" si="3"/>
        <v>35246</v>
      </c>
      <c r="J18" s="121">
        <f t="shared" si="1"/>
        <v>125998</v>
      </c>
      <c r="K18" s="121">
        <f t="shared" si="4"/>
        <v>35246</v>
      </c>
      <c r="N18" s="129"/>
      <c r="O18" s="129"/>
      <c r="P18" s="129"/>
    </row>
    <row r="19" spans="1:16" s="120" customFormat="1" ht="18" hidden="1" customHeight="1" outlineLevel="1" collapsed="1" x14ac:dyDescent="0.3">
      <c r="A19" s="108"/>
      <c r="B19" s="156"/>
      <c r="C19" s="155"/>
      <c r="D19" s="117">
        <f t="shared" si="2"/>
        <v>40178</v>
      </c>
      <c r="E19" s="156"/>
      <c r="F19" s="121">
        <v>143372</v>
      </c>
      <c r="G19" s="156"/>
      <c r="H19" s="121">
        <v>84269</v>
      </c>
      <c r="I19" s="123">
        <f t="shared" si="3"/>
        <v>22369</v>
      </c>
      <c r="J19" s="121">
        <f t="shared" si="1"/>
        <v>165741</v>
      </c>
      <c r="K19" s="121">
        <f t="shared" si="4"/>
        <v>22369</v>
      </c>
      <c r="N19" s="129"/>
      <c r="O19" s="129"/>
      <c r="P19" s="129"/>
    </row>
    <row r="20" spans="1:16" s="120" customFormat="1" ht="18" hidden="1" customHeight="1" outlineLevel="1" collapsed="1" x14ac:dyDescent="0.3">
      <c r="A20" s="108"/>
      <c r="B20" s="156"/>
      <c r="C20" s="155"/>
      <c r="D20" s="139">
        <f t="shared" si="2"/>
        <v>40209</v>
      </c>
      <c r="E20" s="156"/>
      <c r="F20" s="121">
        <v>140679</v>
      </c>
      <c r="G20" s="156"/>
      <c r="H20" s="121">
        <v>134910</v>
      </c>
      <c r="I20" s="123">
        <f t="shared" si="3"/>
        <v>-28526</v>
      </c>
      <c r="J20" s="121">
        <f t="shared" si="1"/>
        <v>112153</v>
      </c>
      <c r="K20" s="121">
        <f t="shared" si="4"/>
        <v>-28526</v>
      </c>
      <c r="N20" s="129"/>
      <c r="O20" s="129"/>
      <c r="P20" s="129"/>
    </row>
    <row r="21" spans="1:16" s="120" customFormat="1" ht="18" hidden="1" customHeight="1" outlineLevel="1" collapsed="1" x14ac:dyDescent="0.3">
      <c r="A21" s="108"/>
      <c r="B21" s="156"/>
      <c r="C21" s="155"/>
      <c r="D21" s="139">
        <f t="shared" si="2"/>
        <v>40237</v>
      </c>
      <c r="E21" s="156"/>
      <c r="F21" s="121">
        <v>107542</v>
      </c>
      <c r="G21" s="156"/>
      <c r="H21" s="121">
        <v>199452</v>
      </c>
      <c r="I21" s="123">
        <f t="shared" si="3"/>
        <v>-73454</v>
      </c>
      <c r="J21" s="121">
        <f t="shared" si="1"/>
        <v>34088</v>
      </c>
      <c r="K21" s="121">
        <f t="shared" si="4"/>
        <v>-73454</v>
      </c>
      <c r="N21" s="129"/>
      <c r="O21" s="129"/>
      <c r="P21" s="129"/>
    </row>
    <row r="22" spans="1:16" s="120" customFormat="1" ht="18" hidden="1" customHeight="1" outlineLevel="1" collapsed="1" x14ac:dyDescent="0.3">
      <c r="A22" s="108"/>
      <c r="B22" s="156"/>
      <c r="C22" s="155"/>
      <c r="D22" s="139">
        <f t="shared" si="2"/>
        <v>40268</v>
      </c>
      <c r="E22" s="156"/>
      <c r="F22" s="121">
        <v>102962</v>
      </c>
      <c r="G22" s="156"/>
      <c r="H22" s="121">
        <v>155670</v>
      </c>
      <c r="I22" s="123">
        <f t="shared" si="3"/>
        <v>10071</v>
      </c>
      <c r="J22" s="121">
        <f t="shared" si="1"/>
        <v>113033</v>
      </c>
      <c r="K22" s="121">
        <f t="shared" si="4"/>
        <v>10071</v>
      </c>
      <c r="N22" s="129"/>
      <c r="O22" s="129"/>
      <c r="P22" s="129"/>
    </row>
    <row r="23" spans="1:16" s="120" customFormat="1" ht="18" hidden="1" customHeight="1" outlineLevel="1" collapsed="1" x14ac:dyDescent="0.3">
      <c r="A23" s="108"/>
      <c r="B23" s="156"/>
      <c r="C23" s="155"/>
      <c r="D23" s="139">
        <f t="shared" si="2"/>
        <v>40298</v>
      </c>
      <c r="E23" s="156"/>
      <c r="F23" s="121">
        <v>94101</v>
      </c>
      <c r="G23" s="156"/>
      <c r="H23" s="121">
        <v>89387</v>
      </c>
      <c r="I23" s="123">
        <f t="shared" si="3"/>
        <v>22766</v>
      </c>
      <c r="J23" s="121">
        <f t="shared" si="1"/>
        <v>116867</v>
      </c>
      <c r="K23" s="121">
        <f t="shared" si="4"/>
        <v>22766</v>
      </c>
      <c r="N23" s="129"/>
      <c r="O23" s="129"/>
      <c r="P23" s="129"/>
    </row>
    <row r="24" spans="1:16" s="120" customFormat="1" ht="18" hidden="1" customHeight="1" outlineLevel="1" collapsed="1" x14ac:dyDescent="0.3">
      <c r="A24" s="108"/>
      <c r="B24" s="156"/>
      <c r="C24" s="155"/>
      <c r="D24" s="139">
        <f t="shared" si="2"/>
        <v>40329</v>
      </c>
      <c r="E24" s="156"/>
      <c r="F24" s="121">
        <v>109912</v>
      </c>
      <c r="G24" s="156"/>
      <c r="H24" s="121">
        <v>26458</v>
      </c>
      <c r="I24" s="123">
        <f t="shared" si="3"/>
        <v>7630</v>
      </c>
      <c r="J24" s="121">
        <f t="shared" si="1"/>
        <v>117542</v>
      </c>
      <c r="K24" s="121">
        <f t="shared" si="4"/>
        <v>7630</v>
      </c>
      <c r="N24" s="129"/>
      <c r="O24" s="129"/>
      <c r="P24" s="129"/>
    </row>
    <row r="25" spans="1:16" s="120" customFormat="1" ht="18" hidden="1" customHeight="1" outlineLevel="1" collapsed="1" x14ac:dyDescent="0.3">
      <c r="A25" s="108"/>
      <c r="B25" s="156"/>
      <c r="C25" s="155"/>
      <c r="D25" s="139">
        <f t="shared" si="2"/>
        <v>40359</v>
      </c>
      <c r="E25" s="156"/>
      <c r="F25" s="121">
        <v>151977</v>
      </c>
      <c r="G25" s="156"/>
      <c r="H25" s="121">
        <v>95000</v>
      </c>
      <c r="I25" s="123">
        <f t="shared" si="3"/>
        <v>18033</v>
      </c>
      <c r="J25" s="121">
        <f t="shared" si="1"/>
        <v>170010</v>
      </c>
      <c r="K25" s="121">
        <f t="shared" si="4"/>
        <v>18033</v>
      </c>
      <c r="N25" s="129"/>
      <c r="O25" s="129"/>
      <c r="P25" s="129"/>
    </row>
    <row r="26" spans="1:16" s="120" customFormat="1" ht="18" hidden="1" customHeight="1" outlineLevel="1" collapsed="1" x14ac:dyDescent="0.3">
      <c r="A26" s="108"/>
      <c r="B26" s="156"/>
      <c r="C26" s="155"/>
      <c r="D26" s="139">
        <f t="shared" si="2"/>
        <v>40390</v>
      </c>
      <c r="E26" s="156"/>
      <c r="F26" s="121">
        <v>179949</v>
      </c>
      <c r="G26" s="156"/>
      <c r="H26" s="121">
        <v>171989</v>
      </c>
      <c r="I26" s="123">
        <f t="shared" si="3"/>
        <v>-55122</v>
      </c>
      <c r="J26" s="121">
        <f t="shared" si="1"/>
        <v>124827</v>
      </c>
      <c r="K26" s="121">
        <f t="shared" si="4"/>
        <v>-55122</v>
      </c>
      <c r="N26" s="129"/>
      <c r="O26" s="129"/>
      <c r="P26" s="129"/>
    </row>
    <row r="27" spans="1:16" s="120" customFormat="1" ht="18" hidden="1" customHeight="1" outlineLevel="1" collapsed="1" x14ac:dyDescent="0.3">
      <c r="A27" s="108"/>
      <c r="B27" s="156"/>
      <c r="C27" s="155"/>
      <c r="D27" s="139">
        <f t="shared" si="2"/>
        <v>40421</v>
      </c>
      <c r="E27" s="156"/>
      <c r="F27" s="121">
        <v>171248</v>
      </c>
      <c r="G27" s="156"/>
      <c r="H27" s="121">
        <v>166482</v>
      </c>
      <c r="I27" s="123">
        <f t="shared" si="3"/>
        <v>-48940</v>
      </c>
      <c r="J27" s="121">
        <f t="shared" si="1"/>
        <v>122308</v>
      </c>
      <c r="K27" s="121">
        <f t="shared" si="4"/>
        <v>-48940</v>
      </c>
      <c r="N27" s="129"/>
      <c r="O27" s="129"/>
      <c r="P27" s="129"/>
    </row>
    <row r="28" spans="1:16" s="120" customFormat="1" ht="18" hidden="1" customHeight="1" outlineLevel="1" collapsed="1" x14ac:dyDescent="0.3">
      <c r="A28" s="108"/>
      <c r="B28" s="156"/>
      <c r="C28" s="155"/>
      <c r="D28" s="139">
        <f t="shared" si="2"/>
        <v>40451</v>
      </c>
      <c r="E28" s="156"/>
      <c r="F28" s="121">
        <v>119364</v>
      </c>
      <c r="G28" s="156"/>
      <c r="H28" s="121">
        <v>193002</v>
      </c>
      <c r="I28" s="123">
        <f t="shared" si="3"/>
        <v>-22992</v>
      </c>
      <c r="J28" s="121">
        <f t="shared" si="1"/>
        <v>96372</v>
      </c>
      <c r="K28" s="121">
        <f t="shared" si="4"/>
        <v>-22992</v>
      </c>
      <c r="N28" s="129"/>
      <c r="O28" s="129"/>
      <c r="P28" s="129"/>
    </row>
    <row r="29" spans="1:16" s="120" customFormat="1" ht="18" hidden="1" customHeight="1" outlineLevel="1" collapsed="1" x14ac:dyDescent="0.3">
      <c r="A29" s="108"/>
      <c r="B29" s="156"/>
      <c r="C29" s="155"/>
      <c r="D29" s="139">
        <f t="shared" si="2"/>
        <v>40482</v>
      </c>
      <c r="E29" s="156"/>
      <c r="F29" s="121">
        <v>99597</v>
      </c>
      <c r="G29" s="156"/>
      <c r="H29" s="121">
        <v>110624</v>
      </c>
      <c r="I29" s="123">
        <f t="shared" si="3"/>
        <v>14203</v>
      </c>
      <c r="J29" s="121">
        <f t="shared" si="1"/>
        <v>113800</v>
      </c>
      <c r="K29" s="121">
        <f t="shared" si="4"/>
        <v>14203</v>
      </c>
      <c r="N29" s="129"/>
      <c r="O29" s="129"/>
      <c r="P29" s="129"/>
    </row>
    <row r="30" spans="1:16" s="120" customFormat="1" ht="18" hidden="1" customHeight="1" outlineLevel="1" collapsed="1" x14ac:dyDescent="0.3">
      <c r="A30" s="108"/>
      <c r="B30" s="156"/>
      <c r="C30" s="155"/>
      <c r="D30" s="139">
        <f t="shared" si="2"/>
        <v>40512</v>
      </c>
      <c r="E30" s="156"/>
      <c r="F30" s="121">
        <v>133941</v>
      </c>
      <c r="G30" s="156"/>
      <c r="H30" s="121">
        <v>76717</v>
      </c>
      <c r="I30" s="123">
        <f t="shared" si="3"/>
        <v>45591</v>
      </c>
      <c r="J30" s="121">
        <f t="shared" si="1"/>
        <v>179532</v>
      </c>
      <c r="K30" s="121">
        <f t="shared" si="4"/>
        <v>45591</v>
      </c>
      <c r="N30" s="129"/>
      <c r="O30" s="129"/>
      <c r="P30" s="129"/>
    </row>
    <row r="31" spans="1:16" s="120" customFormat="1" ht="18" hidden="1" customHeight="1" outlineLevel="1" collapsed="1" x14ac:dyDescent="0.3">
      <c r="A31" s="108"/>
      <c r="B31" s="156"/>
      <c r="C31" s="155"/>
      <c r="D31" s="139">
        <f t="shared" si="2"/>
        <v>40543</v>
      </c>
      <c r="E31" s="156"/>
      <c r="F31" s="121">
        <v>165291</v>
      </c>
      <c r="G31" s="156"/>
      <c r="H31" s="121">
        <v>76138</v>
      </c>
      <c r="I31" s="123">
        <f t="shared" si="3"/>
        <v>20234</v>
      </c>
      <c r="J31" s="121">
        <f t="shared" si="1"/>
        <v>185525</v>
      </c>
      <c r="K31" s="121">
        <f t="shared" si="4"/>
        <v>20234</v>
      </c>
      <c r="N31" s="129"/>
      <c r="O31" s="129"/>
      <c r="P31" s="129"/>
    </row>
    <row r="32" spans="1:16" s="120" customFormat="1" ht="18" hidden="1" customHeight="1" outlineLevel="1" collapsed="1" x14ac:dyDescent="0.3">
      <c r="A32" s="108"/>
      <c r="B32" s="156"/>
      <c r="C32" s="155"/>
      <c r="D32" s="139">
        <f t="shared" si="2"/>
        <v>40574</v>
      </c>
      <c r="E32" s="156"/>
      <c r="F32" s="121">
        <v>144991</v>
      </c>
      <c r="G32" s="156"/>
      <c r="H32" s="121">
        <v>160939</v>
      </c>
      <c r="I32" s="123">
        <f t="shared" si="3"/>
        <v>-47139</v>
      </c>
      <c r="J32" s="121">
        <f t="shared" si="1"/>
        <v>97852</v>
      </c>
      <c r="K32" s="121">
        <f t="shared" si="4"/>
        <v>-47139</v>
      </c>
      <c r="N32" s="129"/>
      <c r="O32" s="129"/>
      <c r="P32" s="129"/>
    </row>
    <row r="33" spans="1:16" s="120" customFormat="1" ht="18" hidden="1" customHeight="1" outlineLevel="1" collapsed="1" x14ac:dyDescent="0.3">
      <c r="A33" s="108"/>
      <c r="B33" s="156"/>
      <c r="C33" s="155"/>
      <c r="D33" s="139">
        <f t="shared" si="2"/>
        <v>40602</v>
      </c>
      <c r="E33" s="156"/>
      <c r="F33" s="121">
        <v>106243</v>
      </c>
      <c r="G33" s="156"/>
      <c r="H33" s="121">
        <v>272809</v>
      </c>
      <c r="I33" s="123">
        <f t="shared" si="3"/>
        <v>-93277</v>
      </c>
      <c r="J33" s="121">
        <f t="shared" si="1"/>
        <v>12966</v>
      </c>
      <c r="K33" s="121">
        <f t="shared" si="4"/>
        <v>-93277</v>
      </c>
      <c r="N33" s="129"/>
      <c r="O33" s="129"/>
      <c r="P33" s="129"/>
    </row>
    <row r="34" spans="1:16" s="120" customFormat="1" ht="18" hidden="1" customHeight="1" outlineLevel="1" collapsed="1" x14ac:dyDescent="0.3">
      <c r="A34" s="108"/>
      <c r="B34" s="156"/>
      <c r="C34" s="155"/>
      <c r="D34" s="139">
        <f t="shared" si="2"/>
        <v>40633</v>
      </c>
      <c r="E34" s="156"/>
      <c r="F34" s="121">
        <v>104279</v>
      </c>
      <c r="G34" s="156"/>
      <c r="H34" s="121">
        <v>173641</v>
      </c>
      <c r="I34" s="123">
        <f t="shared" si="3"/>
        <v>11884</v>
      </c>
      <c r="J34" s="121">
        <f t="shared" si="1"/>
        <v>116163</v>
      </c>
      <c r="K34" s="121">
        <f t="shared" si="4"/>
        <v>11884</v>
      </c>
      <c r="N34" s="129"/>
      <c r="O34" s="129"/>
      <c r="P34" s="129"/>
    </row>
    <row r="35" spans="1:16" s="120" customFormat="1" ht="18" hidden="1" customHeight="1" outlineLevel="1" collapsed="1" x14ac:dyDescent="0.3">
      <c r="A35" s="108"/>
      <c r="B35" s="156"/>
      <c r="C35" s="155"/>
      <c r="D35" s="139">
        <f t="shared" si="2"/>
        <v>40663</v>
      </c>
      <c r="E35" s="156"/>
      <c r="F35" s="121">
        <v>99503</v>
      </c>
      <c r="G35" s="156"/>
      <c r="H35" s="121">
        <v>71117</v>
      </c>
      <c r="I35" s="123">
        <f t="shared" si="3"/>
        <v>26735</v>
      </c>
      <c r="J35" s="121">
        <f t="shared" si="1"/>
        <v>126238</v>
      </c>
      <c r="K35" s="121">
        <f t="shared" si="4"/>
        <v>26735</v>
      </c>
      <c r="N35" s="129"/>
      <c r="O35" s="129"/>
      <c r="P35" s="129"/>
    </row>
    <row r="36" spans="1:16" s="120" customFormat="1" ht="18" hidden="1" customHeight="1" outlineLevel="1" collapsed="1" x14ac:dyDescent="0.3">
      <c r="A36" s="108"/>
      <c r="B36" s="156"/>
      <c r="C36" s="155"/>
      <c r="D36" s="139">
        <f t="shared" si="2"/>
        <v>40694</v>
      </c>
      <c r="E36" s="156"/>
      <c r="F36" s="121">
        <v>84395</v>
      </c>
      <c r="G36" s="156"/>
      <c r="H36" s="121">
        <v>10270</v>
      </c>
      <c r="I36" s="123">
        <f t="shared" si="3"/>
        <v>2696</v>
      </c>
      <c r="J36" s="121">
        <f t="shared" si="1"/>
        <v>87091</v>
      </c>
      <c r="K36" s="121">
        <f t="shared" si="4"/>
        <v>2696</v>
      </c>
      <c r="N36" s="129"/>
      <c r="O36" s="129"/>
      <c r="P36" s="129"/>
    </row>
    <row r="37" spans="1:16" s="120" customFormat="1" ht="18" hidden="1" customHeight="1" outlineLevel="1" collapsed="1" x14ac:dyDescent="0.3">
      <c r="A37" s="108"/>
      <c r="B37" s="156"/>
      <c r="C37" s="155"/>
      <c r="D37" s="139">
        <f t="shared" si="2"/>
        <v>40724</v>
      </c>
      <c r="E37" s="156"/>
      <c r="F37" s="121">
        <v>144106</v>
      </c>
      <c r="G37" s="156"/>
      <c r="H37" s="121">
        <v>101730</v>
      </c>
      <c r="I37" s="123">
        <f t="shared" si="3"/>
        <v>14433</v>
      </c>
      <c r="J37" s="121">
        <f t="shared" si="1"/>
        <v>158539</v>
      </c>
      <c r="K37" s="121">
        <f t="shared" si="4"/>
        <v>14433</v>
      </c>
      <c r="N37" s="129"/>
      <c r="O37" s="129"/>
      <c r="P37" s="129"/>
    </row>
    <row r="38" spans="1:16" s="120" customFormat="1" ht="18" hidden="1" customHeight="1" outlineLevel="1" collapsed="1" x14ac:dyDescent="0.3">
      <c r="A38" s="108"/>
      <c r="B38" s="156"/>
      <c r="C38" s="155"/>
      <c r="D38" s="139">
        <f t="shared" si="2"/>
        <v>40755</v>
      </c>
      <c r="E38" s="156"/>
      <c r="F38" s="121">
        <v>161441</v>
      </c>
      <c r="G38" s="156"/>
      <c r="H38" s="121">
        <v>173049</v>
      </c>
      <c r="I38" s="123">
        <f t="shared" si="3"/>
        <v>-46811</v>
      </c>
      <c r="J38" s="121">
        <f t="shared" si="1"/>
        <v>114630</v>
      </c>
      <c r="K38" s="121">
        <f t="shared" si="4"/>
        <v>-46811</v>
      </c>
      <c r="N38" s="129"/>
      <c r="O38" s="129"/>
      <c r="P38" s="129"/>
    </row>
    <row r="39" spans="1:16" s="120" customFormat="1" ht="18" hidden="1" customHeight="1" outlineLevel="1" collapsed="1" x14ac:dyDescent="0.3">
      <c r="A39" s="108"/>
      <c r="B39" s="156"/>
      <c r="C39" s="155"/>
      <c r="D39" s="139">
        <f t="shared" si="2"/>
        <v>40786</v>
      </c>
      <c r="E39" s="156"/>
      <c r="F39" s="121">
        <v>150142</v>
      </c>
      <c r="G39" s="156"/>
      <c r="H39" s="121">
        <v>118726</v>
      </c>
      <c r="I39" s="123">
        <f t="shared" si="3"/>
        <v>-31635</v>
      </c>
      <c r="J39" s="121">
        <f t="shared" si="1"/>
        <v>118507</v>
      </c>
      <c r="K39" s="121">
        <f t="shared" si="4"/>
        <v>-31635</v>
      </c>
      <c r="N39" s="129"/>
      <c r="O39" s="129"/>
      <c r="P39" s="129"/>
    </row>
    <row r="40" spans="1:16" s="120" customFormat="1" ht="18" hidden="1" customHeight="1" outlineLevel="1" collapsed="1" x14ac:dyDescent="0.3">
      <c r="A40" s="108"/>
      <c r="B40" s="156"/>
      <c r="C40" s="155"/>
      <c r="D40" s="139">
        <f t="shared" si="2"/>
        <v>40816</v>
      </c>
      <c r="E40" s="156"/>
      <c r="F40" s="121">
        <v>91106</v>
      </c>
      <c r="G40" s="156"/>
      <c r="H40" s="121">
        <v>197787</v>
      </c>
      <c r="I40" s="123">
        <f t="shared" si="3"/>
        <v>-39248</v>
      </c>
      <c r="J40" s="121">
        <f t="shared" si="1"/>
        <v>51858</v>
      </c>
      <c r="K40" s="121">
        <f t="shared" si="4"/>
        <v>-39248</v>
      </c>
      <c r="N40" s="129"/>
      <c r="O40" s="129"/>
      <c r="P40" s="129"/>
    </row>
    <row r="41" spans="1:16" s="120" customFormat="1" ht="18" hidden="1" customHeight="1" outlineLevel="1" collapsed="1" x14ac:dyDescent="0.3">
      <c r="A41" s="108"/>
      <c r="B41" s="156"/>
      <c r="C41" s="155"/>
      <c r="D41" s="139">
        <f t="shared" si="2"/>
        <v>40847</v>
      </c>
      <c r="E41" s="156"/>
      <c r="F41" s="121">
        <v>108148</v>
      </c>
      <c r="G41" s="156"/>
      <c r="H41" s="121">
        <v>84656</v>
      </c>
      <c r="I41" s="123">
        <f t="shared" si="3"/>
        <v>29974</v>
      </c>
      <c r="J41" s="121">
        <f t="shared" si="1"/>
        <v>138122</v>
      </c>
      <c r="K41" s="121">
        <f t="shared" si="4"/>
        <v>29974</v>
      </c>
      <c r="N41" s="129"/>
      <c r="O41" s="129"/>
      <c r="P41" s="129"/>
    </row>
    <row r="42" spans="1:16" s="120" customFormat="1" ht="18" hidden="1" customHeight="1" outlineLevel="1" collapsed="1" x14ac:dyDescent="0.3">
      <c r="A42" s="108"/>
      <c r="B42" s="156"/>
      <c r="C42" s="155"/>
      <c r="D42" s="139">
        <f t="shared" si="2"/>
        <v>40877</v>
      </c>
      <c r="E42" s="156"/>
      <c r="F42" s="121">
        <v>133425</v>
      </c>
      <c r="G42" s="156"/>
      <c r="H42" s="121">
        <v>76981</v>
      </c>
      <c r="I42" s="123">
        <f t="shared" ref="I42:I48" si="5">K42</f>
        <v>41526</v>
      </c>
      <c r="J42" s="121">
        <f t="shared" si="1"/>
        <v>174951</v>
      </c>
      <c r="K42" s="121">
        <f t="shared" si="4"/>
        <v>41526</v>
      </c>
      <c r="N42" s="129"/>
      <c r="O42" s="129"/>
      <c r="P42" s="129"/>
    </row>
    <row r="43" spans="1:16" s="120" customFormat="1" ht="18" hidden="1" customHeight="1" outlineLevel="1" collapsed="1" x14ac:dyDescent="0.3">
      <c r="A43" s="108"/>
      <c r="B43" s="156"/>
      <c r="C43" s="155"/>
      <c r="D43" s="139">
        <f t="shared" si="2"/>
        <v>40908</v>
      </c>
      <c r="E43" s="156"/>
      <c r="F43" s="121">
        <v>136326</v>
      </c>
      <c r="G43" s="156"/>
      <c r="H43" s="121">
        <v>46361</v>
      </c>
      <c r="I43" s="123">
        <f t="shared" si="5"/>
        <v>5497</v>
      </c>
      <c r="J43" s="121">
        <f t="shared" si="1"/>
        <v>141823</v>
      </c>
      <c r="K43" s="121">
        <f t="shared" si="4"/>
        <v>5497</v>
      </c>
      <c r="N43" s="129"/>
      <c r="O43" s="129"/>
      <c r="P43" s="129"/>
    </row>
    <row r="44" spans="1:16" s="120" customFormat="1" ht="18" hidden="1" customHeight="1" outlineLevel="1" collapsed="1" x14ac:dyDescent="0.3">
      <c r="A44" s="108"/>
      <c r="B44" s="156"/>
      <c r="C44" s="155"/>
      <c r="D44" s="139">
        <f t="shared" si="2"/>
        <v>40939</v>
      </c>
      <c r="E44" s="156"/>
      <c r="F44" s="121">
        <v>141807</v>
      </c>
      <c r="G44" s="156"/>
      <c r="H44" s="121">
        <v>164666</v>
      </c>
      <c r="I44" s="123">
        <f t="shared" si="5"/>
        <v>-26544</v>
      </c>
      <c r="J44" s="121">
        <f t="shared" si="1"/>
        <v>115263</v>
      </c>
      <c r="K44" s="121">
        <f t="shared" si="4"/>
        <v>-26544</v>
      </c>
      <c r="N44" s="129"/>
      <c r="O44" s="129"/>
      <c r="P44" s="129"/>
    </row>
    <row r="45" spans="1:16" s="120" customFormat="1" ht="18" hidden="1" customHeight="1" outlineLevel="1" collapsed="1" x14ac:dyDescent="0.3">
      <c r="A45" s="108"/>
      <c r="B45" s="156"/>
      <c r="C45" s="155"/>
      <c r="D45" s="139">
        <f t="shared" si="2"/>
        <v>40968</v>
      </c>
      <c r="E45" s="156"/>
      <c r="F45" s="121">
        <v>100203</v>
      </c>
      <c r="G45" s="156"/>
      <c r="H45" s="121">
        <v>235118</v>
      </c>
      <c r="I45" s="123">
        <f t="shared" si="5"/>
        <v>-60167</v>
      </c>
      <c r="J45" s="121">
        <f t="shared" si="1"/>
        <v>40036</v>
      </c>
      <c r="K45" s="121">
        <f t="shared" si="4"/>
        <v>-60167</v>
      </c>
      <c r="N45" s="129"/>
      <c r="O45" s="129"/>
      <c r="P45" s="129"/>
    </row>
    <row r="46" spans="1:16" s="120" customFormat="1" ht="18" hidden="1" customHeight="1" outlineLevel="1" collapsed="1" x14ac:dyDescent="0.3">
      <c r="A46" s="108"/>
      <c r="B46" s="156"/>
      <c r="C46" s="155"/>
      <c r="D46" s="139">
        <f t="shared" si="2"/>
        <v>40999</v>
      </c>
      <c r="E46" s="156"/>
      <c r="F46" s="121">
        <v>87448</v>
      </c>
      <c r="G46" s="156"/>
      <c r="H46" s="121">
        <v>128563</v>
      </c>
      <c r="I46" s="123">
        <f t="shared" si="5"/>
        <v>13260</v>
      </c>
      <c r="J46" s="121">
        <f t="shared" ref="J46:J77" si="6">+F46+I46</f>
        <v>100708</v>
      </c>
      <c r="K46" s="121">
        <f t="shared" si="4"/>
        <v>13260</v>
      </c>
      <c r="N46" s="129"/>
      <c r="O46" s="129"/>
      <c r="P46" s="129"/>
    </row>
    <row r="47" spans="1:16" s="120" customFormat="1" ht="18" hidden="1" customHeight="1" outlineLevel="1" collapsed="1" x14ac:dyDescent="0.3">
      <c r="A47" s="108"/>
      <c r="B47" s="156"/>
      <c r="C47" s="155"/>
      <c r="D47" s="139">
        <f t="shared" si="2"/>
        <v>41029</v>
      </c>
      <c r="E47" s="156"/>
      <c r="F47" s="121">
        <v>98801</v>
      </c>
      <c r="G47" s="156"/>
      <c r="H47" s="121">
        <v>92649</v>
      </c>
      <c r="I47" s="123">
        <f t="shared" si="5"/>
        <v>22614</v>
      </c>
      <c r="J47" s="121">
        <f t="shared" si="6"/>
        <v>121415</v>
      </c>
      <c r="K47" s="121">
        <f t="shared" si="4"/>
        <v>22614</v>
      </c>
      <c r="N47" s="129"/>
      <c r="O47" s="129"/>
      <c r="P47" s="129"/>
    </row>
    <row r="48" spans="1:16" s="120" customFormat="1" ht="18" hidden="1" customHeight="1" outlineLevel="1" collapsed="1" x14ac:dyDescent="0.3">
      <c r="A48" s="108"/>
      <c r="B48" s="156"/>
      <c r="C48" s="155"/>
      <c r="D48" s="139">
        <f t="shared" si="2"/>
        <v>41060</v>
      </c>
      <c r="E48" s="156"/>
      <c r="F48" s="121">
        <v>107604</v>
      </c>
      <c r="G48" s="156"/>
      <c r="H48" s="121">
        <v>33962</v>
      </c>
      <c r="I48" s="123">
        <f t="shared" si="5"/>
        <v>6074</v>
      </c>
      <c r="J48" s="121">
        <f t="shared" si="6"/>
        <v>113678</v>
      </c>
      <c r="K48" s="121">
        <f t="shared" si="4"/>
        <v>6074</v>
      </c>
      <c r="N48" s="129"/>
      <c r="O48" s="129"/>
      <c r="P48" s="129"/>
    </row>
    <row r="49" spans="1:16" s="120" customFormat="1" ht="18" hidden="1" customHeight="1" outlineLevel="1" collapsed="1" x14ac:dyDescent="0.3">
      <c r="A49" s="108"/>
      <c r="B49" s="156"/>
      <c r="C49" s="155"/>
      <c r="D49" s="139">
        <f t="shared" si="2"/>
        <v>41090</v>
      </c>
      <c r="E49" s="156"/>
      <c r="F49" s="121">
        <v>137485</v>
      </c>
      <c r="G49" s="156"/>
      <c r="H49" s="121">
        <v>108826</v>
      </c>
      <c r="I49" s="123">
        <f t="shared" ref="I49:I53" si="7">K49</f>
        <v>-8118</v>
      </c>
      <c r="J49" s="121">
        <f t="shared" si="6"/>
        <v>129367</v>
      </c>
      <c r="K49" s="121">
        <f t="shared" si="4"/>
        <v>-8118</v>
      </c>
      <c r="N49" s="129"/>
      <c r="O49" s="129"/>
      <c r="P49" s="129"/>
    </row>
    <row r="50" spans="1:16" s="120" customFormat="1" ht="18" hidden="1" customHeight="1" outlineLevel="1" collapsed="1" x14ac:dyDescent="0.3">
      <c r="A50" s="108"/>
      <c r="B50" s="156"/>
      <c r="C50" s="155"/>
      <c r="D50" s="139">
        <f t="shared" si="2"/>
        <v>41121</v>
      </c>
      <c r="E50" s="156"/>
      <c r="F50" s="121">
        <v>159783</v>
      </c>
      <c r="G50" s="156"/>
      <c r="H50" s="121">
        <v>162458</v>
      </c>
      <c r="I50" s="123">
        <f t="shared" si="7"/>
        <v>-41043</v>
      </c>
      <c r="J50" s="121">
        <f t="shared" si="6"/>
        <v>118740</v>
      </c>
      <c r="K50" s="121">
        <f t="shared" si="4"/>
        <v>-41043</v>
      </c>
      <c r="N50" s="129"/>
      <c r="O50" s="129"/>
      <c r="P50" s="129"/>
    </row>
    <row r="51" spans="1:16" s="120" customFormat="1" ht="18" hidden="1" customHeight="1" outlineLevel="1" collapsed="1" x14ac:dyDescent="0.3">
      <c r="A51" s="108"/>
      <c r="B51" s="156"/>
      <c r="C51" s="155"/>
      <c r="D51" s="139">
        <f t="shared" si="2"/>
        <v>41152</v>
      </c>
      <c r="E51" s="156"/>
      <c r="F51" s="121">
        <v>149078</v>
      </c>
      <c r="G51" s="156"/>
      <c r="H51" s="121">
        <v>153552</v>
      </c>
      <c r="I51" s="123">
        <f t="shared" si="7"/>
        <v>-39874</v>
      </c>
      <c r="J51" s="121">
        <f t="shared" si="6"/>
        <v>109204</v>
      </c>
      <c r="K51" s="121">
        <f t="shared" si="4"/>
        <v>-39874</v>
      </c>
      <c r="N51" s="129"/>
      <c r="O51" s="129"/>
      <c r="P51" s="129"/>
    </row>
    <row r="52" spans="1:16" s="120" customFormat="1" ht="18" hidden="1" customHeight="1" outlineLevel="1" collapsed="1" x14ac:dyDescent="0.3">
      <c r="A52" s="108"/>
      <c r="B52" s="156"/>
      <c r="C52" s="155"/>
      <c r="D52" s="139">
        <f t="shared" si="2"/>
        <v>41182</v>
      </c>
      <c r="E52" s="156"/>
      <c r="F52" s="121">
        <v>102979</v>
      </c>
      <c r="G52" s="156"/>
      <c r="H52" s="121">
        <v>154688</v>
      </c>
      <c r="I52" s="123">
        <f t="shared" si="7"/>
        <v>-25321</v>
      </c>
      <c r="J52" s="121">
        <f t="shared" si="6"/>
        <v>77658</v>
      </c>
      <c r="K52" s="121">
        <f t="shared" si="4"/>
        <v>-25321</v>
      </c>
      <c r="N52" s="129"/>
      <c r="O52" s="129"/>
      <c r="P52" s="129"/>
    </row>
    <row r="53" spans="1:16" s="120" customFormat="1" ht="18" hidden="1" customHeight="1" outlineLevel="1" collapsed="1" x14ac:dyDescent="0.3">
      <c r="A53" s="108"/>
      <c r="B53" s="156"/>
      <c r="C53" s="155"/>
      <c r="D53" s="139">
        <f t="shared" si="2"/>
        <v>41213</v>
      </c>
      <c r="E53" s="156"/>
      <c r="F53" s="121">
        <v>124094.21</v>
      </c>
      <c r="G53" s="156"/>
      <c r="H53" s="121">
        <v>88728.89</v>
      </c>
      <c r="I53" s="123">
        <f t="shared" si="7"/>
        <v>30011.439999999999</v>
      </c>
      <c r="J53" s="121">
        <f t="shared" si="6"/>
        <v>154105.65</v>
      </c>
      <c r="K53" s="121">
        <v>30011.439999999999</v>
      </c>
      <c r="N53" s="129"/>
      <c r="O53" s="129"/>
      <c r="P53" s="129"/>
    </row>
    <row r="54" spans="1:16" s="120" customFormat="1" ht="18" hidden="1" customHeight="1" outlineLevel="1" collapsed="1" x14ac:dyDescent="0.3">
      <c r="A54" s="108"/>
      <c r="B54" s="156"/>
      <c r="C54" s="155"/>
      <c r="D54" s="139">
        <f t="shared" ref="D54" si="8">EOMONTH(D53,1)</f>
        <v>41243</v>
      </c>
      <c r="E54" s="156"/>
      <c r="F54" s="121">
        <v>130063.46</v>
      </c>
      <c r="G54" s="156"/>
      <c r="H54" s="121">
        <v>70984.98</v>
      </c>
      <c r="I54" s="123">
        <f t="shared" ref="I54" si="9">K54</f>
        <v>38219.43</v>
      </c>
      <c r="J54" s="121">
        <f t="shared" si="6"/>
        <v>168282.89</v>
      </c>
      <c r="K54" s="121">
        <v>38219.43</v>
      </c>
      <c r="N54" s="129"/>
      <c r="O54" s="129"/>
      <c r="P54" s="129"/>
    </row>
    <row r="55" spans="1:16" s="120" customFormat="1" ht="18" hidden="1" customHeight="1" outlineLevel="1" collapsed="1" x14ac:dyDescent="0.3">
      <c r="A55" s="108"/>
      <c r="B55" s="156"/>
      <c r="C55" s="155"/>
      <c r="D55" s="139">
        <f t="shared" ref="D55:D100" si="10">EOMONTH(D54,1)</f>
        <v>41274</v>
      </c>
      <c r="E55" s="156"/>
      <c r="F55" s="121">
        <v>149678.62</v>
      </c>
      <c r="G55" s="156"/>
      <c r="H55" s="121">
        <v>71750.460000000006</v>
      </c>
      <c r="I55" s="123">
        <f t="shared" ref="I55:I85" si="11">K55</f>
        <v>5905.24</v>
      </c>
      <c r="J55" s="121">
        <f t="shared" si="6"/>
        <v>155583.85999999999</v>
      </c>
      <c r="K55" s="121">
        <v>5905.24</v>
      </c>
      <c r="N55" s="129"/>
      <c r="O55" s="129"/>
      <c r="P55" s="129"/>
    </row>
    <row r="56" spans="1:16" s="120" customFormat="1" ht="18" hidden="1" customHeight="1" outlineLevel="1" collapsed="1" x14ac:dyDescent="0.3">
      <c r="A56" s="108"/>
      <c r="B56" s="156"/>
      <c r="C56" s="155"/>
      <c r="D56" s="139">
        <f t="shared" si="10"/>
        <v>41305</v>
      </c>
      <c r="E56" s="156"/>
      <c r="F56" s="121">
        <v>171745.62</v>
      </c>
      <c r="G56" s="156"/>
      <c r="H56" s="121">
        <v>183288.85</v>
      </c>
      <c r="I56" s="123">
        <f t="shared" si="11"/>
        <v>-29183.200000000012</v>
      </c>
      <c r="J56" s="121">
        <f t="shared" si="6"/>
        <v>142562.41999999998</v>
      </c>
      <c r="K56" s="121">
        <f t="shared" ref="K56:K99" si="12">J53-H56</f>
        <v>-29183.200000000012</v>
      </c>
      <c r="N56" s="129"/>
      <c r="O56" s="129"/>
      <c r="P56" s="129"/>
    </row>
    <row r="57" spans="1:16" s="120" customFormat="1" ht="18" hidden="1" customHeight="1" outlineLevel="1" collapsed="1" x14ac:dyDescent="0.3">
      <c r="A57" s="108"/>
      <c r="B57" s="156"/>
      <c r="C57" s="155"/>
      <c r="D57" s="139">
        <f t="shared" si="10"/>
        <v>41333</v>
      </c>
      <c r="E57" s="156"/>
      <c r="F57" s="121">
        <v>160815.41</v>
      </c>
      <c r="G57" s="156"/>
      <c r="H57" s="121">
        <v>219530.05</v>
      </c>
      <c r="I57" s="123">
        <f t="shared" si="11"/>
        <v>-51247.159999999974</v>
      </c>
      <c r="J57" s="121">
        <f t="shared" si="6"/>
        <v>109568.25000000003</v>
      </c>
      <c r="K57" s="121">
        <f t="shared" si="12"/>
        <v>-51247.159999999974</v>
      </c>
      <c r="N57" s="129"/>
      <c r="O57" s="129"/>
      <c r="P57" s="129"/>
    </row>
    <row r="58" spans="1:16" s="120" customFormat="1" ht="18" hidden="1" customHeight="1" outlineLevel="1" collapsed="1" x14ac:dyDescent="0.3">
      <c r="A58" s="108"/>
      <c r="B58" s="156"/>
      <c r="C58" s="155"/>
      <c r="D58" s="139">
        <f t="shared" si="10"/>
        <v>41364</v>
      </c>
      <c r="E58" s="156"/>
      <c r="F58" s="121">
        <v>142065.26999999999</v>
      </c>
      <c r="G58" s="156"/>
      <c r="H58" s="121">
        <v>170003.9</v>
      </c>
      <c r="I58" s="123">
        <f t="shared" si="11"/>
        <v>-14420.040000000008</v>
      </c>
      <c r="J58" s="121">
        <f t="shared" si="6"/>
        <v>127645.22999999998</v>
      </c>
      <c r="K58" s="121">
        <f t="shared" si="12"/>
        <v>-14420.040000000008</v>
      </c>
      <c r="N58" s="129"/>
      <c r="O58" s="129"/>
      <c r="P58" s="129"/>
    </row>
    <row r="59" spans="1:16" s="120" customFormat="1" ht="18" hidden="1" customHeight="1" outlineLevel="1" collapsed="1" x14ac:dyDescent="0.3">
      <c r="A59" s="108"/>
      <c r="B59" s="156"/>
      <c r="C59" s="155"/>
      <c r="D59" s="139">
        <f t="shared" si="10"/>
        <v>41394</v>
      </c>
      <c r="E59" s="156"/>
      <c r="F59" s="121">
        <v>118373.04</v>
      </c>
      <c r="G59" s="156"/>
      <c r="H59" s="121">
        <v>122808.32000000001</v>
      </c>
      <c r="I59" s="123">
        <f t="shared" si="11"/>
        <v>19754.099999999977</v>
      </c>
      <c r="J59" s="121">
        <f t="shared" si="6"/>
        <v>138127.13999999996</v>
      </c>
      <c r="K59" s="121">
        <f t="shared" si="12"/>
        <v>19754.099999999977</v>
      </c>
      <c r="N59" s="129"/>
      <c r="O59" s="129"/>
      <c r="P59" s="129"/>
    </row>
    <row r="60" spans="1:16" s="120" customFormat="1" ht="18" hidden="1" customHeight="1" outlineLevel="1" collapsed="1" x14ac:dyDescent="0.3">
      <c r="A60" s="108"/>
      <c r="B60" s="156"/>
      <c r="C60" s="155"/>
      <c r="D60" s="139">
        <f t="shared" si="10"/>
        <v>41425</v>
      </c>
      <c r="E60" s="156"/>
      <c r="F60" s="121">
        <v>128778.98</v>
      </c>
      <c r="G60" s="156"/>
      <c r="H60" s="121">
        <v>103089.74</v>
      </c>
      <c r="I60" s="123">
        <f t="shared" si="11"/>
        <v>6478.5100000000239</v>
      </c>
      <c r="J60" s="121">
        <f t="shared" si="6"/>
        <v>135257.49000000002</v>
      </c>
      <c r="K60" s="121">
        <f t="shared" si="12"/>
        <v>6478.5100000000239</v>
      </c>
      <c r="N60" s="129"/>
      <c r="O60" s="129"/>
      <c r="P60" s="129"/>
    </row>
    <row r="61" spans="1:16" s="120" customFormat="1" ht="18" hidden="1" customHeight="1" outlineLevel="1" collapsed="1" x14ac:dyDescent="0.3">
      <c r="A61" s="108"/>
      <c r="B61" s="156"/>
      <c r="C61" s="155"/>
      <c r="D61" s="139">
        <f t="shared" si="10"/>
        <v>41455</v>
      </c>
      <c r="E61" s="156"/>
      <c r="F61" s="121">
        <v>168911.55</v>
      </c>
      <c r="G61" s="156"/>
      <c r="H61" s="121">
        <v>104648.86</v>
      </c>
      <c r="I61" s="123">
        <f t="shared" si="11"/>
        <v>22996.369999999981</v>
      </c>
      <c r="J61" s="121">
        <f t="shared" si="6"/>
        <v>191907.91999999998</v>
      </c>
      <c r="K61" s="121">
        <f t="shared" si="12"/>
        <v>22996.369999999981</v>
      </c>
      <c r="N61" s="129"/>
      <c r="O61" s="129"/>
      <c r="P61" s="129"/>
    </row>
    <row r="62" spans="1:16" s="120" customFormat="1" ht="18" hidden="1" customHeight="1" outlineLevel="1" collapsed="1" x14ac:dyDescent="0.3">
      <c r="A62" s="108"/>
      <c r="B62" s="156"/>
      <c r="C62" s="155"/>
      <c r="D62" s="139">
        <f t="shared" si="10"/>
        <v>41486</v>
      </c>
      <c r="E62" s="156"/>
      <c r="F62" s="121">
        <v>174263.38</v>
      </c>
      <c r="G62" s="156"/>
      <c r="H62" s="121">
        <v>159445.1</v>
      </c>
      <c r="I62" s="123">
        <f t="shared" si="11"/>
        <v>-21317.96000000005</v>
      </c>
      <c r="J62" s="121">
        <f t="shared" si="6"/>
        <v>152945.41999999995</v>
      </c>
      <c r="K62" s="121">
        <f t="shared" si="12"/>
        <v>-21317.96000000005</v>
      </c>
      <c r="N62" s="129"/>
      <c r="O62" s="129"/>
      <c r="P62" s="129"/>
    </row>
    <row r="63" spans="1:16" s="120" customFormat="1" ht="18" hidden="1" customHeight="1" outlineLevel="1" collapsed="1" x14ac:dyDescent="0.3">
      <c r="A63" s="108"/>
      <c r="B63" s="156"/>
      <c r="C63" s="155"/>
      <c r="D63" s="139">
        <f t="shared" si="10"/>
        <v>41517</v>
      </c>
      <c r="E63" s="156"/>
      <c r="F63" s="121">
        <v>192807.41</v>
      </c>
      <c r="G63" s="156"/>
      <c r="H63" s="121">
        <v>169345.07</v>
      </c>
      <c r="I63" s="123">
        <f t="shared" si="11"/>
        <v>-34087.579999999987</v>
      </c>
      <c r="J63" s="121">
        <f t="shared" si="6"/>
        <v>158719.83000000002</v>
      </c>
      <c r="K63" s="121">
        <f t="shared" si="12"/>
        <v>-34087.579999999987</v>
      </c>
      <c r="N63" s="129"/>
      <c r="O63" s="129"/>
      <c r="P63" s="129"/>
    </row>
    <row r="64" spans="1:16" s="120" customFormat="1" ht="18" hidden="1" customHeight="1" outlineLevel="1" collapsed="1" x14ac:dyDescent="0.3">
      <c r="A64" s="108"/>
      <c r="B64" s="156"/>
      <c r="C64" s="155"/>
      <c r="D64" s="139">
        <f t="shared" si="10"/>
        <v>41547</v>
      </c>
      <c r="E64" s="156"/>
      <c r="F64" s="121">
        <v>187242.94</v>
      </c>
      <c r="G64" s="156"/>
      <c r="H64" s="121">
        <v>202974.25</v>
      </c>
      <c r="I64" s="123">
        <f t="shared" si="11"/>
        <v>-11066.330000000016</v>
      </c>
      <c r="J64" s="121">
        <f t="shared" si="6"/>
        <v>176176.61</v>
      </c>
      <c r="K64" s="121">
        <f t="shared" si="12"/>
        <v>-11066.330000000016</v>
      </c>
      <c r="N64" s="129"/>
      <c r="O64" s="129"/>
      <c r="P64" s="129"/>
    </row>
    <row r="65" spans="1:16" s="120" customFormat="1" ht="18" hidden="1" customHeight="1" outlineLevel="1" collapsed="1" x14ac:dyDescent="0.3">
      <c r="A65" s="108"/>
      <c r="B65" s="156"/>
      <c r="C65" s="155"/>
      <c r="D65" s="139">
        <f t="shared" si="10"/>
        <v>41578</v>
      </c>
      <c r="E65" s="156"/>
      <c r="F65" s="121">
        <v>131619.32</v>
      </c>
      <c r="G65" s="156"/>
      <c r="H65" s="121">
        <v>153165.44</v>
      </c>
      <c r="I65" s="123">
        <f t="shared" si="11"/>
        <v>-220.02000000004773</v>
      </c>
      <c r="J65" s="121">
        <f t="shared" si="6"/>
        <v>131399.29999999996</v>
      </c>
      <c r="K65" s="121">
        <f t="shared" si="12"/>
        <v>-220.02000000004773</v>
      </c>
      <c r="N65" s="129"/>
      <c r="O65" s="129"/>
      <c r="P65" s="129"/>
    </row>
    <row r="66" spans="1:16" s="120" customFormat="1" ht="18" hidden="1" customHeight="1" outlineLevel="1" collapsed="1" x14ac:dyDescent="0.3">
      <c r="A66" s="108"/>
      <c r="B66" s="156"/>
      <c r="C66" s="155"/>
      <c r="D66" s="139">
        <f t="shared" si="10"/>
        <v>41608</v>
      </c>
      <c r="E66" s="156"/>
      <c r="F66" s="121">
        <v>220902.3</v>
      </c>
      <c r="G66" s="156"/>
      <c r="H66" s="121">
        <v>120217.47</v>
      </c>
      <c r="I66" s="123">
        <f t="shared" si="11"/>
        <v>38502.360000000015</v>
      </c>
      <c r="J66" s="121">
        <f t="shared" si="6"/>
        <v>259404.66</v>
      </c>
      <c r="K66" s="121">
        <f t="shared" si="12"/>
        <v>38502.360000000015</v>
      </c>
      <c r="N66" s="129"/>
      <c r="O66" s="129"/>
      <c r="P66" s="129"/>
    </row>
    <row r="67" spans="1:16" s="120" customFormat="1" ht="18" hidden="1" customHeight="1" outlineLevel="1" collapsed="1" x14ac:dyDescent="0.3">
      <c r="A67" s="108"/>
      <c r="B67" s="156"/>
      <c r="C67" s="155"/>
      <c r="D67" s="139">
        <f t="shared" si="10"/>
        <v>41639</v>
      </c>
      <c r="E67" s="156"/>
      <c r="F67" s="121">
        <v>246576.2</v>
      </c>
      <c r="G67" s="156"/>
      <c r="H67" s="121">
        <v>162440.51999999999</v>
      </c>
      <c r="I67" s="123">
        <f t="shared" si="11"/>
        <v>13736.089999999997</v>
      </c>
      <c r="J67" s="121">
        <f t="shared" si="6"/>
        <v>260312.29</v>
      </c>
      <c r="K67" s="121">
        <f t="shared" si="12"/>
        <v>13736.089999999997</v>
      </c>
      <c r="N67" s="129"/>
      <c r="O67" s="129"/>
      <c r="P67" s="129"/>
    </row>
    <row r="68" spans="1:16" s="120" customFormat="1" ht="18" hidden="1" customHeight="1" outlineLevel="1" collapsed="1" x14ac:dyDescent="0.3">
      <c r="A68" s="108"/>
      <c r="B68" s="156"/>
      <c r="C68" s="155"/>
      <c r="D68" s="139">
        <f t="shared" si="10"/>
        <v>41670</v>
      </c>
      <c r="E68" s="156"/>
      <c r="F68" s="121">
        <v>314415.48</v>
      </c>
      <c r="G68" s="156"/>
      <c r="H68" s="121">
        <v>179756.16</v>
      </c>
      <c r="I68" s="123">
        <f t="shared" si="11"/>
        <v>-48356.860000000044</v>
      </c>
      <c r="J68" s="121">
        <f t="shared" si="6"/>
        <v>266058.61999999994</v>
      </c>
      <c r="K68" s="121">
        <f t="shared" si="12"/>
        <v>-48356.860000000044</v>
      </c>
      <c r="N68" s="129"/>
      <c r="O68" s="129"/>
      <c r="P68" s="129"/>
    </row>
    <row r="69" spans="1:16" s="120" customFormat="1" ht="18" hidden="1" customHeight="1" outlineLevel="1" collapsed="1" x14ac:dyDescent="0.3">
      <c r="A69" s="108"/>
      <c r="B69" s="156"/>
      <c r="C69" s="155"/>
      <c r="D69" s="139">
        <f t="shared" si="10"/>
        <v>41698</v>
      </c>
      <c r="E69" s="156"/>
      <c r="F69" s="121">
        <v>263353.44</v>
      </c>
      <c r="G69" s="156"/>
      <c r="H69" s="121">
        <v>369256.77</v>
      </c>
      <c r="I69" s="123">
        <f t="shared" si="11"/>
        <v>-109852.11000000002</v>
      </c>
      <c r="J69" s="121">
        <f t="shared" si="6"/>
        <v>153501.32999999999</v>
      </c>
      <c r="K69" s="121">
        <f t="shared" si="12"/>
        <v>-109852.11000000002</v>
      </c>
      <c r="N69" s="129"/>
      <c r="O69" s="129"/>
      <c r="P69" s="129"/>
    </row>
    <row r="70" spans="1:16" s="120" customFormat="1" ht="18" hidden="1" customHeight="1" outlineLevel="1" collapsed="1" x14ac:dyDescent="0.3">
      <c r="A70" s="108"/>
      <c r="B70" s="156"/>
      <c r="C70" s="155"/>
      <c r="D70" s="139">
        <f t="shared" si="10"/>
        <v>41729</v>
      </c>
      <c r="E70" s="156"/>
      <c r="F70" s="121">
        <v>123239.66</v>
      </c>
      <c r="G70" s="156"/>
      <c r="H70" s="121">
        <v>281843.78000000003</v>
      </c>
      <c r="I70" s="123">
        <f t="shared" si="11"/>
        <v>-21531.49000000002</v>
      </c>
      <c r="J70" s="121">
        <f t="shared" si="6"/>
        <v>101708.16999999998</v>
      </c>
      <c r="K70" s="121">
        <f t="shared" si="12"/>
        <v>-21531.49000000002</v>
      </c>
      <c r="N70" s="129"/>
      <c r="O70" s="129"/>
      <c r="P70" s="129"/>
    </row>
    <row r="71" spans="1:16" s="120" customFormat="1" ht="18" hidden="1" customHeight="1" outlineLevel="1" collapsed="1" x14ac:dyDescent="0.3">
      <c r="A71" s="108"/>
      <c r="B71" s="156"/>
      <c r="C71" s="155"/>
      <c r="D71" s="139">
        <f t="shared" si="10"/>
        <v>41759</v>
      </c>
      <c r="E71" s="156"/>
      <c r="F71" s="121">
        <v>150660.98000000001</v>
      </c>
      <c r="G71" s="156"/>
      <c r="H71" s="121">
        <v>206987.48</v>
      </c>
      <c r="I71" s="123">
        <f t="shared" si="11"/>
        <v>59071.139999999927</v>
      </c>
      <c r="J71" s="121">
        <f t="shared" si="6"/>
        <v>209732.11999999994</v>
      </c>
      <c r="K71" s="121">
        <f t="shared" si="12"/>
        <v>59071.139999999927</v>
      </c>
      <c r="N71" s="129"/>
      <c r="O71" s="129"/>
      <c r="P71" s="129"/>
    </row>
    <row r="72" spans="1:16" s="120" customFormat="1" ht="18" hidden="1" customHeight="1" outlineLevel="1" collapsed="1" x14ac:dyDescent="0.3">
      <c r="A72" s="108"/>
      <c r="B72" s="156"/>
      <c r="C72" s="155"/>
      <c r="D72" s="139">
        <f t="shared" si="10"/>
        <v>41790</v>
      </c>
      <c r="E72" s="156"/>
      <c r="F72" s="121">
        <v>149717.82</v>
      </c>
      <c r="G72" s="156"/>
      <c r="H72" s="121">
        <v>111598.23</v>
      </c>
      <c r="I72" s="123">
        <f t="shared" si="11"/>
        <v>41903.099999999991</v>
      </c>
      <c r="J72" s="121">
        <f t="shared" si="6"/>
        <v>191620.91999999998</v>
      </c>
      <c r="K72" s="121">
        <f t="shared" si="12"/>
        <v>41903.099999999991</v>
      </c>
      <c r="N72" s="129"/>
      <c r="O72" s="129"/>
      <c r="P72" s="129"/>
    </row>
    <row r="73" spans="1:16" s="120" customFormat="1" ht="18" hidden="1" customHeight="1" outlineLevel="1" collapsed="1" x14ac:dyDescent="0.3">
      <c r="A73" s="108"/>
      <c r="B73" s="156"/>
      <c r="C73" s="155"/>
      <c r="D73" s="139">
        <f t="shared" si="10"/>
        <v>41820</v>
      </c>
      <c r="E73" s="156"/>
      <c r="F73" s="121">
        <v>263769.78999999998</v>
      </c>
      <c r="G73" s="156"/>
      <c r="H73" s="121">
        <v>85621.35</v>
      </c>
      <c r="I73" s="123">
        <f t="shared" si="11"/>
        <v>16086.819999999978</v>
      </c>
      <c r="J73" s="121">
        <f t="shared" si="6"/>
        <v>279856.61</v>
      </c>
      <c r="K73" s="121">
        <f t="shared" si="12"/>
        <v>16086.819999999978</v>
      </c>
      <c r="N73" s="129"/>
      <c r="O73" s="129"/>
      <c r="P73" s="129"/>
    </row>
    <row r="74" spans="1:16" s="120" customFormat="1" ht="18" hidden="1" customHeight="1" outlineLevel="1" collapsed="1" x14ac:dyDescent="0.3">
      <c r="A74" s="108"/>
      <c r="B74" s="156"/>
      <c r="C74" s="155"/>
      <c r="D74" s="139">
        <f t="shared" si="10"/>
        <v>41851</v>
      </c>
      <c r="E74" s="156"/>
      <c r="F74" s="121">
        <v>262555.78999999998</v>
      </c>
      <c r="G74" s="156"/>
      <c r="H74" s="121">
        <v>261573.81</v>
      </c>
      <c r="I74" s="123">
        <f t="shared" si="11"/>
        <v>-51841.690000000061</v>
      </c>
      <c r="J74" s="121">
        <f t="shared" si="6"/>
        <v>210714.09999999992</v>
      </c>
      <c r="K74" s="121">
        <f t="shared" si="12"/>
        <v>-51841.690000000061</v>
      </c>
      <c r="N74" s="129"/>
      <c r="O74" s="129"/>
      <c r="P74" s="129"/>
    </row>
    <row r="75" spans="1:16" s="120" customFormat="1" ht="18" hidden="1" customHeight="1" outlineLevel="1" collapsed="1" x14ac:dyDescent="0.3">
      <c r="A75" s="108"/>
      <c r="B75" s="156"/>
      <c r="C75" s="155"/>
      <c r="D75" s="139">
        <f t="shared" si="10"/>
        <v>41882</v>
      </c>
      <c r="E75" s="156"/>
      <c r="F75" s="121">
        <v>349876.95</v>
      </c>
      <c r="G75" s="156"/>
      <c r="H75" s="121">
        <v>230611.87</v>
      </c>
      <c r="I75" s="123">
        <f t="shared" si="11"/>
        <v>-38990.950000000012</v>
      </c>
      <c r="J75" s="121">
        <f t="shared" si="6"/>
        <v>310886</v>
      </c>
      <c r="K75" s="121">
        <f t="shared" si="12"/>
        <v>-38990.950000000012</v>
      </c>
      <c r="N75" s="129"/>
      <c r="O75" s="129"/>
      <c r="P75" s="129"/>
    </row>
    <row r="76" spans="1:16" s="120" customFormat="1" ht="18" hidden="1" customHeight="1" outlineLevel="1" collapsed="1" x14ac:dyDescent="0.3">
      <c r="A76" s="108"/>
      <c r="B76" s="156"/>
      <c r="C76" s="155"/>
      <c r="D76" s="139">
        <f t="shared" si="10"/>
        <v>41912</v>
      </c>
      <c r="E76" s="156"/>
      <c r="F76" s="121">
        <v>282790.87</v>
      </c>
      <c r="G76" s="156"/>
      <c r="H76" s="121">
        <v>283392.99</v>
      </c>
      <c r="I76" s="123">
        <f t="shared" si="11"/>
        <v>-3536.3800000000047</v>
      </c>
      <c r="J76" s="121">
        <f t="shared" si="6"/>
        <v>279254.49</v>
      </c>
      <c r="K76" s="121">
        <f t="shared" si="12"/>
        <v>-3536.3800000000047</v>
      </c>
      <c r="N76" s="129"/>
      <c r="O76" s="129"/>
      <c r="P76" s="129"/>
    </row>
    <row r="77" spans="1:16" s="120" customFormat="1" ht="18" hidden="1" customHeight="1" outlineLevel="1" collapsed="1" x14ac:dyDescent="0.3">
      <c r="A77" s="108"/>
      <c r="B77" s="156"/>
      <c r="C77" s="155"/>
      <c r="D77" s="139">
        <f t="shared" si="10"/>
        <v>41943</v>
      </c>
      <c r="E77" s="156"/>
      <c r="F77" s="121">
        <v>205582.1</v>
      </c>
      <c r="G77" s="156"/>
      <c r="H77" s="121">
        <v>211965.02</v>
      </c>
      <c r="I77" s="123">
        <f t="shared" si="11"/>
        <v>-1250.920000000071</v>
      </c>
      <c r="J77" s="121">
        <f t="shared" si="6"/>
        <v>204331.17999999993</v>
      </c>
      <c r="K77" s="121">
        <f t="shared" si="12"/>
        <v>-1250.920000000071</v>
      </c>
      <c r="N77" s="129"/>
      <c r="O77" s="129"/>
      <c r="P77" s="129"/>
    </row>
    <row r="78" spans="1:16" s="120" customFormat="1" ht="18" hidden="1" customHeight="1" outlineLevel="1" collapsed="1" x14ac:dyDescent="0.3">
      <c r="A78" s="108"/>
      <c r="B78" s="156"/>
      <c r="C78" s="155"/>
      <c r="D78" s="139">
        <f t="shared" si="10"/>
        <v>41973</v>
      </c>
      <c r="E78" s="156"/>
      <c r="F78" s="121">
        <v>257034.88</v>
      </c>
      <c r="G78" s="156"/>
      <c r="H78" s="121">
        <v>211898.57</v>
      </c>
      <c r="I78" s="123">
        <f t="shared" si="11"/>
        <v>98987.43</v>
      </c>
      <c r="J78" s="121">
        <f t="shared" ref="J78:J99" si="13">+F78+I78</f>
        <v>356022.31</v>
      </c>
      <c r="K78" s="121">
        <f t="shared" si="12"/>
        <v>98987.43</v>
      </c>
      <c r="N78" s="129"/>
      <c r="O78" s="129"/>
      <c r="P78" s="129"/>
    </row>
    <row r="79" spans="1:16" s="120" customFormat="1" ht="18" hidden="1" customHeight="1" outlineLevel="1" collapsed="1" x14ac:dyDescent="0.3">
      <c r="A79" s="108"/>
      <c r="B79" s="156"/>
      <c r="C79" s="155"/>
      <c r="D79" s="139">
        <f t="shared" si="10"/>
        <v>42004</v>
      </c>
      <c r="E79" s="156"/>
      <c r="F79" s="121">
        <v>288423.62</v>
      </c>
      <c r="G79" s="156"/>
      <c r="H79" s="121">
        <v>267927.27</v>
      </c>
      <c r="I79" s="123">
        <f t="shared" si="11"/>
        <v>11327.219999999972</v>
      </c>
      <c r="J79" s="121">
        <f t="shared" si="13"/>
        <v>299750.83999999997</v>
      </c>
      <c r="K79" s="121">
        <f t="shared" si="12"/>
        <v>11327.219999999972</v>
      </c>
      <c r="N79" s="129"/>
      <c r="O79" s="129"/>
      <c r="P79" s="129"/>
    </row>
    <row r="80" spans="1:16" s="120" customFormat="1" ht="18" hidden="1" customHeight="1" outlineLevel="1" collapsed="1" x14ac:dyDescent="0.3">
      <c r="A80" s="108"/>
      <c r="B80" s="156"/>
      <c r="C80" s="155"/>
      <c r="D80" s="139">
        <f t="shared" si="10"/>
        <v>42035</v>
      </c>
      <c r="E80" s="156"/>
      <c r="F80" s="121">
        <v>335944.8</v>
      </c>
      <c r="G80" s="156"/>
      <c r="H80" s="121">
        <v>270700.96999999997</v>
      </c>
      <c r="I80" s="123">
        <f t="shared" si="11"/>
        <v>-66369.790000000037</v>
      </c>
      <c r="J80" s="121">
        <f t="shared" si="13"/>
        <v>269575.00999999995</v>
      </c>
      <c r="K80" s="121">
        <f t="shared" si="12"/>
        <v>-66369.790000000037</v>
      </c>
      <c r="N80" s="129"/>
      <c r="O80" s="129"/>
      <c r="P80" s="129"/>
    </row>
    <row r="81" spans="1:16" s="120" customFormat="1" ht="18" hidden="1" customHeight="1" outlineLevel="1" collapsed="1" x14ac:dyDescent="0.3">
      <c r="A81" s="108"/>
      <c r="B81" s="156"/>
      <c r="C81" s="155"/>
      <c r="D81" s="139">
        <f t="shared" si="10"/>
        <v>42063</v>
      </c>
      <c r="E81" s="156"/>
      <c r="F81" s="121">
        <v>341027</v>
      </c>
      <c r="G81" s="156"/>
      <c r="H81" s="121">
        <v>436077.36</v>
      </c>
      <c r="I81" s="123">
        <f t="shared" si="11"/>
        <v>-80055.049999999988</v>
      </c>
      <c r="J81" s="121">
        <f t="shared" si="13"/>
        <v>260971.95</v>
      </c>
      <c r="K81" s="121">
        <f t="shared" si="12"/>
        <v>-80055.049999999988</v>
      </c>
      <c r="N81" s="129"/>
      <c r="O81" s="129"/>
      <c r="P81" s="129"/>
    </row>
    <row r="82" spans="1:16" s="120" customFormat="1" ht="18" hidden="1" customHeight="1" outlineLevel="1" collapsed="1" x14ac:dyDescent="0.3">
      <c r="A82" s="108"/>
      <c r="B82" s="156"/>
      <c r="C82" s="155"/>
      <c r="D82" s="139">
        <f t="shared" si="10"/>
        <v>42094</v>
      </c>
      <c r="E82" s="156"/>
      <c r="F82" s="121">
        <v>187264.51</v>
      </c>
      <c r="G82" s="156"/>
      <c r="H82" s="121">
        <f>303687.12-0.3</f>
        <v>303686.82</v>
      </c>
      <c r="I82" s="123">
        <f t="shared" si="11"/>
        <v>-3935.9800000000396</v>
      </c>
      <c r="J82" s="121">
        <f t="shared" si="13"/>
        <v>183328.52999999997</v>
      </c>
      <c r="K82" s="121">
        <f t="shared" si="12"/>
        <v>-3935.9800000000396</v>
      </c>
      <c r="N82" s="129"/>
      <c r="O82" s="129"/>
      <c r="P82" s="129"/>
    </row>
    <row r="83" spans="1:16" s="120" customFormat="1" ht="18" hidden="1" customHeight="1" outlineLevel="1" collapsed="1" x14ac:dyDescent="0.3">
      <c r="A83" s="108"/>
      <c r="B83" s="156"/>
      <c r="C83" s="155"/>
      <c r="D83" s="139">
        <f t="shared" si="10"/>
        <v>42124</v>
      </c>
      <c r="E83" s="156"/>
      <c r="F83" s="121">
        <v>99396.95</v>
      </c>
      <c r="G83" s="156"/>
      <c r="H83" s="121">
        <v>260224.06</v>
      </c>
      <c r="I83" s="123">
        <f t="shared" si="11"/>
        <v>9350.9499999999534</v>
      </c>
      <c r="J83" s="121">
        <f t="shared" si="13"/>
        <v>108747.89999999995</v>
      </c>
      <c r="K83" s="121">
        <f t="shared" si="12"/>
        <v>9350.9499999999534</v>
      </c>
      <c r="N83" s="129"/>
      <c r="O83" s="129"/>
      <c r="P83" s="129"/>
    </row>
    <row r="84" spans="1:16" s="120" customFormat="1" ht="18" hidden="1" customHeight="1" outlineLevel="1" collapsed="1" x14ac:dyDescent="0.3">
      <c r="A84" s="108"/>
      <c r="B84" s="156"/>
      <c r="C84" s="155"/>
      <c r="D84" s="139">
        <f t="shared" si="10"/>
        <v>42155</v>
      </c>
      <c r="E84" s="156"/>
      <c r="F84" s="121">
        <v>124144.78</v>
      </c>
      <c r="G84" s="156"/>
      <c r="H84" s="121">
        <v>187772.27</v>
      </c>
      <c r="I84" s="123">
        <f t="shared" si="11"/>
        <v>73199.680000000022</v>
      </c>
      <c r="J84" s="121">
        <f t="shared" si="13"/>
        <v>197344.46000000002</v>
      </c>
      <c r="K84" s="121">
        <f t="shared" si="12"/>
        <v>73199.680000000022</v>
      </c>
      <c r="N84" s="129"/>
      <c r="O84" s="129"/>
      <c r="P84" s="129"/>
    </row>
    <row r="85" spans="1:16" s="120" customFormat="1" ht="18" hidden="1" customHeight="1" outlineLevel="1" collapsed="1" x14ac:dyDescent="0.3">
      <c r="A85" s="108"/>
      <c r="B85" s="156"/>
      <c r="C85" s="155"/>
      <c r="D85" s="139">
        <f t="shared" si="10"/>
        <v>42185</v>
      </c>
      <c r="E85" s="156"/>
      <c r="F85" s="121">
        <v>340139.53</v>
      </c>
      <c r="G85" s="156"/>
      <c r="H85" s="121">
        <v>143350.41</v>
      </c>
      <c r="I85" s="123">
        <f t="shared" si="11"/>
        <v>39978.119999999966</v>
      </c>
      <c r="J85" s="121">
        <f t="shared" si="13"/>
        <v>380117.65</v>
      </c>
      <c r="K85" s="121">
        <f t="shared" si="12"/>
        <v>39978.119999999966</v>
      </c>
      <c r="N85" s="129"/>
      <c r="O85" s="129"/>
      <c r="P85" s="129"/>
    </row>
    <row r="86" spans="1:16" s="120" customFormat="1" ht="18" hidden="1" customHeight="1" outlineLevel="1" x14ac:dyDescent="0.3">
      <c r="A86" s="108"/>
      <c r="B86" s="156"/>
      <c r="C86" s="155"/>
      <c r="D86" s="139">
        <f t="shared" si="10"/>
        <v>42216</v>
      </c>
      <c r="E86" s="156"/>
      <c r="F86" s="121">
        <v>255350.29</v>
      </c>
      <c r="G86" s="156"/>
      <c r="H86" s="121">
        <v>142458.25</v>
      </c>
      <c r="I86" s="123">
        <f t="shared" ref="I86:I89" si="14">K86</f>
        <v>-33710.350000000049</v>
      </c>
      <c r="J86" s="121">
        <f t="shared" si="13"/>
        <v>221639.93999999994</v>
      </c>
      <c r="K86" s="121">
        <f t="shared" si="12"/>
        <v>-33710.350000000049</v>
      </c>
      <c r="N86" s="129"/>
      <c r="O86" s="129"/>
      <c r="P86" s="129"/>
    </row>
    <row r="87" spans="1:16" s="120" customFormat="1" ht="18" hidden="1" customHeight="1" outlineLevel="1" collapsed="1" x14ac:dyDescent="0.3">
      <c r="A87" s="108"/>
      <c r="B87" s="156"/>
      <c r="C87" s="155"/>
      <c r="D87" s="139">
        <f t="shared" si="10"/>
        <v>42247</v>
      </c>
      <c r="E87" s="156"/>
      <c r="F87" s="121">
        <v>281154.81</v>
      </c>
      <c r="G87" s="156"/>
      <c r="H87" s="121">
        <v>287168.90000000002</v>
      </c>
      <c r="I87" s="123">
        <f t="shared" si="14"/>
        <v>-89824.44</v>
      </c>
      <c r="J87" s="121">
        <f t="shared" si="13"/>
        <v>191330.37</v>
      </c>
      <c r="K87" s="121">
        <f t="shared" si="12"/>
        <v>-89824.44</v>
      </c>
      <c r="N87" s="129"/>
      <c r="O87" s="129"/>
      <c r="P87" s="129"/>
    </row>
    <row r="88" spans="1:16" s="120" customFormat="1" ht="18" hidden="1" customHeight="1" outlineLevel="1" collapsed="1" x14ac:dyDescent="0.3">
      <c r="A88" s="108"/>
      <c r="B88" s="156"/>
      <c r="C88" s="155"/>
      <c r="D88" s="139">
        <f t="shared" si="10"/>
        <v>42277</v>
      </c>
      <c r="E88" s="156"/>
      <c r="F88" s="121">
        <v>204337.66</v>
      </c>
      <c r="G88" s="156"/>
      <c r="H88" s="121">
        <v>420541.13</v>
      </c>
      <c r="I88" s="123">
        <f t="shared" si="14"/>
        <v>-40423.479999999981</v>
      </c>
      <c r="J88" s="121">
        <f t="shared" si="13"/>
        <v>163914.18000000002</v>
      </c>
      <c r="K88" s="121">
        <f t="shared" si="12"/>
        <v>-40423.479999999981</v>
      </c>
      <c r="N88" s="129"/>
      <c r="O88" s="129"/>
      <c r="P88" s="129"/>
    </row>
    <row r="89" spans="1:16" s="120" customFormat="1" ht="18" hidden="1" customHeight="1" outlineLevel="1" collapsed="1" x14ac:dyDescent="0.3">
      <c r="A89" s="108"/>
      <c r="B89" s="156"/>
      <c r="C89" s="155"/>
      <c r="D89" s="139">
        <f t="shared" si="10"/>
        <v>42308</v>
      </c>
      <c r="E89" s="156"/>
      <c r="F89" s="121">
        <v>154649.41</v>
      </c>
      <c r="G89" s="156"/>
      <c r="H89" s="121">
        <v>181038.28</v>
      </c>
      <c r="I89" s="123">
        <f t="shared" si="14"/>
        <v>40601.659999999945</v>
      </c>
      <c r="J89" s="121">
        <f t="shared" si="13"/>
        <v>195251.06999999995</v>
      </c>
      <c r="K89" s="121">
        <f t="shared" si="12"/>
        <v>40601.659999999945</v>
      </c>
      <c r="N89" s="129"/>
      <c r="O89" s="129"/>
      <c r="P89" s="129"/>
    </row>
    <row r="90" spans="1:16" s="120" customFormat="1" ht="18" hidden="1" customHeight="1" outlineLevel="1" collapsed="1" x14ac:dyDescent="0.3">
      <c r="A90" s="108"/>
      <c r="B90" s="156"/>
      <c r="C90" s="155"/>
      <c r="D90" s="139">
        <f t="shared" si="10"/>
        <v>42338</v>
      </c>
      <c r="E90" s="156"/>
      <c r="F90" s="121">
        <v>135153.66</v>
      </c>
      <c r="G90" s="156"/>
      <c r="H90" s="121">
        <v>143464.37</v>
      </c>
      <c r="I90" s="123">
        <f t="shared" ref="I90:I91" si="15">K90</f>
        <v>47866</v>
      </c>
      <c r="J90" s="121">
        <f t="shared" si="13"/>
        <v>183019.66</v>
      </c>
      <c r="K90" s="121">
        <f t="shared" si="12"/>
        <v>47866</v>
      </c>
      <c r="N90" s="129"/>
      <c r="O90" s="129"/>
      <c r="P90" s="129"/>
    </row>
    <row r="91" spans="1:16" s="120" customFormat="1" ht="18" hidden="1" customHeight="1" outlineLevel="1" collapsed="1" x14ac:dyDescent="0.3">
      <c r="A91" s="108"/>
      <c r="B91" s="156"/>
      <c r="C91" s="155"/>
      <c r="D91" s="139">
        <f t="shared" si="10"/>
        <v>42369</v>
      </c>
      <c r="E91" s="156"/>
      <c r="F91" s="121">
        <v>221202.4</v>
      </c>
      <c r="G91" s="156"/>
      <c r="H91" s="121">
        <v>125495.09</v>
      </c>
      <c r="I91" s="123">
        <f t="shared" si="15"/>
        <v>38419.090000000026</v>
      </c>
      <c r="J91" s="121">
        <f t="shared" si="13"/>
        <v>259621.49000000002</v>
      </c>
      <c r="K91" s="121">
        <f t="shared" si="12"/>
        <v>38419.090000000026</v>
      </c>
      <c r="N91" s="129"/>
      <c r="O91" s="129"/>
      <c r="P91" s="129"/>
    </row>
    <row r="92" spans="1:16" s="120" customFormat="1" ht="18" hidden="1" customHeight="1" outlineLevel="1" collapsed="1" x14ac:dyDescent="0.3">
      <c r="A92" s="108"/>
      <c r="B92" s="156"/>
      <c r="C92" s="155"/>
      <c r="D92" s="139">
        <f t="shared" si="10"/>
        <v>42400</v>
      </c>
      <c r="E92" s="156"/>
      <c r="F92" s="121">
        <v>313020.82</v>
      </c>
      <c r="G92" s="156"/>
      <c r="H92" s="121">
        <v>219834.32</v>
      </c>
      <c r="I92" s="123">
        <f>K92</f>
        <v>-24583.250000000058</v>
      </c>
      <c r="J92" s="121">
        <f t="shared" si="13"/>
        <v>288437.56999999995</v>
      </c>
      <c r="K92" s="121">
        <f t="shared" si="12"/>
        <v>-24583.250000000058</v>
      </c>
      <c r="N92" s="129"/>
      <c r="O92" s="129"/>
      <c r="P92" s="129"/>
    </row>
    <row r="93" spans="1:16" s="120" customFormat="1" ht="18" hidden="1" customHeight="1" outlineLevel="1" collapsed="1" x14ac:dyDescent="0.3">
      <c r="A93" s="108"/>
      <c r="B93" s="156"/>
      <c r="C93" s="155"/>
      <c r="D93" s="139">
        <f t="shared" si="10"/>
        <v>42429</v>
      </c>
      <c r="E93" s="156"/>
      <c r="F93" s="121">
        <v>253821.12</v>
      </c>
      <c r="G93" s="156"/>
      <c r="H93" s="121">
        <v>245088.32</v>
      </c>
      <c r="I93" s="123">
        <f t="shared" ref="I93" si="16">K93</f>
        <v>-62068.66</v>
      </c>
      <c r="J93" s="121">
        <f t="shared" si="13"/>
        <v>191752.46</v>
      </c>
      <c r="K93" s="121">
        <f t="shared" si="12"/>
        <v>-62068.66</v>
      </c>
      <c r="N93" s="129"/>
      <c r="O93" s="129"/>
      <c r="P93" s="129"/>
    </row>
    <row r="94" spans="1:16" s="120" customFormat="1" ht="18" hidden="1" customHeight="1" outlineLevel="1" x14ac:dyDescent="0.3">
      <c r="A94" s="108"/>
      <c r="B94" s="156"/>
      <c r="C94" s="155"/>
      <c r="D94" s="139">
        <f t="shared" si="10"/>
        <v>42460</v>
      </c>
      <c r="E94" s="156"/>
      <c r="F94" s="121">
        <v>173511.73</v>
      </c>
      <c r="G94" s="156"/>
      <c r="H94" s="121">
        <v>304780.38</v>
      </c>
      <c r="I94" s="123">
        <f t="shared" ref="I94:I99" si="17">K94</f>
        <v>-45158.889999999985</v>
      </c>
      <c r="J94" s="121">
        <f t="shared" si="13"/>
        <v>128352.84000000003</v>
      </c>
      <c r="K94" s="121">
        <f t="shared" si="12"/>
        <v>-45158.889999999985</v>
      </c>
      <c r="N94" s="129"/>
      <c r="O94" s="129"/>
      <c r="P94" s="129"/>
    </row>
    <row r="95" spans="1:16" s="120" customFormat="1" ht="18" hidden="1" customHeight="1" outlineLevel="1" x14ac:dyDescent="0.3">
      <c r="A95" s="108"/>
      <c r="B95" s="156"/>
      <c r="C95" s="155"/>
      <c r="D95" s="139">
        <f t="shared" si="10"/>
        <v>42490</v>
      </c>
      <c r="E95" s="156"/>
      <c r="F95" s="121">
        <v>205494.39999999999</v>
      </c>
      <c r="G95" s="156"/>
      <c r="H95" s="121">
        <v>225393.42</v>
      </c>
      <c r="I95" s="123">
        <f t="shared" si="17"/>
        <v>63044.149999999936</v>
      </c>
      <c r="J95" s="121">
        <f t="shared" si="13"/>
        <v>268538.54999999993</v>
      </c>
      <c r="K95" s="121">
        <f t="shared" si="12"/>
        <v>63044.149999999936</v>
      </c>
      <c r="N95" s="129"/>
      <c r="O95" s="129"/>
      <c r="P95" s="129"/>
    </row>
    <row r="96" spans="1:16" s="120" customFormat="1" ht="18" hidden="1" customHeight="1" outlineLevel="1" x14ac:dyDescent="0.3">
      <c r="A96" s="108"/>
      <c r="B96" s="156"/>
      <c r="C96" s="155"/>
      <c r="D96" s="139">
        <f t="shared" si="10"/>
        <v>42521</v>
      </c>
      <c r="E96" s="156"/>
      <c r="F96" s="121">
        <v>264612.27</v>
      </c>
      <c r="G96" s="156"/>
      <c r="H96" s="121">
        <v>147147.38</v>
      </c>
      <c r="I96" s="123">
        <f t="shared" si="17"/>
        <v>44605.079999999987</v>
      </c>
      <c r="J96" s="121">
        <f t="shared" si="13"/>
        <v>309217.34999999998</v>
      </c>
      <c r="K96" s="121">
        <f t="shared" si="12"/>
        <v>44605.079999999987</v>
      </c>
      <c r="M96" s="147"/>
      <c r="N96" s="129"/>
      <c r="O96" s="129"/>
      <c r="P96" s="129"/>
    </row>
    <row r="97" spans="1:16" s="120" customFormat="1" ht="18" hidden="1" customHeight="1" outlineLevel="1" x14ac:dyDescent="0.3">
      <c r="A97" s="108"/>
      <c r="B97" s="156"/>
      <c r="C97" s="155"/>
      <c r="D97" s="139">
        <f t="shared" si="10"/>
        <v>42551</v>
      </c>
      <c r="E97" s="156"/>
      <c r="F97" s="121">
        <v>363164.24</v>
      </c>
      <c r="G97" s="156"/>
      <c r="H97" s="121">
        <v>115931.92</v>
      </c>
      <c r="I97" s="123">
        <f t="shared" si="17"/>
        <v>12420.920000000027</v>
      </c>
      <c r="J97" s="121">
        <f t="shared" si="13"/>
        <v>375585.16000000003</v>
      </c>
      <c r="K97" s="121">
        <f t="shared" si="12"/>
        <v>12420.920000000027</v>
      </c>
      <c r="N97" s="129"/>
      <c r="O97" s="129"/>
      <c r="P97" s="129"/>
    </row>
    <row r="98" spans="1:16" s="120" customFormat="1" ht="18" hidden="1" customHeight="1" outlineLevel="1" x14ac:dyDescent="0.3">
      <c r="A98" s="108"/>
      <c r="B98" s="156"/>
      <c r="C98" s="155"/>
      <c r="D98" s="139">
        <f t="shared" si="10"/>
        <v>42582</v>
      </c>
      <c r="E98" s="156"/>
      <c r="F98" s="121">
        <v>487297.93</v>
      </c>
      <c r="G98" s="156"/>
      <c r="H98" s="121">
        <v>336615.14</v>
      </c>
      <c r="I98" s="123">
        <f t="shared" si="17"/>
        <v>-68076.590000000084</v>
      </c>
      <c r="J98" s="121">
        <f t="shared" si="13"/>
        <v>419221.33999999991</v>
      </c>
      <c r="K98" s="121">
        <f t="shared" si="12"/>
        <v>-68076.590000000084</v>
      </c>
      <c r="N98" s="129"/>
      <c r="O98" s="129"/>
      <c r="P98" s="129"/>
    </row>
    <row r="99" spans="1:16" s="120" customFormat="1" ht="18" hidden="1" customHeight="1" outlineLevel="1" x14ac:dyDescent="0.3">
      <c r="A99" s="108"/>
      <c r="B99" s="156"/>
      <c r="C99" s="155"/>
      <c r="D99" s="139">
        <f t="shared" si="10"/>
        <v>42613</v>
      </c>
      <c r="E99" s="156"/>
      <c r="F99" s="121">
        <v>373881.68</v>
      </c>
      <c r="G99" s="156"/>
      <c r="H99" s="121">
        <v>452973.38</v>
      </c>
      <c r="I99" s="123">
        <f t="shared" si="17"/>
        <v>-143756.03000000003</v>
      </c>
      <c r="J99" s="121">
        <f t="shared" si="13"/>
        <v>230125.64999999997</v>
      </c>
      <c r="K99" s="121">
        <f t="shared" si="12"/>
        <v>-143756.03000000003</v>
      </c>
      <c r="N99" s="129"/>
      <c r="O99" s="129"/>
      <c r="P99" s="129"/>
    </row>
    <row r="100" spans="1:16" s="120" customFormat="1" ht="18" hidden="1" customHeight="1" outlineLevel="1" x14ac:dyDescent="0.3">
      <c r="A100" s="108"/>
      <c r="B100" s="156"/>
      <c r="C100" s="155"/>
      <c r="D100" s="139">
        <f t="shared" si="10"/>
        <v>42643</v>
      </c>
      <c r="E100" s="156"/>
      <c r="F100" s="121">
        <v>339482.93</v>
      </c>
      <c r="G100" s="156"/>
      <c r="H100" s="121">
        <v>430773.13</v>
      </c>
      <c r="I100" s="123">
        <f t="shared" ref="I100" si="18">K100</f>
        <v>-55187.969999999972</v>
      </c>
      <c r="J100" s="121">
        <f t="shared" ref="J100" si="19">+F100+I100</f>
        <v>284294.96000000002</v>
      </c>
      <c r="K100" s="121">
        <f t="shared" ref="K100" si="20">J97-H100</f>
        <v>-55187.969999999972</v>
      </c>
      <c r="N100" s="129"/>
      <c r="O100" s="129"/>
      <c r="P100" s="129"/>
    </row>
    <row r="101" spans="1:16" s="120" customFormat="1" ht="18" hidden="1" customHeight="1" outlineLevel="1" x14ac:dyDescent="0.3">
      <c r="A101" s="108"/>
      <c r="B101" s="156"/>
      <c r="C101" s="155"/>
      <c r="D101" s="139">
        <f t="shared" ref="D101" si="21">EOMONTH(D100,1)</f>
        <v>42674</v>
      </c>
      <c r="E101" s="156"/>
      <c r="F101" s="121">
        <v>223899.93</v>
      </c>
      <c r="G101" s="156"/>
      <c r="H101" s="121">
        <v>399102.61</v>
      </c>
      <c r="I101" s="123">
        <f t="shared" ref="I101:I111" si="22">K101</f>
        <v>20118.729999999923</v>
      </c>
      <c r="J101" s="121">
        <f t="shared" ref="J101:J111" si="23">+F101+I101</f>
        <v>244018.65999999992</v>
      </c>
      <c r="K101" s="121">
        <f t="shared" ref="K101:K111" si="24">J98-H101</f>
        <v>20118.729999999923</v>
      </c>
      <c r="N101" s="129"/>
      <c r="O101" s="129"/>
      <c r="P101" s="129"/>
    </row>
    <row r="102" spans="1:16" s="120" customFormat="1" ht="18" hidden="1" customHeight="1" outlineLevel="1" x14ac:dyDescent="0.3">
      <c r="A102" s="108"/>
      <c r="B102" s="156"/>
      <c r="C102" s="155"/>
      <c r="D102" s="139">
        <f t="shared" ref="D102" si="25">EOMONTH(D101,1)</f>
        <v>42704</v>
      </c>
      <c r="E102" s="156"/>
      <c r="F102" s="121">
        <v>280120.12</v>
      </c>
      <c r="G102" s="156"/>
      <c r="H102" s="121">
        <v>165135.49</v>
      </c>
      <c r="I102" s="123">
        <f t="shared" si="22"/>
        <v>64990.159999999974</v>
      </c>
      <c r="J102" s="121">
        <f t="shared" si="23"/>
        <v>345110.27999999997</v>
      </c>
      <c r="K102" s="121">
        <f t="shared" si="24"/>
        <v>64990.159999999974</v>
      </c>
      <c r="N102" s="129"/>
      <c r="O102" s="129"/>
      <c r="P102" s="129"/>
    </row>
    <row r="103" spans="1:16" s="120" customFormat="1" ht="18" hidden="1" customHeight="1" outlineLevel="1" x14ac:dyDescent="0.3">
      <c r="A103" s="108"/>
      <c r="B103" s="156"/>
      <c r="C103" s="155"/>
      <c r="D103" s="139">
        <f t="shared" ref="D103" si="26">EOMONTH(D102,1)</f>
        <v>42735</v>
      </c>
      <c r="E103" s="156"/>
      <c r="F103" s="121">
        <v>516885.13</v>
      </c>
      <c r="G103" s="156"/>
      <c r="H103" s="121">
        <v>200357.08</v>
      </c>
      <c r="I103" s="123">
        <f t="shared" si="22"/>
        <v>83937.880000000034</v>
      </c>
      <c r="J103" s="121">
        <f t="shared" si="23"/>
        <v>600823.01</v>
      </c>
      <c r="K103" s="121">
        <f t="shared" si="24"/>
        <v>83937.880000000034</v>
      </c>
      <c r="N103" s="129"/>
      <c r="O103" s="129"/>
      <c r="P103" s="129"/>
    </row>
    <row r="104" spans="1:16" s="120" customFormat="1" ht="18" hidden="1" customHeight="1" outlineLevel="1" x14ac:dyDescent="0.3">
      <c r="A104" s="108"/>
      <c r="B104" s="156"/>
      <c r="C104" s="155"/>
      <c r="D104" s="139">
        <f t="shared" ref="D104" si="27">EOMONTH(D103,1)</f>
        <v>42766</v>
      </c>
      <c r="E104" s="156"/>
      <c r="F104" s="121">
        <v>478999.19</v>
      </c>
      <c r="G104" s="156"/>
      <c r="H104" s="121">
        <v>287377.3</v>
      </c>
      <c r="I104" s="123">
        <f t="shared" si="22"/>
        <v>-43358.640000000072</v>
      </c>
      <c r="J104" s="121">
        <f t="shared" si="23"/>
        <v>435640.54999999993</v>
      </c>
      <c r="K104" s="121">
        <f t="shared" si="24"/>
        <v>-43358.640000000072</v>
      </c>
      <c r="N104" s="129"/>
      <c r="O104" s="129"/>
      <c r="P104" s="129"/>
    </row>
    <row r="105" spans="1:16" s="120" customFormat="1" ht="18" hidden="1" customHeight="1" outlineLevel="1" x14ac:dyDescent="0.3">
      <c r="A105" s="108"/>
      <c r="B105" s="156"/>
      <c r="C105" s="155"/>
      <c r="D105" s="139">
        <f t="shared" ref="D105" si="28">EOMONTH(D104,1)</f>
        <v>42794</v>
      </c>
      <c r="E105" s="156"/>
      <c r="F105" s="121">
        <v>299988.32</v>
      </c>
      <c r="G105" s="156"/>
      <c r="H105" s="121">
        <v>492614.86</v>
      </c>
      <c r="I105" s="123">
        <f t="shared" si="22"/>
        <v>-147504.58000000002</v>
      </c>
      <c r="J105" s="121">
        <f t="shared" si="23"/>
        <v>152483.74</v>
      </c>
      <c r="K105" s="121">
        <f t="shared" si="24"/>
        <v>-147504.58000000002</v>
      </c>
      <c r="N105" s="129"/>
      <c r="O105" s="129"/>
      <c r="P105" s="129"/>
    </row>
    <row r="106" spans="1:16" s="120" customFormat="1" ht="18" hidden="1" customHeight="1" outlineLevel="1" x14ac:dyDescent="0.3">
      <c r="A106" s="108"/>
      <c r="B106" s="156"/>
      <c r="C106" s="155"/>
      <c r="D106" s="139">
        <f t="shared" ref="D106" si="29">EOMONTH(D105,1)</f>
        <v>42825</v>
      </c>
      <c r="E106" s="156"/>
      <c r="F106" s="121">
        <v>224095.57</v>
      </c>
      <c r="G106" s="156"/>
      <c r="H106" s="121">
        <v>560959.46</v>
      </c>
      <c r="I106" s="123">
        <f t="shared" si="22"/>
        <v>39863.550000000047</v>
      </c>
      <c r="J106" s="121">
        <f t="shared" si="23"/>
        <v>263959.12000000005</v>
      </c>
      <c r="K106" s="121">
        <f t="shared" si="24"/>
        <v>39863.550000000047</v>
      </c>
      <c r="N106" s="129"/>
      <c r="O106" s="129"/>
      <c r="P106" s="129"/>
    </row>
    <row r="107" spans="1:16" s="120" customFormat="1" ht="18" hidden="1" customHeight="1" outlineLevel="1" x14ac:dyDescent="0.3">
      <c r="A107" s="108"/>
      <c r="B107" s="156"/>
      <c r="C107" s="155"/>
      <c r="D107" s="139">
        <f t="shared" ref="D107" si="30">EOMONTH(D106,1)</f>
        <v>42855</v>
      </c>
      <c r="E107" s="156"/>
      <c r="F107" s="121">
        <v>231131.59</v>
      </c>
      <c r="G107" s="156"/>
      <c r="H107" s="121">
        <v>334448.18</v>
      </c>
      <c r="I107" s="123">
        <f t="shared" si="22"/>
        <v>101192.36999999994</v>
      </c>
      <c r="J107" s="121">
        <f t="shared" si="23"/>
        <v>332323.95999999996</v>
      </c>
      <c r="K107" s="121">
        <f t="shared" si="24"/>
        <v>101192.36999999994</v>
      </c>
      <c r="N107" s="129"/>
      <c r="O107" s="129"/>
      <c r="P107" s="129"/>
    </row>
    <row r="108" spans="1:16" s="120" customFormat="1" ht="18" hidden="1" customHeight="1" outlineLevel="1" x14ac:dyDescent="0.3">
      <c r="A108" s="108"/>
      <c r="B108" s="156"/>
      <c r="C108" s="155"/>
      <c r="D108" s="139">
        <f t="shared" ref="D108" si="31">EOMONTH(D107,1)</f>
        <v>42886</v>
      </c>
      <c r="E108" s="156"/>
      <c r="F108" s="121">
        <v>284515.27</v>
      </c>
      <c r="G108" s="156"/>
      <c r="H108" s="121">
        <v>137484.81</v>
      </c>
      <c r="I108" s="123">
        <f t="shared" si="22"/>
        <v>14998.929999999993</v>
      </c>
      <c r="J108" s="121">
        <f t="shared" si="23"/>
        <v>299514.2</v>
      </c>
      <c r="K108" s="121">
        <f t="shared" si="24"/>
        <v>14998.929999999993</v>
      </c>
      <c r="N108" s="129"/>
      <c r="O108" s="129"/>
      <c r="P108" s="129"/>
    </row>
    <row r="109" spans="1:16" s="120" customFormat="1" ht="18" hidden="1" customHeight="1" outlineLevel="1" x14ac:dyDescent="0.3">
      <c r="A109" s="108"/>
      <c r="B109" s="156"/>
      <c r="C109" s="155"/>
      <c r="D109" s="139">
        <f t="shared" ref="D109" si="32">EOMONTH(D108,1)</f>
        <v>42916</v>
      </c>
      <c r="E109" s="156"/>
      <c r="F109" s="121">
        <v>445835.68</v>
      </c>
      <c r="G109" s="156"/>
      <c r="H109" s="121">
        <v>254790.39999999999</v>
      </c>
      <c r="I109" s="123">
        <f t="shared" si="22"/>
        <v>9168.7200000000594</v>
      </c>
      <c r="J109" s="121">
        <f t="shared" si="23"/>
        <v>455004.4</v>
      </c>
      <c r="K109" s="121">
        <f t="shared" si="24"/>
        <v>9168.7200000000594</v>
      </c>
      <c r="N109" s="129"/>
      <c r="O109" s="129"/>
      <c r="P109" s="129"/>
    </row>
    <row r="110" spans="1:16" s="120" customFormat="1" ht="18" customHeight="1" collapsed="1" x14ac:dyDescent="0.3">
      <c r="A110" s="108">
        <v>8</v>
      </c>
      <c r="B110" s="131">
        <v>42887</v>
      </c>
      <c r="C110" s="140">
        <v>0.10875093</v>
      </c>
      <c r="D110" s="139">
        <v>42917</v>
      </c>
      <c r="E110" s="131">
        <v>42948</v>
      </c>
      <c r="F110" s="121">
        <v>579585.24</v>
      </c>
      <c r="G110" s="131">
        <f t="shared" ref="G110:G135" si="33">EOMONTH(E110,1)</f>
        <v>43008</v>
      </c>
      <c r="H110" s="121">
        <v>414021.18</v>
      </c>
      <c r="I110" s="123">
        <f t="shared" si="22"/>
        <v>-81697.22000000003</v>
      </c>
      <c r="J110" s="121">
        <f t="shared" si="23"/>
        <v>497888.01999999996</v>
      </c>
      <c r="K110" s="121">
        <f t="shared" si="24"/>
        <v>-81697.22000000003</v>
      </c>
      <c r="N110" s="129"/>
      <c r="O110" s="129"/>
      <c r="P110" s="129"/>
    </row>
    <row r="111" spans="1:16" s="120" customFormat="1" ht="18" customHeight="1" x14ac:dyDescent="0.3">
      <c r="A111" s="108">
        <v>9</v>
      </c>
      <c r="B111" s="131">
        <f t="shared" ref="B111:B135" si="34">EOMONTH(B110,1)</f>
        <v>42947</v>
      </c>
      <c r="C111" s="140">
        <v>8.6012889999999995E-2</v>
      </c>
      <c r="D111" s="139">
        <f t="shared" ref="D111:E111" si="35">EOMONTH(D110,1)</f>
        <v>42978</v>
      </c>
      <c r="E111" s="131">
        <f t="shared" si="35"/>
        <v>43008</v>
      </c>
      <c r="F111" s="121">
        <v>401720.58</v>
      </c>
      <c r="G111" s="131">
        <f t="shared" si="33"/>
        <v>43039</v>
      </c>
      <c r="H111" s="121">
        <v>404567.69</v>
      </c>
      <c r="I111" s="123">
        <f t="shared" si="22"/>
        <v>-105053.48999999999</v>
      </c>
      <c r="J111" s="121">
        <f t="shared" si="23"/>
        <v>296667.09000000003</v>
      </c>
      <c r="K111" s="121">
        <f t="shared" si="24"/>
        <v>-105053.48999999999</v>
      </c>
      <c r="N111" s="129"/>
      <c r="O111" s="129"/>
      <c r="P111" s="129"/>
    </row>
    <row r="112" spans="1:16" s="120" customFormat="1" ht="18" customHeight="1" x14ac:dyDescent="0.3">
      <c r="A112" s="108">
        <v>10</v>
      </c>
      <c r="B112" s="131">
        <f t="shared" si="34"/>
        <v>42978</v>
      </c>
      <c r="C112" s="140">
        <v>4.5882630000000001E-2</v>
      </c>
      <c r="D112" s="139">
        <f t="shared" ref="D112:E112" si="36">EOMONTH(D111,1)</f>
        <v>43008</v>
      </c>
      <c r="E112" s="131">
        <f t="shared" si="36"/>
        <v>43039</v>
      </c>
      <c r="F112" s="121">
        <v>190989.9</v>
      </c>
      <c r="G112" s="131">
        <f t="shared" si="33"/>
        <v>43069</v>
      </c>
      <c r="H112" s="121">
        <v>500928.02</v>
      </c>
      <c r="I112" s="123">
        <f t="shared" ref="I112:I135" si="37">K112</f>
        <v>-45923.619999999995</v>
      </c>
      <c r="J112" s="121">
        <f t="shared" ref="J112:J135" si="38">+F112+I112</f>
        <v>145066.28</v>
      </c>
      <c r="K112" s="121">
        <f t="shared" ref="K112:K135" si="39">J109-H112</f>
        <v>-45923.619999999995</v>
      </c>
      <c r="N112" s="129"/>
      <c r="O112" s="129"/>
      <c r="P112" s="129"/>
    </row>
    <row r="113" spans="1:16" s="120" customFormat="1" ht="18" customHeight="1" x14ac:dyDescent="0.3">
      <c r="A113" s="108">
        <v>11</v>
      </c>
      <c r="B113" s="131">
        <f t="shared" si="34"/>
        <v>43008</v>
      </c>
      <c r="C113" s="140">
        <v>8.1473870000000004E-2</v>
      </c>
      <c r="D113" s="139">
        <f t="shared" ref="D113:E113" si="40">EOMONTH(D112,1)</f>
        <v>43039</v>
      </c>
      <c r="E113" s="131">
        <f t="shared" si="40"/>
        <v>43069</v>
      </c>
      <c r="F113" s="121">
        <v>283083.86</v>
      </c>
      <c r="G113" s="131">
        <f t="shared" si="33"/>
        <v>43100</v>
      </c>
      <c r="H113" s="121">
        <v>385929.36</v>
      </c>
      <c r="I113" s="123">
        <f t="shared" si="37"/>
        <v>111958.65999999997</v>
      </c>
      <c r="J113" s="121">
        <f t="shared" si="38"/>
        <v>395042.51999999996</v>
      </c>
      <c r="K113" s="121">
        <f t="shared" si="39"/>
        <v>111958.65999999997</v>
      </c>
      <c r="N113" s="129"/>
      <c r="O113" s="129"/>
      <c r="P113" s="129"/>
    </row>
    <row r="114" spans="1:16" s="120" customFormat="1" ht="18" customHeight="1" x14ac:dyDescent="0.3">
      <c r="A114" s="108">
        <v>12</v>
      </c>
      <c r="B114" s="131">
        <f t="shared" si="34"/>
        <v>43039</v>
      </c>
      <c r="C114" s="140">
        <v>8.3922060000000007E-2</v>
      </c>
      <c r="D114" s="139">
        <f t="shared" ref="D114:E114" si="41">EOMONTH(D113,1)</f>
        <v>43069</v>
      </c>
      <c r="E114" s="131">
        <f t="shared" si="41"/>
        <v>43100</v>
      </c>
      <c r="F114" s="121">
        <v>306514.34999999998</v>
      </c>
      <c r="G114" s="131">
        <f t="shared" si="33"/>
        <v>43131</v>
      </c>
      <c r="H114" s="121">
        <v>254646.28</v>
      </c>
      <c r="I114" s="123">
        <f t="shared" si="37"/>
        <v>42020.810000000027</v>
      </c>
      <c r="J114" s="121">
        <f t="shared" si="38"/>
        <v>348535.16000000003</v>
      </c>
      <c r="K114" s="121">
        <f t="shared" si="39"/>
        <v>42020.810000000027</v>
      </c>
      <c r="N114" s="129"/>
      <c r="O114" s="129"/>
      <c r="P114" s="129"/>
    </row>
    <row r="115" spans="1:16" s="120" customFormat="1" ht="18" customHeight="1" x14ac:dyDescent="0.3">
      <c r="A115" s="108">
        <v>13</v>
      </c>
      <c r="B115" s="131">
        <f t="shared" si="34"/>
        <v>43069</v>
      </c>
      <c r="C115" s="140">
        <v>9.3462320000000002E-2</v>
      </c>
      <c r="D115" s="139">
        <f t="shared" ref="D115:E115" si="42">EOMONTH(D114,1)</f>
        <v>43100</v>
      </c>
      <c r="E115" s="131">
        <f t="shared" si="42"/>
        <v>43131</v>
      </c>
      <c r="F115" s="121">
        <v>438370.51</v>
      </c>
      <c r="G115" s="131">
        <f t="shared" si="33"/>
        <v>43159</v>
      </c>
      <c r="H115" s="121">
        <v>122079.41</v>
      </c>
      <c r="I115" s="123">
        <f t="shared" si="37"/>
        <v>22986.869999999995</v>
      </c>
      <c r="J115" s="121">
        <f t="shared" si="38"/>
        <v>461357.38</v>
      </c>
      <c r="K115" s="121">
        <f t="shared" si="39"/>
        <v>22986.869999999995</v>
      </c>
      <c r="N115" s="129"/>
      <c r="O115" s="129"/>
      <c r="P115" s="129"/>
    </row>
    <row r="116" spans="1:16" s="120" customFormat="1" ht="18" customHeight="1" x14ac:dyDescent="0.3">
      <c r="A116" s="108">
        <v>14</v>
      </c>
      <c r="B116" s="131">
        <f t="shared" si="34"/>
        <v>43100</v>
      </c>
      <c r="C116" s="140">
        <v>8.6848540000000002E-2</v>
      </c>
      <c r="D116" s="139">
        <f t="shared" ref="D116:E116" si="43">EOMONTH(D115,1)</f>
        <v>43131</v>
      </c>
      <c r="E116" s="131">
        <f t="shared" si="43"/>
        <v>43159</v>
      </c>
      <c r="F116" s="121">
        <v>464677.15</v>
      </c>
      <c r="G116" s="131">
        <f t="shared" si="33"/>
        <v>43190</v>
      </c>
      <c r="H116" s="121">
        <v>440509</v>
      </c>
      <c r="I116" s="123">
        <f t="shared" si="37"/>
        <v>-45466.48000000004</v>
      </c>
      <c r="J116" s="121">
        <f t="shared" si="38"/>
        <v>419210.67</v>
      </c>
      <c r="K116" s="121">
        <f t="shared" si="39"/>
        <v>-45466.48000000004</v>
      </c>
      <c r="N116" s="129"/>
      <c r="O116" s="129"/>
      <c r="P116" s="129"/>
    </row>
    <row r="117" spans="1:16" s="120" customFormat="1" ht="18" customHeight="1" x14ac:dyDescent="0.3">
      <c r="A117" s="108">
        <v>15</v>
      </c>
      <c r="B117" s="131">
        <f t="shared" si="34"/>
        <v>43131</v>
      </c>
      <c r="C117" s="140">
        <v>8.9125689999999994E-2</v>
      </c>
      <c r="D117" s="139">
        <f t="shared" ref="D117:E117" si="44">EOMONTH(D116,1)</f>
        <v>43159</v>
      </c>
      <c r="E117" s="131">
        <f t="shared" si="44"/>
        <v>43190</v>
      </c>
      <c r="F117" s="121">
        <v>362494.38</v>
      </c>
      <c r="G117" s="131">
        <f t="shared" si="33"/>
        <v>43220</v>
      </c>
      <c r="H117" s="121">
        <v>535576.56999999995</v>
      </c>
      <c r="I117" s="123">
        <f t="shared" si="37"/>
        <v>-187041.40999999992</v>
      </c>
      <c r="J117" s="121">
        <f t="shared" si="38"/>
        <v>175452.97000000009</v>
      </c>
      <c r="K117" s="121">
        <f t="shared" si="39"/>
        <v>-187041.40999999992</v>
      </c>
      <c r="N117" s="129"/>
      <c r="O117" s="129"/>
      <c r="P117" s="129"/>
    </row>
    <row r="118" spans="1:16" s="120" customFormat="1" ht="18" customHeight="1" x14ac:dyDescent="0.3">
      <c r="A118" s="108">
        <v>16</v>
      </c>
      <c r="B118" s="131">
        <f t="shared" si="34"/>
        <v>43159</v>
      </c>
      <c r="C118" s="140">
        <v>6.4310989999999998E-2</v>
      </c>
      <c r="D118" s="139">
        <f t="shared" ref="D118:E118" si="45">EOMONTH(D117,1)</f>
        <v>43190</v>
      </c>
      <c r="E118" s="131">
        <f t="shared" si="45"/>
        <v>43220</v>
      </c>
      <c r="F118" s="121">
        <v>242231.37</v>
      </c>
      <c r="G118" s="131">
        <f t="shared" si="33"/>
        <v>43251</v>
      </c>
      <c r="H118" s="121">
        <v>451786.6</v>
      </c>
      <c r="I118" s="123">
        <f t="shared" si="37"/>
        <v>9570.7800000000279</v>
      </c>
      <c r="J118" s="121">
        <f t="shared" si="38"/>
        <v>251802.15000000002</v>
      </c>
      <c r="K118" s="121">
        <f t="shared" si="39"/>
        <v>9570.7800000000279</v>
      </c>
      <c r="N118" s="129"/>
      <c r="O118" s="129"/>
      <c r="P118" s="129"/>
    </row>
    <row r="119" spans="1:16" s="120" customFormat="1" ht="18" customHeight="1" x14ac:dyDescent="0.3">
      <c r="A119" s="108">
        <v>17</v>
      </c>
      <c r="B119" s="131">
        <f t="shared" si="34"/>
        <v>43190</v>
      </c>
      <c r="C119" s="140">
        <v>8.5307889999999997E-2</v>
      </c>
      <c r="D119" s="139">
        <f t="shared" ref="D119:E119" si="46">EOMONTH(D118,1)</f>
        <v>43220</v>
      </c>
      <c r="E119" s="131">
        <f t="shared" si="46"/>
        <v>43251</v>
      </c>
      <c r="F119" s="121">
        <v>278445.89</v>
      </c>
      <c r="G119" s="131">
        <f t="shared" si="33"/>
        <v>43281</v>
      </c>
      <c r="H119" s="121">
        <v>293705.95</v>
      </c>
      <c r="I119" s="123">
        <f t="shared" si="37"/>
        <v>125504.71999999997</v>
      </c>
      <c r="J119" s="121">
        <f t="shared" si="38"/>
        <v>403950.61</v>
      </c>
      <c r="K119" s="121">
        <f t="shared" si="39"/>
        <v>125504.71999999997</v>
      </c>
      <c r="N119" s="129"/>
      <c r="O119" s="129"/>
      <c r="P119" s="129"/>
    </row>
    <row r="120" spans="1:16" s="120" customFormat="1" ht="18" customHeight="1" x14ac:dyDescent="0.3">
      <c r="A120" s="108">
        <v>18</v>
      </c>
      <c r="B120" s="131">
        <f t="shared" si="34"/>
        <v>43220</v>
      </c>
      <c r="C120" s="140">
        <v>8.1429319999999999E-2</v>
      </c>
      <c r="D120" s="139">
        <f t="shared" ref="D120:E120" si="47">EOMONTH(D119,1)</f>
        <v>43251</v>
      </c>
      <c r="E120" s="131">
        <f t="shared" si="47"/>
        <v>43281</v>
      </c>
      <c r="F120" s="121">
        <v>336732.7</v>
      </c>
      <c r="G120" s="131">
        <f t="shared" si="33"/>
        <v>43312</v>
      </c>
      <c r="H120" s="121">
        <v>162863.39000000001</v>
      </c>
      <c r="I120" s="123">
        <f t="shared" si="37"/>
        <v>12589.580000000075</v>
      </c>
      <c r="J120" s="121">
        <f t="shared" si="38"/>
        <v>349322.28000000009</v>
      </c>
      <c r="K120" s="121">
        <f t="shared" si="39"/>
        <v>12589.580000000075</v>
      </c>
      <c r="N120" s="129"/>
      <c r="O120" s="129"/>
      <c r="P120" s="129"/>
    </row>
    <row r="121" spans="1:16" s="120" customFormat="1" ht="18" customHeight="1" x14ac:dyDescent="0.3">
      <c r="A121" s="108">
        <v>19</v>
      </c>
      <c r="B121" s="131">
        <f t="shared" si="34"/>
        <v>43251</v>
      </c>
      <c r="C121" s="140">
        <v>9.4201789999999994E-2</v>
      </c>
      <c r="D121" s="139">
        <f t="shared" ref="D121:E121" si="48">EOMONTH(D120,1)</f>
        <v>43281</v>
      </c>
      <c r="E121" s="131">
        <f t="shared" si="48"/>
        <v>43312</v>
      </c>
      <c r="F121" s="121">
        <v>446625.86</v>
      </c>
      <c r="G121" s="131">
        <f t="shared" si="33"/>
        <v>43343</v>
      </c>
      <c r="H121" s="121">
        <v>233566.62</v>
      </c>
      <c r="I121" s="123">
        <f t="shared" si="37"/>
        <v>18235.530000000028</v>
      </c>
      <c r="J121" s="121">
        <f t="shared" si="38"/>
        <v>464861.39</v>
      </c>
      <c r="K121" s="121">
        <f t="shared" si="39"/>
        <v>18235.530000000028</v>
      </c>
      <c r="N121" s="129"/>
      <c r="O121" s="129"/>
      <c r="P121" s="129"/>
    </row>
    <row r="122" spans="1:16" s="120" customFormat="1" ht="18" customHeight="1" x14ac:dyDescent="0.3">
      <c r="A122" s="108">
        <v>20</v>
      </c>
      <c r="B122" s="131">
        <f t="shared" si="34"/>
        <v>43281</v>
      </c>
      <c r="C122" s="140">
        <v>8.5653030000000005E-2</v>
      </c>
      <c r="D122" s="139">
        <f t="shared" ref="D122:E122" si="49">EOMONTH(D121,1)</f>
        <v>43312</v>
      </c>
      <c r="E122" s="131">
        <f t="shared" si="49"/>
        <v>43343</v>
      </c>
      <c r="F122" s="121">
        <v>439516.08</v>
      </c>
      <c r="G122" s="131">
        <f t="shared" si="33"/>
        <v>43373</v>
      </c>
      <c r="H122" s="121">
        <v>517934.03</v>
      </c>
      <c r="I122" s="123">
        <f t="shared" si="37"/>
        <v>-113983.42000000004</v>
      </c>
      <c r="J122" s="121">
        <f t="shared" si="38"/>
        <v>325532.65999999997</v>
      </c>
      <c r="K122" s="121">
        <f t="shared" si="39"/>
        <v>-113983.42000000004</v>
      </c>
      <c r="N122" s="129"/>
      <c r="O122" s="129"/>
      <c r="P122" s="129"/>
    </row>
    <row r="123" spans="1:16" s="120" customFormat="1" ht="18" customHeight="1" x14ac:dyDescent="0.3">
      <c r="A123" s="108">
        <v>21</v>
      </c>
      <c r="B123" s="131">
        <f t="shared" si="34"/>
        <v>43312</v>
      </c>
      <c r="C123" s="140">
        <v>9.7209050000000005E-2</v>
      </c>
      <c r="D123" s="139">
        <f t="shared" ref="D123:E123" si="50">EOMONTH(D122,1)</f>
        <v>43343</v>
      </c>
      <c r="E123" s="131">
        <f t="shared" si="50"/>
        <v>43373</v>
      </c>
      <c r="F123" s="121">
        <v>461234.75</v>
      </c>
      <c r="G123" s="131">
        <f t="shared" si="33"/>
        <v>43404</v>
      </c>
      <c r="H123" s="121">
        <v>464720.77</v>
      </c>
      <c r="I123" s="123">
        <f t="shared" si="37"/>
        <v>-115398.48999999993</v>
      </c>
      <c r="J123" s="121">
        <f t="shared" si="38"/>
        <v>345836.26000000007</v>
      </c>
      <c r="K123" s="121">
        <f t="shared" si="39"/>
        <v>-115398.48999999993</v>
      </c>
      <c r="N123" s="129"/>
      <c r="O123" s="129"/>
      <c r="P123" s="129"/>
    </row>
    <row r="124" spans="1:16" s="120" customFormat="1" ht="18" customHeight="1" x14ac:dyDescent="0.3">
      <c r="A124" s="108">
        <v>22</v>
      </c>
      <c r="B124" s="131">
        <f t="shared" si="34"/>
        <v>43343</v>
      </c>
      <c r="C124" s="140">
        <v>6.773962E-2</v>
      </c>
      <c r="D124" s="139">
        <f t="shared" ref="D124:E124" si="51">EOMONTH(D123,1)</f>
        <v>43373</v>
      </c>
      <c r="E124" s="131">
        <f t="shared" si="51"/>
        <v>43404</v>
      </c>
      <c r="F124" s="121">
        <v>298073.62</v>
      </c>
      <c r="G124" s="131">
        <f t="shared" si="33"/>
        <v>43434</v>
      </c>
      <c r="H124" s="121">
        <v>472321.28000000003</v>
      </c>
      <c r="I124" s="123">
        <f t="shared" si="37"/>
        <v>-7459.890000000014</v>
      </c>
      <c r="J124" s="121">
        <f t="shared" si="38"/>
        <v>290613.73</v>
      </c>
      <c r="K124" s="121">
        <f t="shared" si="39"/>
        <v>-7459.890000000014</v>
      </c>
      <c r="N124" s="129"/>
      <c r="O124" s="129"/>
      <c r="P124" s="129"/>
    </row>
    <row r="125" spans="1:16" s="120" customFormat="1" ht="18" customHeight="1" x14ac:dyDescent="0.3">
      <c r="A125" s="108">
        <v>23</v>
      </c>
      <c r="B125" s="131">
        <f t="shared" si="34"/>
        <v>43373</v>
      </c>
      <c r="C125" s="140">
        <v>9.6567710000000001E-2</v>
      </c>
      <c r="D125" s="139">
        <f t="shared" ref="D125:E125" si="52">EOMONTH(D124,1)</f>
        <v>43404</v>
      </c>
      <c r="E125" s="131">
        <f t="shared" si="52"/>
        <v>43434</v>
      </c>
      <c r="F125" s="121">
        <v>369178.3</v>
      </c>
      <c r="G125" s="131">
        <f t="shared" si="33"/>
        <v>43465</v>
      </c>
      <c r="H125" s="121">
        <v>283651</v>
      </c>
      <c r="I125" s="123">
        <f t="shared" si="37"/>
        <v>41881.659999999974</v>
      </c>
      <c r="J125" s="121">
        <f t="shared" si="38"/>
        <v>411059.95999999996</v>
      </c>
      <c r="K125" s="121">
        <f t="shared" si="39"/>
        <v>41881.659999999974</v>
      </c>
      <c r="N125" s="129"/>
      <c r="O125" s="129"/>
      <c r="P125" s="129"/>
    </row>
    <row r="126" spans="1:16" s="120" customFormat="1" ht="18" customHeight="1" x14ac:dyDescent="0.3">
      <c r="A126" s="108">
        <v>24</v>
      </c>
      <c r="B126" s="131">
        <f t="shared" si="34"/>
        <v>43404</v>
      </c>
      <c r="C126" s="140">
        <v>9.6868129999999997E-2</v>
      </c>
      <c r="D126" s="139">
        <f t="shared" ref="D126:E126" si="53">EOMONTH(D125,1)</f>
        <v>43434</v>
      </c>
      <c r="E126" s="131">
        <f t="shared" si="53"/>
        <v>43465</v>
      </c>
      <c r="F126" s="121">
        <v>391919.34</v>
      </c>
      <c r="G126" s="131">
        <f t="shared" si="33"/>
        <v>43496</v>
      </c>
      <c r="H126" s="121">
        <v>302808.98</v>
      </c>
      <c r="I126" s="123">
        <f t="shared" si="37"/>
        <v>43027.280000000086</v>
      </c>
      <c r="J126" s="121">
        <f t="shared" si="38"/>
        <v>434946.62000000011</v>
      </c>
      <c r="K126" s="121">
        <f t="shared" si="39"/>
        <v>43027.280000000086</v>
      </c>
      <c r="N126" s="129"/>
      <c r="O126" s="129"/>
      <c r="P126" s="129"/>
    </row>
    <row r="127" spans="1:16" s="120" customFormat="1" ht="18" customHeight="1" x14ac:dyDescent="0.3">
      <c r="A127" s="108">
        <v>25</v>
      </c>
      <c r="B127" s="131">
        <f t="shared" si="34"/>
        <v>43434</v>
      </c>
      <c r="C127" s="140">
        <v>0.10872047</v>
      </c>
      <c r="D127" s="139">
        <f t="shared" ref="D127:E127" si="54">EOMONTH(D126,1)</f>
        <v>43465</v>
      </c>
      <c r="E127" s="131">
        <f t="shared" si="54"/>
        <v>43496</v>
      </c>
      <c r="F127" s="121">
        <v>449389.71</v>
      </c>
      <c r="G127" s="131">
        <f t="shared" si="33"/>
        <v>43524</v>
      </c>
      <c r="H127" s="121">
        <v>233972.52</v>
      </c>
      <c r="I127" s="123">
        <f t="shared" si="37"/>
        <v>56641.209999999992</v>
      </c>
      <c r="J127" s="121">
        <f t="shared" si="38"/>
        <v>506030.92000000004</v>
      </c>
      <c r="K127" s="121">
        <f t="shared" si="39"/>
        <v>56641.209999999992</v>
      </c>
      <c r="N127" s="129"/>
      <c r="O127" s="129"/>
      <c r="P127" s="129"/>
    </row>
    <row r="128" spans="1:16" s="120" customFormat="1" ht="18" customHeight="1" x14ac:dyDescent="0.3">
      <c r="A128" s="108">
        <v>26</v>
      </c>
      <c r="B128" s="131">
        <f t="shared" si="34"/>
        <v>43465</v>
      </c>
      <c r="C128" s="140">
        <v>0.10952069</v>
      </c>
      <c r="D128" s="139">
        <f t="shared" ref="D128:E128" si="55">EOMONTH(D127,1)</f>
        <v>43496</v>
      </c>
      <c r="E128" s="131">
        <f t="shared" si="55"/>
        <v>43524</v>
      </c>
      <c r="F128" s="121">
        <v>503242.71</v>
      </c>
      <c r="G128" s="131">
        <f t="shared" si="33"/>
        <v>43555</v>
      </c>
      <c r="H128" s="121">
        <v>490283.27</v>
      </c>
      <c r="I128" s="123">
        <f t="shared" si="37"/>
        <v>-79223.310000000056</v>
      </c>
      <c r="J128" s="121">
        <f t="shared" si="38"/>
        <v>424019.39999999997</v>
      </c>
      <c r="K128" s="121">
        <f t="shared" si="39"/>
        <v>-79223.310000000056</v>
      </c>
      <c r="N128" s="129"/>
      <c r="O128" s="129"/>
      <c r="P128" s="129"/>
    </row>
    <row r="129" spans="1:16" s="120" customFormat="1" ht="18" customHeight="1" x14ac:dyDescent="0.3">
      <c r="A129" s="108">
        <v>27</v>
      </c>
      <c r="B129" s="131">
        <f t="shared" si="34"/>
        <v>43496</v>
      </c>
      <c r="C129" s="140">
        <v>9.6100149999999995E-2</v>
      </c>
      <c r="D129" s="139">
        <f t="shared" ref="D129:E129" si="56">EOMONTH(D128,1)</f>
        <v>43524</v>
      </c>
      <c r="E129" s="131">
        <f t="shared" si="56"/>
        <v>43555</v>
      </c>
      <c r="F129" s="121">
        <v>364772.34</v>
      </c>
      <c r="G129" s="131">
        <f t="shared" si="33"/>
        <v>43585</v>
      </c>
      <c r="H129" s="121">
        <v>481713.31</v>
      </c>
      <c r="I129" s="123">
        <f t="shared" si="37"/>
        <v>-46766.689999999886</v>
      </c>
      <c r="J129" s="121">
        <f t="shared" si="38"/>
        <v>318005.65000000014</v>
      </c>
      <c r="K129" s="121">
        <f t="shared" si="39"/>
        <v>-46766.689999999886</v>
      </c>
      <c r="N129" s="129"/>
      <c r="O129" s="129"/>
      <c r="P129" s="129"/>
    </row>
    <row r="130" spans="1:16" s="120" customFormat="1" ht="18" customHeight="1" x14ac:dyDescent="0.3">
      <c r="A130" s="108">
        <v>28</v>
      </c>
      <c r="B130" s="131">
        <f t="shared" si="34"/>
        <v>43524</v>
      </c>
      <c r="C130" s="140">
        <v>7.8860360000000004E-2</v>
      </c>
      <c r="D130" s="139">
        <f t="shared" ref="D130:E130" si="57">EOMONTH(D129,1)</f>
        <v>43555</v>
      </c>
      <c r="E130" s="131">
        <f t="shared" si="57"/>
        <v>43585</v>
      </c>
      <c r="F130" s="121">
        <v>308687.08</v>
      </c>
      <c r="G130" s="131">
        <f t="shared" si="33"/>
        <v>43616</v>
      </c>
      <c r="H130" s="121">
        <v>499322.58</v>
      </c>
      <c r="I130" s="123">
        <f t="shared" si="37"/>
        <v>6708.3400000000256</v>
      </c>
      <c r="J130" s="121">
        <f t="shared" si="38"/>
        <v>315395.42000000004</v>
      </c>
      <c r="K130" s="121">
        <f t="shared" si="39"/>
        <v>6708.3400000000256</v>
      </c>
      <c r="N130" s="129"/>
      <c r="O130" s="129"/>
      <c r="P130" s="129"/>
    </row>
    <row r="131" spans="1:16" s="120" customFormat="1" ht="18" customHeight="1" x14ac:dyDescent="0.3">
      <c r="A131" s="108">
        <v>29</v>
      </c>
      <c r="B131" s="131">
        <f t="shared" si="34"/>
        <v>43555</v>
      </c>
      <c r="C131" s="140">
        <v>8.642946E-2</v>
      </c>
      <c r="D131" s="139">
        <f t="shared" ref="D131:E131" si="58">EOMONTH(D130,1)</f>
        <v>43585</v>
      </c>
      <c r="E131" s="131">
        <f t="shared" si="58"/>
        <v>43616</v>
      </c>
      <c r="F131" s="121">
        <v>260319.05</v>
      </c>
      <c r="G131" s="131">
        <f t="shared" si="33"/>
        <v>43646</v>
      </c>
      <c r="H131" s="121">
        <v>344988.18</v>
      </c>
      <c r="I131" s="123">
        <f t="shared" si="37"/>
        <v>79031.219999999972</v>
      </c>
      <c r="J131" s="121">
        <f t="shared" si="38"/>
        <v>339350.26999999996</v>
      </c>
      <c r="K131" s="121">
        <f t="shared" si="39"/>
        <v>79031.219999999972</v>
      </c>
      <c r="N131" s="129"/>
      <c r="O131" s="129"/>
      <c r="P131" s="129"/>
    </row>
    <row r="132" spans="1:16" s="120" customFormat="1" ht="18" customHeight="1" x14ac:dyDescent="0.3">
      <c r="A132" s="108">
        <v>30</v>
      </c>
      <c r="B132" s="131">
        <f t="shared" si="34"/>
        <v>43585</v>
      </c>
      <c r="C132" s="140">
        <v>7.4784340000000005E-2</v>
      </c>
      <c r="D132" s="139">
        <f t="shared" ref="D132:E132" si="59">EOMONTH(D131,1)</f>
        <v>43616</v>
      </c>
      <c r="E132" s="131">
        <f t="shared" si="59"/>
        <v>43646</v>
      </c>
      <c r="F132" s="121">
        <v>289858.08</v>
      </c>
      <c r="G132" s="131">
        <f t="shared" si="33"/>
        <v>43677</v>
      </c>
      <c r="H132" s="121">
        <v>287521.61</v>
      </c>
      <c r="I132" s="123">
        <f>K132</f>
        <v>30484.040000000154</v>
      </c>
      <c r="J132" s="121">
        <f t="shared" si="38"/>
        <v>320342.12000000017</v>
      </c>
      <c r="K132" s="121">
        <f>J129-H132</f>
        <v>30484.040000000154</v>
      </c>
      <c r="N132" s="129"/>
      <c r="O132" s="129"/>
      <c r="P132" s="129"/>
    </row>
    <row r="133" spans="1:16" s="120" customFormat="1" ht="18" customHeight="1" x14ac:dyDescent="0.3">
      <c r="A133" s="108">
        <v>31</v>
      </c>
      <c r="B133" s="131">
        <f t="shared" si="34"/>
        <v>43616</v>
      </c>
      <c r="C133" s="140">
        <v>9.9774479999999999E-2</v>
      </c>
      <c r="D133" s="139">
        <f t="shared" ref="D133:E133" si="60">EOMONTH(D132,1)</f>
        <v>43646</v>
      </c>
      <c r="E133" s="131">
        <f t="shared" si="60"/>
        <v>43677</v>
      </c>
      <c r="F133" s="121">
        <v>416946.82</v>
      </c>
      <c r="G133" s="131">
        <f t="shared" si="33"/>
        <v>43708</v>
      </c>
      <c r="H133" s="121">
        <v>267074.96000000002</v>
      </c>
      <c r="I133" s="123">
        <f t="shared" si="37"/>
        <v>48320.460000000021</v>
      </c>
      <c r="J133" s="121">
        <f t="shared" si="38"/>
        <v>465267.28</v>
      </c>
      <c r="K133" s="121">
        <f t="shared" si="39"/>
        <v>48320.460000000021</v>
      </c>
      <c r="N133" s="129"/>
      <c r="O133" s="129"/>
      <c r="P133" s="129"/>
    </row>
    <row r="134" spans="1:16" s="120" customFormat="1" ht="18" customHeight="1" x14ac:dyDescent="0.3">
      <c r="A134" s="108">
        <v>32</v>
      </c>
      <c r="B134" s="131">
        <f t="shared" si="34"/>
        <v>43646</v>
      </c>
      <c r="C134" s="140">
        <v>8.8896310000000006E-2</v>
      </c>
      <c r="D134" s="139">
        <f t="shared" ref="D134:E134" si="61">EOMONTH(D133,1)</f>
        <v>43677</v>
      </c>
      <c r="E134" s="131">
        <f t="shared" si="61"/>
        <v>43708</v>
      </c>
      <c r="F134" s="121">
        <v>422951.33</v>
      </c>
      <c r="G134" s="131">
        <f t="shared" si="33"/>
        <v>43738</v>
      </c>
      <c r="H134" s="121">
        <v>420719</v>
      </c>
      <c r="I134" s="123">
        <f t="shared" si="37"/>
        <v>-81368.73000000004</v>
      </c>
      <c r="J134" s="121">
        <f t="shared" si="38"/>
        <v>341582.6</v>
      </c>
      <c r="K134" s="121">
        <f t="shared" si="39"/>
        <v>-81368.73000000004</v>
      </c>
      <c r="N134" s="129"/>
      <c r="O134" s="129"/>
      <c r="P134" s="129"/>
    </row>
    <row r="135" spans="1:16" s="120" customFormat="1" ht="18" customHeight="1" x14ac:dyDescent="0.3">
      <c r="A135" s="108">
        <v>33</v>
      </c>
      <c r="B135" s="131">
        <f t="shared" si="34"/>
        <v>43677</v>
      </c>
      <c r="C135" s="140">
        <v>9.3644240000000004E-2</v>
      </c>
      <c r="D135" s="139">
        <f t="shared" ref="D135:E135" si="62">EOMONTH(D134,1)</f>
        <v>43708</v>
      </c>
      <c r="E135" s="131">
        <f t="shared" si="62"/>
        <v>43738</v>
      </c>
      <c r="F135" s="121">
        <v>449700.33</v>
      </c>
      <c r="G135" s="131">
        <f t="shared" si="33"/>
        <v>43769</v>
      </c>
      <c r="H135" s="121">
        <v>397450.41</v>
      </c>
      <c r="I135" s="123">
        <f t="shared" si="37"/>
        <v>-77108.289999999804</v>
      </c>
      <c r="J135" s="121">
        <f t="shared" si="38"/>
        <v>372592.04000000021</v>
      </c>
      <c r="K135" s="121">
        <f t="shared" si="39"/>
        <v>-77108.289999999804</v>
      </c>
      <c r="N135" s="129"/>
      <c r="O135" s="129"/>
      <c r="P135" s="129"/>
    </row>
    <row r="136" spans="1:16" s="120" customFormat="1" ht="6.75" customHeight="1" x14ac:dyDescent="0.3">
      <c r="A136" s="137"/>
      <c r="B136" s="157"/>
      <c r="C136" s="141"/>
      <c r="D136" s="158"/>
      <c r="E136" s="158"/>
      <c r="F136" s="159"/>
      <c r="G136" s="159"/>
      <c r="H136" s="159"/>
      <c r="I136" s="159"/>
      <c r="J136" s="159"/>
      <c r="K136" s="159"/>
    </row>
    <row r="137" spans="1:16" x14ac:dyDescent="0.3">
      <c r="F137" s="109"/>
      <c r="G137" s="109"/>
      <c r="H137" s="109"/>
      <c r="I137" s="109"/>
      <c r="J137" s="109"/>
      <c r="K137" s="109"/>
    </row>
    <row r="138" spans="1:16" x14ac:dyDescent="0.3">
      <c r="F138" s="109"/>
      <c r="G138" s="109"/>
      <c r="H138" s="109"/>
      <c r="I138" s="109"/>
      <c r="J138" s="109"/>
      <c r="K138" s="109"/>
    </row>
    <row r="139" spans="1:16" x14ac:dyDescent="0.3">
      <c r="F139" s="109"/>
      <c r="G139" s="109"/>
      <c r="H139" s="109"/>
      <c r="I139" s="109"/>
      <c r="J139" s="109"/>
      <c r="K139" s="109"/>
    </row>
    <row r="140" spans="1:16" x14ac:dyDescent="0.3">
      <c r="F140" s="109"/>
      <c r="G140" s="109"/>
      <c r="H140" s="109"/>
      <c r="I140" s="109"/>
      <c r="J140" s="109"/>
      <c r="K140" s="109"/>
    </row>
    <row r="141" spans="1:16" x14ac:dyDescent="0.3">
      <c r="F141" s="109"/>
      <c r="G141" s="109"/>
      <c r="H141" s="109"/>
      <c r="I141" s="109"/>
      <c r="J141" s="109"/>
      <c r="K141" s="109"/>
    </row>
    <row r="142" spans="1:16" x14ac:dyDescent="0.3">
      <c r="F142" s="109"/>
      <c r="G142" s="109"/>
      <c r="H142" s="109"/>
      <c r="I142" s="109"/>
      <c r="J142" s="109"/>
      <c r="K142" s="109"/>
    </row>
    <row r="143" spans="1:16" x14ac:dyDescent="0.3">
      <c r="F143" s="109"/>
      <c r="G143" s="109"/>
      <c r="H143" s="109"/>
      <c r="I143" s="109"/>
      <c r="J143" s="109"/>
      <c r="K143" s="109"/>
    </row>
    <row r="144" spans="1:16" x14ac:dyDescent="0.3">
      <c r="F144" s="109"/>
      <c r="G144" s="109"/>
      <c r="H144" s="109"/>
      <c r="I144" s="109"/>
      <c r="J144" s="109"/>
      <c r="K144" s="109"/>
    </row>
    <row r="145" spans="6:11" x14ac:dyDescent="0.3">
      <c r="F145" s="109"/>
      <c r="G145" s="109"/>
      <c r="H145" s="109"/>
      <c r="I145" s="109"/>
      <c r="J145" s="109"/>
      <c r="K145" s="109"/>
    </row>
  </sheetData>
  <dataConsolidate/>
  <mergeCells count="16">
    <mergeCell ref="G10:G13"/>
    <mergeCell ref="A2:L2"/>
    <mergeCell ref="A1:L1"/>
    <mergeCell ref="B10:B13"/>
    <mergeCell ref="C10:C13"/>
    <mergeCell ref="E10:E13"/>
    <mergeCell ref="B7:K7"/>
    <mergeCell ref="A4:L4"/>
    <mergeCell ref="A3:L3"/>
    <mergeCell ref="B8:K8"/>
    <mergeCell ref="D10:D13"/>
    <mergeCell ref="F10:F13"/>
    <mergeCell ref="I10:I13"/>
    <mergeCell ref="J10:J13"/>
    <mergeCell ref="H10:H13"/>
    <mergeCell ref="K10:K13"/>
  </mergeCells>
  <phoneticPr fontId="2" type="noConversion"/>
  <printOptions horizontalCentered="1"/>
  <pageMargins left="0.375" right="0.375" top="1.625" bottom="0.75" header="1" footer="0.375"/>
  <pageSetup scale="70" orientation="landscape" r:id="rId1"/>
  <headerFooter>
    <oddHeader xml:space="preserve">&amp;C&amp;"Century Schoolbook,Bold"&amp;17Big Rivers Electric Corporation
Case No. 2020-00144
Two-Year Environmental Surcharge Review
</oddHeader>
    <oddFooter>&amp;L&amp;"Century Schoolbook,Bold"&amp;15Case No. 2020-00144
&amp;"Century Schoolbook,Bold Italic"&amp;UAttachment 1 of  5&amp;"Century Schoolbook,Bold"&amp;U for Response to Staff Item 2
Witness:  Nicholas R. Castlen
Page 1 of  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W148"/>
  <sheetViews>
    <sheetView view="pageBreakPreview" zoomScaleNormal="100" zoomScaleSheetLayoutView="100" workbookViewId="0">
      <pane xSplit="4" ySplit="13" topLeftCell="E110" activePane="bottomRight" state="frozen"/>
      <selection activeCell="E110" sqref="E110"/>
      <selection pane="topRight" activeCell="E110" sqref="E110"/>
      <selection pane="bottomLeft" activeCell="E110" sqref="E110"/>
      <selection pane="bottomRight" activeCell="E110" sqref="E110"/>
    </sheetView>
  </sheetViews>
  <sheetFormatPr defaultColWidth="9.109375" defaultRowHeight="15.6" outlineLevelRow="1" x14ac:dyDescent="0.3"/>
  <cols>
    <col min="1" max="1" width="3.6640625" style="108" customWidth="1"/>
    <col min="2" max="2" width="12.5546875" style="108" customWidth="1"/>
    <col min="3" max="3" width="14.5546875" style="138"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23" ht="16.95" customHeight="1" x14ac:dyDescent="0.3">
      <c r="A1" s="215" t="str">
        <f>'Att(1of5)(JP-Non)'!A1:L1</f>
        <v>BIG RIVERS ELECTRIC CORPORATION</v>
      </c>
      <c r="B1" s="216"/>
      <c r="C1" s="216"/>
      <c r="D1" s="216"/>
      <c r="E1" s="216"/>
      <c r="F1" s="216"/>
      <c r="G1" s="216"/>
      <c r="H1" s="216"/>
      <c r="I1" s="216"/>
      <c r="J1" s="216"/>
      <c r="K1" s="216"/>
      <c r="L1" s="216"/>
      <c r="N1" s="109"/>
      <c r="O1" s="109"/>
      <c r="P1" s="109"/>
    </row>
    <row r="2" spans="1:23" ht="16.95" customHeight="1" x14ac:dyDescent="0.3">
      <c r="A2" s="215" t="str">
        <f>'Att(1of5)(JP-Non)'!A2:L2</f>
        <v>Two-Year Environmental Surcharge Review (Case No. 2020-00144)</v>
      </c>
      <c r="B2" s="216"/>
      <c r="C2" s="216"/>
      <c r="D2" s="216"/>
      <c r="E2" s="216"/>
      <c r="F2" s="216"/>
      <c r="G2" s="216"/>
      <c r="H2" s="216"/>
      <c r="I2" s="216"/>
      <c r="J2" s="216"/>
      <c r="K2" s="216"/>
      <c r="L2" s="216"/>
      <c r="N2" s="109"/>
      <c r="O2" s="109"/>
      <c r="P2" s="109"/>
    </row>
    <row r="3" spans="1:23" ht="16.95" customHeight="1" x14ac:dyDescent="0.3">
      <c r="A3" s="215" t="str">
        <f>'Att(1of5)(JP-Non)'!A3:L3</f>
        <v>Response to Commission Staff's First Request for Information dated May 5, 2020</v>
      </c>
      <c r="B3" s="216"/>
      <c r="C3" s="216"/>
      <c r="D3" s="216"/>
      <c r="E3" s="216"/>
      <c r="F3" s="216"/>
      <c r="G3" s="216"/>
      <c r="H3" s="216"/>
      <c r="I3" s="216"/>
      <c r="J3" s="216"/>
      <c r="K3" s="216"/>
      <c r="L3" s="216"/>
      <c r="N3" s="109"/>
      <c r="O3" s="109"/>
      <c r="P3" s="109"/>
    </row>
    <row r="4" spans="1:23" ht="16.95" customHeight="1" x14ac:dyDescent="0.3">
      <c r="A4" s="215" t="s">
        <v>144</v>
      </c>
      <c r="B4" s="216"/>
      <c r="C4" s="216"/>
      <c r="D4" s="216"/>
      <c r="E4" s="216"/>
      <c r="F4" s="216"/>
      <c r="G4" s="216"/>
      <c r="H4" s="216"/>
      <c r="I4" s="216"/>
      <c r="J4" s="216"/>
      <c r="K4" s="216"/>
      <c r="L4" s="216"/>
      <c r="N4" s="109"/>
      <c r="O4" s="109"/>
      <c r="P4" s="109"/>
    </row>
    <row r="5" spans="1:23" ht="9.9" customHeight="1" x14ac:dyDescent="0.3">
      <c r="A5" s="144"/>
      <c r="B5" s="145"/>
      <c r="C5" s="145"/>
      <c r="D5" s="145"/>
      <c r="E5" s="145"/>
      <c r="F5" s="145"/>
      <c r="G5" s="145"/>
      <c r="H5" s="145"/>
      <c r="I5" s="145"/>
      <c r="J5" s="145"/>
      <c r="K5" s="145"/>
      <c r="L5" s="145"/>
      <c r="N5" s="109"/>
      <c r="O5" s="109"/>
      <c r="P5" s="109"/>
    </row>
    <row r="6" spans="1:23" ht="9.9" customHeight="1" x14ac:dyDescent="0.3">
      <c r="A6" s="144"/>
      <c r="B6" s="145"/>
      <c r="C6" s="145"/>
      <c r="D6" s="145"/>
      <c r="E6" s="145"/>
      <c r="F6" s="145"/>
      <c r="G6" s="145"/>
      <c r="H6" s="145"/>
      <c r="I6" s="145"/>
      <c r="J6" s="145"/>
      <c r="K6" s="145"/>
      <c r="L6" s="145"/>
      <c r="N6" s="109"/>
      <c r="O6" s="109"/>
      <c r="P6" s="109"/>
    </row>
    <row r="7" spans="1:23" ht="18" customHeight="1" x14ac:dyDescent="0.3">
      <c r="A7" s="108">
        <v>1</v>
      </c>
      <c r="B7" s="219" t="s">
        <v>103</v>
      </c>
      <c r="C7" s="220"/>
      <c r="D7" s="220"/>
      <c r="E7" s="220"/>
      <c r="F7" s="220"/>
      <c r="G7" s="220"/>
      <c r="H7" s="220"/>
      <c r="I7" s="220"/>
      <c r="J7" s="220"/>
      <c r="K7" s="221"/>
    </row>
    <row r="8" spans="1:23" ht="18" customHeight="1" x14ac:dyDescent="0.3">
      <c r="A8" s="108">
        <f>A7+1</f>
        <v>2</v>
      </c>
      <c r="B8" s="222" t="s">
        <v>102</v>
      </c>
      <c r="C8" s="223"/>
      <c r="D8" s="223"/>
      <c r="E8" s="223"/>
      <c r="F8" s="223"/>
      <c r="G8" s="223"/>
      <c r="H8" s="223"/>
      <c r="I8" s="223"/>
      <c r="J8" s="223"/>
      <c r="K8" s="224"/>
    </row>
    <row r="9" spans="1:23" ht="18" customHeight="1" x14ac:dyDescent="0.3">
      <c r="A9" s="108">
        <f t="shared" ref="A9:A13" si="0">A8+1</f>
        <v>3</v>
      </c>
      <c r="B9" s="108" t="s">
        <v>1</v>
      </c>
      <c r="C9" s="138" t="s">
        <v>2</v>
      </c>
      <c r="D9" s="113" t="s">
        <v>3</v>
      </c>
      <c r="E9" s="113" t="s">
        <v>4</v>
      </c>
      <c r="F9" s="114" t="s">
        <v>5</v>
      </c>
      <c r="G9" s="114" t="s">
        <v>6</v>
      </c>
      <c r="H9" s="114" t="s">
        <v>96</v>
      </c>
      <c r="I9" s="136" t="s">
        <v>97</v>
      </c>
      <c r="J9" s="114" t="s">
        <v>98</v>
      </c>
      <c r="K9" s="136" t="s">
        <v>99</v>
      </c>
    </row>
    <row r="10" spans="1:23" ht="18" customHeight="1" x14ac:dyDescent="0.3">
      <c r="A10" s="108">
        <f t="shared" si="0"/>
        <v>4</v>
      </c>
      <c r="B10" s="213" t="s">
        <v>105</v>
      </c>
      <c r="C10" s="217" t="s">
        <v>106</v>
      </c>
      <c r="D10" s="228" t="s">
        <v>94</v>
      </c>
      <c r="E10" s="213" t="s">
        <v>118</v>
      </c>
      <c r="F10" s="225" t="s">
        <v>114</v>
      </c>
      <c r="G10" s="213" t="s">
        <v>121</v>
      </c>
      <c r="H10" s="225" t="s">
        <v>130</v>
      </c>
      <c r="I10" s="225" t="s">
        <v>116</v>
      </c>
      <c r="J10" s="225" t="s">
        <v>125</v>
      </c>
      <c r="K10" s="225" t="s">
        <v>126</v>
      </c>
    </row>
    <row r="11" spans="1:23" ht="18" customHeight="1" x14ac:dyDescent="0.3">
      <c r="A11" s="108">
        <f t="shared" si="0"/>
        <v>5</v>
      </c>
      <c r="B11" s="214"/>
      <c r="C11" s="218"/>
      <c r="D11" s="226"/>
      <c r="E11" s="214"/>
      <c r="F11" s="226"/>
      <c r="G11" s="214"/>
      <c r="H11" s="227"/>
      <c r="I11" s="227"/>
      <c r="J11" s="227"/>
      <c r="K11" s="226"/>
    </row>
    <row r="12" spans="1:23" ht="18" customHeight="1" x14ac:dyDescent="0.3">
      <c r="A12" s="108">
        <f t="shared" si="0"/>
        <v>6</v>
      </c>
      <c r="B12" s="214"/>
      <c r="C12" s="218"/>
      <c r="D12" s="226"/>
      <c r="E12" s="214"/>
      <c r="F12" s="226"/>
      <c r="G12" s="214"/>
      <c r="H12" s="227"/>
      <c r="I12" s="227"/>
      <c r="J12" s="227"/>
      <c r="K12" s="226"/>
    </row>
    <row r="13" spans="1:23" ht="18" customHeight="1" x14ac:dyDescent="0.3">
      <c r="A13" s="108">
        <f t="shared" si="0"/>
        <v>7</v>
      </c>
      <c r="B13" s="214"/>
      <c r="C13" s="218"/>
      <c r="D13" s="226"/>
      <c r="E13" s="214"/>
      <c r="F13" s="226"/>
      <c r="G13" s="214"/>
      <c r="H13" s="227"/>
      <c r="I13" s="227"/>
      <c r="J13" s="227"/>
      <c r="K13" s="226"/>
    </row>
    <row r="14" spans="1:23" ht="16.95" hidden="1" customHeight="1" outlineLevel="1" x14ac:dyDescent="0.3">
      <c r="B14" s="154"/>
      <c r="C14" s="155"/>
      <c r="D14" s="117">
        <v>40025</v>
      </c>
      <c r="E14" s="154"/>
      <c r="F14" s="116">
        <v>132656</v>
      </c>
      <c r="G14" s="154"/>
      <c r="H14" s="118"/>
      <c r="I14" s="118"/>
      <c r="J14" s="116">
        <f t="shared" ref="J14:J77" si="1">+F14+I14</f>
        <v>132656</v>
      </c>
      <c r="K14" s="118"/>
      <c r="N14" s="115"/>
      <c r="O14" s="115"/>
      <c r="P14" s="115"/>
      <c r="Q14" s="115"/>
      <c r="R14" s="115"/>
      <c r="S14" s="142"/>
      <c r="T14" s="142"/>
      <c r="U14" s="142"/>
      <c r="V14" s="142"/>
      <c r="W14" s="142"/>
    </row>
    <row r="15" spans="1:23" ht="16.95" hidden="1" customHeight="1" outlineLevel="1" x14ac:dyDescent="0.3">
      <c r="B15" s="154"/>
      <c r="C15" s="155"/>
      <c r="D15" s="117">
        <f>EOMONTH(D14,1)</f>
        <v>40056</v>
      </c>
      <c r="E15" s="154"/>
      <c r="F15" s="116">
        <v>253472</v>
      </c>
      <c r="G15" s="154"/>
      <c r="H15" s="118"/>
      <c r="I15" s="118"/>
      <c r="J15" s="116">
        <f t="shared" si="1"/>
        <v>253472</v>
      </c>
      <c r="K15" s="118"/>
      <c r="N15" s="115"/>
      <c r="O15" s="115"/>
      <c r="P15" s="115"/>
      <c r="Q15" s="115"/>
      <c r="R15" s="115"/>
      <c r="S15" s="142"/>
      <c r="T15" s="142"/>
      <c r="U15" s="142"/>
      <c r="V15" s="142"/>
      <c r="W15" s="142"/>
    </row>
    <row r="16" spans="1:23" ht="16.95" hidden="1" customHeight="1" outlineLevel="1" x14ac:dyDescent="0.3">
      <c r="B16" s="154"/>
      <c r="C16" s="155"/>
      <c r="D16" s="117">
        <f t="shared" ref="D16:D79" si="2">EOMONTH(D15,1)</f>
        <v>40086</v>
      </c>
      <c r="E16" s="154"/>
      <c r="F16" s="116">
        <v>187791</v>
      </c>
      <c r="G16" s="154"/>
      <c r="H16" s="116">
        <v>143363</v>
      </c>
      <c r="I16" s="119">
        <f t="shared" ref="I16:I79" si="3">+K16</f>
        <v>-10707</v>
      </c>
      <c r="J16" s="116">
        <f t="shared" si="1"/>
        <v>177084</v>
      </c>
      <c r="K16" s="116">
        <f t="shared" ref="K16:K58" si="4">+J14-H16</f>
        <v>-10707</v>
      </c>
      <c r="N16" s="115"/>
      <c r="O16" s="115"/>
      <c r="P16" s="115"/>
      <c r="Q16" s="115"/>
      <c r="R16" s="115"/>
      <c r="S16" s="142"/>
      <c r="T16" s="142"/>
      <c r="U16" s="142"/>
      <c r="V16" s="142"/>
      <c r="W16" s="142"/>
    </row>
    <row r="17" spans="1:23" ht="16.95" hidden="1" customHeight="1" outlineLevel="1" x14ac:dyDescent="0.3">
      <c r="B17" s="154"/>
      <c r="C17" s="155"/>
      <c r="D17" s="117">
        <f t="shared" si="2"/>
        <v>40117</v>
      </c>
      <c r="E17" s="154"/>
      <c r="F17" s="116">
        <v>190629</v>
      </c>
      <c r="G17" s="154"/>
      <c r="H17" s="116">
        <v>224255</v>
      </c>
      <c r="I17" s="119">
        <f t="shared" si="3"/>
        <v>29217</v>
      </c>
      <c r="J17" s="116">
        <f t="shared" si="1"/>
        <v>219846</v>
      </c>
      <c r="K17" s="116">
        <f t="shared" si="4"/>
        <v>29217</v>
      </c>
      <c r="N17" s="115"/>
      <c r="O17" s="115"/>
      <c r="P17" s="115"/>
      <c r="Q17" s="115"/>
      <c r="R17" s="115"/>
      <c r="S17" s="142"/>
      <c r="T17" s="142"/>
      <c r="U17" s="142"/>
      <c r="V17" s="142"/>
      <c r="W17" s="142"/>
    </row>
    <row r="18" spans="1:23" ht="16.95" hidden="1" customHeight="1" outlineLevel="1" x14ac:dyDescent="0.3">
      <c r="B18" s="154"/>
      <c r="C18" s="155"/>
      <c r="D18" s="117">
        <f t="shared" si="2"/>
        <v>40147</v>
      </c>
      <c r="E18" s="154"/>
      <c r="F18" s="116">
        <v>168228</v>
      </c>
      <c r="G18" s="154"/>
      <c r="H18" s="116">
        <v>165173</v>
      </c>
      <c r="I18" s="119">
        <f t="shared" si="3"/>
        <v>11911</v>
      </c>
      <c r="J18" s="116">
        <f t="shared" si="1"/>
        <v>180139</v>
      </c>
      <c r="K18" s="116">
        <f t="shared" si="4"/>
        <v>11911</v>
      </c>
      <c r="N18" s="115"/>
      <c r="O18" s="115"/>
      <c r="P18" s="115"/>
      <c r="Q18" s="115"/>
      <c r="R18" s="115"/>
      <c r="S18" s="142"/>
      <c r="T18" s="142"/>
      <c r="U18" s="142"/>
      <c r="V18" s="142"/>
      <c r="W18" s="142"/>
    </row>
    <row r="19" spans="1:23" ht="16.95" hidden="1" customHeight="1" outlineLevel="1" x14ac:dyDescent="0.3">
      <c r="B19" s="154"/>
      <c r="C19" s="155"/>
      <c r="D19" s="117">
        <f t="shared" si="2"/>
        <v>40178</v>
      </c>
      <c r="E19" s="154"/>
      <c r="F19" s="116">
        <v>260790</v>
      </c>
      <c r="G19" s="154"/>
      <c r="H19" s="116">
        <v>239137</v>
      </c>
      <c r="I19" s="119">
        <f t="shared" si="3"/>
        <v>-19291</v>
      </c>
      <c r="J19" s="116">
        <f t="shared" si="1"/>
        <v>241499</v>
      </c>
      <c r="K19" s="116">
        <f t="shared" si="4"/>
        <v>-19291</v>
      </c>
      <c r="L19" s="107" t="s">
        <v>0</v>
      </c>
      <c r="N19" s="115"/>
      <c r="O19" s="115"/>
      <c r="P19" s="115"/>
      <c r="Q19" s="115"/>
      <c r="R19" s="115"/>
      <c r="S19" s="142"/>
      <c r="T19" s="142"/>
      <c r="U19" s="142"/>
      <c r="V19" s="142"/>
      <c r="W19" s="142"/>
    </row>
    <row r="20" spans="1:23" ht="16.95" hidden="1" customHeight="1" outlineLevel="1" x14ac:dyDescent="0.3">
      <c r="B20" s="154"/>
      <c r="C20" s="155"/>
      <c r="D20" s="117">
        <f t="shared" si="2"/>
        <v>40209</v>
      </c>
      <c r="E20" s="154"/>
      <c r="F20" s="116">
        <v>262063</v>
      </c>
      <c r="G20" s="154"/>
      <c r="H20" s="116">
        <v>225843</v>
      </c>
      <c r="I20" s="119">
        <f t="shared" si="3"/>
        <v>-45704</v>
      </c>
      <c r="J20" s="116">
        <f t="shared" si="1"/>
        <v>216359</v>
      </c>
      <c r="K20" s="116">
        <f t="shared" si="4"/>
        <v>-45704</v>
      </c>
      <c r="N20" s="115"/>
      <c r="O20" s="115"/>
      <c r="P20" s="115"/>
      <c r="Q20" s="115"/>
      <c r="R20" s="115"/>
      <c r="S20" s="142"/>
      <c r="T20" s="142"/>
      <c r="U20" s="142"/>
      <c r="V20" s="142"/>
      <c r="W20" s="142"/>
    </row>
    <row r="21" spans="1:23" ht="16.95" hidden="1" customHeight="1" outlineLevel="1" x14ac:dyDescent="0.3">
      <c r="B21" s="154"/>
      <c r="C21" s="155"/>
      <c r="D21" s="117">
        <f t="shared" si="2"/>
        <v>40237</v>
      </c>
      <c r="E21" s="154"/>
      <c r="F21" s="116">
        <v>205976</v>
      </c>
      <c r="G21" s="154"/>
      <c r="H21" s="116">
        <v>252320</v>
      </c>
      <c r="I21" s="119">
        <f t="shared" si="3"/>
        <v>-10821</v>
      </c>
      <c r="J21" s="116">
        <f t="shared" si="1"/>
        <v>195155</v>
      </c>
      <c r="K21" s="116">
        <f t="shared" si="4"/>
        <v>-10821</v>
      </c>
      <c r="N21" s="112"/>
      <c r="O21" s="115"/>
      <c r="P21" s="115"/>
      <c r="Q21" s="115"/>
      <c r="R21" s="115"/>
      <c r="S21" s="142"/>
      <c r="T21" s="142"/>
      <c r="U21" s="142"/>
      <c r="V21" s="142"/>
      <c r="W21" s="142"/>
    </row>
    <row r="22" spans="1:23" ht="16.95" hidden="1" customHeight="1" outlineLevel="1" x14ac:dyDescent="0.3">
      <c r="B22" s="154"/>
      <c r="C22" s="155"/>
      <c r="D22" s="117">
        <f t="shared" si="2"/>
        <v>40268</v>
      </c>
      <c r="E22" s="154"/>
      <c r="F22" s="116">
        <v>191619</v>
      </c>
      <c r="G22" s="154"/>
      <c r="H22" s="116">
        <v>196711</v>
      </c>
      <c r="I22" s="119">
        <f t="shared" si="3"/>
        <v>19648</v>
      </c>
      <c r="J22" s="116">
        <f t="shared" si="1"/>
        <v>211267</v>
      </c>
      <c r="K22" s="116">
        <f t="shared" si="4"/>
        <v>19648</v>
      </c>
      <c r="N22" s="115"/>
      <c r="O22" s="115"/>
      <c r="P22" s="115"/>
      <c r="Q22" s="115"/>
      <c r="R22" s="115"/>
      <c r="S22" s="142"/>
      <c r="T22" s="142"/>
      <c r="U22" s="142"/>
      <c r="V22" s="142"/>
      <c r="W22" s="142"/>
    </row>
    <row r="23" spans="1:23" ht="16.95" hidden="1" customHeight="1" outlineLevel="1" x14ac:dyDescent="0.3">
      <c r="B23" s="154"/>
      <c r="C23" s="155"/>
      <c r="D23" s="117">
        <f t="shared" si="2"/>
        <v>40298</v>
      </c>
      <c r="E23" s="154"/>
      <c r="F23" s="116">
        <v>170087</v>
      </c>
      <c r="G23" s="154"/>
      <c r="H23" s="116">
        <v>168257</v>
      </c>
      <c r="I23" s="119">
        <f t="shared" si="3"/>
        <v>26898</v>
      </c>
      <c r="J23" s="116">
        <f t="shared" si="1"/>
        <v>196985</v>
      </c>
      <c r="K23" s="116">
        <f t="shared" si="4"/>
        <v>26898</v>
      </c>
      <c r="N23" s="115"/>
      <c r="O23" s="115"/>
      <c r="P23" s="115"/>
      <c r="Q23" s="115"/>
      <c r="R23" s="115"/>
      <c r="S23" s="142"/>
      <c r="T23" s="142"/>
      <c r="U23" s="142"/>
      <c r="V23" s="142"/>
      <c r="W23" s="142"/>
    </row>
    <row r="24" spans="1:23" ht="16.95" hidden="1" customHeight="1" outlineLevel="1" x14ac:dyDescent="0.3">
      <c r="B24" s="154"/>
      <c r="C24" s="155"/>
      <c r="D24" s="117">
        <f t="shared" si="2"/>
        <v>40329</v>
      </c>
      <c r="E24" s="154"/>
      <c r="F24" s="116">
        <v>196406</v>
      </c>
      <c r="G24" s="154"/>
      <c r="H24" s="116">
        <v>190839</v>
      </c>
      <c r="I24" s="119">
        <f t="shared" si="3"/>
        <v>20428</v>
      </c>
      <c r="J24" s="116">
        <f t="shared" si="1"/>
        <v>216834</v>
      </c>
      <c r="K24" s="116">
        <f t="shared" si="4"/>
        <v>20428</v>
      </c>
      <c r="N24" s="115"/>
      <c r="O24" s="115"/>
      <c r="P24" s="115"/>
      <c r="Q24" s="115"/>
      <c r="R24" s="115"/>
      <c r="S24" s="142"/>
      <c r="T24" s="142"/>
      <c r="U24" s="142"/>
      <c r="V24" s="142"/>
      <c r="W24" s="142"/>
    </row>
    <row r="25" spans="1:23" ht="16.95" hidden="1" customHeight="1" outlineLevel="1" x14ac:dyDescent="0.3">
      <c r="B25" s="154"/>
      <c r="C25" s="155"/>
      <c r="D25" s="117">
        <f t="shared" si="2"/>
        <v>40359</v>
      </c>
      <c r="E25" s="154"/>
      <c r="F25" s="116">
        <v>267131</v>
      </c>
      <c r="G25" s="154"/>
      <c r="H25" s="116">
        <v>223479</v>
      </c>
      <c r="I25" s="119">
        <f t="shared" si="3"/>
        <v>-26494</v>
      </c>
      <c r="J25" s="116">
        <f t="shared" si="1"/>
        <v>240637</v>
      </c>
      <c r="K25" s="116">
        <f t="shared" si="4"/>
        <v>-26494</v>
      </c>
      <c r="N25" s="115"/>
      <c r="O25" s="115"/>
      <c r="P25" s="115"/>
      <c r="Q25" s="115"/>
      <c r="R25" s="115"/>
      <c r="S25" s="142"/>
      <c r="T25" s="142"/>
      <c r="U25" s="142"/>
      <c r="V25" s="142"/>
      <c r="W25" s="142"/>
    </row>
    <row r="26" spans="1:23" ht="16.95" hidden="1" customHeight="1" outlineLevel="1" x14ac:dyDescent="0.3">
      <c r="B26" s="154"/>
      <c r="C26" s="155"/>
      <c r="D26" s="117">
        <f t="shared" si="2"/>
        <v>40390</v>
      </c>
      <c r="E26" s="154"/>
      <c r="F26" s="116">
        <v>311711</v>
      </c>
      <c r="G26" s="154"/>
      <c r="H26" s="116">
        <v>269410</v>
      </c>
      <c r="I26" s="119">
        <f t="shared" si="3"/>
        <v>-52576</v>
      </c>
      <c r="J26" s="116">
        <f t="shared" si="1"/>
        <v>259135</v>
      </c>
      <c r="K26" s="116">
        <f t="shared" si="4"/>
        <v>-52576</v>
      </c>
      <c r="N26" s="115"/>
      <c r="O26" s="115"/>
      <c r="P26" s="115"/>
      <c r="Q26" s="115"/>
      <c r="R26" s="115"/>
      <c r="S26" s="142"/>
      <c r="T26" s="142"/>
      <c r="U26" s="142"/>
      <c r="V26" s="142"/>
      <c r="W26" s="142"/>
    </row>
    <row r="27" spans="1:23" ht="16.95" hidden="1" customHeight="1" outlineLevel="1" x14ac:dyDescent="0.3">
      <c r="B27" s="154"/>
      <c r="C27" s="155"/>
      <c r="D27" s="117">
        <f t="shared" si="2"/>
        <v>40421</v>
      </c>
      <c r="E27" s="154"/>
      <c r="F27" s="116">
        <v>297403</v>
      </c>
      <c r="G27" s="154"/>
      <c r="H27" s="116">
        <v>251153</v>
      </c>
      <c r="I27" s="119">
        <f t="shared" si="3"/>
        <v>-10516</v>
      </c>
      <c r="J27" s="116">
        <f t="shared" si="1"/>
        <v>286887</v>
      </c>
      <c r="K27" s="116">
        <f t="shared" si="4"/>
        <v>-10516</v>
      </c>
      <c r="N27" s="115"/>
      <c r="O27" s="115"/>
      <c r="P27" s="115"/>
      <c r="Q27" s="115"/>
      <c r="R27" s="115"/>
      <c r="S27" s="142"/>
      <c r="T27" s="142"/>
      <c r="U27" s="142"/>
      <c r="V27" s="142"/>
      <c r="W27" s="142"/>
    </row>
    <row r="28" spans="1:23" ht="16.95" hidden="1" customHeight="1" outlineLevel="1" x14ac:dyDescent="0.3">
      <c r="B28" s="154"/>
      <c r="C28" s="155"/>
      <c r="D28" s="117">
        <f t="shared" si="2"/>
        <v>40451</v>
      </c>
      <c r="E28" s="154"/>
      <c r="F28" s="116">
        <v>214535</v>
      </c>
      <c r="G28" s="154"/>
      <c r="H28" s="116">
        <v>268080</v>
      </c>
      <c r="I28" s="119">
        <f t="shared" si="3"/>
        <v>-8945</v>
      </c>
      <c r="J28" s="116">
        <f t="shared" si="1"/>
        <v>205590</v>
      </c>
      <c r="K28" s="116">
        <f t="shared" si="4"/>
        <v>-8945</v>
      </c>
      <c r="N28" s="115"/>
      <c r="O28" s="115"/>
      <c r="P28" s="115"/>
      <c r="Q28" s="115"/>
      <c r="R28" s="115"/>
      <c r="S28" s="142"/>
      <c r="T28" s="142"/>
      <c r="U28" s="142"/>
      <c r="V28" s="142"/>
      <c r="W28" s="142"/>
    </row>
    <row r="29" spans="1:23" ht="16.95" hidden="1" customHeight="1" outlineLevel="1" x14ac:dyDescent="0.3">
      <c r="B29" s="154"/>
      <c r="C29" s="155"/>
      <c r="D29" s="117">
        <f t="shared" si="2"/>
        <v>40482</v>
      </c>
      <c r="E29" s="154"/>
      <c r="F29" s="116">
        <v>179028</v>
      </c>
      <c r="G29" s="154"/>
      <c r="H29" s="116">
        <v>247963</v>
      </c>
      <c r="I29" s="119">
        <f t="shared" si="3"/>
        <v>38924</v>
      </c>
      <c r="J29" s="116">
        <f t="shared" si="1"/>
        <v>217952</v>
      </c>
      <c r="K29" s="116">
        <f t="shared" si="4"/>
        <v>38924</v>
      </c>
      <c r="N29" s="115"/>
      <c r="O29" s="115"/>
      <c r="P29" s="115"/>
      <c r="Q29" s="115"/>
      <c r="R29" s="115"/>
      <c r="S29" s="142"/>
      <c r="T29" s="142"/>
      <c r="U29" s="142"/>
      <c r="V29" s="142"/>
      <c r="W29" s="142"/>
    </row>
    <row r="30" spans="1:23" s="120" customFormat="1" ht="16.95" hidden="1" customHeight="1" outlineLevel="1" x14ac:dyDescent="0.3">
      <c r="A30" s="108"/>
      <c r="B30" s="154"/>
      <c r="C30" s="155"/>
      <c r="D30" s="117">
        <f t="shared" si="2"/>
        <v>40512</v>
      </c>
      <c r="E30" s="154"/>
      <c r="F30" s="116">
        <v>246574</v>
      </c>
      <c r="G30" s="154"/>
      <c r="H30" s="116">
        <v>183096</v>
      </c>
      <c r="I30" s="119">
        <f t="shared" si="3"/>
        <v>22494</v>
      </c>
      <c r="J30" s="116">
        <f t="shared" si="1"/>
        <v>269068</v>
      </c>
      <c r="K30" s="116">
        <f t="shared" si="4"/>
        <v>22494</v>
      </c>
      <c r="N30" s="112"/>
      <c r="O30" s="112"/>
      <c r="P30" s="112"/>
      <c r="Q30" s="112"/>
      <c r="R30" s="112"/>
      <c r="S30" s="142"/>
      <c r="T30" s="142"/>
      <c r="U30" s="142"/>
      <c r="V30" s="142"/>
      <c r="W30" s="142"/>
    </row>
    <row r="31" spans="1:23" s="120" customFormat="1" ht="16.95" hidden="1" customHeight="1" outlineLevel="1" x14ac:dyDescent="0.3">
      <c r="A31" s="108"/>
      <c r="B31" s="154"/>
      <c r="C31" s="155"/>
      <c r="D31" s="117">
        <f t="shared" si="2"/>
        <v>40543</v>
      </c>
      <c r="E31" s="154"/>
      <c r="F31" s="116">
        <v>306397</v>
      </c>
      <c r="G31" s="154"/>
      <c r="H31" s="116">
        <v>255476</v>
      </c>
      <c r="I31" s="119">
        <f t="shared" si="3"/>
        <v>-37524</v>
      </c>
      <c r="J31" s="116">
        <f t="shared" si="1"/>
        <v>268873</v>
      </c>
      <c r="K31" s="116">
        <f t="shared" si="4"/>
        <v>-37524</v>
      </c>
      <c r="N31" s="112"/>
      <c r="O31" s="112"/>
      <c r="P31" s="112"/>
      <c r="Q31" s="112"/>
      <c r="R31" s="112"/>
      <c r="S31" s="142"/>
      <c r="T31" s="142"/>
      <c r="U31" s="142"/>
      <c r="V31" s="142"/>
      <c r="W31" s="142"/>
    </row>
    <row r="32" spans="1:23" s="120" customFormat="1" ht="16.95" hidden="1" customHeight="1" outlineLevel="1" x14ac:dyDescent="0.3">
      <c r="A32" s="108"/>
      <c r="B32" s="154"/>
      <c r="C32" s="155"/>
      <c r="D32" s="117">
        <f t="shared" si="2"/>
        <v>40574</v>
      </c>
      <c r="E32" s="154"/>
      <c r="F32" s="116">
        <v>268235</v>
      </c>
      <c r="G32" s="154"/>
      <c r="H32" s="116">
        <v>351236</v>
      </c>
      <c r="I32" s="119">
        <f t="shared" si="3"/>
        <v>-82168</v>
      </c>
      <c r="J32" s="116">
        <f t="shared" si="1"/>
        <v>186067</v>
      </c>
      <c r="K32" s="116">
        <f t="shared" si="4"/>
        <v>-82168</v>
      </c>
      <c r="N32" s="112"/>
      <c r="O32" s="112"/>
      <c r="P32" s="112"/>
      <c r="Q32" s="112"/>
      <c r="R32" s="112"/>
      <c r="S32" s="142"/>
      <c r="T32" s="142"/>
      <c r="U32" s="142"/>
      <c r="V32" s="142"/>
      <c r="W32" s="142"/>
    </row>
    <row r="33" spans="1:23" s="120" customFormat="1" ht="16.95" hidden="1" customHeight="1" outlineLevel="1" x14ac:dyDescent="0.3">
      <c r="A33" s="108"/>
      <c r="B33" s="154"/>
      <c r="C33" s="155"/>
      <c r="D33" s="117">
        <f t="shared" si="2"/>
        <v>40602</v>
      </c>
      <c r="E33" s="154"/>
      <c r="F33" s="116">
        <v>193924</v>
      </c>
      <c r="G33" s="154"/>
      <c r="H33" s="116">
        <v>264201</v>
      </c>
      <c r="I33" s="119">
        <f t="shared" si="3"/>
        <v>4672</v>
      </c>
      <c r="J33" s="116">
        <f t="shared" si="1"/>
        <v>198596</v>
      </c>
      <c r="K33" s="116">
        <f t="shared" si="4"/>
        <v>4672</v>
      </c>
      <c r="N33" s="112"/>
      <c r="O33" s="112"/>
      <c r="P33" s="112"/>
      <c r="Q33" s="112"/>
      <c r="R33" s="112"/>
      <c r="S33" s="142"/>
      <c r="T33" s="142"/>
      <c r="U33" s="142"/>
      <c r="V33" s="142"/>
      <c r="W33" s="142"/>
    </row>
    <row r="34" spans="1:23" s="120" customFormat="1" ht="16.95" hidden="1" customHeight="1" outlineLevel="1" x14ac:dyDescent="0.3">
      <c r="A34" s="108"/>
      <c r="B34" s="154"/>
      <c r="C34" s="155"/>
      <c r="D34" s="117">
        <f t="shared" si="2"/>
        <v>40633</v>
      </c>
      <c r="E34" s="154"/>
      <c r="F34" s="116">
        <v>188832</v>
      </c>
      <c r="G34" s="154"/>
      <c r="H34" s="116">
        <v>161347</v>
      </c>
      <c r="I34" s="119">
        <f t="shared" si="3"/>
        <v>24720</v>
      </c>
      <c r="J34" s="116">
        <f t="shared" si="1"/>
        <v>213552</v>
      </c>
      <c r="K34" s="116">
        <f t="shared" si="4"/>
        <v>24720</v>
      </c>
      <c r="N34" s="112"/>
      <c r="O34" s="112"/>
      <c r="P34" s="112"/>
      <c r="Q34" s="112"/>
      <c r="R34" s="112"/>
      <c r="S34" s="142"/>
      <c r="T34" s="142"/>
      <c r="U34" s="142"/>
      <c r="V34" s="142"/>
      <c r="W34" s="142"/>
    </row>
    <row r="35" spans="1:23" s="120" customFormat="1" ht="16.95" hidden="1" customHeight="1" outlineLevel="1" x14ac:dyDescent="0.3">
      <c r="A35" s="108"/>
      <c r="B35" s="154"/>
      <c r="C35" s="155"/>
      <c r="D35" s="117">
        <f t="shared" si="2"/>
        <v>40663</v>
      </c>
      <c r="E35" s="154"/>
      <c r="F35" s="116">
        <v>178729</v>
      </c>
      <c r="G35" s="154"/>
      <c r="H35" s="116">
        <v>177102</v>
      </c>
      <c r="I35" s="119">
        <f t="shared" si="3"/>
        <v>21494</v>
      </c>
      <c r="J35" s="116">
        <f t="shared" si="1"/>
        <v>200223</v>
      </c>
      <c r="K35" s="116">
        <f t="shared" si="4"/>
        <v>21494</v>
      </c>
      <c r="N35" s="112"/>
      <c r="O35" s="112"/>
      <c r="P35" s="112"/>
      <c r="Q35" s="112"/>
      <c r="R35" s="112"/>
      <c r="S35" s="142"/>
      <c r="T35" s="142"/>
      <c r="U35" s="142"/>
      <c r="V35" s="142"/>
      <c r="W35" s="142"/>
    </row>
    <row r="36" spans="1:23" s="120" customFormat="1" ht="16.95" hidden="1" customHeight="1" outlineLevel="1" x14ac:dyDescent="0.3">
      <c r="A36" s="108"/>
      <c r="B36" s="154"/>
      <c r="C36" s="155"/>
      <c r="D36" s="117">
        <f t="shared" si="2"/>
        <v>40694</v>
      </c>
      <c r="E36" s="154"/>
      <c r="F36" s="116">
        <v>153190</v>
      </c>
      <c r="G36" s="154"/>
      <c r="H36" s="116">
        <v>193482</v>
      </c>
      <c r="I36" s="119">
        <f t="shared" si="3"/>
        <v>20070</v>
      </c>
      <c r="J36" s="116">
        <f t="shared" si="1"/>
        <v>173260</v>
      </c>
      <c r="K36" s="116">
        <f t="shared" si="4"/>
        <v>20070</v>
      </c>
      <c r="N36" s="112"/>
      <c r="O36" s="112"/>
      <c r="P36" s="112"/>
      <c r="Q36" s="112"/>
      <c r="R36" s="112"/>
      <c r="S36" s="142"/>
      <c r="T36" s="142"/>
      <c r="U36" s="142"/>
      <c r="V36" s="142"/>
      <c r="W36" s="142"/>
    </row>
    <row r="37" spans="1:23" s="120" customFormat="1" ht="16.95" hidden="1" customHeight="1" outlineLevel="1" x14ac:dyDescent="0.3">
      <c r="A37" s="108"/>
      <c r="B37" s="154"/>
      <c r="C37" s="155"/>
      <c r="D37" s="117">
        <f t="shared" si="2"/>
        <v>40724</v>
      </c>
      <c r="E37" s="154"/>
      <c r="F37" s="116">
        <v>247066</v>
      </c>
      <c r="G37" s="154"/>
      <c r="H37" s="116">
        <v>218521</v>
      </c>
      <c r="I37" s="119">
        <f t="shared" si="3"/>
        <v>-18298</v>
      </c>
      <c r="J37" s="116">
        <f t="shared" si="1"/>
        <v>228768</v>
      </c>
      <c r="K37" s="116">
        <f t="shared" si="4"/>
        <v>-18298</v>
      </c>
      <c r="N37" s="112"/>
      <c r="O37" s="112"/>
      <c r="P37" s="112"/>
      <c r="Q37" s="112"/>
      <c r="R37" s="112"/>
      <c r="S37" s="142"/>
      <c r="T37" s="142"/>
      <c r="U37" s="142"/>
      <c r="V37" s="142"/>
      <c r="W37" s="142"/>
    </row>
    <row r="38" spans="1:23" s="120" customFormat="1" ht="16.95" hidden="1" customHeight="1" outlineLevel="1" x14ac:dyDescent="0.3">
      <c r="A38" s="108"/>
      <c r="B38" s="154"/>
      <c r="C38" s="155"/>
      <c r="D38" s="117">
        <f t="shared" si="2"/>
        <v>40755</v>
      </c>
      <c r="E38" s="154"/>
      <c r="F38" s="116">
        <v>285991</v>
      </c>
      <c r="G38" s="154"/>
      <c r="H38" s="116">
        <v>206790</v>
      </c>
      <c r="I38" s="119">
        <f t="shared" si="3"/>
        <v>-33530</v>
      </c>
      <c r="J38" s="116">
        <f t="shared" si="1"/>
        <v>252461</v>
      </c>
      <c r="K38" s="116">
        <f t="shared" si="4"/>
        <v>-33530</v>
      </c>
      <c r="N38" s="112"/>
      <c r="O38" s="112"/>
      <c r="P38" s="112"/>
      <c r="Q38" s="112"/>
      <c r="R38" s="112"/>
      <c r="S38" s="142"/>
      <c r="T38" s="142"/>
      <c r="U38" s="142"/>
      <c r="V38" s="142"/>
      <c r="W38" s="142"/>
    </row>
    <row r="39" spans="1:23" s="120" customFormat="1" ht="16.95" hidden="1" customHeight="1" outlineLevel="1" x14ac:dyDescent="0.3">
      <c r="A39" s="108"/>
      <c r="B39" s="154"/>
      <c r="C39" s="155"/>
      <c r="D39" s="117">
        <f t="shared" si="2"/>
        <v>40786</v>
      </c>
      <c r="E39" s="154"/>
      <c r="F39" s="116">
        <v>265771</v>
      </c>
      <c r="G39" s="154"/>
      <c r="H39" s="116">
        <v>251058</v>
      </c>
      <c r="I39" s="119">
        <f t="shared" si="3"/>
        <v>-22290</v>
      </c>
      <c r="J39" s="116">
        <f t="shared" si="1"/>
        <v>243481</v>
      </c>
      <c r="K39" s="116">
        <f t="shared" si="4"/>
        <v>-22290</v>
      </c>
      <c r="N39" s="112"/>
      <c r="O39" s="112"/>
      <c r="P39" s="112"/>
      <c r="Q39" s="112"/>
      <c r="R39" s="112"/>
      <c r="S39" s="142"/>
      <c r="T39" s="142"/>
      <c r="U39" s="142"/>
      <c r="V39" s="142"/>
      <c r="W39" s="142"/>
    </row>
    <row r="40" spans="1:23" s="120" customFormat="1" ht="16.95" hidden="1" customHeight="1" outlineLevel="1" x14ac:dyDescent="0.3">
      <c r="A40" s="108"/>
      <c r="B40" s="154"/>
      <c r="C40" s="155"/>
      <c r="D40" s="117">
        <f t="shared" si="2"/>
        <v>40816</v>
      </c>
      <c r="E40" s="154"/>
      <c r="F40" s="116">
        <v>164119</v>
      </c>
      <c r="G40" s="154"/>
      <c r="H40" s="116">
        <v>230126</v>
      </c>
      <c r="I40" s="119">
        <f t="shared" si="3"/>
        <v>22335</v>
      </c>
      <c r="J40" s="116">
        <f t="shared" si="1"/>
        <v>186454</v>
      </c>
      <c r="K40" s="116">
        <f t="shared" si="4"/>
        <v>22335</v>
      </c>
      <c r="N40" s="112"/>
      <c r="O40" s="112"/>
      <c r="P40" s="112"/>
      <c r="Q40" s="112"/>
      <c r="R40" s="112"/>
      <c r="S40" s="142"/>
      <c r="T40" s="142"/>
      <c r="U40" s="142"/>
      <c r="V40" s="142"/>
      <c r="W40" s="142"/>
    </row>
    <row r="41" spans="1:23" s="120" customFormat="1" ht="16.95" hidden="1" customHeight="1" outlineLevel="1" x14ac:dyDescent="0.3">
      <c r="A41" s="108"/>
      <c r="B41" s="154"/>
      <c r="C41" s="155"/>
      <c r="D41" s="117">
        <f t="shared" si="2"/>
        <v>40847</v>
      </c>
      <c r="E41" s="154"/>
      <c r="F41" s="116">
        <v>198801</v>
      </c>
      <c r="G41" s="154"/>
      <c r="H41" s="116">
        <v>202172</v>
      </c>
      <c r="I41" s="119">
        <f t="shared" si="3"/>
        <v>41309</v>
      </c>
      <c r="J41" s="116">
        <f t="shared" si="1"/>
        <v>240110</v>
      </c>
      <c r="K41" s="116">
        <f t="shared" si="4"/>
        <v>41309</v>
      </c>
      <c r="N41" s="112"/>
      <c r="O41" s="112"/>
      <c r="P41" s="112"/>
      <c r="Q41" s="112"/>
      <c r="R41" s="112"/>
      <c r="S41" s="142"/>
      <c r="T41" s="142"/>
      <c r="U41" s="142"/>
      <c r="V41" s="142"/>
      <c r="W41" s="142"/>
    </row>
    <row r="42" spans="1:23" s="120" customFormat="1" ht="16.95" hidden="1" customHeight="1" outlineLevel="1" x14ac:dyDescent="0.3">
      <c r="A42" s="108"/>
      <c r="B42" s="154"/>
      <c r="C42" s="155"/>
      <c r="D42" s="117">
        <f t="shared" si="2"/>
        <v>40877</v>
      </c>
      <c r="E42" s="154"/>
      <c r="F42" s="116">
        <v>239207</v>
      </c>
      <c r="G42" s="154"/>
      <c r="H42" s="116">
        <v>180071</v>
      </c>
      <c r="I42" s="119">
        <f t="shared" si="3"/>
        <v>6383</v>
      </c>
      <c r="J42" s="116">
        <f t="shared" si="1"/>
        <v>245590</v>
      </c>
      <c r="K42" s="116">
        <f t="shared" si="4"/>
        <v>6383</v>
      </c>
      <c r="N42" s="112"/>
      <c r="O42" s="112"/>
      <c r="P42" s="112"/>
      <c r="Q42" s="112"/>
      <c r="R42" s="112"/>
      <c r="S42" s="142"/>
      <c r="T42" s="142"/>
      <c r="U42" s="142"/>
      <c r="V42" s="142"/>
      <c r="W42" s="142"/>
    </row>
    <row r="43" spans="1:23" s="120" customFormat="1" ht="16.95" hidden="1" customHeight="1" outlineLevel="1" x14ac:dyDescent="0.3">
      <c r="A43" s="108"/>
      <c r="B43" s="154"/>
      <c r="C43" s="155"/>
      <c r="D43" s="117">
        <f t="shared" si="2"/>
        <v>40908</v>
      </c>
      <c r="E43" s="154"/>
      <c r="F43" s="116">
        <v>245405</v>
      </c>
      <c r="G43" s="154"/>
      <c r="H43" s="116">
        <v>258122</v>
      </c>
      <c r="I43" s="119">
        <f t="shared" si="3"/>
        <v>-18012</v>
      </c>
      <c r="J43" s="116">
        <f t="shared" si="1"/>
        <v>227393</v>
      </c>
      <c r="K43" s="116">
        <f t="shared" si="4"/>
        <v>-18012</v>
      </c>
      <c r="N43" s="112"/>
      <c r="O43" s="112"/>
      <c r="P43" s="112"/>
      <c r="Q43" s="112"/>
      <c r="R43" s="112"/>
      <c r="S43" s="142"/>
      <c r="T43" s="142"/>
      <c r="U43" s="142"/>
      <c r="V43" s="142"/>
      <c r="W43" s="142"/>
    </row>
    <row r="44" spans="1:23" s="120" customFormat="1" ht="16.95" hidden="1" customHeight="1" outlineLevel="1" x14ac:dyDescent="0.3">
      <c r="A44" s="108"/>
      <c r="B44" s="154"/>
      <c r="C44" s="155"/>
      <c r="D44" s="117">
        <f t="shared" si="2"/>
        <v>40939</v>
      </c>
      <c r="E44" s="154"/>
      <c r="F44" s="116">
        <v>265490</v>
      </c>
      <c r="G44" s="154"/>
      <c r="H44" s="116">
        <v>281360</v>
      </c>
      <c r="I44" s="119">
        <f t="shared" si="3"/>
        <v>-35770</v>
      </c>
      <c r="J44" s="116">
        <f t="shared" si="1"/>
        <v>229720</v>
      </c>
      <c r="K44" s="116">
        <f t="shared" si="4"/>
        <v>-35770</v>
      </c>
      <c r="N44" s="112"/>
      <c r="O44" s="112"/>
      <c r="P44" s="112"/>
      <c r="Q44" s="112"/>
      <c r="R44" s="112"/>
      <c r="S44" s="142"/>
      <c r="T44" s="142"/>
      <c r="U44" s="142"/>
      <c r="V44" s="142"/>
      <c r="W44" s="142"/>
    </row>
    <row r="45" spans="1:23" s="120" customFormat="1" ht="16.95" hidden="1" customHeight="1" outlineLevel="1" x14ac:dyDescent="0.3">
      <c r="A45" s="108"/>
      <c r="B45" s="154"/>
      <c r="C45" s="155"/>
      <c r="D45" s="117">
        <f t="shared" si="2"/>
        <v>40968</v>
      </c>
      <c r="E45" s="154"/>
      <c r="F45" s="116">
        <v>188210</v>
      </c>
      <c r="G45" s="154"/>
      <c r="H45" s="116">
        <v>228053</v>
      </c>
      <c r="I45" s="119">
        <f t="shared" si="3"/>
        <v>-660</v>
      </c>
      <c r="J45" s="116">
        <f t="shared" si="1"/>
        <v>187550</v>
      </c>
      <c r="K45" s="116">
        <f t="shared" si="4"/>
        <v>-660</v>
      </c>
      <c r="N45" s="112"/>
      <c r="O45" s="112"/>
      <c r="P45" s="112"/>
      <c r="Q45" s="112"/>
      <c r="R45" s="112"/>
      <c r="S45" s="142"/>
      <c r="T45" s="142"/>
      <c r="U45" s="142"/>
      <c r="V45" s="142"/>
      <c r="W45" s="142"/>
    </row>
    <row r="46" spans="1:23" s="120" customFormat="1" ht="16.95" hidden="1" customHeight="1" outlineLevel="1" x14ac:dyDescent="0.3">
      <c r="A46" s="108"/>
      <c r="B46" s="154"/>
      <c r="C46" s="155"/>
      <c r="D46" s="117">
        <f t="shared" si="2"/>
        <v>40999</v>
      </c>
      <c r="E46" s="154"/>
      <c r="F46" s="116">
        <v>160757</v>
      </c>
      <c r="G46" s="154"/>
      <c r="H46" s="116">
        <v>205612</v>
      </c>
      <c r="I46" s="119">
        <f t="shared" si="3"/>
        <v>24108</v>
      </c>
      <c r="J46" s="116">
        <f t="shared" si="1"/>
        <v>184865</v>
      </c>
      <c r="K46" s="116">
        <f t="shared" si="4"/>
        <v>24108</v>
      </c>
      <c r="N46" s="112"/>
      <c r="O46" s="112"/>
      <c r="P46" s="112"/>
      <c r="Q46" s="112"/>
      <c r="R46" s="112"/>
      <c r="S46" s="142"/>
      <c r="T46" s="142"/>
      <c r="U46" s="142"/>
      <c r="V46" s="142"/>
      <c r="W46" s="142"/>
    </row>
    <row r="47" spans="1:23" s="120" customFormat="1" ht="16.95" hidden="1" customHeight="1" outlineLevel="1" x14ac:dyDescent="0.3">
      <c r="A47" s="108"/>
      <c r="B47" s="154"/>
      <c r="C47" s="155"/>
      <c r="D47" s="117">
        <f t="shared" si="2"/>
        <v>41029</v>
      </c>
      <c r="E47" s="154"/>
      <c r="F47" s="116">
        <v>175208</v>
      </c>
      <c r="G47" s="154"/>
      <c r="H47" s="116">
        <v>162591</v>
      </c>
      <c r="I47" s="119">
        <f t="shared" si="3"/>
        <v>24959</v>
      </c>
      <c r="J47" s="116">
        <f t="shared" si="1"/>
        <v>200167</v>
      </c>
      <c r="K47" s="116">
        <f t="shared" si="4"/>
        <v>24959</v>
      </c>
      <c r="N47" s="112"/>
      <c r="O47" s="112"/>
      <c r="P47" s="112"/>
      <c r="Q47" s="112"/>
      <c r="R47" s="112"/>
      <c r="S47" s="142"/>
      <c r="T47" s="142"/>
      <c r="U47" s="142"/>
      <c r="V47" s="142"/>
      <c r="W47" s="142"/>
    </row>
    <row r="48" spans="1:23" s="120" customFormat="1" ht="16.95" hidden="1" customHeight="1" outlineLevel="1" x14ac:dyDescent="0.3">
      <c r="A48" s="108"/>
      <c r="B48" s="154"/>
      <c r="C48" s="155"/>
      <c r="D48" s="117">
        <f t="shared" si="2"/>
        <v>41060</v>
      </c>
      <c r="E48" s="154"/>
      <c r="F48" s="116">
        <v>185378</v>
      </c>
      <c r="G48" s="154"/>
      <c r="H48" s="116">
        <v>176374</v>
      </c>
      <c r="I48" s="119">
        <f t="shared" si="3"/>
        <v>8491</v>
      </c>
      <c r="J48" s="116">
        <f t="shared" si="1"/>
        <v>193869</v>
      </c>
      <c r="K48" s="116">
        <f t="shared" si="4"/>
        <v>8491</v>
      </c>
      <c r="N48" s="112"/>
      <c r="O48" s="112"/>
      <c r="P48" s="112"/>
      <c r="Q48" s="112"/>
      <c r="R48" s="112"/>
      <c r="S48" s="142"/>
      <c r="T48" s="142"/>
      <c r="U48" s="142"/>
      <c r="V48" s="142"/>
      <c r="W48" s="142"/>
    </row>
    <row r="49" spans="1:23" s="120" customFormat="1" ht="16.95" hidden="1" customHeight="1" outlineLevel="1" x14ac:dyDescent="0.3">
      <c r="A49" s="108"/>
      <c r="B49" s="154"/>
      <c r="C49" s="155"/>
      <c r="D49" s="117">
        <f t="shared" si="2"/>
        <v>41090</v>
      </c>
      <c r="E49" s="154"/>
      <c r="F49" s="116">
        <v>239299</v>
      </c>
      <c r="G49" s="154"/>
      <c r="H49" s="116">
        <v>225174</v>
      </c>
      <c r="I49" s="119">
        <f t="shared" si="3"/>
        <v>-25007</v>
      </c>
      <c r="J49" s="116">
        <f t="shared" si="1"/>
        <v>214292</v>
      </c>
      <c r="K49" s="116">
        <f t="shared" si="4"/>
        <v>-25007</v>
      </c>
      <c r="N49" s="112"/>
      <c r="O49" s="112"/>
      <c r="P49" s="112"/>
      <c r="Q49" s="112"/>
      <c r="R49" s="112"/>
      <c r="S49" s="142"/>
      <c r="T49" s="142"/>
      <c r="U49" s="142"/>
      <c r="V49" s="142"/>
      <c r="W49" s="142"/>
    </row>
    <row r="50" spans="1:23" s="120" customFormat="1" ht="16.95" hidden="1" customHeight="1" outlineLevel="1" x14ac:dyDescent="0.3">
      <c r="A50" s="108"/>
      <c r="B50" s="154"/>
      <c r="C50" s="155"/>
      <c r="D50" s="117">
        <f t="shared" si="2"/>
        <v>41121</v>
      </c>
      <c r="E50" s="154"/>
      <c r="F50" s="116">
        <v>279677</v>
      </c>
      <c r="G50" s="154"/>
      <c r="H50" s="116">
        <v>210615</v>
      </c>
      <c r="I50" s="119">
        <f t="shared" si="3"/>
        <v>-16746</v>
      </c>
      <c r="J50" s="116">
        <f t="shared" si="1"/>
        <v>262931</v>
      </c>
      <c r="K50" s="116">
        <f t="shared" si="4"/>
        <v>-16746</v>
      </c>
      <c r="N50" s="112"/>
      <c r="O50" s="112"/>
      <c r="P50" s="112"/>
      <c r="Q50" s="112"/>
      <c r="R50" s="112"/>
      <c r="S50" s="142"/>
      <c r="T50" s="142"/>
      <c r="U50" s="142"/>
      <c r="V50" s="142"/>
      <c r="W50" s="142"/>
    </row>
    <row r="51" spans="1:23" s="120" customFormat="1" ht="16.95" hidden="1" customHeight="1" outlineLevel="1" x14ac:dyDescent="0.3">
      <c r="A51" s="108"/>
      <c r="B51" s="154"/>
      <c r="C51" s="155"/>
      <c r="D51" s="117">
        <f t="shared" si="2"/>
        <v>41152</v>
      </c>
      <c r="E51" s="154"/>
      <c r="F51" s="116">
        <v>261409</v>
      </c>
      <c r="G51" s="154"/>
      <c r="H51" s="116">
        <v>252581</v>
      </c>
      <c r="I51" s="119">
        <f t="shared" si="3"/>
        <v>-38289</v>
      </c>
      <c r="J51" s="116">
        <f t="shared" si="1"/>
        <v>223120</v>
      </c>
      <c r="K51" s="116">
        <f t="shared" si="4"/>
        <v>-38289</v>
      </c>
      <c r="N51" s="112"/>
      <c r="O51" s="112"/>
      <c r="P51" s="112"/>
      <c r="Q51" s="112"/>
      <c r="R51" s="112"/>
      <c r="S51" s="142"/>
      <c r="T51" s="142"/>
      <c r="U51" s="142"/>
      <c r="V51" s="142"/>
      <c r="W51" s="142"/>
    </row>
    <row r="52" spans="1:23" s="120" customFormat="1" ht="16.95" hidden="1" customHeight="1" outlineLevel="1" x14ac:dyDescent="0.3">
      <c r="A52" s="108"/>
      <c r="B52" s="154"/>
      <c r="C52" s="155"/>
      <c r="D52" s="117">
        <f t="shared" si="2"/>
        <v>41182</v>
      </c>
      <c r="E52" s="154"/>
      <c r="F52" s="116">
        <v>184234</v>
      </c>
      <c r="G52" s="154"/>
      <c r="H52" s="116">
        <v>236392</v>
      </c>
      <c r="I52" s="119">
        <f t="shared" si="3"/>
        <v>26539</v>
      </c>
      <c r="J52" s="116">
        <f t="shared" si="1"/>
        <v>210773</v>
      </c>
      <c r="K52" s="116">
        <f t="shared" si="4"/>
        <v>26539</v>
      </c>
      <c r="N52" s="112"/>
      <c r="O52" s="112"/>
      <c r="P52" s="112"/>
      <c r="Q52" s="112"/>
      <c r="R52" s="112"/>
      <c r="S52" s="142"/>
      <c r="T52" s="142"/>
      <c r="U52" s="142"/>
      <c r="V52" s="142"/>
      <c r="W52" s="142"/>
    </row>
    <row r="53" spans="1:23" s="120" customFormat="1" ht="16.95" hidden="1" customHeight="1" outlineLevel="1" x14ac:dyDescent="0.3">
      <c r="A53" s="108"/>
      <c r="B53" s="154"/>
      <c r="C53" s="155"/>
      <c r="D53" s="117">
        <f t="shared" si="2"/>
        <v>41213</v>
      </c>
      <c r="E53" s="154"/>
      <c r="F53" s="116">
        <v>229117</v>
      </c>
      <c r="G53" s="154"/>
      <c r="H53" s="116">
        <v>196906</v>
      </c>
      <c r="I53" s="119">
        <f t="shared" si="3"/>
        <v>26214</v>
      </c>
      <c r="J53" s="116">
        <f t="shared" si="1"/>
        <v>255331</v>
      </c>
      <c r="K53" s="116">
        <f t="shared" si="4"/>
        <v>26214</v>
      </c>
      <c r="N53" s="112"/>
      <c r="O53" s="112"/>
      <c r="P53" s="112"/>
      <c r="Q53" s="112"/>
      <c r="R53" s="112"/>
      <c r="S53" s="142"/>
      <c r="T53" s="142"/>
      <c r="U53" s="142"/>
      <c r="V53" s="142"/>
      <c r="W53" s="142"/>
    </row>
    <row r="54" spans="1:23" s="120" customFormat="1" ht="16.95" hidden="1" customHeight="1" outlineLevel="1" x14ac:dyDescent="0.3">
      <c r="A54" s="108"/>
      <c r="B54" s="154"/>
      <c r="C54" s="155"/>
      <c r="D54" s="117">
        <f t="shared" si="2"/>
        <v>41243</v>
      </c>
      <c r="E54" s="154"/>
      <c r="F54" s="116">
        <v>237057</v>
      </c>
      <c r="G54" s="154"/>
      <c r="H54" s="116">
        <v>194496</v>
      </c>
      <c r="I54" s="119">
        <f t="shared" si="3"/>
        <v>16277</v>
      </c>
      <c r="J54" s="116">
        <f t="shared" si="1"/>
        <v>253334</v>
      </c>
      <c r="K54" s="116">
        <f t="shared" si="4"/>
        <v>16277</v>
      </c>
      <c r="N54" s="112"/>
      <c r="O54" s="112"/>
      <c r="P54" s="112"/>
      <c r="Q54" s="112"/>
      <c r="R54" s="112"/>
      <c r="S54" s="142"/>
      <c r="T54" s="142"/>
      <c r="U54" s="142"/>
      <c r="V54" s="142"/>
      <c r="W54" s="142"/>
    </row>
    <row r="55" spans="1:23" s="120" customFormat="1" ht="16.95" hidden="1" customHeight="1" outlineLevel="1" x14ac:dyDescent="0.3">
      <c r="A55" s="108"/>
      <c r="B55" s="154"/>
      <c r="C55" s="155"/>
      <c r="D55" s="117">
        <f t="shared" si="2"/>
        <v>41274</v>
      </c>
      <c r="E55" s="154"/>
      <c r="F55" s="116">
        <v>276306</v>
      </c>
      <c r="G55" s="154"/>
      <c r="H55" s="116">
        <v>287011</v>
      </c>
      <c r="I55" s="119">
        <f t="shared" si="3"/>
        <v>-31680</v>
      </c>
      <c r="J55" s="116">
        <f t="shared" si="1"/>
        <v>244626</v>
      </c>
      <c r="K55" s="116">
        <f t="shared" si="4"/>
        <v>-31680</v>
      </c>
      <c r="N55" s="112"/>
      <c r="O55" s="112"/>
      <c r="P55" s="112"/>
      <c r="Q55" s="112"/>
      <c r="R55" s="112"/>
      <c r="S55" s="142"/>
      <c r="T55" s="142"/>
      <c r="U55" s="142"/>
      <c r="V55" s="142"/>
      <c r="W55" s="142"/>
    </row>
    <row r="56" spans="1:23" s="120" customFormat="1" ht="16.95" hidden="1" customHeight="1" outlineLevel="1" x14ac:dyDescent="0.3">
      <c r="A56" s="108"/>
      <c r="B56" s="154"/>
      <c r="C56" s="155"/>
      <c r="D56" s="117">
        <f t="shared" si="2"/>
        <v>41305</v>
      </c>
      <c r="E56" s="154"/>
      <c r="F56" s="116">
        <v>319799</v>
      </c>
      <c r="G56" s="154"/>
      <c r="H56" s="116">
        <v>272672</v>
      </c>
      <c r="I56" s="119">
        <f t="shared" si="3"/>
        <v>-19338</v>
      </c>
      <c r="J56" s="116">
        <f t="shared" si="1"/>
        <v>300461</v>
      </c>
      <c r="K56" s="116">
        <f t="shared" si="4"/>
        <v>-19338</v>
      </c>
      <c r="N56" s="112"/>
      <c r="O56" s="112"/>
      <c r="P56" s="112"/>
      <c r="Q56" s="112"/>
      <c r="R56" s="112"/>
      <c r="S56" s="142"/>
      <c r="T56" s="142"/>
      <c r="U56" s="142"/>
      <c r="V56" s="142"/>
      <c r="W56" s="142"/>
    </row>
    <row r="57" spans="1:23" s="120" customFormat="1" ht="16.95" hidden="1" customHeight="1" outlineLevel="1" x14ac:dyDescent="0.3">
      <c r="A57" s="108"/>
      <c r="B57" s="154"/>
      <c r="C57" s="155"/>
      <c r="D57" s="117">
        <f t="shared" si="2"/>
        <v>41333</v>
      </c>
      <c r="E57" s="154"/>
      <c r="F57" s="116">
        <v>305424</v>
      </c>
      <c r="G57" s="154"/>
      <c r="H57" s="116">
        <v>268800</v>
      </c>
      <c r="I57" s="119">
        <f t="shared" si="3"/>
        <v>-24174</v>
      </c>
      <c r="J57" s="116">
        <f t="shared" si="1"/>
        <v>281250</v>
      </c>
      <c r="K57" s="116">
        <f t="shared" si="4"/>
        <v>-24174</v>
      </c>
      <c r="N57" s="112"/>
      <c r="O57" s="112"/>
      <c r="P57" s="112"/>
      <c r="Q57" s="112"/>
      <c r="R57" s="112"/>
      <c r="S57" s="142"/>
      <c r="T57" s="142"/>
      <c r="U57" s="142"/>
      <c r="V57" s="142"/>
      <c r="W57" s="142"/>
    </row>
    <row r="58" spans="1:23" s="120" customFormat="1" ht="16.95" hidden="1" customHeight="1" outlineLevel="1" x14ac:dyDescent="0.3">
      <c r="A58" s="108"/>
      <c r="B58" s="154"/>
      <c r="C58" s="155"/>
      <c r="D58" s="117">
        <f t="shared" si="2"/>
        <v>41364</v>
      </c>
      <c r="E58" s="154"/>
      <c r="F58" s="116">
        <v>267577</v>
      </c>
      <c r="G58" s="154"/>
      <c r="H58" s="116">
        <v>282885</v>
      </c>
      <c r="I58" s="119">
        <f t="shared" si="3"/>
        <v>17576</v>
      </c>
      <c r="J58" s="116">
        <f t="shared" si="1"/>
        <v>285153</v>
      </c>
      <c r="K58" s="116">
        <f t="shared" si="4"/>
        <v>17576</v>
      </c>
      <c r="N58" s="112"/>
      <c r="O58" s="112"/>
      <c r="P58" s="112"/>
      <c r="Q58" s="112"/>
      <c r="R58" s="112"/>
      <c r="S58" s="142"/>
      <c r="T58" s="142"/>
      <c r="U58" s="142"/>
      <c r="V58" s="142"/>
      <c r="W58" s="142"/>
    </row>
    <row r="59" spans="1:23" s="120" customFormat="1" ht="16.95" hidden="1" customHeight="1" outlineLevel="1" x14ac:dyDescent="0.3">
      <c r="A59" s="108"/>
      <c r="B59" s="154"/>
      <c r="C59" s="155"/>
      <c r="D59" s="117">
        <f t="shared" si="2"/>
        <v>41394</v>
      </c>
      <c r="E59" s="154"/>
      <c r="F59" s="121">
        <v>214751.1</v>
      </c>
      <c r="G59" s="154"/>
      <c r="H59" s="121">
        <v>279642.63</v>
      </c>
      <c r="I59" s="122">
        <f t="shared" si="3"/>
        <v>1612.54</v>
      </c>
      <c r="J59" s="121">
        <f t="shared" si="1"/>
        <v>216363.64</v>
      </c>
      <c r="K59" s="121">
        <v>1612.54</v>
      </c>
      <c r="N59" s="112"/>
      <c r="O59" s="112"/>
      <c r="P59" s="112"/>
      <c r="Q59" s="112"/>
      <c r="R59" s="112"/>
      <c r="S59" s="142"/>
      <c r="T59" s="142"/>
      <c r="U59" s="142"/>
      <c r="V59" s="142"/>
      <c r="W59" s="142"/>
    </row>
    <row r="60" spans="1:23" s="120" customFormat="1" ht="16.95" hidden="1" customHeight="1" outlineLevel="1" x14ac:dyDescent="0.3">
      <c r="A60" s="108"/>
      <c r="B60" s="154"/>
      <c r="C60" s="155"/>
      <c r="D60" s="117">
        <f t="shared" si="2"/>
        <v>41425</v>
      </c>
      <c r="E60" s="154"/>
      <c r="F60" s="121">
        <v>228596.57</v>
      </c>
      <c r="G60" s="154"/>
      <c r="H60" s="121">
        <v>241018.27</v>
      </c>
      <c r="I60" s="123">
        <f t="shared" si="3"/>
        <v>44134.3</v>
      </c>
      <c r="J60" s="121">
        <f t="shared" si="1"/>
        <v>272730.87</v>
      </c>
      <c r="K60" s="121">
        <v>44134.3</v>
      </c>
      <c r="N60" s="112"/>
      <c r="O60" s="112"/>
      <c r="P60" s="112"/>
      <c r="Q60" s="112"/>
      <c r="R60" s="112"/>
      <c r="S60" s="142"/>
      <c r="T60" s="142"/>
      <c r="U60" s="142"/>
      <c r="V60" s="142"/>
      <c r="W60" s="142"/>
    </row>
    <row r="61" spans="1:23" s="120" customFormat="1" ht="16.95" hidden="1" customHeight="1" outlineLevel="1" x14ac:dyDescent="0.3">
      <c r="A61" s="108"/>
      <c r="B61" s="154"/>
      <c r="C61" s="155"/>
      <c r="D61" s="117">
        <f t="shared" si="2"/>
        <v>41455</v>
      </c>
      <c r="E61" s="154"/>
      <c r="F61" s="121">
        <v>295956.56</v>
      </c>
      <c r="G61" s="154"/>
      <c r="H61" s="121">
        <v>228956.83</v>
      </c>
      <c r="I61" s="123">
        <f t="shared" si="3"/>
        <v>-12593.189999999973</v>
      </c>
      <c r="J61" s="121">
        <f t="shared" si="1"/>
        <v>283363.37</v>
      </c>
      <c r="K61" s="121">
        <f t="shared" ref="K61:K99" si="5">+J59-H61</f>
        <v>-12593.189999999973</v>
      </c>
      <c r="N61" s="112"/>
      <c r="O61" s="112"/>
      <c r="P61" s="112"/>
      <c r="Q61" s="112"/>
      <c r="R61" s="112"/>
      <c r="S61" s="142"/>
      <c r="T61" s="142"/>
      <c r="U61" s="142"/>
      <c r="V61" s="142"/>
      <c r="W61" s="142"/>
    </row>
    <row r="62" spans="1:23" s="120" customFormat="1" ht="16.95" hidden="1" customHeight="1" outlineLevel="1" x14ac:dyDescent="0.3">
      <c r="A62" s="108"/>
      <c r="B62" s="154"/>
      <c r="C62" s="155"/>
      <c r="D62" s="117">
        <f t="shared" si="2"/>
        <v>41486</v>
      </c>
      <c r="E62" s="154"/>
      <c r="F62" s="121">
        <v>307454.3</v>
      </c>
      <c r="G62" s="154"/>
      <c r="H62" s="121">
        <v>311004.93</v>
      </c>
      <c r="I62" s="123">
        <f t="shared" si="3"/>
        <v>-38274.06</v>
      </c>
      <c r="J62" s="121">
        <f t="shared" si="1"/>
        <v>269180.24</v>
      </c>
      <c r="K62" s="121">
        <f t="shared" si="5"/>
        <v>-38274.06</v>
      </c>
      <c r="N62" s="112"/>
      <c r="O62" s="112"/>
      <c r="P62" s="112"/>
      <c r="Q62" s="112"/>
      <c r="R62" s="112"/>
      <c r="S62" s="142"/>
      <c r="T62" s="142"/>
      <c r="U62" s="142"/>
      <c r="V62" s="142"/>
      <c r="W62" s="142"/>
    </row>
    <row r="63" spans="1:23" s="120" customFormat="1" ht="16.95" hidden="1" customHeight="1" outlineLevel="1" x14ac:dyDescent="0.3">
      <c r="A63" s="108"/>
      <c r="B63" s="154"/>
      <c r="C63" s="155"/>
      <c r="D63" s="117">
        <f t="shared" si="2"/>
        <v>41517</v>
      </c>
      <c r="E63" s="154"/>
      <c r="F63" s="121">
        <v>355641.02</v>
      </c>
      <c r="G63" s="154"/>
      <c r="H63" s="121">
        <v>297208.15000000002</v>
      </c>
      <c r="I63" s="123">
        <f t="shared" si="3"/>
        <v>-13844.780000000028</v>
      </c>
      <c r="J63" s="121">
        <f t="shared" si="1"/>
        <v>341796.24</v>
      </c>
      <c r="K63" s="121">
        <f t="shared" si="5"/>
        <v>-13844.780000000028</v>
      </c>
      <c r="N63" s="112"/>
      <c r="O63" s="112"/>
      <c r="P63" s="112"/>
      <c r="Q63" s="112"/>
      <c r="R63" s="112"/>
      <c r="S63" s="142"/>
      <c r="T63" s="142"/>
      <c r="U63" s="142"/>
      <c r="V63" s="142"/>
      <c r="W63" s="142"/>
    </row>
    <row r="64" spans="1:23" s="120" customFormat="1" ht="16.95" hidden="1" customHeight="1" outlineLevel="1" x14ac:dyDescent="0.3">
      <c r="A64" s="108"/>
      <c r="B64" s="154"/>
      <c r="C64" s="155"/>
      <c r="D64" s="117">
        <f t="shared" si="2"/>
        <v>41547</v>
      </c>
      <c r="E64" s="154"/>
      <c r="F64" s="121">
        <v>342953.18</v>
      </c>
      <c r="G64" s="154"/>
      <c r="H64" s="121">
        <v>258634.39</v>
      </c>
      <c r="I64" s="123">
        <f t="shared" si="3"/>
        <v>10545.849999999977</v>
      </c>
      <c r="J64" s="121">
        <f t="shared" si="1"/>
        <v>353499.02999999997</v>
      </c>
      <c r="K64" s="121">
        <f t="shared" si="5"/>
        <v>10545.849999999977</v>
      </c>
      <c r="N64" s="112"/>
      <c r="O64" s="112"/>
      <c r="P64" s="112"/>
      <c r="Q64" s="112"/>
      <c r="R64" s="112"/>
      <c r="S64" s="142"/>
      <c r="T64" s="142"/>
      <c r="U64" s="142"/>
      <c r="V64" s="142"/>
      <c r="W64" s="142"/>
    </row>
    <row r="65" spans="1:23" s="120" customFormat="1" ht="16.95" hidden="1" customHeight="1" outlineLevel="1" x14ac:dyDescent="0.3">
      <c r="A65" s="108"/>
      <c r="B65" s="154"/>
      <c r="C65" s="155"/>
      <c r="D65" s="117">
        <f t="shared" si="2"/>
        <v>41578</v>
      </c>
      <c r="E65" s="154"/>
      <c r="F65" s="121">
        <v>257520.03</v>
      </c>
      <c r="G65" s="154"/>
      <c r="H65" s="121">
        <v>317669.71999999997</v>
      </c>
      <c r="I65" s="123">
        <f t="shared" si="3"/>
        <v>24126.520000000019</v>
      </c>
      <c r="J65" s="121">
        <f t="shared" si="1"/>
        <v>281646.55000000005</v>
      </c>
      <c r="K65" s="121">
        <f t="shared" si="5"/>
        <v>24126.520000000019</v>
      </c>
      <c r="N65" s="112"/>
      <c r="O65" s="112"/>
      <c r="P65" s="112"/>
      <c r="Q65" s="112"/>
      <c r="R65" s="112"/>
      <c r="S65" s="142"/>
      <c r="T65" s="142"/>
      <c r="U65" s="142"/>
      <c r="V65" s="142"/>
      <c r="W65" s="142"/>
    </row>
    <row r="66" spans="1:23" s="120" customFormat="1" ht="16.95" hidden="1" customHeight="1" outlineLevel="1" x14ac:dyDescent="0.3">
      <c r="A66" s="108"/>
      <c r="B66" s="154"/>
      <c r="C66" s="155"/>
      <c r="D66" s="117">
        <f t="shared" si="2"/>
        <v>41608</v>
      </c>
      <c r="E66" s="154"/>
      <c r="F66" s="121">
        <v>410934.89</v>
      </c>
      <c r="G66" s="154"/>
      <c r="H66" s="121">
        <v>341516.21</v>
      </c>
      <c r="I66" s="123">
        <f t="shared" si="3"/>
        <v>11982.819999999949</v>
      </c>
      <c r="J66" s="121">
        <f t="shared" si="1"/>
        <v>422917.70999999996</v>
      </c>
      <c r="K66" s="121">
        <f t="shared" si="5"/>
        <v>11982.819999999949</v>
      </c>
      <c r="N66" s="112"/>
      <c r="O66" s="112"/>
      <c r="P66" s="112"/>
      <c r="Q66" s="112"/>
      <c r="R66" s="112"/>
      <c r="S66" s="142"/>
      <c r="T66" s="142"/>
      <c r="U66" s="142"/>
      <c r="V66" s="142"/>
      <c r="W66" s="142"/>
    </row>
    <row r="67" spans="1:23" s="120" customFormat="1" ht="16.95" hidden="1" customHeight="1" outlineLevel="1" x14ac:dyDescent="0.3">
      <c r="A67" s="108"/>
      <c r="B67" s="154"/>
      <c r="C67" s="155"/>
      <c r="D67" s="117">
        <f t="shared" si="2"/>
        <v>41639</v>
      </c>
      <c r="E67" s="154"/>
      <c r="F67" s="121">
        <v>458036.89</v>
      </c>
      <c r="G67" s="154"/>
      <c r="H67" s="121">
        <v>311280.90999999997</v>
      </c>
      <c r="I67" s="123">
        <f t="shared" si="3"/>
        <v>-29634.359999999928</v>
      </c>
      <c r="J67" s="121">
        <f t="shared" si="1"/>
        <v>428402.53000000009</v>
      </c>
      <c r="K67" s="121">
        <f t="shared" si="5"/>
        <v>-29634.359999999928</v>
      </c>
      <c r="N67" s="112"/>
      <c r="O67" s="112"/>
      <c r="P67" s="112"/>
      <c r="Q67" s="112"/>
      <c r="R67" s="112"/>
      <c r="S67" s="142"/>
      <c r="T67" s="142"/>
      <c r="U67" s="142"/>
      <c r="V67" s="142"/>
      <c r="W67" s="142"/>
    </row>
    <row r="68" spans="1:23" s="120" customFormat="1" ht="16.95" hidden="1" customHeight="1" outlineLevel="1" x14ac:dyDescent="0.3">
      <c r="A68" s="108"/>
      <c r="B68" s="154"/>
      <c r="C68" s="155"/>
      <c r="D68" s="117">
        <f t="shared" si="2"/>
        <v>41670</v>
      </c>
      <c r="E68" s="154"/>
      <c r="F68" s="121">
        <v>603901.93999999994</v>
      </c>
      <c r="G68" s="154"/>
      <c r="H68" s="121">
        <v>475740.33</v>
      </c>
      <c r="I68" s="123">
        <f t="shared" si="3"/>
        <v>-52822.620000000054</v>
      </c>
      <c r="J68" s="121">
        <f t="shared" si="1"/>
        <v>551079.31999999983</v>
      </c>
      <c r="K68" s="121">
        <f t="shared" si="5"/>
        <v>-52822.620000000054</v>
      </c>
      <c r="N68" s="112"/>
      <c r="O68" s="112"/>
      <c r="P68" s="112"/>
      <c r="Q68" s="112"/>
      <c r="R68" s="112"/>
      <c r="S68" s="142"/>
      <c r="T68" s="142"/>
      <c r="U68" s="142"/>
      <c r="V68" s="142"/>
      <c r="W68" s="142"/>
    </row>
    <row r="69" spans="1:23" s="120" customFormat="1" ht="16.95" hidden="1" customHeight="1" outlineLevel="1" x14ac:dyDescent="0.3">
      <c r="A69" s="108"/>
      <c r="B69" s="154"/>
      <c r="C69" s="155"/>
      <c r="D69" s="117">
        <f t="shared" si="2"/>
        <v>41698</v>
      </c>
      <c r="E69" s="154"/>
      <c r="F69" s="121">
        <v>494765.42</v>
      </c>
      <c r="G69" s="154"/>
      <c r="H69" s="121">
        <v>465127.59</v>
      </c>
      <c r="I69" s="123">
        <f t="shared" si="3"/>
        <v>-36725.059999999939</v>
      </c>
      <c r="J69" s="121">
        <f t="shared" si="1"/>
        <v>458040.36000000004</v>
      </c>
      <c r="K69" s="121">
        <f t="shared" si="5"/>
        <v>-36725.059999999939</v>
      </c>
      <c r="N69" s="112"/>
      <c r="O69" s="112"/>
      <c r="P69" s="112"/>
      <c r="Q69" s="112"/>
      <c r="R69" s="112"/>
      <c r="S69" s="142"/>
      <c r="T69" s="142"/>
      <c r="U69" s="142"/>
      <c r="V69" s="142"/>
      <c r="W69" s="142"/>
    </row>
    <row r="70" spans="1:23" s="120" customFormat="1" ht="16.95" hidden="1" customHeight="1" outlineLevel="1" x14ac:dyDescent="0.3">
      <c r="A70" s="108"/>
      <c r="B70" s="154"/>
      <c r="C70" s="155"/>
      <c r="D70" s="117">
        <f t="shared" si="2"/>
        <v>41729</v>
      </c>
      <c r="E70" s="154"/>
      <c r="F70" s="121">
        <v>226302.72</v>
      </c>
      <c r="G70" s="154"/>
      <c r="H70" s="121">
        <v>508707.69</v>
      </c>
      <c r="I70" s="123">
        <f t="shared" si="3"/>
        <v>42371.62999999983</v>
      </c>
      <c r="J70" s="121">
        <f t="shared" si="1"/>
        <v>268674.34999999986</v>
      </c>
      <c r="K70" s="121">
        <f t="shared" si="5"/>
        <v>42371.62999999983</v>
      </c>
      <c r="N70" s="112"/>
      <c r="O70" s="112"/>
      <c r="P70" s="112"/>
      <c r="Q70" s="112"/>
      <c r="R70" s="112"/>
      <c r="S70" s="142"/>
      <c r="T70" s="142"/>
      <c r="U70" s="142"/>
      <c r="V70" s="142"/>
      <c r="W70" s="142"/>
    </row>
    <row r="71" spans="1:23" s="120" customFormat="1" ht="16.95" hidden="1" customHeight="1" outlineLevel="1" x14ac:dyDescent="0.3">
      <c r="A71" s="108"/>
      <c r="B71" s="154"/>
      <c r="C71" s="155"/>
      <c r="D71" s="117">
        <f t="shared" si="2"/>
        <v>41759</v>
      </c>
      <c r="E71" s="154"/>
      <c r="F71" s="121">
        <v>276403.67</v>
      </c>
      <c r="G71" s="154"/>
      <c r="H71" s="121">
        <v>416475.63</v>
      </c>
      <c r="I71" s="123">
        <f t="shared" si="3"/>
        <v>41564.73000000004</v>
      </c>
      <c r="J71" s="121">
        <f t="shared" si="1"/>
        <v>317968.40000000002</v>
      </c>
      <c r="K71" s="121">
        <f t="shared" si="5"/>
        <v>41564.73000000004</v>
      </c>
      <c r="N71" s="112"/>
      <c r="O71" s="112"/>
      <c r="P71" s="112"/>
      <c r="Q71" s="112"/>
      <c r="R71" s="112"/>
      <c r="S71" s="142"/>
      <c r="T71" s="142"/>
      <c r="U71" s="142"/>
      <c r="V71" s="142"/>
      <c r="W71" s="142"/>
    </row>
    <row r="72" spans="1:23" s="120" customFormat="1" ht="16.95" hidden="1" customHeight="1" outlineLevel="1" x14ac:dyDescent="0.3">
      <c r="A72" s="108"/>
      <c r="B72" s="154"/>
      <c r="C72" s="155"/>
      <c r="D72" s="117">
        <f t="shared" si="2"/>
        <v>41790</v>
      </c>
      <c r="E72" s="154"/>
      <c r="F72" s="121">
        <v>254647.72</v>
      </c>
      <c r="G72" s="154"/>
      <c r="H72" s="121">
        <v>225590.77</v>
      </c>
      <c r="I72" s="123">
        <f t="shared" si="3"/>
        <v>43083.579999999871</v>
      </c>
      <c r="J72" s="121">
        <f t="shared" si="1"/>
        <v>297731.29999999987</v>
      </c>
      <c r="K72" s="121">
        <f t="shared" si="5"/>
        <v>43083.579999999871</v>
      </c>
      <c r="N72" s="112"/>
      <c r="O72" s="112"/>
      <c r="P72" s="112"/>
      <c r="Q72" s="112"/>
      <c r="R72" s="112"/>
      <c r="S72" s="142"/>
      <c r="T72" s="142"/>
      <c r="U72" s="142"/>
      <c r="V72" s="142"/>
      <c r="W72" s="142"/>
    </row>
    <row r="73" spans="1:23" s="120" customFormat="1" ht="16.95" hidden="1" customHeight="1" outlineLevel="1" x14ac:dyDescent="0.3">
      <c r="A73" s="108"/>
      <c r="B73" s="154"/>
      <c r="C73" s="155"/>
      <c r="D73" s="117">
        <f t="shared" si="2"/>
        <v>41820</v>
      </c>
      <c r="E73" s="154"/>
      <c r="F73" s="121">
        <v>469396.36</v>
      </c>
      <c r="G73" s="154"/>
      <c r="H73" s="121">
        <v>356539.66</v>
      </c>
      <c r="I73" s="123">
        <f t="shared" si="3"/>
        <v>-38571.259999999951</v>
      </c>
      <c r="J73" s="121">
        <f t="shared" si="1"/>
        <v>430825.10000000003</v>
      </c>
      <c r="K73" s="121">
        <f t="shared" si="5"/>
        <v>-38571.259999999951</v>
      </c>
      <c r="N73" s="112"/>
      <c r="O73" s="112"/>
      <c r="P73" s="112"/>
      <c r="Q73" s="112"/>
      <c r="R73" s="112"/>
      <c r="S73" s="142"/>
      <c r="T73" s="142"/>
      <c r="U73" s="142"/>
      <c r="V73" s="142"/>
      <c r="W73" s="142"/>
    </row>
    <row r="74" spans="1:23" s="120" customFormat="1" ht="16.95" hidden="1" customHeight="1" outlineLevel="1" x14ac:dyDescent="0.3">
      <c r="A74" s="108"/>
      <c r="B74" s="154"/>
      <c r="C74" s="155"/>
      <c r="D74" s="117">
        <f t="shared" si="2"/>
        <v>41851</v>
      </c>
      <c r="E74" s="154"/>
      <c r="F74" s="121">
        <v>472223.74</v>
      </c>
      <c r="G74" s="154"/>
      <c r="H74" s="121">
        <v>334164.55</v>
      </c>
      <c r="I74" s="123">
        <f t="shared" si="3"/>
        <v>-36433.250000000116</v>
      </c>
      <c r="J74" s="121">
        <f t="shared" si="1"/>
        <v>435790.48999999987</v>
      </c>
      <c r="K74" s="121">
        <f t="shared" si="5"/>
        <v>-36433.250000000116</v>
      </c>
      <c r="N74" s="112"/>
      <c r="O74" s="112"/>
      <c r="P74" s="112"/>
      <c r="Q74" s="112"/>
      <c r="R74" s="112"/>
      <c r="S74" s="142"/>
      <c r="T74" s="142"/>
      <c r="U74" s="142"/>
      <c r="V74" s="142"/>
      <c r="W74" s="142"/>
    </row>
    <row r="75" spans="1:23" s="120" customFormat="1" ht="16.95" hidden="1" customHeight="1" outlineLevel="1" x14ac:dyDescent="0.3">
      <c r="A75" s="108"/>
      <c r="B75" s="154"/>
      <c r="C75" s="155"/>
      <c r="D75" s="117">
        <f t="shared" si="2"/>
        <v>41882</v>
      </c>
      <c r="E75" s="154"/>
      <c r="F75" s="121">
        <v>611798.96</v>
      </c>
      <c r="G75" s="154"/>
      <c r="H75" s="121">
        <v>434872.15</v>
      </c>
      <c r="I75" s="123">
        <f t="shared" si="3"/>
        <v>-4047.0499999999884</v>
      </c>
      <c r="J75" s="121">
        <f t="shared" si="1"/>
        <v>607751.90999999992</v>
      </c>
      <c r="K75" s="121">
        <f t="shared" si="5"/>
        <v>-4047.0499999999884</v>
      </c>
      <c r="N75" s="112"/>
      <c r="O75" s="112"/>
      <c r="P75" s="112"/>
      <c r="Q75" s="112"/>
      <c r="R75" s="112"/>
      <c r="S75" s="142"/>
      <c r="T75" s="142"/>
      <c r="U75" s="142"/>
      <c r="V75" s="142"/>
      <c r="W75" s="142"/>
    </row>
    <row r="76" spans="1:23" s="120" customFormat="1" ht="16.95" hidden="1" customHeight="1" outlineLevel="1" x14ac:dyDescent="0.3">
      <c r="A76" s="108"/>
      <c r="B76" s="154"/>
      <c r="C76" s="155"/>
      <c r="D76" s="117">
        <f t="shared" si="2"/>
        <v>41912</v>
      </c>
      <c r="E76" s="154"/>
      <c r="F76" s="121">
        <v>510404.61</v>
      </c>
      <c r="G76" s="154"/>
      <c r="H76" s="121">
        <v>448600.31</v>
      </c>
      <c r="I76" s="123">
        <f t="shared" si="3"/>
        <v>-12809.820000000123</v>
      </c>
      <c r="J76" s="121">
        <f t="shared" si="1"/>
        <v>497594.78999999986</v>
      </c>
      <c r="K76" s="121">
        <f t="shared" si="5"/>
        <v>-12809.820000000123</v>
      </c>
      <c r="N76" s="112"/>
      <c r="O76" s="112"/>
      <c r="P76" s="112"/>
      <c r="Q76" s="112"/>
      <c r="R76" s="112"/>
      <c r="S76" s="142"/>
      <c r="T76" s="142"/>
      <c r="U76" s="142"/>
      <c r="V76" s="142"/>
      <c r="W76" s="142"/>
    </row>
    <row r="77" spans="1:23" s="120" customFormat="1" ht="16.95" hidden="1" customHeight="1" outlineLevel="1" x14ac:dyDescent="0.3">
      <c r="A77" s="108"/>
      <c r="B77" s="154"/>
      <c r="C77" s="155"/>
      <c r="D77" s="117">
        <f t="shared" si="2"/>
        <v>41943</v>
      </c>
      <c r="E77" s="154"/>
      <c r="F77" s="121">
        <v>387249.99</v>
      </c>
      <c r="G77" s="154"/>
      <c r="H77" s="121">
        <v>543672.09</v>
      </c>
      <c r="I77" s="123">
        <f t="shared" si="3"/>
        <v>64079.819999999949</v>
      </c>
      <c r="J77" s="121">
        <f t="shared" si="1"/>
        <v>451329.80999999994</v>
      </c>
      <c r="K77" s="121">
        <f t="shared" si="5"/>
        <v>64079.819999999949</v>
      </c>
      <c r="N77" s="112"/>
      <c r="O77" s="112"/>
      <c r="P77" s="112"/>
      <c r="Q77" s="112"/>
      <c r="R77" s="112"/>
      <c r="S77" s="142"/>
      <c r="T77" s="142"/>
      <c r="U77" s="142"/>
      <c r="V77" s="142"/>
      <c r="W77" s="142"/>
    </row>
    <row r="78" spans="1:23" s="120" customFormat="1" ht="16.95" hidden="1" customHeight="1" outlineLevel="1" x14ac:dyDescent="0.3">
      <c r="A78" s="108"/>
      <c r="B78" s="154"/>
      <c r="C78" s="155"/>
      <c r="D78" s="117">
        <f t="shared" si="2"/>
        <v>41973</v>
      </c>
      <c r="E78" s="154"/>
      <c r="F78" s="121">
        <v>475626.7</v>
      </c>
      <c r="G78" s="154"/>
      <c r="H78" s="121">
        <v>476237.86</v>
      </c>
      <c r="I78" s="123">
        <f t="shared" si="3"/>
        <v>21356.929999999877</v>
      </c>
      <c r="J78" s="121">
        <f t="shared" ref="J78:J99" si="6">+F78+I78</f>
        <v>496983.62999999989</v>
      </c>
      <c r="K78" s="121">
        <f t="shared" si="5"/>
        <v>21356.929999999877</v>
      </c>
      <c r="N78" s="112"/>
      <c r="O78" s="112"/>
      <c r="P78" s="112"/>
      <c r="Q78" s="112"/>
      <c r="R78" s="112"/>
      <c r="S78" s="142"/>
      <c r="T78" s="142"/>
      <c r="U78" s="142"/>
      <c r="V78" s="142"/>
      <c r="W78" s="142"/>
    </row>
    <row r="79" spans="1:23" s="120" customFormat="1" ht="16.95" hidden="1" customHeight="1" outlineLevel="1" x14ac:dyDescent="0.3">
      <c r="A79" s="108"/>
      <c r="B79" s="154"/>
      <c r="C79" s="155"/>
      <c r="D79" s="117">
        <f t="shared" si="2"/>
        <v>42004</v>
      </c>
      <c r="E79" s="154"/>
      <c r="F79" s="121">
        <v>530690.27</v>
      </c>
      <c r="G79" s="154"/>
      <c r="H79" s="121">
        <v>541545.91</v>
      </c>
      <c r="I79" s="123">
        <f t="shared" si="3"/>
        <v>-90216.100000000093</v>
      </c>
      <c r="J79" s="121">
        <f t="shared" si="6"/>
        <v>440474.16999999993</v>
      </c>
      <c r="K79" s="121">
        <f t="shared" si="5"/>
        <v>-90216.100000000093</v>
      </c>
      <c r="N79" s="112"/>
      <c r="O79" s="112"/>
      <c r="P79" s="112"/>
      <c r="Q79" s="112"/>
      <c r="R79" s="112"/>
      <c r="S79" s="142"/>
      <c r="T79" s="142"/>
      <c r="U79" s="142"/>
      <c r="V79" s="142"/>
      <c r="W79" s="142"/>
    </row>
    <row r="80" spans="1:23" s="120" customFormat="1" ht="16.95" hidden="1" customHeight="1" outlineLevel="1" x14ac:dyDescent="0.3">
      <c r="A80" s="108"/>
      <c r="B80" s="154"/>
      <c r="C80" s="155"/>
      <c r="D80" s="117">
        <f t="shared" ref="D80:D95" si="7">EOMONTH(D79,1)</f>
        <v>42035</v>
      </c>
      <c r="E80" s="154"/>
      <c r="F80" s="121">
        <v>624510.27</v>
      </c>
      <c r="G80" s="154"/>
      <c r="H80" s="121">
        <v>514613.35</v>
      </c>
      <c r="I80" s="123">
        <f t="shared" ref="I80:I91" si="8">+K80</f>
        <v>-17629.720000000088</v>
      </c>
      <c r="J80" s="121">
        <f t="shared" si="6"/>
        <v>606880.54999999993</v>
      </c>
      <c r="K80" s="121">
        <f t="shared" si="5"/>
        <v>-17629.720000000088</v>
      </c>
      <c r="N80" s="112"/>
      <c r="O80" s="112"/>
      <c r="P80" s="112"/>
      <c r="Q80" s="112"/>
      <c r="R80" s="112"/>
      <c r="S80" s="142"/>
      <c r="T80" s="142"/>
      <c r="U80" s="142"/>
      <c r="V80" s="142"/>
      <c r="W80" s="142"/>
    </row>
    <row r="81" spans="1:23" s="120" customFormat="1" ht="16.95" hidden="1" customHeight="1" outlineLevel="1" x14ac:dyDescent="0.3">
      <c r="A81" s="108"/>
      <c r="B81" s="154"/>
      <c r="C81" s="155"/>
      <c r="D81" s="117">
        <f t="shared" si="7"/>
        <v>42063</v>
      </c>
      <c r="E81" s="154"/>
      <c r="F81" s="121">
        <v>637414.80000000005</v>
      </c>
      <c r="G81" s="154"/>
      <c r="H81" s="121">
        <v>468537.7</v>
      </c>
      <c r="I81" s="123">
        <f t="shared" si="8"/>
        <v>-28063.530000000086</v>
      </c>
      <c r="J81" s="121">
        <f t="shared" si="6"/>
        <v>609351.27</v>
      </c>
      <c r="K81" s="121">
        <f t="shared" si="5"/>
        <v>-28063.530000000086</v>
      </c>
      <c r="N81" s="112"/>
      <c r="O81" s="112"/>
      <c r="P81" s="112"/>
      <c r="Q81" s="112"/>
      <c r="R81" s="112"/>
      <c r="S81" s="142"/>
      <c r="T81" s="142"/>
      <c r="U81" s="142"/>
      <c r="V81" s="142"/>
      <c r="W81" s="142"/>
    </row>
    <row r="82" spans="1:23" s="120" customFormat="1" ht="16.95" hidden="1" customHeight="1" outlineLevel="1" x14ac:dyDescent="0.3">
      <c r="A82" s="108"/>
      <c r="B82" s="154"/>
      <c r="C82" s="155"/>
      <c r="D82" s="117">
        <f t="shared" si="7"/>
        <v>42094</v>
      </c>
      <c r="E82" s="154"/>
      <c r="F82" s="121">
        <v>345334.55</v>
      </c>
      <c r="G82" s="154"/>
      <c r="H82" s="121">
        <v>599918.57999999996</v>
      </c>
      <c r="I82" s="123">
        <f t="shared" si="8"/>
        <v>6961.9699999999721</v>
      </c>
      <c r="J82" s="121">
        <f t="shared" si="6"/>
        <v>352296.51999999996</v>
      </c>
      <c r="K82" s="121">
        <f t="shared" si="5"/>
        <v>6961.9699999999721</v>
      </c>
      <c r="N82" s="112"/>
      <c r="O82" s="112"/>
      <c r="P82" s="112"/>
      <c r="Q82" s="112"/>
      <c r="R82" s="112"/>
      <c r="S82" s="142"/>
      <c r="T82" s="142"/>
      <c r="U82" s="142"/>
      <c r="V82" s="142"/>
      <c r="W82" s="142"/>
    </row>
    <row r="83" spans="1:23" s="120" customFormat="1" ht="18" hidden="1" customHeight="1" outlineLevel="1" x14ac:dyDescent="0.3">
      <c r="A83" s="108"/>
      <c r="B83" s="156"/>
      <c r="C83" s="155"/>
      <c r="D83" s="117">
        <f t="shared" si="7"/>
        <v>42124</v>
      </c>
      <c r="E83" s="156"/>
      <c r="F83" s="121">
        <v>174221.2</v>
      </c>
      <c r="G83" s="156"/>
      <c r="H83" s="121">
        <v>512289.6</v>
      </c>
      <c r="I83" s="123">
        <f t="shared" si="8"/>
        <v>97061.670000000042</v>
      </c>
      <c r="J83" s="121">
        <f t="shared" si="6"/>
        <v>271282.87000000005</v>
      </c>
      <c r="K83" s="121">
        <f t="shared" si="5"/>
        <v>97061.670000000042</v>
      </c>
      <c r="N83" s="112"/>
      <c r="O83" s="112"/>
      <c r="P83" s="112"/>
      <c r="Q83" s="112"/>
      <c r="R83" s="112"/>
      <c r="S83" s="143"/>
      <c r="T83" s="143"/>
      <c r="U83" s="143"/>
      <c r="V83" s="143"/>
      <c r="W83" s="143"/>
    </row>
    <row r="84" spans="1:23" s="120" customFormat="1" ht="18" hidden="1" customHeight="1" outlineLevel="1" x14ac:dyDescent="0.3">
      <c r="A84" s="108"/>
      <c r="B84" s="156"/>
      <c r="C84" s="155"/>
      <c r="D84" s="117">
        <f t="shared" si="7"/>
        <v>42155</v>
      </c>
      <c r="E84" s="156"/>
      <c r="F84" s="121">
        <v>221413.47</v>
      </c>
      <c r="G84" s="156"/>
      <c r="H84" s="121">
        <v>302710.83</v>
      </c>
      <c r="I84" s="123">
        <f t="shared" si="8"/>
        <v>49585.689999999944</v>
      </c>
      <c r="J84" s="121">
        <f t="shared" si="6"/>
        <v>270999.15999999992</v>
      </c>
      <c r="K84" s="121">
        <f t="shared" si="5"/>
        <v>49585.689999999944</v>
      </c>
      <c r="N84" s="112"/>
      <c r="O84" s="112"/>
      <c r="P84" s="112"/>
      <c r="Q84" s="112"/>
      <c r="R84" s="112"/>
      <c r="S84" s="143"/>
      <c r="T84" s="143"/>
      <c r="U84" s="143"/>
      <c r="V84" s="143"/>
      <c r="W84" s="143"/>
    </row>
    <row r="85" spans="1:23" s="120" customFormat="1" ht="18" hidden="1" customHeight="1" outlineLevel="1" x14ac:dyDescent="0.3">
      <c r="A85" s="108"/>
      <c r="B85" s="156"/>
      <c r="C85" s="155"/>
      <c r="D85" s="117">
        <f t="shared" si="7"/>
        <v>42185</v>
      </c>
      <c r="E85" s="156"/>
      <c r="F85" s="121">
        <v>587137.81000000006</v>
      </c>
      <c r="G85" s="156"/>
      <c r="H85" s="121">
        <v>298022.21000000002</v>
      </c>
      <c r="I85" s="123">
        <f t="shared" si="8"/>
        <v>-26739.339999999967</v>
      </c>
      <c r="J85" s="121">
        <f t="shared" si="6"/>
        <v>560398.47000000009</v>
      </c>
      <c r="K85" s="121">
        <f t="shared" si="5"/>
        <v>-26739.339999999967</v>
      </c>
      <c r="N85" s="112"/>
      <c r="O85" s="112"/>
      <c r="P85" s="112"/>
      <c r="Q85" s="112"/>
      <c r="R85" s="112"/>
      <c r="S85" s="143"/>
      <c r="T85" s="143"/>
      <c r="U85" s="143"/>
      <c r="V85" s="143"/>
      <c r="W85" s="143"/>
    </row>
    <row r="86" spans="1:23" s="120" customFormat="1" ht="18" hidden="1" customHeight="1" outlineLevel="1" x14ac:dyDescent="0.3">
      <c r="A86" s="108"/>
      <c r="B86" s="156"/>
      <c r="C86" s="155"/>
      <c r="D86" s="117">
        <f t="shared" si="7"/>
        <v>42216</v>
      </c>
      <c r="E86" s="156"/>
      <c r="F86" s="121">
        <v>437555.91</v>
      </c>
      <c r="G86" s="156"/>
      <c r="H86" s="121">
        <v>309964.65000000002</v>
      </c>
      <c r="I86" s="123">
        <f t="shared" si="8"/>
        <v>-38965.490000000107</v>
      </c>
      <c r="J86" s="121">
        <f t="shared" si="6"/>
        <v>398590.41999999987</v>
      </c>
      <c r="K86" s="121">
        <f t="shared" si="5"/>
        <v>-38965.490000000107</v>
      </c>
      <c r="N86" s="112"/>
      <c r="O86" s="112"/>
      <c r="P86" s="112"/>
      <c r="Q86" s="112"/>
      <c r="R86" s="112"/>
      <c r="S86" s="143"/>
      <c r="T86" s="143"/>
      <c r="U86" s="143"/>
      <c r="V86" s="143"/>
      <c r="W86" s="143"/>
    </row>
    <row r="87" spans="1:23" s="120" customFormat="1" ht="18" hidden="1" customHeight="1" outlineLevel="1" x14ac:dyDescent="0.3">
      <c r="A87" s="108"/>
      <c r="B87" s="156"/>
      <c r="C87" s="155"/>
      <c r="D87" s="117">
        <f t="shared" si="7"/>
        <v>42247</v>
      </c>
      <c r="E87" s="156"/>
      <c r="F87" s="121">
        <v>488735.02</v>
      </c>
      <c r="G87" s="156"/>
      <c r="H87" s="121">
        <v>590273.87</v>
      </c>
      <c r="I87" s="123">
        <f t="shared" si="8"/>
        <v>-29875.399999999907</v>
      </c>
      <c r="J87" s="121">
        <f t="shared" si="6"/>
        <v>458859.62000000011</v>
      </c>
      <c r="K87" s="121">
        <f t="shared" si="5"/>
        <v>-29875.399999999907</v>
      </c>
      <c r="N87" s="112"/>
      <c r="O87" s="112"/>
      <c r="P87" s="112"/>
      <c r="Q87" s="112"/>
      <c r="R87" s="112"/>
      <c r="S87" s="143"/>
      <c r="T87" s="143"/>
      <c r="U87" s="143"/>
      <c r="V87" s="143"/>
      <c r="W87" s="143"/>
    </row>
    <row r="88" spans="1:23" s="120" customFormat="1" ht="18" hidden="1" customHeight="1" outlineLevel="1" x14ac:dyDescent="0.3">
      <c r="A88" s="108"/>
      <c r="B88" s="156"/>
      <c r="C88" s="155"/>
      <c r="D88" s="117">
        <f t="shared" si="7"/>
        <v>42277</v>
      </c>
      <c r="E88" s="156"/>
      <c r="F88" s="121">
        <v>369160</v>
      </c>
      <c r="G88" s="156"/>
      <c r="H88" s="121">
        <v>371284.01</v>
      </c>
      <c r="I88" s="123">
        <f t="shared" si="8"/>
        <v>27306.409999999858</v>
      </c>
      <c r="J88" s="121">
        <f t="shared" si="6"/>
        <v>396466.40999999986</v>
      </c>
      <c r="K88" s="121">
        <f t="shared" si="5"/>
        <v>27306.409999999858</v>
      </c>
      <c r="N88" s="112"/>
      <c r="O88" s="112"/>
      <c r="P88" s="112"/>
      <c r="Q88" s="112"/>
      <c r="R88" s="112"/>
      <c r="S88" s="143"/>
      <c r="T88" s="143"/>
      <c r="U88" s="143"/>
      <c r="V88" s="143"/>
      <c r="W88" s="143"/>
    </row>
    <row r="89" spans="1:23" s="120" customFormat="1" ht="18" hidden="1" customHeight="1" outlineLevel="1" x14ac:dyDescent="0.3">
      <c r="A89" s="108"/>
      <c r="B89" s="156"/>
      <c r="C89" s="155"/>
      <c r="D89" s="117">
        <f t="shared" si="7"/>
        <v>42308</v>
      </c>
      <c r="E89" s="156"/>
      <c r="F89" s="121">
        <v>288917.18</v>
      </c>
      <c r="G89" s="156"/>
      <c r="H89" s="121">
        <v>445808.89</v>
      </c>
      <c r="I89" s="123">
        <f t="shared" si="8"/>
        <v>13050.730000000098</v>
      </c>
      <c r="J89" s="121">
        <f t="shared" si="6"/>
        <v>301967.91000000009</v>
      </c>
      <c r="K89" s="121">
        <f t="shared" si="5"/>
        <v>13050.730000000098</v>
      </c>
      <c r="N89" s="112"/>
      <c r="O89" s="112"/>
      <c r="P89" s="112"/>
      <c r="Q89" s="112"/>
      <c r="R89" s="112"/>
      <c r="S89" s="143"/>
      <c r="T89" s="143"/>
      <c r="U89" s="143"/>
      <c r="V89" s="143"/>
      <c r="W89" s="143"/>
    </row>
    <row r="90" spans="1:23" s="120" customFormat="1" ht="18" hidden="1" customHeight="1" outlineLevel="1" x14ac:dyDescent="0.3">
      <c r="A90" s="108"/>
      <c r="B90" s="156"/>
      <c r="C90" s="155"/>
      <c r="D90" s="117">
        <f t="shared" si="7"/>
        <v>42338</v>
      </c>
      <c r="E90" s="156"/>
      <c r="F90" s="121">
        <v>247234.19</v>
      </c>
      <c r="G90" s="156"/>
      <c r="H90" s="121">
        <v>349567.48</v>
      </c>
      <c r="I90" s="123">
        <f t="shared" si="8"/>
        <v>46898.929999999877</v>
      </c>
      <c r="J90" s="121">
        <f t="shared" si="6"/>
        <v>294133.11999999988</v>
      </c>
      <c r="K90" s="121">
        <f t="shared" si="5"/>
        <v>46898.929999999877</v>
      </c>
      <c r="N90" s="112"/>
      <c r="O90" s="112"/>
      <c r="P90" s="112"/>
      <c r="Q90" s="112"/>
      <c r="R90" s="112"/>
      <c r="S90" s="143"/>
      <c r="T90" s="143"/>
      <c r="U90" s="143"/>
      <c r="V90" s="143"/>
      <c r="W90" s="143"/>
    </row>
    <row r="91" spans="1:23" s="120" customFormat="1" ht="18" hidden="1" customHeight="1" outlineLevel="1" x14ac:dyDescent="0.3">
      <c r="A91" s="108"/>
      <c r="B91" s="156"/>
      <c r="C91" s="155"/>
      <c r="D91" s="117">
        <f t="shared" si="7"/>
        <v>42369</v>
      </c>
      <c r="E91" s="156"/>
      <c r="F91" s="121">
        <v>399366.28</v>
      </c>
      <c r="G91" s="156"/>
      <c r="H91" s="121">
        <v>318818.58</v>
      </c>
      <c r="I91" s="123">
        <f t="shared" si="8"/>
        <v>-16850.669999999925</v>
      </c>
      <c r="J91" s="121">
        <f t="shared" si="6"/>
        <v>382515.6100000001</v>
      </c>
      <c r="K91" s="121">
        <f t="shared" si="5"/>
        <v>-16850.669999999925</v>
      </c>
      <c r="N91" s="112"/>
      <c r="O91" s="112"/>
      <c r="P91" s="112"/>
      <c r="Q91" s="112"/>
      <c r="R91" s="112"/>
      <c r="S91" s="143"/>
      <c r="T91" s="143"/>
      <c r="U91" s="143"/>
      <c r="V91" s="143"/>
      <c r="W91" s="143"/>
    </row>
    <row r="92" spans="1:23" s="120" customFormat="1" ht="18" hidden="1" customHeight="1" outlineLevel="1" x14ac:dyDescent="0.3">
      <c r="A92" s="108"/>
      <c r="B92" s="156"/>
      <c r="C92" s="155"/>
      <c r="D92" s="117">
        <f t="shared" si="7"/>
        <v>42400</v>
      </c>
      <c r="E92" s="156"/>
      <c r="F92" s="121">
        <v>576129.63</v>
      </c>
      <c r="G92" s="156"/>
      <c r="H92" s="121">
        <v>317951.57</v>
      </c>
      <c r="I92" s="123">
        <f>+K92</f>
        <v>-23818.450000000128</v>
      </c>
      <c r="J92" s="121">
        <f t="shared" si="6"/>
        <v>552311.17999999993</v>
      </c>
      <c r="K92" s="121">
        <f t="shared" si="5"/>
        <v>-23818.450000000128</v>
      </c>
      <c r="N92" s="112"/>
      <c r="O92" s="112"/>
      <c r="P92" s="112"/>
      <c r="Q92" s="112"/>
      <c r="R92" s="112"/>
      <c r="S92" s="143"/>
      <c r="T92" s="143"/>
      <c r="U92" s="143"/>
      <c r="V92" s="143"/>
      <c r="W92" s="143"/>
    </row>
    <row r="93" spans="1:23" s="120" customFormat="1" ht="18" hidden="1" customHeight="1" outlineLevel="1" x14ac:dyDescent="0.3">
      <c r="A93" s="108"/>
      <c r="B93" s="156"/>
      <c r="C93" s="155"/>
      <c r="D93" s="117">
        <f t="shared" si="7"/>
        <v>42429</v>
      </c>
      <c r="E93" s="156"/>
      <c r="F93" s="121">
        <v>467310.47</v>
      </c>
      <c r="G93" s="156"/>
      <c r="H93" s="121">
        <v>436864.88</v>
      </c>
      <c r="I93" s="123">
        <f t="shared" ref="I93:I99" si="9">+K93</f>
        <v>-54349.269999999902</v>
      </c>
      <c r="J93" s="121">
        <f t="shared" si="6"/>
        <v>412961.20000000007</v>
      </c>
      <c r="K93" s="121">
        <f t="shared" si="5"/>
        <v>-54349.269999999902</v>
      </c>
      <c r="N93" s="112"/>
      <c r="O93" s="112"/>
      <c r="P93" s="112"/>
      <c r="Q93" s="112"/>
      <c r="R93" s="112"/>
      <c r="S93" s="143"/>
      <c r="T93" s="143"/>
      <c r="U93" s="143"/>
      <c r="V93" s="143"/>
      <c r="W93" s="143"/>
    </row>
    <row r="94" spans="1:23" s="120" customFormat="1" ht="18" hidden="1" customHeight="1" outlineLevel="1" x14ac:dyDescent="0.3">
      <c r="A94" s="108"/>
      <c r="B94" s="156"/>
      <c r="C94" s="155"/>
      <c r="D94" s="117">
        <f t="shared" si="7"/>
        <v>42460</v>
      </c>
      <c r="E94" s="156"/>
      <c r="F94" s="121">
        <v>322169.28999999998</v>
      </c>
      <c r="G94" s="156"/>
      <c r="H94" s="121">
        <v>492415.85</v>
      </c>
      <c r="I94" s="123">
        <f t="shared" si="9"/>
        <v>59895.329999999958</v>
      </c>
      <c r="J94" s="121">
        <f t="shared" si="6"/>
        <v>382064.61999999994</v>
      </c>
      <c r="K94" s="121">
        <f t="shared" si="5"/>
        <v>59895.329999999958</v>
      </c>
      <c r="N94" s="112"/>
      <c r="O94" s="112"/>
      <c r="P94" s="112"/>
      <c r="Q94" s="112"/>
      <c r="R94" s="112"/>
      <c r="S94" s="143"/>
      <c r="T94" s="143"/>
      <c r="U94" s="143"/>
      <c r="V94" s="143"/>
      <c r="W94" s="143"/>
    </row>
    <row r="95" spans="1:23" s="120" customFormat="1" ht="18" hidden="1" customHeight="1" outlineLevel="1" x14ac:dyDescent="0.3">
      <c r="A95" s="108"/>
      <c r="B95" s="156"/>
      <c r="C95" s="155"/>
      <c r="D95" s="117">
        <f t="shared" si="7"/>
        <v>42490</v>
      </c>
      <c r="E95" s="156"/>
      <c r="F95" s="121">
        <v>360999.5</v>
      </c>
      <c r="G95" s="156"/>
      <c r="H95" s="121">
        <v>354698.14</v>
      </c>
      <c r="I95" s="123">
        <f t="shared" si="9"/>
        <v>58263.060000000056</v>
      </c>
      <c r="J95" s="121">
        <f t="shared" si="6"/>
        <v>419262.56000000006</v>
      </c>
      <c r="K95" s="121">
        <f t="shared" si="5"/>
        <v>58263.060000000056</v>
      </c>
      <c r="N95" s="112"/>
      <c r="O95" s="112"/>
      <c r="P95" s="112"/>
      <c r="Q95" s="112"/>
      <c r="R95" s="112"/>
      <c r="S95" s="143"/>
      <c r="T95" s="143"/>
      <c r="U95" s="143"/>
      <c r="V95" s="143"/>
      <c r="W95" s="143"/>
    </row>
    <row r="96" spans="1:23" s="120" customFormat="1" ht="18" hidden="1" customHeight="1" outlineLevel="1" x14ac:dyDescent="0.3">
      <c r="A96" s="108"/>
      <c r="B96" s="156"/>
      <c r="C96" s="155"/>
      <c r="D96" s="117">
        <f t="shared" ref="D96:D100" si="10">EOMONTH(D95,1)</f>
        <v>42521</v>
      </c>
      <c r="E96" s="156"/>
      <c r="F96" s="121">
        <v>470408.12</v>
      </c>
      <c r="G96" s="156"/>
      <c r="H96" s="121">
        <v>362483.92</v>
      </c>
      <c r="I96" s="123">
        <f t="shared" si="9"/>
        <v>19580.699999999953</v>
      </c>
      <c r="J96" s="121">
        <f t="shared" si="6"/>
        <v>489988.81999999995</v>
      </c>
      <c r="K96" s="121">
        <f t="shared" si="5"/>
        <v>19580.699999999953</v>
      </c>
      <c r="N96" s="112"/>
      <c r="O96" s="112"/>
      <c r="P96" s="112"/>
      <c r="Q96" s="112"/>
      <c r="R96" s="112"/>
      <c r="S96" s="143"/>
      <c r="T96" s="143"/>
      <c r="U96" s="143"/>
      <c r="V96" s="143"/>
      <c r="W96" s="143"/>
    </row>
    <row r="97" spans="1:23" s="120" customFormat="1" ht="18" hidden="1" customHeight="1" outlineLevel="1" x14ac:dyDescent="0.3">
      <c r="A97" s="108"/>
      <c r="B97" s="156"/>
      <c r="C97" s="155"/>
      <c r="D97" s="117">
        <f t="shared" si="10"/>
        <v>42551</v>
      </c>
      <c r="E97" s="156"/>
      <c r="F97" s="121">
        <v>623690.37</v>
      </c>
      <c r="G97" s="156"/>
      <c r="H97" s="121">
        <v>434672.44</v>
      </c>
      <c r="I97" s="123">
        <f t="shared" si="9"/>
        <v>-15409.879999999946</v>
      </c>
      <c r="J97" s="121">
        <f t="shared" si="6"/>
        <v>608280.49</v>
      </c>
      <c r="K97" s="121">
        <f t="shared" si="5"/>
        <v>-15409.879999999946</v>
      </c>
      <c r="N97" s="112"/>
      <c r="O97" s="112"/>
      <c r="P97" s="112"/>
      <c r="Q97" s="112"/>
      <c r="R97" s="112"/>
      <c r="S97" s="143"/>
      <c r="T97" s="143"/>
      <c r="U97" s="143"/>
      <c r="V97" s="143"/>
      <c r="W97" s="143"/>
    </row>
    <row r="98" spans="1:23" s="120" customFormat="1" ht="18" hidden="1" customHeight="1" outlineLevel="1" x14ac:dyDescent="0.3">
      <c r="A98" s="108"/>
      <c r="B98" s="156"/>
      <c r="C98" s="155"/>
      <c r="D98" s="117">
        <f t="shared" si="10"/>
        <v>42582</v>
      </c>
      <c r="E98" s="156"/>
      <c r="F98" s="121">
        <v>834216.13</v>
      </c>
      <c r="G98" s="156"/>
      <c r="H98" s="121">
        <v>614552.44999999995</v>
      </c>
      <c r="I98" s="123">
        <f t="shared" si="9"/>
        <v>-124563.63</v>
      </c>
      <c r="J98" s="121">
        <f t="shared" si="6"/>
        <v>709652.5</v>
      </c>
      <c r="K98" s="121">
        <f t="shared" si="5"/>
        <v>-124563.63</v>
      </c>
      <c r="N98" s="112"/>
      <c r="O98" s="112"/>
      <c r="P98" s="112"/>
      <c r="Q98" s="112"/>
      <c r="R98" s="112"/>
      <c r="S98" s="143"/>
      <c r="T98" s="143"/>
      <c r="U98" s="143"/>
      <c r="V98" s="143"/>
      <c r="W98" s="143"/>
    </row>
    <row r="99" spans="1:23" s="120" customFormat="1" ht="18" hidden="1" customHeight="1" outlineLevel="1" x14ac:dyDescent="0.3">
      <c r="A99" s="108"/>
      <c r="B99" s="156"/>
      <c r="C99" s="155"/>
      <c r="D99" s="117">
        <f t="shared" si="10"/>
        <v>42613</v>
      </c>
      <c r="E99" s="156"/>
      <c r="F99" s="121">
        <v>678631.33</v>
      </c>
      <c r="G99" s="156"/>
      <c r="H99" s="121">
        <v>612032.85</v>
      </c>
      <c r="I99" s="123">
        <f t="shared" si="9"/>
        <v>-3752.359999999986</v>
      </c>
      <c r="J99" s="121">
        <f t="shared" si="6"/>
        <v>674878.97</v>
      </c>
      <c r="K99" s="121">
        <f t="shared" si="5"/>
        <v>-3752.359999999986</v>
      </c>
      <c r="N99" s="112"/>
      <c r="O99" s="112"/>
      <c r="P99" s="112"/>
      <c r="Q99" s="112"/>
      <c r="R99" s="112"/>
      <c r="S99" s="143"/>
      <c r="T99" s="143"/>
      <c r="U99" s="143"/>
      <c r="V99" s="143"/>
      <c r="W99" s="143"/>
    </row>
    <row r="100" spans="1:23" s="120" customFormat="1" ht="18" hidden="1" customHeight="1" outlineLevel="1" x14ac:dyDescent="0.3">
      <c r="A100" s="108"/>
      <c r="B100" s="156"/>
      <c r="C100" s="155"/>
      <c r="D100" s="117">
        <f t="shared" si="10"/>
        <v>42643</v>
      </c>
      <c r="E100" s="156"/>
      <c r="F100" s="121">
        <v>616226.62</v>
      </c>
      <c r="G100" s="156"/>
      <c r="H100" s="121">
        <v>698167.8</v>
      </c>
      <c r="I100" s="123">
        <f t="shared" ref="I100" si="11">+K100</f>
        <v>11484.699999999953</v>
      </c>
      <c r="J100" s="121">
        <f t="shared" ref="J100" si="12">+F100+I100</f>
        <v>627711.31999999995</v>
      </c>
      <c r="K100" s="121">
        <f t="shared" ref="K100" si="13">+J98-H100</f>
        <v>11484.699999999953</v>
      </c>
      <c r="N100" s="112"/>
      <c r="O100" s="112"/>
      <c r="P100" s="112"/>
      <c r="Q100" s="112"/>
      <c r="R100" s="112"/>
      <c r="S100" s="143"/>
      <c r="T100" s="143"/>
      <c r="U100" s="143"/>
      <c r="V100" s="143"/>
      <c r="W100" s="143"/>
    </row>
    <row r="101" spans="1:23" s="120" customFormat="1" ht="18" hidden="1" customHeight="1" outlineLevel="1" x14ac:dyDescent="0.3">
      <c r="A101" s="108"/>
      <c r="B101" s="156"/>
      <c r="C101" s="155"/>
      <c r="D101" s="117">
        <f t="shared" ref="D101" si="14">EOMONTH(D100,1)</f>
        <v>42674</v>
      </c>
      <c r="E101" s="156"/>
      <c r="F101" s="121">
        <v>404786.74</v>
      </c>
      <c r="G101" s="156"/>
      <c r="H101" s="121">
        <v>619301.49</v>
      </c>
      <c r="I101" s="123">
        <f t="shared" ref="I101:I135" si="15">+K101</f>
        <v>55577.479999999981</v>
      </c>
      <c r="J101" s="121">
        <f t="shared" ref="J101:J111" si="16">+F101+I101</f>
        <v>460364.22</v>
      </c>
      <c r="K101" s="121">
        <f t="shared" ref="K101:K111" si="17">+J99-H101</f>
        <v>55577.479999999981</v>
      </c>
      <c r="N101" s="112"/>
      <c r="O101" s="112"/>
      <c r="P101" s="112"/>
      <c r="Q101" s="112"/>
      <c r="R101" s="112"/>
      <c r="S101" s="143"/>
      <c r="T101" s="143"/>
      <c r="U101" s="143"/>
      <c r="V101" s="143"/>
      <c r="W101" s="143"/>
    </row>
    <row r="102" spans="1:23" s="120" customFormat="1" ht="18" hidden="1" customHeight="1" outlineLevel="1" x14ac:dyDescent="0.3">
      <c r="A102" s="108"/>
      <c r="B102" s="156"/>
      <c r="C102" s="155"/>
      <c r="D102" s="117">
        <f t="shared" ref="D102" si="18">EOMONTH(D101,1)</f>
        <v>42704</v>
      </c>
      <c r="E102" s="156"/>
      <c r="F102" s="121">
        <v>518593.88</v>
      </c>
      <c r="G102" s="156"/>
      <c r="H102" s="121">
        <v>526334.62</v>
      </c>
      <c r="I102" s="123">
        <f t="shared" si="15"/>
        <v>101376.69999999995</v>
      </c>
      <c r="J102" s="121">
        <f t="shared" si="16"/>
        <v>619970.57999999996</v>
      </c>
      <c r="K102" s="121">
        <f t="shared" si="17"/>
        <v>101376.69999999995</v>
      </c>
      <c r="N102" s="112"/>
      <c r="O102" s="112"/>
      <c r="P102" s="112"/>
      <c r="Q102" s="112"/>
      <c r="R102" s="112"/>
      <c r="S102" s="143"/>
      <c r="T102" s="143"/>
      <c r="U102" s="143"/>
      <c r="V102" s="143"/>
      <c r="W102" s="143"/>
    </row>
    <row r="103" spans="1:23" s="120" customFormat="1" ht="18" hidden="1" customHeight="1" outlineLevel="1" x14ac:dyDescent="0.3">
      <c r="A103" s="108"/>
      <c r="B103" s="156"/>
      <c r="C103" s="155"/>
      <c r="D103" s="117">
        <f t="shared" ref="D103" si="19">EOMONTH(D102,1)</f>
        <v>42735</v>
      </c>
      <c r="E103" s="156"/>
      <c r="F103" s="121">
        <v>940800.97</v>
      </c>
      <c r="G103" s="156"/>
      <c r="H103" s="121">
        <v>468626.33</v>
      </c>
      <c r="I103" s="123">
        <f t="shared" si="15"/>
        <v>-8262.1100000000442</v>
      </c>
      <c r="J103" s="121">
        <f t="shared" si="16"/>
        <v>932538.85999999987</v>
      </c>
      <c r="K103" s="121">
        <f t="shared" si="17"/>
        <v>-8262.1100000000442</v>
      </c>
      <c r="N103" s="112"/>
      <c r="O103" s="112"/>
      <c r="P103" s="112"/>
      <c r="Q103" s="112"/>
      <c r="R103" s="112"/>
      <c r="S103" s="143"/>
      <c r="T103" s="143"/>
      <c r="U103" s="143"/>
      <c r="V103" s="143"/>
      <c r="W103" s="143"/>
    </row>
    <row r="104" spans="1:23" s="120" customFormat="1" ht="18" hidden="1" customHeight="1" outlineLevel="1" x14ac:dyDescent="0.3">
      <c r="A104" s="108"/>
      <c r="B104" s="156"/>
      <c r="C104" s="155"/>
      <c r="D104" s="117">
        <f t="shared" ref="D104" si="20">EOMONTH(D103,1)</f>
        <v>42766</v>
      </c>
      <c r="E104" s="156"/>
      <c r="F104" s="121">
        <v>869175.74</v>
      </c>
      <c r="G104" s="156"/>
      <c r="H104" s="121">
        <v>839656.92</v>
      </c>
      <c r="I104" s="123">
        <f t="shared" si="15"/>
        <v>-219686.34000000008</v>
      </c>
      <c r="J104" s="121">
        <f t="shared" si="16"/>
        <v>649489.39999999991</v>
      </c>
      <c r="K104" s="121">
        <f t="shared" si="17"/>
        <v>-219686.34000000008</v>
      </c>
      <c r="N104" s="112"/>
      <c r="O104" s="112"/>
      <c r="P104" s="112"/>
      <c r="Q104" s="112"/>
      <c r="R104" s="112"/>
      <c r="S104" s="143"/>
      <c r="T104" s="143"/>
      <c r="U104" s="143"/>
      <c r="V104" s="143"/>
      <c r="W104" s="143"/>
    </row>
    <row r="105" spans="1:23" s="120" customFormat="1" ht="18" hidden="1" customHeight="1" outlineLevel="1" x14ac:dyDescent="0.3">
      <c r="A105" s="108"/>
      <c r="B105" s="156"/>
      <c r="C105" s="155"/>
      <c r="D105" s="117">
        <f t="shared" ref="D105" si="21">EOMONTH(D104,1)</f>
        <v>42794</v>
      </c>
      <c r="E105" s="156"/>
      <c r="F105" s="121">
        <v>550426.63</v>
      </c>
      <c r="G105" s="156"/>
      <c r="H105" s="121">
        <v>948073.65</v>
      </c>
      <c r="I105" s="123">
        <f t="shared" si="15"/>
        <v>-15534.790000000154</v>
      </c>
      <c r="J105" s="121">
        <f t="shared" si="16"/>
        <v>534891.83999999985</v>
      </c>
      <c r="K105" s="121">
        <f t="shared" si="17"/>
        <v>-15534.790000000154</v>
      </c>
      <c r="N105" s="112"/>
      <c r="O105" s="112"/>
      <c r="P105" s="112"/>
      <c r="Q105" s="112"/>
      <c r="R105" s="112"/>
      <c r="S105" s="143"/>
      <c r="T105" s="143"/>
      <c r="U105" s="143"/>
      <c r="V105" s="143"/>
      <c r="W105" s="143"/>
    </row>
    <row r="106" spans="1:23" s="120" customFormat="1" ht="18" hidden="1" customHeight="1" outlineLevel="1" x14ac:dyDescent="0.3">
      <c r="A106" s="108"/>
      <c r="B106" s="156"/>
      <c r="C106" s="155"/>
      <c r="D106" s="117">
        <f t="shared" ref="D106" si="22">EOMONTH(D105,1)</f>
        <v>42825</v>
      </c>
      <c r="E106" s="156"/>
      <c r="F106" s="121">
        <v>415254.12</v>
      </c>
      <c r="G106" s="156"/>
      <c r="H106" s="121">
        <v>593445.86</v>
      </c>
      <c r="I106" s="123">
        <f t="shared" si="15"/>
        <v>56043.539999999921</v>
      </c>
      <c r="J106" s="121">
        <f t="shared" si="16"/>
        <v>471297.65999999992</v>
      </c>
      <c r="K106" s="121">
        <f t="shared" si="17"/>
        <v>56043.539999999921</v>
      </c>
      <c r="N106" s="112"/>
      <c r="O106" s="112"/>
      <c r="P106" s="112"/>
      <c r="Q106" s="112"/>
      <c r="R106" s="112"/>
      <c r="S106" s="143"/>
      <c r="T106" s="143"/>
      <c r="U106" s="143"/>
      <c r="V106" s="143"/>
      <c r="W106" s="143"/>
    </row>
    <row r="107" spans="1:23" s="120" customFormat="1" ht="18" hidden="1" customHeight="1" outlineLevel="1" x14ac:dyDescent="0.3">
      <c r="A107" s="108"/>
      <c r="B107" s="156"/>
      <c r="C107" s="155"/>
      <c r="D107" s="117">
        <f t="shared" ref="D107" si="23">EOMONTH(D106,1)</f>
        <v>42855</v>
      </c>
      <c r="E107" s="156"/>
      <c r="F107" s="121">
        <v>404443.35</v>
      </c>
      <c r="G107" s="156"/>
      <c r="H107" s="121">
        <v>559928.4</v>
      </c>
      <c r="I107" s="123">
        <f t="shared" si="15"/>
        <v>-25036.560000000172</v>
      </c>
      <c r="J107" s="121">
        <f t="shared" si="16"/>
        <v>379406.7899999998</v>
      </c>
      <c r="K107" s="121">
        <f t="shared" si="17"/>
        <v>-25036.560000000172</v>
      </c>
      <c r="N107" s="112"/>
      <c r="O107" s="112"/>
      <c r="P107" s="112"/>
      <c r="Q107" s="112"/>
      <c r="R107" s="112"/>
      <c r="S107" s="143"/>
      <c r="T107" s="143"/>
      <c r="U107" s="143"/>
      <c r="V107" s="143"/>
      <c r="W107" s="143"/>
    </row>
    <row r="108" spans="1:23" s="120" customFormat="1" ht="18" hidden="1" customHeight="1" outlineLevel="1" x14ac:dyDescent="0.3">
      <c r="A108" s="108"/>
      <c r="B108" s="156"/>
      <c r="C108" s="155"/>
      <c r="D108" s="117">
        <f t="shared" ref="D108" si="24">EOMONTH(D107,1)</f>
        <v>42886</v>
      </c>
      <c r="E108" s="156"/>
      <c r="F108" s="121">
        <v>494546.93</v>
      </c>
      <c r="G108" s="156"/>
      <c r="H108" s="121">
        <v>435152.68</v>
      </c>
      <c r="I108" s="123">
        <f t="shared" si="15"/>
        <v>36144.979999999923</v>
      </c>
      <c r="J108" s="121">
        <f t="shared" si="16"/>
        <v>530691.90999999992</v>
      </c>
      <c r="K108" s="121">
        <f t="shared" si="17"/>
        <v>36144.979999999923</v>
      </c>
      <c r="N108" s="112"/>
      <c r="O108" s="112"/>
      <c r="P108" s="112"/>
      <c r="Q108" s="112"/>
      <c r="R108" s="112"/>
      <c r="S108" s="143"/>
      <c r="T108" s="143"/>
      <c r="U108" s="143"/>
      <c r="V108" s="143"/>
      <c r="W108" s="143"/>
    </row>
    <row r="109" spans="1:23" s="120" customFormat="1" ht="18" hidden="1" customHeight="1" outlineLevel="1" x14ac:dyDescent="0.3">
      <c r="A109" s="108"/>
      <c r="B109" s="156"/>
      <c r="C109" s="155"/>
      <c r="D109" s="117">
        <f t="shared" ref="D109" si="25">EOMONTH(D108,1)</f>
        <v>42916</v>
      </c>
      <c r="E109" s="156"/>
      <c r="F109" s="121">
        <v>800892.11</v>
      </c>
      <c r="G109" s="156"/>
      <c r="H109" s="121">
        <v>460899.56</v>
      </c>
      <c r="I109" s="123">
        <f t="shared" si="15"/>
        <v>-81492.770000000193</v>
      </c>
      <c r="J109" s="121">
        <f t="shared" si="16"/>
        <v>719399.33999999985</v>
      </c>
      <c r="K109" s="121">
        <f t="shared" si="17"/>
        <v>-81492.770000000193</v>
      </c>
      <c r="N109" s="112"/>
      <c r="O109" s="112"/>
      <c r="P109" s="112"/>
      <c r="Q109" s="112"/>
      <c r="R109" s="112"/>
      <c r="S109" s="143"/>
      <c r="T109" s="143"/>
      <c r="U109" s="143"/>
      <c r="V109" s="143"/>
      <c r="W109" s="143"/>
    </row>
    <row r="110" spans="1:23" s="120" customFormat="1" ht="18" customHeight="1" collapsed="1" x14ac:dyDescent="0.3">
      <c r="A110" s="108">
        <v>8</v>
      </c>
      <c r="B110" s="131">
        <v>42887</v>
      </c>
      <c r="C110" s="140">
        <v>0.10875093</v>
      </c>
      <c r="D110" s="117">
        <v>42917</v>
      </c>
      <c r="E110" s="131">
        <v>42948</v>
      </c>
      <c r="F110" s="121">
        <v>1014987.58</v>
      </c>
      <c r="G110" s="131">
        <f>EOMONTH(E110,1)</f>
        <v>43008</v>
      </c>
      <c r="H110" s="121">
        <v>680618.94</v>
      </c>
      <c r="I110" s="123">
        <f t="shared" si="15"/>
        <v>-149927.03000000003</v>
      </c>
      <c r="J110" s="121">
        <f t="shared" si="16"/>
        <v>865060.54999999993</v>
      </c>
      <c r="K110" s="121">
        <f t="shared" si="17"/>
        <v>-149927.03000000003</v>
      </c>
      <c r="N110" s="112"/>
      <c r="O110" s="112"/>
      <c r="P110" s="112"/>
      <c r="Q110" s="112"/>
      <c r="R110" s="112"/>
      <c r="S110" s="143"/>
      <c r="T110" s="143"/>
      <c r="U110" s="143"/>
      <c r="V110" s="143"/>
      <c r="W110" s="143"/>
    </row>
    <row r="111" spans="1:23" s="120" customFormat="1" ht="18" customHeight="1" x14ac:dyDescent="0.3">
      <c r="A111" s="108">
        <v>9</v>
      </c>
      <c r="B111" s="131">
        <f t="shared" ref="B111:B135" si="26">EOMONTH(B110,1)</f>
        <v>42947</v>
      </c>
      <c r="C111" s="140">
        <v>8.6012889999999995E-2</v>
      </c>
      <c r="D111" s="117">
        <f t="shared" ref="D111:E111" si="27">EOMONTH(D110,1)</f>
        <v>42978</v>
      </c>
      <c r="E111" s="131">
        <f t="shared" si="27"/>
        <v>43008</v>
      </c>
      <c r="F111" s="121">
        <v>714573.6</v>
      </c>
      <c r="G111" s="131">
        <f t="shared" ref="G111:G135" si="28">EOMONTH(E111,1)</f>
        <v>43039</v>
      </c>
      <c r="H111" s="121">
        <v>846075.29</v>
      </c>
      <c r="I111" s="123">
        <f t="shared" si="15"/>
        <v>-126675.95000000019</v>
      </c>
      <c r="J111" s="121">
        <f t="shared" si="16"/>
        <v>587897.64999999979</v>
      </c>
      <c r="K111" s="121">
        <f t="shared" si="17"/>
        <v>-126675.95000000019</v>
      </c>
      <c r="N111" s="112"/>
      <c r="O111" s="112"/>
      <c r="P111" s="112"/>
      <c r="Q111" s="112"/>
      <c r="R111" s="112"/>
      <c r="S111" s="143"/>
      <c r="T111" s="143"/>
      <c r="U111" s="143"/>
      <c r="V111" s="143"/>
      <c r="W111" s="143"/>
    </row>
    <row r="112" spans="1:23" s="120" customFormat="1" ht="18" customHeight="1" x14ac:dyDescent="0.3">
      <c r="A112" s="108">
        <v>10</v>
      </c>
      <c r="B112" s="131">
        <f t="shared" si="26"/>
        <v>42978</v>
      </c>
      <c r="C112" s="140">
        <f>'Att(1of5)(JP-Non)'!C112</f>
        <v>4.5882630000000001E-2</v>
      </c>
      <c r="D112" s="117">
        <f t="shared" ref="D112:E112" si="29">EOMONTH(D111,1)</f>
        <v>43008</v>
      </c>
      <c r="E112" s="131">
        <f t="shared" si="29"/>
        <v>43039</v>
      </c>
      <c r="F112" s="121">
        <v>345251.06</v>
      </c>
      <c r="G112" s="131">
        <f t="shared" si="28"/>
        <v>43069</v>
      </c>
      <c r="H112" s="121">
        <v>730042.47</v>
      </c>
      <c r="I112" s="123">
        <f t="shared" si="15"/>
        <v>135018.07999999996</v>
      </c>
      <c r="J112" s="121">
        <f t="shared" ref="J112:J135" si="30">+F112+I112</f>
        <v>480269.13999999996</v>
      </c>
      <c r="K112" s="121">
        <f>+J110-H112</f>
        <v>135018.07999999996</v>
      </c>
      <c r="N112" s="112"/>
      <c r="O112" s="112"/>
      <c r="P112" s="112"/>
      <c r="Q112" s="112"/>
      <c r="R112" s="112"/>
      <c r="S112" s="143"/>
      <c r="T112" s="143"/>
      <c r="U112" s="143"/>
      <c r="V112" s="143"/>
      <c r="W112" s="143"/>
    </row>
    <row r="113" spans="1:23" s="120" customFormat="1" ht="18" customHeight="1" x14ac:dyDescent="0.3">
      <c r="A113" s="108">
        <v>11</v>
      </c>
      <c r="B113" s="131">
        <f t="shared" si="26"/>
        <v>43008</v>
      </c>
      <c r="C113" s="140">
        <f>'Att(1of5)(JP-Non)'!C113</f>
        <v>8.1473870000000004E-2</v>
      </c>
      <c r="D113" s="117">
        <f t="shared" ref="D113:E113" si="31">EOMONTH(D112,1)</f>
        <v>43039</v>
      </c>
      <c r="E113" s="131">
        <f t="shared" si="31"/>
        <v>43069</v>
      </c>
      <c r="F113" s="121">
        <v>529459.27</v>
      </c>
      <c r="G113" s="131">
        <f t="shared" si="28"/>
        <v>43100</v>
      </c>
      <c r="H113" s="121">
        <v>510826.95</v>
      </c>
      <c r="I113" s="123">
        <f t="shared" si="15"/>
        <v>77070.699999999779</v>
      </c>
      <c r="J113" s="121">
        <f t="shared" si="30"/>
        <v>606529.96999999974</v>
      </c>
      <c r="K113" s="121">
        <f t="shared" ref="K113:K135" si="32">+J111-H113</f>
        <v>77070.699999999779</v>
      </c>
      <c r="N113" s="112"/>
      <c r="O113" s="112"/>
      <c r="P113" s="112"/>
      <c r="Q113" s="112"/>
      <c r="R113" s="112"/>
      <c r="S113" s="143"/>
      <c r="T113" s="143"/>
      <c r="U113" s="143"/>
      <c r="V113" s="143"/>
      <c r="W113" s="143"/>
    </row>
    <row r="114" spans="1:23" s="120" customFormat="1" ht="18" customHeight="1" x14ac:dyDescent="0.3">
      <c r="A114" s="108">
        <v>12</v>
      </c>
      <c r="B114" s="131">
        <f t="shared" si="26"/>
        <v>43039</v>
      </c>
      <c r="C114" s="140">
        <f>'Att(1of5)(JP-Non)'!C114</f>
        <v>8.3922060000000007E-2</v>
      </c>
      <c r="D114" s="117">
        <f t="shared" ref="D114:E114" si="33">EOMONTH(D113,1)</f>
        <v>43069</v>
      </c>
      <c r="E114" s="131">
        <f t="shared" si="33"/>
        <v>43100</v>
      </c>
      <c r="F114" s="121">
        <v>559666.16</v>
      </c>
      <c r="G114" s="131">
        <f t="shared" si="28"/>
        <v>43131</v>
      </c>
      <c r="H114" s="121">
        <v>433572.84</v>
      </c>
      <c r="I114" s="123">
        <f t="shared" si="15"/>
        <v>46696.29999999993</v>
      </c>
      <c r="J114" s="121">
        <f t="shared" si="30"/>
        <v>606362.46</v>
      </c>
      <c r="K114" s="121">
        <f t="shared" si="32"/>
        <v>46696.29999999993</v>
      </c>
      <c r="N114" s="112"/>
      <c r="O114" s="112"/>
      <c r="P114" s="112"/>
      <c r="Q114" s="112"/>
      <c r="R114" s="112"/>
      <c r="S114" s="143"/>
      <c r="T114" s="143"/>
      <c r="U114" s="143"/>
      <c r="V114" s="143"/>
      <c r="W114" s="143"/>
    </row>
    <row r="115" spans="1:23" s="120" customFormat="1" ht="18" customHeight="1" x14ac:dyDescent="0.3">
      <c r="A115" s="108">
        <v>13</v>
      </c>
      <c r="B115" s="131">
        <f t="shared" si="26"/>
        <v>43069</v>
      </c>
      <c r="C115" s="140">
        <f>'Att(1of5)(JP-Non)'!C115</f>
        <v>9.3462320000000002E-2</v>
      </c>
      <c r="D115" s="117">
        <f t="shared" ref="D115:E115" si="34">EOMONTH(D114,1)</f>
        <v>43100</v>
      </c>
      <c r="E115" s="131">
        <f t="shared" si="34"/>
        <v>43131</v>
      </c>
      <c r="F115" s="121">
        <v>798875.66</v>
      </c>
      <c r="G115" s="131">
        <f t="shared" si="28"/>
        <v>43159</v>
      </c>
      <c r="H115" s="121">
        <v>655275.31000000006</v>
      </c>
      <c r="I115" s="123">
        <f t="shared" si="15"/>
        <v>-48745.340000000317</v>
      </c>
      <c r="J115" s="121">
        <f t="shared" si="30"/>
        <v>750130.31999999972</v>
      </c>
      <c r="K115" s="121">
        <f t="shared" si="32"/>
        <v>-48745.340000000317</v>
      </c>
      <c r="N115" s="112"/>
      <c r="O115" s="112"/>
      <c r="P115" s="112"/>
      <c r="Q115" s="112"/>
      <c r="R115" s="112"/>
      <c r="S115" s="143"/>
      <c r="T115" s="143"/>
      <c r="U115" s="143"/>
      <c r="V115" s="143"/>
      <c r="W115" s="143"/>
    </row>
    <row r="116" spans="1:23" s="120" customFormat="1" ht="18" customHeight="1" x14ac:dyDescent="0.3">
      <c r="A116" s="108">
        <v>14</v>
      </c>
      <c r="B116" s="131">
        <f t="shared" si="26"/>
        <v>43100</v>
      </c>
      <c r="C116" s="140">
        <f>'Att(1of5)(JP-Non)'!C116</f>
        <v>8.6848540000000002E-2</v>
      </c>
      <c r="D116" s="117">
        <f t="shared" ref="D116:E116" si="35">EOMONTH(D115,1)</f>
        <v>43131</v>
      </c>
      <c r="E116" s="131">
        <f t="shared" si="35"/>
        <v>43159</v>
      </c>
      <c r="F116" s="121">
        <v>855558.96</v>
      </c>
      <c r="G116" s="131">
        <f t="shared" si="28"/>
        <v>43190</v>
      </c>
      <c r="H116" s="121">
        <v>837103.06</v>
      </c>
      <c r="I116" s="123">
        <f t="shared" si="15"/>
        <v>-230740.60000000009</v>
      </c>
      <c r="J116" s="121">
        <f t="shared" si="30"/>
        <v>624818.35999999987</v>
      </c>
      <c r="K116" s="121">
        <f t="shared" si="32"/>
        <v>-230740.60000000009</v>
      </c>
      <c r="N116" s="112"/>
      <c r="O116" s="112"/>
      <c r="P116" s="112"/>
      <c r="Q116" s="112"/>
      <c r="R116" s="112"/>
      <c r="S116" s="143"/>
      <c r="T116" s="143"/>
      <c r="U116" s="143"/>
      <c r="V116" s="143"/>
      <c r="W116" s="143"/>
    </row>
    <row r="117" spans="1:23" s="120" customFormat="1" ht="18" customHeight="1" x14ac:dyDescent="0.3">
      <c r="A117" s="108">
        <v>15</v>
      </c>
      <c r="B117" s="131">
        <f t="shared" si="26"/>
        <v>43131</v>
      </c>
      <c r="C117" s="140">
        <f>'Att(1of5)(JP-Non)'!C117</f>
        <v>8.9125689999999994E-2</v>
      </c>
      <c r="D117" s="117">
        <f t="shared" ref="D117:E117" si="36">EOMONTH(D116,1)</f>
        <v>43159</v>
      </c>
      <c r="E117" s="131">
        <f t="shared" si="36"/>
        <v>43190</v>
      </c>
      <c r="F117" s="121">
        <v>666812.68999999994</v>
      </c>
      <c r="G117" s="131">
        <f t="shared" si="28"/>
        <v>43220</v>
      </c>
      <c r="H117" s="121">
        <v>746233.36</v>
      </c>
      <c r="I117" s="123">
        <f t="shared" si="15"/>
        <v>3896.9599999997299</v>
      </c>
      <c r="J117" s="121">
        <f t="shared" si="30"/>
        <v>670709.64999999967</v>
      </c>
      <c r="K117" s="121">
        <f t="shared" si="32"/>
        <v>3896.9599999997299</v>
      </c>
      <c r="N117" s="112"/>
      <c r="O117" s="112"/>
      <c r="P117" s="112"/>
      <c r="Q117" s="112"/>
      <c r="R117" s="112"/>
      <c r="S117" s="143"/>
      <c r="T117" s="143"/>
      <c r="U117" s="143"/>
      <c r="V117" s="143"/>
      <c r="W117" s="143"/>
    </row>
    <row r="118" spans="1:23" s="120" customFormat="1" ht="18" customHeight="1" x14ac:dyDescent="0.3">
      <c r="A118" s="108">
        <v>16</v>
      </c>
      <c r="B118" s="131">
        <f t="shared" si="26"/>
        <v>43159</v>
      </c>
      <c r="C118" s="140">
        <f>'Att(1of5)(JP-Non)'!C118</f>
        <v>6.4310989999999998E-2</v>
      </c>
      <c r="D118" s="117">
        <f t="shared" ref="D118:E118" si="37">EOMONTH(D117,1)</f>
        <v>43190</v>
      </c>
      <c r="E118" s="131">
        <f t="shared" si="37"/>
        <v>43220</v>
      </c>
      <c r="F118" s="121">
        <v>463493</v>
      </c>
      <c r="G118" s="131">
        <f t="shared" si="28"/>
        <v>43251</v>
      </c>
      <c r="H118" s="121">
        <v>400911.4</v>
      </c>
      <c r="I118" s="123">
        <f t="shared" si="15"/>
        <v>223906.95999999985</v>
      </c>
      <c r="J118" s="121">
        <f t="shared" si="30"/>
        <v>687399.95999999985</v>
      </c>
      <c r="K118" s="121">
        <f t="shared" si="32"/>
        <v>223906.95999999985</v>
      </c>
      <c r="N118" s="112"/>
      <c r="O118" s="112"/>
      <c r="P118" s="112"/>
      <c r="Q118" s="112"/>
      <c r="R118" s="112"/>
      <c r="S118" s="143"/>
      <c r="T118" s="143"/>
      <c r="U118" s="143"/>
      <c r="V118" s="143"/>
      <c r="W118" s="143"/>
    </row>
    <row r="119" spans="1:23" s="120" customFormat="1" ht="18" customHeight="1" x14ac:dyDescent="0.3">
      <c r="A119" s="108">
        <v>17</v>
      </c>
      <c r="B119" s="131">
        <f t="shared" si="26"/>
        <v>43190</v>
      </c>
      <c r="C119" s="140">
        <f>'Att(1of5)(JP-Non)'!C119</f>
        <v>8.5307889999999997E-2</v>
      </c>
      <c r="D119" s="117">
        <f t="shared" ref="D119:E119" si="38">EOMONTH(D118,1)</f>
        <v>43220</v>
      </c>
      <c r="E119" s="131">
        <f t="shared" si="38"/>
        <v>43251</v>
      </c>
      <c r="F119" s="121">
        <v>516590.91</v>
      </c>
      <c r="G119" s="131">
        <f t="shared" si="28"/>
        <v>43281</v>
      </c>
      <c r="H119" s="121">
        <v>630999.35</v>
      </c>
      <c r="I119" s="123">
        <f t="shared" si="15"/>
        <v>39710.299999999697</v>
      </c>
      <c r="J119" s="121">
        <f t="shared" si="30"/>
        <v>556301.20999999973</v>
      </c>
      <c r="K119" s="121">
        <f t="shared" si="32"/>
        <v>39710.299999999697</v>
      </c>
      <c r="N119" s="112"/>
      <c r="O119" s="112"/>
      <c r="P119" s="112"/>
      <c r="Q119" s="112"/>
      <c r="R119" s="112"/>
      <c r="S119" s="143"/>
      <c r="T119" s="143"/>
      <c r="U119" s="143"/>
      <c r="V119" s="143"/>
      <c r="W119" s="143"/>
    </row>
    <row r="120" spans="1:23" s="120" customFormat="1" ht="18" customHeight="1" x14ac:dyDescent="0.3">
      <c r="A120" s="108">
        <v>18</v>
      </c>
      <c r="B120" s="131">
        <f t="shared" si="26"/>
        <v>43220</v>
      </c>
      <c r="C120" s="140">
        <f>'Att(1of5)(JP-Non)'!C120</f>
        <v>8.1429319999999999E-2</v>
      </c>
      <c r="D120" s="117">
        <f t="shared" ref="D120:E120" si="39">EOMONTH(D119,1)</f>
        <v>43251</v>
      </c>
      <c r="E120" s="131">
        <f t="shared" si="39"/>
        <v>43281</v>
      </c>
      <c r="F120" s="121">
        <v>606885.13</v>
      </c>
      <c r="G120" s="131">
        <f t="shared" si="28"/>
        <v>43312</v>
      </c>
      <c r="H120" s="121">
        <v>563184.5</v>
      </c>
      <c r="I120" s="123">
        <f t="shared" si="15"/>
        <v>124215.45999999985</v>
      </c>
      <c r="J120" s="121">
        <f t="shared" si="30"/>
        <v>731100.58999999985</v>
      </c>
      <c r="K120" s="121">
        <f t="shared" si="32"/>
        <v>124215.45999999985</v>
      </c>
      <c r="N120" s="112"/>
      <c r="O120" s="112"/>
      <c r="P120" s="112"/>
      <c r="Q120" s="112"/>
      <c r="R120" s="112"/>
      <c r="S120" s="143"/>
      <c r="T120" s="143"/>
      <c r="U120" s="143"/>
      <c r="V120" s="143"/>
      <c r="W120" s="143"/>
    </row>
    <row r="121" spans="1:23" s="120" customFormat="1" ht="18" customHeight="1" x14ac:dyDescent="0.3">
      <c r="A121" s="108">
        <v>19</v>
      </c>
      <c r="B121" s="131">
        <f t="shared" si="26"/>
        <v>43251</v>
      </c>
      <c r="C121" s="140">
        <f>'Att(1of5)(JP-Non)'!C121</f>
        <v>9.4201789999999994E-2</v>
      </c>
      <c r="D121" s="117">
        <f t="shared" ref="D121:E121" si="40">EOMONTH(D120,1)</f>
        <v>43281</v>
      </c>
      <c r="E121" s="131">
        <f t="shared" si="40"/>
        <v>43312</v>
      </c>
      <c r="F121" s="121">
        <v>806546.94</v>
      </c>
      <c r="G121" s="131">
        <f t="shared" si="28"/>
        <v>43343</v>
      </c>
      <c r="H121" s="121">
        <v>702322.93</v>
      </c>
      <c r="I121" s="123">
        <f t="shared" si="15"/>
        <v>-146021.72000000032</v>
      </c>
      <c r="J121" s="121">
        <f t="shared" si="30"/>
        <v>660525.21999999962</v>
      </c>
      <c r="K121" s="121">
        <f t="shared" si="32"/>
        <v>-146021.72000000032</v>
      </c>
      <c r="N121" s="112"/>
      <c r="O121" s="112"/>
      <c r="P121" s="112"/>
      <c r="Q121" s="112"/>
      <c r="R121" s="112"/>
      <c r="S121" s="143"/>
      <c r="T121" s="143"/>
      <c r="U121" s="143"/>
      <c r="V121" s="143"/>
      <c r="W121" s="143"/>
    </row>
    <row r="122" spans="1:23" s="120" customFormat="1" ht="18" customHeight="1" x14ac:dyDescent="0.3">
      <c r="A122" s="108">
        <v>20</v>
      </c>
      <c r="B122" s="131">
        <f t="shared" si="26"/>
        <v>43281</v>
      </c>
      <c r="C122" s="140">
        <f>'Att(1of5)(JP-Non)'!C122</f>
        <v>8.5653030000000005E-2</v>
      </c>
      <c r="D122" s="117">
        <f t="shared" ref="D122:E122" si="41">EOMONTH(D121,1)</f>
        <v>43312</v>
      </c>
      <c r="E122" s="131">
        <f t="shared" si="41"/>
        <v>43343</v>
      </c>
      <c r="F122" s="121">
        <v>782975.05</v>
      </c>
      <c r="G122" s="131">
        <f t="shared" si="28"/>
        <v>43373</v>
      </c>
      <c r="H122" s="121">
        <v>885372.83</v>
      </c>
      <c r="I122" s="123">
        <f t="shared" si="15"/>
        <v>-154272.24000000011</v>
      </c>
      <c r="J122" s="121">
        <f t="shared" si="30"/>
        <v>628702.80999999994</v>
      </c>
      <c r="K122" s="121">
        <f t="shared" si="32"/>
        <v>-154272.24000000011</v>
      </c>
      <c r="N122" s="112"/>
      <c r="O122" s="112"/>
      <c r="P122" s="112"/>
      <c r="Q122" s="112"/>
      <c r="R122" s="112"/>
      <c r="S122" s="143"/>
      <c r="T122" s="143"/>
      <c r="U122" s="143"/>
      <c r="V122" s="143"/>
      <c r="W122" s="143"/>
    </row>
    <row r="123" spans="1:23" s="120" customFormat="1" ht="18" customHeight="1" x14ac:dyDescent="0.3">
      <c r="A123" s="108">
        <v>21</v>
      </c>
      <c r="B123" s="131">
        <f t="shared" si="26"/>
        <v>43312</v>
      </c>
      <c r="C123" s="140">
        <f>'Att(1of5)(JP-Non)'!C123</f>
        <v>9.7209050000000005E-2</v>
      </c>
      <c r="D123" s="117">
        <f t="shared" ref="D123:E123" si="42">EOMONTH(D122,1)</f>
        <v>43343</v>
      </c>
      <c r="E123" s="131">
        <f t="shared" si="42"/>
        <v>43373</v>
      </c>
      <c r="F123" s="121">
        <v>842986.56</v>
      </c>
      <c r="G123" s="131">
        <f t="shared" si="28"/>
        <v>43404</v>
      </c>
      <c r="H123" s="121">
        <v>675162.26</v>
      </c>
      <c r="I123" s="123">
        <f t="shared" si="15"/>
        <v>-14637.040000000386</v>
      </c>
      <c r="J123" s="121">
        <f t="shared" si="30"/>
        <v>828349.51999999967</v>
      </c>
      <c r="K123" s="121">
        <f t="shared" si="32"/>
        <v>-14637.040000000386</v>
      </c>
      <c r="N123" s="112"/>
      <c r="O123" s="112"/>
      <c r="P123" s="112"/>
      <c r="Q123" s="112"/>
      <c r="R123" s="112"/>
      <c r="S123" s="143"/>
      <c r="T123" s="143"/>
      <c r="U123" s="143"/>
      <c r="V123" s="143"/>
      <c r="W123" s="143"/>
    </row>
    <row r="124" spans="1:23" s="120" customFormat="1" ht="18" customHeight="1" x14ac:dyDescent="0.3">
      <c r="A124" s="108">
        <v>22</v>
      </c>
      <c r="B124" s="131">
        <f t="shared" si="26"/>
        <v>43343</v>
      </c>
      <c r="C124" s="140">
        <f>'Att(1of5)(JP-Non)'!C124</f>
        <v>6.773962E-2</v>
      </c>
      <c r="D124" s="117">
        <f t="shared" ref="D124:E124" si="43">EOMONTH(D123,1)</f>
        <v>43373</v>
      </c>
      <c r="E124" s="131">
        <f t="shared" si="43"/>
        <v>43404</v>
      </c>
      <c r="F124" s="121">
        <v>548916.38</v>
      </c>
      <c r="G124" s="131">
        <f t="shared" si="28"/>
        <v>43434</v>
      </c>
      <c r="H124" s="121">
        <v>580469.73</v>
      </c>
      <c r="I124" s="123">
        <f t="shared" si="15"/>
        <v>48233.079999999958</v>
      </c>
      <c r="J124" s="121">
        <f t="shared" si="30"/>
        <v>597149.46</v>
      </c>
      <c r="K124" s="121">
        <f t="shared" si="32"/>
        <v>48233.079999999958</v>
      </c>
      <c r="N124" s="112"/>
      <c r="O124" s="112"/>
      <c r="P124" s="112"/>
      <c r="Q124" s="112"/>
      <c r="R124" s="112"/>
      <c r="S124" s="143"/>
      <c r="T124" s="143"/>
      <c r="U124" s="143"/>
      <c r="V124" s="143"/>
      <c r="W124" s="143"/>
    </row>
    <row r="125" spans="1:23" s="120" customFormat="1" ht="18" customHeight="1" x14ac:dyDescent="0.3">
      <c r="A125" s="108">
        <v>23</v>
      </c>
      <c r="B125" s="131">
        <f t="shared" si="26"/>
        <v>43373</v>
      </c>
      <c r="C125" s="140">
        <f>'Att(1of5)(JP-Non)'!C125</f>
        <v>9.6567710000000001E-2</v>
      </c>
      <c r="D125" s="117">
        <f t="shared" ref="D125:E125" si="44">EOMONTH(D124,1)</f>
        <v>43404</v>
      </c>
      <c r="E125" s="131">
        <f t="shared" si="44"/>
        <v>43434</v>
      </c>
      <c r="F125" s="121">
        <v>683100.54</v>
      </c>
      <c r="G125" s="131">
        <f t="shared" si="28"/>
        <v>43465</v>
      </c>
      <c r="H125" s="121">
        <v>706162.94</v>
      </c>
      <c r="I125" s="123">
        <f t="shared" si="15"/>
        <v>122186.57999999973</v>
      </c>
      <c r="J125" s="121">
        <f t="shared" si="30"/>
        <v>805287.11999999976</v>
      </c>
      <c r="K125" s="121">
        <f t="shared" si="32"/>
        <v>122186.57999999973</v>
      </c>
      <c r="N125" s="112"/>
      <c r="O125" s="112"/>
      <c r="P125" s="112"/>
      <c r="Q125" s="112"/>
      <c r="R125" s="112"/>
      <c r="S125" s="143"/>
      <c r="T125" s="143"/>
      <c r="U125" s="143"/>
      <c r="V125" s="143"/>
      <c r="W125" s="143"/>
    </row>
    <row r="126" spans="1:23" s="120" customFormat="1" ht="18" customHeight="1" x14ac:dyDescent="0.3">
      <c r="A126" s="108">
        <v>24</v>
      </c>
      <c r="B126" s="131">
        <f t="shared" si="26"/>
        <v>43404</v>
      </c>
      <c r="C126" s="140">
        <f>'Att(1of5)(JP-Non)'!C126</f>
        <v>9.6868129999999997E-2</v>
      </c>
      <c r="D126" s="117">
        <f t="shared" ref="D126:E126" si="45">EOMONTH(D125,1)</f>
        <v>43434</v>
      </c>
      <c r="E126" s="131">
        <f t="shared" si="45"/>
        <v>43465</v>
      </c>
      <c r="F126" s="121">
        <v>735905.13</v>
      </c>
      <c r="G126" s="131">
        <f t="shared" si="28"/>
        <v>43496</v>
      </c>
      <c r="H126" s="121">
        <v>518164.94</v>
      </c>
      <c r="I126" s="123">
        <f t="shared" si="15"/>
        <v>78984.51999999996</v>
      </c>
      <c r="J126" s="121">
        <f t="shared" si="30"/>
        <v>814889.64999999991</v>
      </c>
      <c r="K126" s="121">
        <f t="shared" si="32"/>
        <v>78984.51999999996</v>
      </c>
      <c r="N126" s="112"/>
      <c r="O126" s="112"/>
      <c r="P126" s="112"/>
      <c r="Q126" s="112"/>
      <c r="R126" s="112"/>
      <c r="S126" s="143"/>
      <c r="T126" s="143"/>
      <c r="U126" s="143"/>
      <c r="V126" s="143"/>
      <c r="W126" s="143"/>
    </row>
    <row r="127" spans="1:23" s="120" customFormat="1" ht="18" customHeight="1" x14ac:dyDescent="0.3">
      <c r="A127" s="108">
        <v>25</v>
      </c>
      <c r="B127" s="131">
        <f t="shared" si="26"/>
        <v>43434</v>
      </c>
      <c r="C127" s="140">
        <f>'Att(1of5)(JP-Non)'!C127</f>
        <v>0.10872047</v>
      </c>
      <c r="D127" s="117">
        <f t="shared" ref="D127:E127" si="46">EOMONTH(D126,1)</f>
        <v>43465</v>
      </c>
      <c r="E127" s="131">
        <f t="shared" si="46"/>
        <v>43496</v>
      </c>
      <c r="F127" s="121">
        <v>820582.40000000002</v>
      </c>
      <c r="G127" s="131">
        <f t="shared" si="28"/>
        <v>43524</v>
      </c>
      <c r="H127" s="121">
        <v>903187.14</v>
      </c>
      <c r="I127" s="123">
        <f t="shared" si="15"/>
        <v>-97900.020000000251</v>
      </c>
      <c r="J127" s="121">
        <f t="shared" si="30"/>
        <v>722682.37999999977</v>
      </c>
      <c r="K127" s="121">
        <f t="shared" si="32"/>
        <v>-97900.020000000251</v>
      </c>
      <c r="N127" s="112"/>
      <c r="O127" s="112"/>
      <c r="P127" s="112"/>
      <c r="Q127" s="112"/>
      <c r="R127" s="112"/>
      <c r="S127" s="143"/>
      <c r="T127" s="143"/>
      <c r="U127" s="143"/>
      <c r="V127" s="143"/>
      <c r="W127" s="143"/>
    </row>
    <row r="128" spans="1:23" s="120" customFormat="1" ht="18" customHeight="1" x14ac:dyDescent="0.3">
      <c r="A128" s="108">
        <v>26</v>
      </c>
      <c r="B128" s="131">
        <f t="shared" si="26"/>
        <v>43465</v>
      </c>
      <c r="C128" s="140">
        <f>'Att(1of5)(JP-Non)'!C128</f>
        <v>0.10952069</v>
      </c>
      <c r="D128" s="117">
        <f t="shared" ref="D128:E128" si="47">EOMONTH(D127,1)</f>
        <v>43496</v>
      </c>
      <c r="E128" s="131">
        <f t="shared" si="47"/>
        <v>43524</v>
      </c>
      <c r="F128" s="121">
        <v>968268.47</v>
      </c>
      <c r="G128" s="131">
        <f t="shared" si="28"/>
        <v>43555</v>
      </c>
      <c r="H128" s="121">
        <v>869036.58</v>
      </c>
      <c r="I128" s="123">
        <f t="shared" si="15"/>
        <v>-54146.930000000051</v>
      </c>
      <c r="J128" s="121">
        <f t="shared" si="30"/>
        <v>914121.53999999992</v>
      </c>
      <c r="K128" s="121">
        <f t="shared" si="32"/>
        <v>-54146.930000000051</v>
      </c>
      <c r="N128" s="112"/>
      <c r="O128" s="112"/>
      <c r="P128" s="112"/>
      <c r="Q128" s="112"/>
      <c r="R128" s="112"/>
      <c r="S128" s="143"/>
      <c r="T128" s="143"/>
      <c r="U128" s="143"/>
      <c r="V128" s="143"/>
      <c r="W128" s="143"/>
    </row>
    <row r="129" spans="1:23" s="120" customFormat="1" ht="18" customHeight="1" x14ac:dyDescent="0.3">
      <c r="A129" s="108">
        <v>27</v>
      </c>
      <c r="B129" s="131">
        <f t="shared" si="26"/>
        <v>43496</v>
      </c>
      <c r="C129" s="140">
        <f>'Att(1of5)(JP-Non)'!C129</f>
        <v>9.6100149999999995E-2</v>
      </c>
      <c r="D129" s="117">
        <f t="shared" ref="D129:E129" si="48">EOMONTH(D128,1)</f>
        <v>43524</v>
      </c>
      <c r="E129" s="131">
        <f t="shared" si="48"/>
        <v>43555</v>
      </c>
      <c r="F129" s="121">
        <v>679514.76</v>
      </c>
      <c r="G129" s="131">
        <f t="shared" si="28"/>
        <v>43585</v>
      </c>
      <c r="H129" s="121">
        <v>791326.51</v>
      </c>
      <c r="I129" s="123">
        <f t="shared" si="15"/>
        <v>-68644.130000000237</v>
      </c>
      <c r="J129" s="121">
        <f t="shared" si="30"/>
        <v>610870.62999999977</v>
      </c>
      <c r="K129" s="121">
        <f t="shared" si="32"/>
        <v>-68644.130000000237</v>
      </c>
      <c r="N129" s="112"/>
      <c r="O129" s="112"/>
      <c r="P129" s="112"/>
      <c r="Q129" s="112"/>
      <c r="R129" s="112"/>
      <c r="S129" s="143"/>
      <c r="T129" s="143"/>
      <c r="U129" s="143"/>
      <c r="V129" s="143"/>
      <c r="W129" s="143"/>
    </row>
    <row r="130" spans="1:23" s="120" customFormat="1" ht="18" customHeight="1" x14ac:dyDescent="0.3">
      <c r="A130" s="108">
        <v>28</v>
      </c>
      <c r="B130" s="131">
        <f t="shared" si="26"/>
        <v>43524</v>
      </c>
      <c r="C130" s="140">
        <f>'Att(1of5)(JP-Non)'!C130</f>
        <v>7.8860360000000004E-2</v>
      </c>
      <c r="D130" s="117">
        <f t="shared" ref="D130:E130" si="49">EOMONTH(D129,1)</f>
        <v>43555</v>
      </c>
      <c r="E130" s="131">
        <f t="shared" si="49"/>
        <v>43585</v>
      </c>
      <c r="F130" s="121">
        <v>592973</v>
      </c>
      <c r="G130" s="131">
        <f t="shared" si="28"/>
        <v>43616</v>
      </c>
      <c r="H130" s="121">
        <v>761588.31</v>
      </c>
      <c r="I130" s="123">
        <f t="shared" si="15"/>
        <v>152533.22999999986</v>
      </c>
      <c r="J130" s="121">
        <f t="shared" si="30"/>
        <v>745506.22999999986</v>
      </c>
      <c r="K130" s="121">
        <f t="shared" si="32"/>
        <v>152533.22999999986</v>
      </c>
      <c r="N130" s="112"/>
      <c r="O130" s="112"/>
      <c r="P130" s="112"/>
      <c r="Q130" s="112"/>
      <c r="R130" s="112"/>
      <c r="S130" s="143"/>
      <c r="T130" s="143"/>
      <c r="U130" s="143"/>
      <c r="V130" s="143"/>
      <c r="W130" s="143"/>
    </row>
    <row r="131" spans="1:23" s="120" customFormat="1" ht="18" customHeight="1" x14ac:dyDescent="0.3">
      <c r="A131" s="108">
        <v>29</v>
      </c>
      <c r="B131" s="131">
        <f t="shared" si="26"/>
        <v>43555</v>
      </c>
      <c r="C131" s="140">
        <f>'Att(1of5)(JP-Non)'!C131</f>
        <v>8.642946E-2</v>
      </c>
      <c r="D131" s="117">
        <f t="shared" ref="D131:E131" si="50">EOMONTH(D130,1)</f>
        <v>43585</v>
      </c>
      <c r="E131" s="131">
        <f t="shared" si="50"/>
        <v>43616</v>
      </c>
      <c r="F131" s="121">
        <v>475200.28</v>
      </c>
      <c r="G131" s="131">
        <f t="shared" si="28"/>
        <v>43646</v>
      </c>
      <c r="H131" s="121">
        <v>553542.48</v>
      </c>
      <c r="I131" s="123">
        <f t="shared" si="15"/>
        <v>57328.14999999979</v>
      </c>
      <c r="J131" s="121">
        <f t="shared" si="30"/>
        <v>532528.42999999982</v>
      </c>
      <c r="K131" s="121">
        <f t="shared" si="32"/>
        <v>57328.14999999979</v>
      </c>
      <c r="N131" s="112"/>
      <c r="O131" s="112"/>
      <c r="P131" s="112"/>
      <c r="Q131" s="112"/>
      <c r="R131" s="112"/>
      <c r="S131" s="143"/>
      <c r="T131" s="143"/>
      <c r="U131" s="143"/>
      <c r="V131" s="143"/>
      <c r="W131" s="143"/>
    </row>
    <row r="132" spans="1:23" s="120" customFormat="1" ht="18" customHeight="1" x14ac:dyDescent="0.3">
      <c r="A132" s="108">
        <v>30</v>
      </c>
      <c r="B132" s="131">
        <f t="shared" si="26"/>
        <v>43585</v>
      </c>
      <c r="C132" s="140">
        <f>'Att(1of5)(JP-Non)'!C132</f>
        <v>7.4784340000000005E-2</v>
      </c>
      <c r="D132" s="117">
        <f t="shared" ref="D132:E132" si="51">EOMONTH(D131,1)</f>
        <v>43616</v>
      </c>
      <c r="E132" s="131">
        <f t="shared" si="51"/>
        <v>43646</v>
      </c>
      <c r="F132" s="121">
        <v>520955.77</v>
      </c>
      <c r="G132" s="131">
        <f t="shared" si="28"/>
        <v>43677</v>
      </c>
      <c r="H132" s="121">
        <v>565838.54</v>
      </c>
      <c r="I132" s="123">
        <f t="shared" si="15"/>
        <v>179667.68999999983</v>
      </c>
      <c r="J132" s="121">
        <f t="shared" si="30"/>
        <v>700623.45999999985</v>
      </c>
      <c r="K132" s="121">
        <f t="shared" si="32"/>
        <v>179667.68999999983</v>
      </c>
      <c r="N132" s="112"/>
      <c r="O132" s="112"/>
      <c r="P132" s="112"/>
      <c r="Q132" s="112"/>
      <c r="R132" s="112"/>
      <c r="S132" s="143"/>
      <c r="T132" s="143"/>
      <c r="U132" s="143"/>
      <c r="V132" s="143"/>
      <c r="W132" s="143"/>
    </row>
    <row r="133" spans="1:23" s="120" customFormat="1" ht="18" customHeight="1" x14ac:dyDescent="0.3">
      <c r="A133" s="108">
        <v>31</v>
      </c>
      <c r="B133" s="131">
        <f t="shared" si="26"/>
        <v>43616</v>
      </c>
      <c r="C133" s="140">
        <f>'Att(1of5)(JP-Non)'!C133</f>
        <v>9.9774479999999999E-2</v>
      </c>
      <c r="D133" s="117">
        <f t="shared" ref="D133:E133" si="52">EOMONTH(D132,1)</f>
        <v>43646</v>
      </c>
      <c r="E133" s="131">
        <f t="shared" si="52"/>
        <v>43677</v>
      </c>
      <c r="F133" s="121">
        <v>766265.57</v>
      </c>
      <c r="G133" s="131">
        <f t="shared" si="28"/>
        <v>43708</v>
      </c>
      <c r="H133" s="121">
        <v>671536.03</v>
      </c>
      <c r="I133" s="123">
        <f t="shared" si="15"/>
        <v>-139007.60000000021</v>
      </c>
      <c r="J133" s="121">
        <f t="shared" si="30"/>
        <v>627257.96999999974</v>
      </c>
      <c r="K133" s="121">
        <f t="shared" si="32"/>
        <v>-139007.60000000021</v>
      </c>
      <c r="N133" s="112"/>
      <c r="O133" s="112"/>
      <c r="P133" s="112"/>
      <c r="Q133" s="112"/>
      <c r="R133" s="112"/>
      <c r="S133" s="143"/>
      <c r="T133" s="143"/>
      <c r="U133" s="143"/>
      <c r="V133" s="143"/>
      <c r="W133" s="143"/>
    </row>
    <row r="134" spans="1:23" s="120" customFormat="1" ht="18" customHeight="1" x14ac:dyDescent="0.3">
      <c r="A134" s="108">
        <v>32</v>
      </c>
      <c r="B134" s="131">
        <f t="shared" si="26"/>
        <v>43646</v>
      </c>
      <c r="C134" s="140">
        <f>'Att(1of5)(JP-Non)'!C134</f>
        <v>8.8896310000000006E-2</v>
      </c>
      <c r="D134" s="117">
        <f t="shared" ref="D134:E134" si="53">EOMONTH(D133,1)</f>
        <v>43677</v>
      </c>
      <c r="E134" s="131">
        <f t="shared" si="53"/>
        <v>43708</v>
      </c>
      <c r="F134" s="121">
        <v>771702.71</v>
      </c>
      <c r="G134" s="131">
        <f t="shared" si="28"/>
        <v>43738</v>
      </c>
      <c r="H134" s="121">
        <v>835081.2</v>
      </c>
      <c r="I134" s="123">
        <f t="shared" si="15"/>
        <v>-134457.74000000011</v>
      </c>
      <c r="J134" s="121">
        <f t="shared" si="30"/>
        <v>637244.96999999986</v>
      </c>
      <c r="K134" s="121">
        <f t="shared" si="32"/>
        <v>-134457.74000000011</v>
      </c>
      <c r="N134" s="112"/>
      <c r="O134" s="112"/>
      <c r="P134" s="112"/>
      <c r="Q134" s="112"/>
      <c r="R134" s="112"/>
      <c r="S134" s="143"/>
      <c r="T134" s="143"/>
      <c r="U134" s="143"/>
      <c r="V134" s="143"/>
      <c r="W134" s="143"/>
    </row>
    <row r="135" spans="1:23" s="120" customFormat="1" ht="18" customHeight="1" x14ac:dyDescent="0.3">
      <c r="A135" s="108">
        <v>33</v>
      </c>
      <c r="B135" s="131">
        <f t="shared" si="26"/>
        <v>43677</v>
      </c>
      <c r="C135" s="140">
        <f>'Att(1of5)(JP-Non)'!C135</f>
        <v>9.3644240000000004E-2</v>
      </c>
      <c r="D135" s="117">
        <f t="shared" ref="D135:E135" si="54">EOMONTH(D134,1)</f>
        <v>43708</v>
      </c>
      <c r="E135" s="131">
        <f t="shared" si="54"/>
        <v>43738</v>
      </c>
      <c r="F135" s="121">
        <v>808992.32</v>
      </c>
      <c r="G135" s="131">
        <f t="shared" si="28"/>
        <v>43769</v>
      </c>
      <c r="H135" s="121">
        <v>749725.8</v>
      </c>
      <c r="I135" s="123">
        <f t="shared" si="15"/>
        <v>-122467.83000000031</v>
      </c>
      <c r="J135" s="121">
        <f t="shared" si="30"/>
        <v>686524.48999999964</v>
      </c>
      <c r="K135" s="121">
        <f t="shared" si="32"/>
        <v>-122467.83000000031</v>
      </c>
      <c r="N135" s="112"/>
      <c r="O135" s="112"/>
      <c r="P135" s="112"/>
      <c r="Q135" s="112"/>
      <c r="R135" s="112"/>
      <c r="S135" s="143"/>
      <c r="T135" s="143"/>
      <c r="U135" s="143"/>
      <c r="V135" s="143"/>
      <c r="W135" s="143"/>
    </row>
    <row r="136" spans="1:23" s="120" customFormat="1" ht="6" customHeight="1" x14ac:dyDescent="0.3">
      <c r="A136" s="137"/>
      <c r="B136" s="160"/>
      <c r="C136" s="141"/>
      <c r="D136" s="158"/>
      <c r="E136" s="158"/>
      <c r="F136" s="159"/>
      <c r="G136" s="159"/>
      <c r="H136" s="159"/>
      <c r="I136" s="159"/>
      <c r="J136" s="159"/>
      <c r="K136" s="159"/>
    </row>
    <row r="137" spans="1:23" s="120" customFormat="1" ht="6" customHeight="1" x14ac:dyDescent="0.3">
      <c r="A137" s="137"/>
      <c r="B137" s="137"/>
      <c r="C137" s="148"/>
      <c r="D137" s="130"/>
      <c r="E137" s="130"/>
      <c r="F137" s="149"/>
      <c r="G137" s="149"/>
      <c r="H137" s="149"/>
      <c r="I137" s="150"/>
      <c r="J137" s="149"/>
      <c r="K137" s="149"/>
      <c r="N137" s="129"/>
      <c r="O137" s="129"/>
      <c r="P137" s="129"/>
    </row>
    <row r="138" spans="1:23" x14ac:dyDescent="0.3">
      <c r="D138" s="134"/>
      <c r="E138" s="134"/>
      <c r="F138" s="135"/>
      <c r="G138" s="135"/>
      <c r="H138" s="135"/>
      <c r="I138" s="135"/>
      <c r="J138" s="135"/>
      <c r="K138" s="135"/>
    </row>
    <row r="139" spans="1:23" x14ac:dyDescent="0.3">
      <c r="F139" s="109"/>
      <c r="G139" s="109"/>
      <c r="H139" s="109"/>
      <c r="I139" s="109"/>
      <c r="J139" s="109"/>
      <c r="K139" s="109"/>
    </row>
    <row r="140" spans="1:23" x14ac:dyDescent="0.3">
      <c r="F140" s="109"/>
      <c r="G140" s="109"/>
      <c r="H140" s="109"/>
      <c r="I140" s="109"/>
      <c r="J140" s="109"/>
      <c r="K140" s="109"/>
    </row>
    <row r="141" spans="1:23" x14ac:dyDescent="0.3">
      <c r="F141" s="109"/>
      <c r="G141" s="109"/>
      <c r="H141" s="109"/>
      <c r="I141" s="109"/>
      <c r="J141" s="109"/>
      <c r="K141" s="109"/>
    </row>
    <row r="142" spans="1:23" x14ac:dyDescent="0.3">
      <c r="F142" s="109"/>
      <c r="G142" s="109"/>
      <c r="H142" s="109"/>
      <c r="I142" s="109"/>
      <c r="J142" s="109"/>
      <c r="K142" s="109"/>
    </row>
    <row r="143" spans="1:23" x14ac:dyDescent="0.3">
      <c r="F143" s="109"/>
      <c r="G143" s="109"/>
      <c r="H143" s="109"/>
      <c r="I143" s="109"/>
      <c r="J143" s="109"/>
      <c r="K143" s="109"/>
    </row>
    <row r="144" spans="1:23" x14ac:dyDescent="0.3">
      <c r="F144" s="109"/>
      <c r="G144" s="109"/>
      <c r="H144" s="109"/>
      <c r="I144" s="109"/>
      <c r="J144" s="109"/>
      <c r="K144" s="109"/>
    </row>
    <row r="145" spans="6:11" x14ac:dyDescent="0.3">
      <c r="F145" s="109"/>
      <c r="G145" s="109"/>
      <c r="H145" s="109"/>
      <c r="I145" s="109"/>
      <c r="J145" s="109"/>
      <c r="K145" s="109"/>
    </row>
    <row r="146" spans="6:11" x14ac:dyDescent="0.3">
      <c r="F146" s="109"/>
      <c r="G146" s="109"/>
      <c r="H146" s="109"/>
      <c r="I146" s="109"/>
      <c r="J146" s="109"/>
      <c r="K146" s="109"/>
    </row>
    <row r="147" spans="6:11" x14ac:dyDescent="0.3">
      <c r="F147" s="109"/>
      <c r="G147" s="109"/>
      <c r="H147" s="109"/>
      <c r="I147" s="109"/>
      <c r="J147" s="109"/>
      <c r="K147" s="109"/>
    </row>
    <row r="148" spans="6:11" x14ac:dyDescent="0.3">
      <c r="F148" s="109"/>
      <c r="G148" s="109"/>
      <c r="H148" s="109"/>
      <c r="I148" s="109"/>
      <c r="J148" s="109"/>
      <c r="K148" s="109"/>
    </row>
  </sheetData>
  <mergeCells count="16">
    <mergeCell ref="H10:H13"/>
    <mergeCell ref="I10:I13"/>
    <mergeCell ref="J10:J13"/>
    <mergeCell ref="K10:K13"/>
    <mergeCell ref="B10:B13"/>
    <mergeCell ref="C10:C13"/>
    <mergeCell ref="D10:D13"/>
    <mergeCell ref="E10:E13"/>
    <mergeCell ref="F10:F13"/>
    <mergeCell ref="G10:G13"/>
    <mergeCell ref="B7:K7"/>
    <mergeCell ref="B8:K8"/>
    <mergeCell ref="A1:L1"/>
    <mergeCell ref="A2:L2"/>
    <mergeCell ref="A3:L3"/>
    <mergeCell ref="A4:L4"/>
  </mergeCells>
  <printOptions horizontalCentered="1"/>
  <pageMargins left="0.375" right="0.375" top="1.625" bottom="0.75" header="1" footer="0.375"/>
  <pageSetup scale="70" pageOrder="overThenDown" orientation="landscape" r:id="rId1"/>
  <headerFooter>
    <oddHeader xml:space="preserve">&amp;C&amp;"Century Schoolbook,Bold"&amp;17Big Rivers Electric Corporation
Case No. 2020-00144
Two-Year Environmental Surcharge Review
</oddHeader>
    <oddFooter>&amp;L&amp;"Century Schoolbook,Bold"&amp;15Case No. 2020-00144
&amp;"Century Schoolbook,Bold Italic"&amp;UAttachment 2 of  5&amp;"Century Schoolbook,Bold"&amp;U for Response to Staff Item 2
Witness:  Nicholas R. Castlen
Page 1 of  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P146"/>
  <sheetViews>
    <sheetView view="pageBreakPreview" zoomScaleNormal="100" zoomScaleSheetLayoutView="100" workbookViewId="0">
      <pane xSplit="4" ySplit="13" topLeftCell="E110" activePane="bottomRight" state="frozen"/>
      <selection activeCell="E110" sqref="E110"/>
      <selection pane="topRight" activeCell="E110" sqref="E110"/>
      <selection pane="bottomLeft" activeCell="E110" sqref="E110"/>
      <selection pane="bottomRight" activeCell="E110" sqref="E110"/>
    </sheetView>
  </sheetViews>
  <sheetFormatPr defaultColWidth="9.109375" defaultRowHeight="15.6" outlineLevelRow="1" x14ac:dyDescent="0.3"/>
  <cols>
    <col min="1" max="1" width="3.6640625" style="108" customWidth="1"/>
    <col min="2" max="2" width="12.5546875" style="108" customWidth="1"/>
    <col min="3" max="3" width="14.5546875" style="138" customWidth="1"/>
    <col min="4" max="4" width="12.5546875" style="126" customWidth="1"/>
    <col min="5" max="5" width="14.6640625" style="126" customWidth="1"/>
    <col min="6" max="6" width="20.6640625" style="115" customWidth="1"/>
    <col min="7" max="7" width="12.5546875" style="115" customWidth="1"/>
    <col min="8" max="8" width="23.6640625" style="115" customWidth="1"/>
    <col min="9" max="9" width="18.5546875" style="115" customWidth="1"/>
    <col min="10" max="10" width="20.6640625" style="115" customWidth="1"/>
    <col min="11" max="11" width="27" style="115" customWidth="1"/>
    <col min="12" max="12" width="1.109375" style="107" customWidth="1"/>
    <col min="13" max="13" width="28.33203125" style="107" bestFit="1" customWidth="1"/>
    <col min="14" max="14" width="15.6640625" style="107" bestFit="1" customWidth="1"/>
    <col min="15" max="15" width="15.88671875" style="107" bestFit="1" customWidth="1"/>
    <col min="16" max="17" width="14" style="107" bestFit="1" customWidth="1"/>
    <col min="18" max="18" width="13.5546875" style="107" bestFit="1" customWidth="1"/>
    <col min="19" max="19" width="11.6640625" style="107" bestFit="1" customWidth="1"/>
    <col min="20" max="20" width="10.5546875" style="107" bestFit="1" customWidth="1"/>
    <col min="21" max="22" width="11.6640625" style="107" bestFit="1" customWidth="1"/>
    <col min="23" max="23" width="10.5546875" style="107" bestFit="1" customWidth="1"/>
    <col min="24" max="16384" width="9.109375" style="107"/>
  </cols>
  <sheetData>
    <row r="1" spans="1:16" ht="16.95" customHeight="1" x14ac:dyDescent="0.3">
      <c r="A1" s="215" t="str">
        <f>'Att(1of5)(JP-Non)'!A1:L1</f>
        <v>BIG RIVERS ELECTRIC CORPORATION</v>
      </c>
      <c r="B1" s="216"/>
      <c r="C1" s="216"/>
      <c r="D1" s="216"/>
      <c r="E1" s="216"/>
      <c r="F1" s="216"/>
      <c r="G1" s="216"/>
      <c r="H1" s="216"/>
      <c r="I1" s="216"/>
      <c r="J1" s="216"/>
      <c r="K1" s="216"/>
      <c r="L1" s="216"/>
      <c r="N1" s="109"/>
      <c r="O1" s="109"/>
      <c r="P1" s="109"/>
    </row>
    <row r="2" spans="1:16" ht="16.95" customHeight="1" x14ac:dyDescent="0.3">
      <c r="A2" s="215" t="str">
        <f>'Att(1of5)(JP-Non)'!A2:L2</f>
        <v>Two-Year Environmental Surcharge Review (Case No. 2020-00144)</v>
      </c>
      <c r="B2" s="216"/>
      <c r="C2" s="216"/>
      <c r="D2" s="216"/>
      <c r="E2" s="216"/>
      <c r="F2" s="216"/>
      <c r="G2" s="216"/>
      <c r="H2" s="216"/>
      <c r="I2" s="216"/>
      <c r="J2" s="216"/>
      <c r="K2" s="216"/>
      <c r="L2" s="216"/>
      <c r="N2" s="109"/>
      <c r="O2" s="109"/>
      <c r="P2" s="109"/>
    </row>
    <row r="3" spans="1:16" ht="16.95" customHeight="1" x14ac:dyDescent="0.3">
      <c r="A3" s="215" t="str">
        <f>'Att(1of5)(JP-Non)'!A3:L3</f>
        <v>Response to Commission Staff's First Request for Information dated May 5, 2020</v>
      </c>
      <c r="B3" s="216"/>
      <c r="C3" s="216"/>
      <c r="D3" s="216"/>
      <c r="E3" s="216"/>
      <c r="F3" s="216"/>
      <c r="G3" s="216"/>
      <c r="H3" s="216"/>
      <c r="I3" s="216"/>
      <c r="J3" s="216"/>
      <c r="K3" s="216"/>
      <c r="L3" s="216"/>
      <c r="N3" s="109"/>
      <c r="O3" s="109"/>
      <c r="P3" s="109"/>
    </row>
    <row r="4" spans="1:16" ht="16.95" customHeight="1" x14ac:dyDescent="0.3">
      <c r="A4" s="215" t="s">
        <v>145</v>
      </c>
      <c r="B4" s="216"/>
      <c r="C4" s="216"/>
      <c r="D4" s="216"/>
      <c r="E4" s="216"/>
      <c r="F4" s="216"/>
      <c r="G4" s="216"/>
      <c r="H4" s="216"/>
      <c r="I4" s="216"/>
      <c r="J4" s="216"/>
      <c r="K4" s="216"/>
      <c r="L4" s="216"/>
      <c r="N4" s="109"/>
      <c r="O4" s="109"/>
      <c r="P4" s="109"/>
    </row>
    <row r="5" spans="1:16" ht="9.75" customHeight="1" x14ac:dyDescent="0.3">
      <c r="A5" s="144"/>
      <c r="B5" s="145"/>
      <c r="C5" s="145"/>
      <c r="D5" s="145"/>
      <c r="E5" s="145"/>
      <c r="F5" s="145"/>
      <c r="G5" s="145"/>
      <c r="H5" s="145"/>
      <c r="I5" s="145"/>
      <c r="J5" s="145"/>
      <c r="K5" s="145"/>
      <c r="L5" s="145"/>
      <c r="N5" s="109"/>
      <c r="O5" s="109"/>
      <c r="P5" s="109"/>
    </row>
    <row r="6" spans="1:16" ht="9.75" customHeight="1" x14ac:dyDescent="0.3">
      <c r="A6" s="144"/>
      <c r="B6" s="145"/>
      <c r="C6" s="145"/>
      <c r="D6" s="145"/>
      <c r="E6" s="145"/>
      <c r="F6" s="145"/>
      <c r="G6" s="145"/>
      <c r="H6" s="145"/>
      <c r="I6" s="145"/>
      <c r="J6" s="145"/>
      <c r="K6" s="145"/>
      <c r="L6" s="145"/>
      <c r="N6" s="109"/>
      <c r="O6" s="109"/>
      <c r="P6" s="109"/>
    </row>
    <row r="7" spans="1:16" ht="18" customHeight="1" x14ac:dyDescent="0.3">
      <c r="A7" s="108">
        <v>1</v>
      </c>
      <c r="B7" s="219" t="s">
        <v>104</v>
      </c>
      <c r="C7" s="220"/>
      <c r="D7" s="220"/>
      <c r="E7" s="220"/>
      <c r="F7" s="220"/>
      <c r="G7" s="220"/>
      <c r="H7" s="220"/>
      <c r="I7" s="220"/>
      <c r="J7" s="220"/>
      <c r="K7" s="221"/>
    </row>
    <row r="8" spans="1:16" ht="18" customHeight="1" x14ac:dyDescent="0.3">
      <c r="A8" s="108">
        <f>A7+1</f>
        <v>2</v>
      </c>
      <c r="B8" s="222" t="s">
        <v>102</v>
      </c>
      <c r="C8" s="223"/>
      <c r="D8" s="223"/>
      <c r="E8" s="223"/>
      <c r="F8" s="223"/>
      <c r="G8" s="223"/>
      <c r="H8" s="223"/>
      <c r="I8" s="223"/>
      <c r="J8" s="223"/>
      <c r="K8" s="224"/>
    </row>
    <row r="9" spans="1:16" ht="18" customHeight="1" x14ac:dyDescent="0.3">
      <c r="A9" s="108">
        <f t="shared" ref="A9:A13" si="0">A8+1</f>
        <v>3</v>
      </c>
      <c r="B9" s="108" t="s">
        <v>1</v>
      </c>
      <c r="C9" s="138" t="s">
        <v>2</v>
      </c>
      <c r="D9" s="113" t="s">
        <v>3</v>
      </c>
      <c r="E9" s="113" t="s">
        <v>4</v>
      </c>
      <c r="F9" s="114" t="s">
        <v>5</v>
      </c>
      <c r="G9" s="114" t="s">
        <v>6</v>
      </c>
      <c r="H9" s="114" t="s">
        <v>96</v>
      </c>
      <c r="I9" s="136" t="s">
        <v>97</v>
      </c>
      <c r="J9" s="114" t="s">
        <v>98</v>
      </c>
      <c r="K9" s="136" t="s">
        <v>99</v>
      </c>
    </row>
    <row r="10" spans="1:16" ht="18" customHeight="1" x14ac:dyDescent="0.3">
      <c r="A10" s="108">
        <f t="shared" si="0"/>
        <v>4</v>
      </c>
      <c r="B10" s="213" t="s">
        <v>105</v>
      </c>
      <c r="C10" s="217" t="s">
        <v>106</v>
      </c>
      <c r="D10" s="228" t="s">
        <v>94</v>
      </c>
      <c r="E10" s="213" t="s">
        <v>119</v>
      </c>
      <c r="F10" s="225" t="s">
        <v>114</v>
      </c>
      <c r="G10" s="213" t="s">
        <v>122</v>
      </c>
      <c r="H10" s="225" t="s">
        <v>131</v>
      </c>
      <c r="I10" s="225" t="s">
        <v>117</v>
      </c>
      <c r="J10" s="225" t="s">
        <v>128</v>
      </c>
      <c r="K10" s="225" t="s">
        <v>127</v>
      </c>
    </row>
    <row r="11" spans="1:16" ht="18" customHeight="1" x14ac:dyDescent="0.3">
      <c r="A11" s="108">
        <f t="shared" si="0"/>
        <v>5</v>
      </c>
      <c r="B11" s="214"/>
      <c r="C11" s="218"/>
      <c r="D11" s="226"/>
      <c r="E11" s="214"/>
      <c r="F11" s="226"/>
      <c r="G11" s="214"/>
      <c r="H11" s="227"/>
      <c r="I11" s="227"/>
      <c r="J11" s="227"/>
      <c r="K11" s="226"/>
    </row>
    <row r="12" spans="1:16" ht="18" customHeight="1" x14ac:dyDescent="0.3">
      <c r="A12" s="108">
        <f t="shared" si="0"/>
        <v>6</v>
      </c>
      <c r="B12" s="214"/>
      <c r="C12" s="218"/>
      <c r="D12" s="226"/>
      <c r="E12" s="214"/>
      <c r="F12" s="226"/>
      <c r="G12" s="214"/>
      <c r="H12" s="227"/>
      <c r="I12" s="227"/>
      <c r="J12" s="227"/>
      <c r="K12" s="226"/>
    </row>
    <row r="13" spans="1:16" ht="18" customHeight="1" x14ac:dyDescent="0.3">
      <c r="A13" s="108">
        <f t="shared" si="0"/>
        <v>7</v>
      </c>
      <c r="B13" s="214"/>
      <c r="C13" s="218"/>
      <c r="D13" s="226"/>
      <c r="E13" s="214"/>
      <c r="F13" s="226"/>
      <c r="G13" s="214"/>
      <c r="H13" s="227"/>
      <c r="I13" s="227"/>
      <c r="J13" s="227"/>
      <c r="K13" s="226"/>
    </row>
    <row r="14" spans="1:16" s="120" customFormat="1" ht="18" hidden="1" customHeight="1" outlineLevel="1" x14ac:dyDescent="0.3">
      <c r="A14" s="108"/>
      <c r="B14" s="156"/>
      <c r="C14" s="155"/>
      <c r="D14" s="117">
        <v>39995</v>
      </c>
      <c r="E14" s="156"/>
      <c r="F14" s="121">
        <v>47307</v>
      </c>
      <c r="G14" s="156"/>
      <c r="H14" s="121">
        <v>0</v>
      </c>
      <c r="I14" s="123">
        <v>0</v>
      </c>
      <c r="J14" s="121">
        <f t="shared" ref="J14:J77" si="1">+F14+I14</f>
        <v>47307</v>
      </c>
      <c r="K14" s="121">
        <v>0</v>
      </c>
      <c r="N14" s="129"/>
      <c r="O14" s="129"/>
      <c r="P14" s="129"/>
    </row>
    <row r="15" spans="1:16" s="120" customFormat="1" ht="18" hidden="1" customHeight="1" outlineLevel="1" x14ac:dyDescent="0.3">
      <c r="A15" s="108"/>
      <c r="B15" s="156"/>
      <c r="C15" s="155"/>
      <c r="D15" s="117">
        <f t="shared" ref="D15:D78" si="2">EOMONTH(D14,1)</f>
        <v>40056</v>
      </c>
      <c r="E15" s="156"/>
      <c r="F15" s="121">
        <v>91992</v>
      </c>
      <c r="G15" s="156"/>
      <c r="H15" s="121">
        <v>51267</v>
      </c>
      <c r="I15" s="123">
        <f>K15</f>
        <v>-3960</v>
      </c>
      <c r="J15" s="121">
        <f t="shared" si="1"/>
        <v>88032</v>
      </c>
      <c r="K15" s="121">
        <f t="shared" ref="K15:K55" si="3">J14-H15</f>
        <v>-3960</v>
      </c>
      <c r="N15" s="129"/>
      <c r="O15" s="129"/>
      <c r="P15" s="129"/>
    </row>
    <row r="16" spans="1:16" s="120" customFormat="1" ht="18" hidden="1" customHeight="1" outlineLevel="1" x14ac:dyDescent="0.3">
      <c r="A16" s="108"/>
      <c r="B16" s="156"/>
      <c r="C16" s="155"/>
      <c r="D16" s="117">
        <f t="shared" si="2"/>
        <v>40086</v>
      </c>
      <c r="E16" s="156"/>
      <c r="F16" s="121">
        <v>67075</v>
      </c>
      <c r="G16" s="156"/>
      <c r="H16" s="121">
        <v>74300</v>
      </c>
      <c r="I16" s="123">
        <f t="shared" ref="I16:I79" si="4">K16</f>
        <v>13732</v>
      </c>
      <c r="J16" s="121">
        <f t="shared" si="1"/>
        <v>80807</v>
      </c>
      <c r="K16" s="121">
        <f t="shared" si="3"/>
        <v>13732</v>
      </c>
      <c r="N16" s="129"/>
      <c r="O16" s="129"/>
      <c r="P16" s="129"/>
    </row>
    <row r="17" spans="1:16" s="120" customFormat="1" ht="18" hidden="1" customHeight="1" outlineLevel="1" x14ac:dyDescent="0.3">
      <c r="A17" s="108"/>
      <c r="B17" s="156"/>
      <c r="C17" s="155"/>
      <c r="D17" s="117">
        <f t="shared" si="2"/>
        <v>40117</v>
      </c>
      <c r="E17" s="156"/>
      <c r="F17" s="121">
        <v>73477</v>
      </c>
      <c r="G17" s="156"/>
      <c r="H17" s="121">
        <v>77801</v>
      </c>
      <c r="I17" s="123">
        <f t="shared" si="4"/>
        <v>3006</v>
      </c>
      <c r="J17" s="121">
        <f t="shared" si="1"/>
        <v>76483</v>
      </c>
      <c r="K17" s="121">
        <f t="shared" si="3"/>
        <v>3006</v>
      </c>
      <c r="N17" s="129"/>
      <c r="O17" s="129"/>
      <c r="P17" s="129"/>
    </row>
    <row r="18" spans="1:16" s="120" customFormat="1" ht="18" hidden="1" customHeight="1" outlineLevel="1" x14ac:dyDescent="0.3">
      <c r="A18" s="108"/>
      <c r="B18" s="156"/>
      <c r="C18" s="155"/>
      <c r="D18" s="117">
        <f t="shared" si="2"/>
        <v>40147</v>
      </c>
      <c r="E18" s="156"/>
      <c r="F18" s="121">
        <v>68063</v>
      </c>
      <c r="G18" s="156"/>
      <c r="H18" s="121">
        <v>83292</v>
      </c>
      <c r="I18" s="123">
        <f t="shared" si="4"/>
        <v>-6809</v>
      </c>
      <c r="J18" s="121">
        <f t="shared" si="1"/>
        <v>61254</v>
      </c>
      <c r="K18" s="121">
        <f t="shared" si="3"/>
        <v>-6809</v>
      </c>
      <c r="N18" s="129"/>
      <c r="O18" s="129"/>
      <c r="P18" s="129"/>
    </row>
    <row r="19" spans="1:16" s="120" customFormat="1" ht="18" hidden="1" customHeight="1" outlineLevel="1" x14ac:dyDescent="0.3">
      <c r="A19" s="108"/>
      <c r="B19" s="156"/>
      <c r="C19" s="155"/>
      <c r="D19" s="117">
        <f t="shared" si="2"/>
        <v>40178</v>
      </c>
      <c r="E19" s="156"/>
      <c r="F19" s="121">
        <v>112332</v>
      </c>
      <c r="G19" s="156"/>
      <c r="H19" s="121">
        <v>89434</v>
      </c>
      <c r="I19" s="123">
        <f t="shared" si="4"/>
        <v>-28180</v>
      </c>
      <c r="J19" s="121">
        <f t="shared" si="1"/>
        <v>84152</v>
      </c>
      <c r="K19" s="121">
        <f t="shared" si="3"/>
        <v>-28180</v>
      </c>
      <c r="N19" s="129"/>
      <c r="O19" s="129"/>
      <c r="P19" s="129"/>
    </row>
    <row r="20" spans="1:16" s="120" customFormat="1" ht="18" hidden="1" customHeight="1" outlineLevel="1" x14ac:dyDescent="0.3">
      <c r="A20" s="108"/>
      <c r="B20" s="156"/>
      <c r="C20" s="155"/>
      <c r="D20" s="117">
        <f t="shared" si="2"/>
        <v>40209</v>
      </c>
      <c r="E20" s="156"/>
      <c r="F20" s="121">
        <v>116417</v>
      </c>
      <c r="G20" s="156"/>
      <c r="H20" s="121">
        <v>92099</v>
      </c>
      <c r="I20" s="123">
        <f t="shared" si="4"/>
        <v>-7947</v>
      </c>
      <c r="J20" s="121">
        <f t="shared" si="1"/>
        <v>108470</v>
      </c>
      <c r="K20" s="121">
        <f t="shared" si="3"/>
        <v>-7947</v>
      </c>
      <c r="N20" s="129"/>
      <c r="O20" s="129"/>
      <c r="P20" s="129"/>
    </row>
    <row r="21" spans="1:16" s="120" customFormat="1" ht="18" hidden="1" customHeight="1" outlineLevel="1" x14ac:dyDescent="0.3">
      <c r="A21" s="108"/>
      <c r="B21" s="156"/>
      <c r="C21" s="155"/>
      <c r="D21" s="117">
        <f t="shared" si="2"/>
        <v>40237</v>
      </c>
      <c r="E21" s="156"/>
      <c r="F21" s="121">
        <v>92559</v>
      </c>
      <c r="G21" s="156"/>
      <c r="H21" s="121">
        <v>100980</v>
      </c>
      <c r="I21" s="123">
        <f t="shared" si="4"/>
        <v>7490</v>
      </c>
      <c r="J21" s="121">
        <f t="shared" si="1"/>
        <v>100049</v>
      </c>
      <c r="K21" s="121">
        <f t="shared" si="3"/>
        <v>7490</v>
      </c>
      <c r="N21" s="129"/>
      <c r="O21" s="129"/>
      <c r="P21" s="129"/>
    </row>
    <row r="22" spans="1:16" s="120" customFormat="1" ht="18" hidden="1" customHeight="1" outlineLevel="1" x14ac:dyDescent="0.3">
      <c r="A22" s="108"/>
      <c r="B22" s="156"/>
      <c r="C22" s="155"/>
      <c r="D22" s="117">
        <f t="shared" si="2"/>
        <v>40268</v>
      </c>
      <c r="E22" s="156"/>
      <c r="F22" s="121">
        <v>79213</v>
      </c>
      <c r="G22" s="156"/>
      <c r="H22" s="121">
        <v>73180</v>
      </c>
      <c r="I22" s="123">
        <f t="shared" si="4"/>
        <v>26869</v>
      </c>
      <c r="J22" s="121">
        <f t="shared" si="1"/>
        <v>106082</v>
      </c>
      <c r="K22" s="121">
        <f t="shared" si="3"/>
        <v>26869</v>
      </c>
      <c r="N22" s="129"/>
      <c r="O22" s="129"/>
      <c r="P22" s="129"/>
    </row>
    <row r="23" spans="1:16" s="120" customFormat="1" ht="18" hidden="1" customHeight="1" outlineLevel="1" x14ac:dyDescent="0.3">
      <c r="A23" s="108"/>
      <c r="B23" s="156"/>
      <c r="C23" s="155"/>
      <c r="D23" s="117">
        <f t="shared" si="2"/>
        <v>40298</v>
      </c>
      <c r="E23" s="156"/>
      <c r="F23" s="121">
        <v>65510</v>
      </c>
      <c r="G23" s="156"/>
      <c r="H23" s="121">
        <v>80158</v>
      </c>
      <c r="I23" s="123">
        <f t="shared" si="4"/>
        <v>25924</v>
      </c>
      <c r="J23" s="121">
        <f t="shared" si="1"/>
        <v>91434</v>
      </c>
      <c r="K23" s="121">
        <f t="shared" si="3"/>
        <v>25924</v>
      </c>
      <c r="N23" s="129"/>
      <c r="O23" s="129"/>
      <c r="P23" s="129"/>
    </row>
    <row r="24" spans="1:16" s="120" customFormat="1" ht="18" hidden="1" customHeight="1" outlineLevel="1" x14ac:dyDescent="0.3">
      <c r="A24" s="108"/>
      <c r="B24" s="156"/>
      <c r="C24" s="155"/>
      <c r="D24" s="117">
        <f t="shared" si="2"/>
        <v>40329</v>
      </c>
      <c r="E24" s="156"/>
      <c r="F24" s="121">
        <v>72893</v>
      </c>
      <c r="G24" s="156"/>
      <c r="H24" s="121">
        <v>101743</v>
      </c>
      <c r="I24" s="123">
        <f t="shared" si="4"/>
        <v>-10309</v>
      </c>
      <c r="J24" s="121">
        <f t="shared" si="1"/>
        <v>62584</v>
      </c>
      <c r="K24" s="121">
        <f t="shared" si="3"/>
        <v>-10309</v>
      </c>
      <c r="N24" s="129"/>
      <c r="O24" s="129"/>
      <c r="P24" s="129"/>
    </row>
    <row r="25" spans="1:16" s="120" customFormat="1" ht="18" hidden="1" customHeight="1" outlineLevel="1" x14ac:dyDescent="0.3">
      <c r="A25" s="108"/>
      <c r="B25" s="156"/>
      <c r="C25" s="155"/>
      <c r="D25" s="117">
        <f t="shared" si="2"/>
        <v>40359</v>
      </c>
      <c r="E25" s="156"/>
      <c r="F25" s="121">
        <v>98353</v>
      </c>
      <c r="G25" s="156"/>
      <c r="H25" s="121">
        <v>85511</v>
      </c>
      <c r="I25" s="123">
        <f t="shared" si="4"/>
        <v>-22927</v>
      </c>
      <c r="J25" s="121">
        <f t="shared" si="1"/>
        <v>75426</v>
      </c>
      <c r="K25" s="121">
        <f t="shared" si="3"/>
        <v>-22927</v>
      </c>
      <c r="N25" s="129"/>
      <c r="O25" s="129"/>
      <c r="P25" s="129"/>
    </row>
    <row r="26" spans="1:16" s="120" customFormat="1" ht="18" hidden="1" customHeight="1" outlineLevel="1" x14ac:dyDescent="0.3">
      <c r="A26" s="108"/>
      <c r="B26" s="156"/>
      <c r="C26" s="155"/>
      <c r="D26" s="117">
        <f t="shared" si="2"/>
        <v>40390</v>
      </c>
      <c r="E26" s="156"/>
      <c r="F26" s="121">
        <v>116038</v>
      </c>
      <c r="G26" s="156"/>
      <c r="H26" s="121">
        <v>79100</v>
      </c>
      <c r="I26" s="123">
        <f t="shared" si="4"/>
        <v>-3674</v>
      </c>
      <c r="J26" s="121">
        <f t="shared" si="1"/>
        <v>112364</v>
      </c>
      <c r="K26" s="121">
        <f t="shared" si="3"/>
        <v>-3674</v>
      </c>
      <c r="N26" s="129"/>
      <c r="O26" s="129"/>
      <c r="P26" s="129"/>
    </row>
    <row r="27" spans="1:16" s="120" customFormat="1" ht="18" hidden="1" customHeight="1" outlineLevel="1" x14ac:dyDescent="0.3">
      <c r="A27" s="108"/>
      <c r="B27" s="156"/>
      <c r="C27" s="155"/>
      <c r="D27" s="117">
        <f t="shared" si="2"/>
        <v>40421</v>
      </c>
      <c r="E27" s="156"/>
      <c r="F27" s="121">
        <v>109272</v>
      </c>
      <c r="G27" s="156"/>
      <c r="H27" s="121">
        <v>113723</v>
      </c>
      <c r="I27" s="123">
        <f t="shared" si="4"/>
        <v>-1359</v>
      </c>
      <c r="J27" s="121">
        <f t="shared" si="1"/>
        <v>107913</v>
      </c>
      <c r="K27" s="121">
        <f t="shared" si="3"/>
        <v>-1359</v>
      </c>
      <c r="N27" s="129"/>
      <c r="O27" s="129"/>
      <c r="P27" s="129"/>
    </row>
    <row r="28" spans="1:16" s="120" customFormat="1" ht="18" hidden="1" customHeight="1" outlineLevel="1" x14ac:dyDescent="0.3">
      <c r="A28" s="108"/>
      <c r="B28" s="156"/>
      <c r="C28" s="155"/>
      <c r="D28" s="117">
        <f t="shared" si="2"/>
        <v>40451</v>
      </c>
      <c r="E28" s="156"/>
      <c r="F28" s="121">
        <v>79023</v>
      </c>
      <c r="G28" s="156"/>
      <c r="H28" s="121">
        <v>84034</v>
      </c>
      <c r="I28" s="123">
        <f t="shared" si="4"/>
        <v>23879</v>
      </c>
      <c r="J28" s="121">
        <f t="shared" si="1"/>
        <v>102902</v>
      </c>
      <c r="K28" s="121">
        <f t="shared" si="3"/>
        <v>23879</v>
      </c>
      <c r="N28" s="129"/>
      <c r="O28" s="129"/>
      <c r="P28" s="129"/>
    </row>
    <row r="29" spans="1:16" s="120" customFormat="1" ht="18" hidden="1" customHeight="1" outlineLevel="1" x14ac:dyDescent="0.3">
      <c r="A29" s="108"/>
      <c r="B29" s="156"/>
      <c r="C29" s="155"/>
      <c r="D29" s="117">
        <f t="shared" si="2"/>
        <v>40482</v>
      </c>
      <c r="E29" s="156"/>
      <c r="F29" s="121">
        <v>69354</v>
      </c>
      <c r="G29" s="156"/>
      <c r="H29" s="121">
        <v>85915</v>
      </c>
      <c r="I29" s="123">
        <f t="shared" si="4"/>
        <v>16987</v>
      </c>
      <c r="J29" s="121">
        <f t="shared" si="1"/>
        <v>86341</v>
      </c>
      <c r="K29" s="121">
        <f t="shared" si="3"/>
        <v>16987</v>
      </c>
      <c r="N29" s="129"/>
      <c r="O29" s="129"/>
      <c r="P29" s="129"/>
    </row>
    <row r="30" spans="1:16" s="120" customFormat="1" ht="18" hidden="1" customHeight="1" outlineLevel="1" x14ac:dyDescent="0.3">
      <c r="A30" s="108"/>
      <c r="B30" s="156"/>
      <c r="C30" s="155"/>
      <c r="D30" s="117">
        <f t="shared" si="2"/>
        <v>40512</v>
      </c>
      <c r="E30" s="156"/>
      <c r="F30" s="121">
        <v>101359</v>
      </c>
      <c r="G30" s="156"/>
      <c r="H30" s="121">
        <v>106405</v>
      </c>
      <c r="I30" s="123">
        <f t="shared" si="4"/>
        <v>-20064</v>
      </c>
      <c r="J30" s="121">
        <f t="shared" si="1"/>
        <v>81295</v>
      </c>
      <c r="K30" s="121">
        <f t="shared" si="3"/>
        <v>-20064</v>
      </c>
      <c r="N30" s="129"/>
      <c r="O30" s="129"/>
      <c r="P30" s="129"/>
    </row>
    <row r="31" spans="1:16" s="120" customFormat="1" ht="18" hidden="1" customHeight="1" outlineLevel="1" x14ac:dyDescent="0.3">
      <c r="A31" s="108"/>
      <c r="B31" s="156"/>
      <c r="C31" s="155"/>
      <c r="D31" s="117">
        <f t="shared" si="2"/>
        <v>40543</v>
      </c>
      <c r="E31" s="156"/>
      <c r="F31" s="121">
        <v>138048</v>
      </c>
      <c r="G31" s="156"/>
      <c r="H31" s="121">
        <v>125277</v>
      </c>
      <c r="I31" s="123">
        <f t="shared" si="4"/>
        <v>-43982</v>
      </c>
      <c r="J31" s="121">
        <f t="shared" si="1"/>
        <v>94066</v>
      </c>
      <c r="K31" s="121">
        <f t="shared" si="3"/>
        <v>-43982</v>
      </c>
      <c r="N31" s="129"/>
      <c r="O31" s="129"/>
      <c r="P31" s="129"/>
    </row>
    <row r="32" spans="1:16" s="120" customFormat="1" ht="18" hidden="1" customHeight="1" outlineLevel="1" x14ac:dyDescent="0.3">
      <c r="A32" s="108"/>
      <c r="B32" s="156"/>
      <c r="C32" s="155"/>
      <c r="D32" s="117">
        <f t="shared" si="2"/>
        <v>40574</v>
      </c>
      <c r="E32" s="156"/>
      <c r="F32" s="121">
        <v>120297</v>
      </c>
      <c r="G32" s="156"/>
      <c r="H32" s="121">
        <v>93107</v>
      </c>
      <c r="I32" s="123">
        <f t="shared" si="4"/>
        <v>959</v>
      </c>
      <c r="J32" s="121">
        <f t="shared" si="1"/>
        <v>121256</v>
      </c>
      <c r="K32" s="121">
        <f t="shared" si="3"/>
        <v>959</v>
      </c>
      <c r="N32" s="129"/>
      <c r="O32" s="129"/>
      <c r="P32" s="129"/>
    </row>
    <row r="33" spans="1:16" s="120" customFormat="1" ht="18" hidden="1" customHeight="1" outlineLevel="1" x14ac:dyDescent="0.3">
      <c r="A33" s="108"/>
      <c r="B33" s="156"/>
      <c r="C33" s="155"/>
      <c r="D33" s="117">
        <f t="shared" si="2"/>
        <v>40602</v>
      </c>
      <c r="E33" s="156"/>
      <c r="F33" s="121">
        <v>83975</v>
      </c>
      <c r="G33" s="156"/>
      <c r="H33" s="121">
        <v>98109</v>
      </c>
      <c r="I33" s="123">
        <f t="shared" si="4"/>
        <v>23147</v>
      </c>
      <c r="J33" s="121">
        <f t="shared" si="1"/>
        <v>107122</v>
      </c>
      <c r="K33" s="121">
        <f t="shared" si="3"/>
        <v>23147</v>
      </c>
      <c r="N33" s="129"/>
      <c r="O33" s="129"/>
      <c r="P33" s="129"/>
    </row>
    <row r="34" spans="1:16" s="120" customFormat="1" ht="18" hidden="1" customHeight="1" outlineLevel="1" x14ac:dyDescent="0.3">
      <c r="A34" s="108"/>
      <c r="B34" s="156"/>
      <c r="C34" s="155"/>
      <c r="D34" s="117">
        <f t="shared" si="2"/>
        <v>40633</v>
      </c>
      <c r="E34" s="156"/>
      <c r="F34" s="121">
        <v>78979</v>
      </c>
      <c r="G34" s="156"/>
      <c r="H34" s="121">
        <v>87608</v>
      </c>
      <c r="I34" s="123">
        <f t="shared" si="4"/>
        <v>19514</v>
      </c>
      <c r="J34" s="121">
        <f t="shared" si="1"/>
        <v>98493</v>
      </c>
      <c r="K34" s="121">
        <f t="shared" si="3"/>
        <v>19514</v>
      </c>
      <c r="N34" s="129"/>
      <c r="O34" s="129"/>
      <c r="P34" s="129"/>
    </row>
    <row r="35" spans="1:16" s="120" customFormat="1" ht="18" hidden="1" customHeight="1" outlineLevel="1" x14ac:dyDescent="0.3">
      <c r="A35" s="108"/>
      <c r="B35" s="156"/>
      <c r="C35" s="155"/>
      <c r="D35" s="117">
        <f t="shared" si="2"/>
        <v>40663</v>
      </c>
      <c r="E35" s="156"/>
      <c r="F35" s="121">
        <v>69631</v>
      </c>
      <c r="G35" s="156"/>
      <c r="H35" s="121">
        <v>90987</v>
      </c>
      <c r="I35" s="123">
        <f t="shared" si="4"/>
        <v>7506</v>
      </c>
      <c r="J35" s="121">
        <f t="shared" si="1"/>
        <v>77137</v>
      </c>
      <c r="K35" s="121">
        <f t="shared" si="3"/>
        <v>7506</v>
      </c>
      <c r="N35" s="129"/>
      <c r="O35" s="129"/>
      <c r="P35" s="129"/>
    </row>
    <row r="36" spans="1:16" s="120" customFormat="1" ht="18" hidden="1" customHeight="1" outlineLevel="1" x14ac:dyDescent="0.3">
      <c r="A36" s="108"/>
      <c r="B36" s="156"/>
      <c r="C36" s="155"/>
      <c r="D36" s="117">
        <f t="shared" si="2"/>
        <v>40694</v>
      </c>
      <c r="E36" s="156"/>
      <c r="F36" s="121">
        <v>57737</v>
      </c>
      <c r="G36" s="156"/>
      <c r="H36" s="121">
        <v>81926</v>
      </c>
      <c r="I36" s="123">
        <f t="shared" si="4"/>
        <v>-4789</v>
      </c>
      <c r="J36" s="121">
        <f t="shared" si="1"/>
        <v>52948</v>
      </c>
      <c r="K36" s="121">
        <f t="shared" si="3"/>
        <v>-4789</v>
      </c>
      <c r="N36" s="129"/>
      <c r="O36" s="129"/>
      <c r="P36" s="129"/>
    </row>
    <row r="37" spans="1:16" s="120" customFormat="1" ht="18" hidden="1" customHeight="1" outlineLevel="1" x14ac:dyDescent="0.3">
      <c r="A37" s="108"/>
      <c r="B37" s="156"/>
      <c r="C37" s="155"/>
      <c r="D37" s="117">
        <f t="shared" si="2"/>
        <v>40724</v>
      </c>
      <c r="E37" s="156"/>
      <c r="F37" s="121">
        <v>88908</v>
      </c>
      <c r="G37" s="156"/>
      <c r="H37" s="121">
        <v>63841</v>
      </c>
      <c r="I37" s="123">
        <f t="shared" si="4"/>
        <v>-10893</v>
      </c>
      <c r="J37" s="121">
        <f t="shared" si="1"/>
        <v>78015</v>
      </c>
      <c r="K37" s="121">
        <f t="shared" si="3"/>
        <v>-10893</v>
      </c>
      <c r="N37" s="129"/>
      <c r="O37" s="129"/>
      <c r="P37" s="129"/>
    </row>
    <row r="38" spans="1:16" s="120" customFormat="1" ht="18" hidden="1" customHeight="1" outlineLevel="1" x14ac:dyDescent="0.3">
      <c r="A38" s="108"/>
      <c r="B38" s="156"/>
      <c r="C38" s="155"/>
      <c r="D38" s="117">
        <f t="shared" si="2"/>
        <v>40755</v>
      </c>
      <c r="E38" s="156"/>
      <c r="F38" s="121">
        <v>104974</v>
      </c>
      <c r="G38" s="156"/>
      <c r="H38" s="121">
        <v>94527</v>
      </c>
      <c r="I38" s="123">
        <f t="shared" si="4"/>
        <v>-16512</v>
      </c>
      <c r="J38" s="121">
        <f t="shared" si="1"/>
        <v>88462</v>
      </c>
      <c r="K38" s="121">
        <f t="shared" si="3"/>
        <v>-16512</v>
      </c>
      <c r="N38" s="129"/>
      <c r="O38" s="129"/>
      <c r="P38" s="129"/>
    </row>
    <row r="39" spans="1:16" s="120" customFormat="1" ht="18" hidden="1" customHeight="1" outlineLevel="1" x14ac:dyDescent="0.3">
      <c r="A39" s="108"/>
      <c r="B39" s="156"/>
      <c r="C39" s="155"/>
      <c r="D39" s="117">
        <f t="shared" si="2"/>
        <v>40786</v>
      </c>
      <c r="E39" s="156"/>
      <c r="F39" s="121">
        <v>96473</v>
      </c>
      <c r="G39" s="156"/>
      <c r="H39" s="121">
        <v>75324</v>
      </c>
      <c r="I39" s="123">
        <f t="shared" si="4"/>
        <v>13138</v>
      </c>
      <c r="J39" s="121">
        <f t="shared" si="1"/>
        <v>109611</v>
      </c>
      <c r="K39" s="121">
        <f t="shared" si="3"/>
        <v>13138</v>
      </c>
      <c r="N39" s="129"/>
      <c r="O39" s="129"/>
      <c r="P39" s="129"/>
    </row>
    <row r="40" spans="1:16" s="120" customFormat="1" ht="18" hidden="1" customHeight="1" outlineLevel="1" x14ac:dyDescent="0.3">
      <c r="A40" s="108"/>
      <c r="B40" s="156"/>
      <c r="C40" s="155"/>
      <c r="D40" s="117">
        <f t="shared" si="2"/>
        <v>40816</v>
      </c>
      <c r="E40" s="156"/>
      <c r="F40" s="121">
        <v>60123</v>
      </c>
      <c r="G40" s="156"/>
      <c r="H40" s="121">
        <v>83558</v>
      </c>
      <c r="I40" s="123">
        <f t="shared" si="4"/>
        <v>26053</v>
      </c>
      <c r="J40" s="121">
        <f t="shared" si="1"/>
        <v>86176</v>
      </c>
      <c r="K40" s="121">
        <f t="shared" si="3"/>
        <v>26053</v>
      </c>
      <c r="N40" s="129"/>
      <c r="O40" s="129"/>
      <c r="P40" s="129"/>
    </row>
    <row r="41" spans="1:16" s="120" customFormat="1" ht="18" hidden="1" customHeight="1" outlineLevel="1" x14ac:dyDescent="0.3">
      <c r="A41" s="108"/>
      <c r="B41" s="156"/>
      <c r="C41" s="155"/>
      <c r="D41" s="117">
        <f t="shared" si="2"/>
        <v>40847</v>
      </c>
      <c r="E41" s="156"/>
      <c r="F41" s="121">
        <v>76716</v>
      </c>
      <c r="G41" s="156"/>
      <c r="H41" s="121">
        <v>83855</v>
      </c>
      <c r="I41" s="123">
        <f t="shared" si="4"/>
        <v>2321</v>
      </c>
      <c r="J41" s="121">
        <f t="shared" si="1"/>
        <v>79037</v>
      </c>
      <c r="K41" s="121">
        <f t="shared" si="3"/>
        <v>2321</v>
      </c>
      <c r="N41" s="129"/>
      <c r="O41" s="129"/>
      <c r="P41" s="129"/>
    </row>
    <row r="42" spans="1:16" s="120" customFormat="1" ht="18" hidden="1" customHeight="1" outlineLevel="1" x14ac:dyDescent="0.3">
      <c r="A42" s="108"/>
      <c r="B42" s="156"/>
      <c r="C42" s="155"/>
      <c r="D42" s="117">
        <f t="shared" si="2"/>
        <v>40877</v>
      </c>
      <c r="E42" s="156"/>
      <c r="F42" s="121">
        <v>97263</v>
      </c>
      <c r="G42" s="156"/>
      <c r="H42" s="121">
        <v>87696</v>
      </c>
      <c r="I42" s="123">
        <f t="shared" si="4"/>
        <v>-8659</v>
      </c>
      <c r="J42" s="121">
        <f t="shared" si="1"/>
        <v>88604</v>
      </c>
      <c r="K42" s="121">
        <f t="shared" si="3"/>
        <v>-8659</v>
      </c>
      <c r="N42" s="129"/>
      <c r="O42" s="129"/>
      <c r="P42" s="129"/>
    </row>
    <row r="43" spans="1:16" s="120" customFormat="1" ht="18" hidden="1" customHeight="1" outlineLevel="1" x14ac:dyDescent="0.3">
      <c r="A43" s="108"/>
      <c r="B43" s="156"/>
      <c r="C43" s="155"/>
      <c r="D43" s="117">
        <f t="shared" si="2"/>
        <v>40908</v>
      </c>
      <c r="E43" s="156"/>
      <c r="F43" s="121">
        <v>103832</v>
      </c>
      <c r="G43" s="156"/>
      <c r="H43" s="121">
        <v>111492</v>
      </c>
      <c r="I43" s="123">
        <f t="shared" si="4"/>
        <v>-22888</v>
      </c>
      <c r="J43" s="121">
        <f t="shared" si="1"/>
        <v>80944</v>
      </c>
      <c r="K43" s="121">
        <f t="shared" si="3"/>
        <v>-22888</v>
      </c>
      <c r="N43" s="129"/>
      <c r="O43" s="129"/>
      <c r="P43" s="129"/>
    </row>
    <row r="44" spans="1:16" s="120" customFormat="1" ht="18" hidden="1" customHeight="1" outlineLevel="1" x14ac:dyDescent="0.3">
      <c r="A44" s="108"/>
      <c r="B44" s="156"/>
      <c r="C44" s="155"/>
      <c r="D44" s="117">
        <f t="shared" si="2"/>
        <v>40939</v>
      </c>
      <c r="E44" s="156"/>
      <c r="F44" s="121">
        <v>116024</v>
      </c>
      <c r="G44" s="156"/>
      <c r="H44" s="121">
        <v>86196</v>
      </c>
      <c r="I44" s="123">
        <f t="shared" si="4"/>
        <v>-5252</v>
      </c>
      <c r="J44" s="121">
        <f t="shared" si="1"/>
        <v>110772</v>
      </c>
      <c r="K44" s="121">
        <f t="shared" si="3"/>
        <v>-5252</v>
      </c>
      <c r="N44" s="129"/>
      <c r="O44" s="129"/>
      <c r="P44" s="129"/>
    </row>
    <row r="45" spans="1:16" s="120" customFormat="1" ht="18" hidden="1" customHeight="1" outlineLevel="1" x14ac:dyDescent="0.3">
      <c r="A45" s="108"/>
      <c r="B45" s="156"/>
      <c r="C45" s="155"/>
      <c r="D45" s="117">
        <f t="shared" si="2"/>
        <v>40968</v>
      </c>
      <c r="E45" s="156"/>
      <c r="F45" s="121">
        <v>81574</v>
      </c>
      <c r="G45" s="156"/>
      <c r="H45" s="121">
        <v>99700</v>
      </c>
      <c r="I45" s="123">
        <f t="shared" si="4"/>
        <v>11072</v>
      </c>
      <c r="J45" s="121">
        <f t="shared" si="1"/>
        <v>92646</v>
      </c>
      <c r="K45" s="121">
        <f t="shared" si="3"/>
        <v>11072</v>
      </c>
      <c r="N45" s="129"/>
      <c r="O45" s="129"/>
      <c r="P45" s="129"/>
    </row>
    <row r="46" spans="1:16" s="120" customFormat="1" ht="18" hidden="1" customHeight="1" outlineLevel="1" x14ac:dyDescent="0.3">
      <c r="A46" s="108"/>
      <c r="B46" s="156"/>
      <c r="C46" s="155"/>
      <c r="D46" s="117">
        <f t="shared" si="2"/>
        <v>40999</v>
      </c>
      <c r="E46" s="156"/>
      <c r="F46" s="121">
        <v>63360</v>
      </c>
      <c r="G46" s="156"/>
      <c r="H46" s="121">
        <v>69870</v>
      </c>
      <c r="I46" s="123">
        <f t="shared" si="4"/>
        <v>22776</v>
      </c>
      <c r="J46" s="121">
        <f t="shared" si="1"/>
        <v>86136</v>
      </c>
      <c r="K46" s="121">
        <f t="shared" si="3"/>
        <v>22776</v>
      </c>
      <c r="N46" s="129"/>
      <c r="O46" s="129"/>
      <c r="P46" s="129"/>
    </row>
    <row r="47" spans="1:16" s="120" customFormat="1" ht="18" hidden="1" customHeight="1" outlineLevel="1" x14ac:dyDescent="0.3">
      <c r="A47" s="108"/>
      <c r="B47" s="156"/>
      <c r="C47" s="155"/>
      <c r="D47" s="117">
        <f t="shared" si="2"/>
        <v>41029</v>
      </c>
      <c r="E47" s="156"/>
      <c r="F47" s="121">
        <v>67443</v>
      </c>
      <c r="G47" s="156"/>
      <c r="H47" s="121">
        <v>79080</v>
      </c>
      <c r="I47" s="123">
        <f t="shared" si="4"/>
        <v>7056</v>
      </c>
      <c r="J47" s="121">
        <f t="shared" si="1"/>
        <v>74499</v>
      </c>
      <c r="K47" s="121">
        <f t="shared" si="3"/>
        <v>7056</v>
      </c>
      <c r="N47" s="129"/>
      <c r="O47" s="129"/>
      <c r="P47" s="129"/>
    </row>
    <row r="48" spans="1:16" s="120" customFormat="1" ht="18" hidden="1" customHeight="1" outlineLevel="1" x14ac:dyDescent="0.3">
      <c r="A48" s="108"/>
      <c r="B48" s="156"/>
      <c r="C48" s="155"/>
      <c r="D48" s="117">
        <f t="shared" si="2"/>
        <v>41060</v>
      </c>
      <c r="E48" s="156"/>
      <c r="F48" s="121">
        <v>67261</v>
      </c>
      <c r="G48" s="156"/>
      <c r="H48" s="121">
        <v>82967</v>
      </c>
      <c r="I48" s="123">
        <f t="shared" si="4"/>
        <v>-8468</v>
      </c>
      <c r="J48" s="121">
        <f t="shared" si="1"/>
        <v>58793</v>
      </c>
      <c r="K48" s="121">
        <f t="shared" si="3"/>
        <v>-8468</v>
      </c>
      <c r="N48" s="129"/>
      <c r="O48" s="129"/>
      <c r="P48" s="129"/>
    </row>
    <row r="49" spans="1:16" s="120" customFormat="1" ht="18" hidden="1" customHeight="1" outlineLevel="1" x14ac:dyDescent="0.3">
      <c r="A49" s="108"/>
      <c r="B49" s="156"/>
      <c r="C49" s="155"/>
      <c r="D49" s="117">
        <f t="shared" si="2"/>
        <v>41090</v>
      </c>
      <c r="E49" s="156"/>
      <c r="F49" s="121">
        <v>85423</v>
      </c>
      <c r="G49" s="156"/>
      <c r="H49" s="121">
        <v>65721</v>
      </c>
      <c r="I49" s="123">
        <f t="shared" si="4"/>
        <v>-6928</v>
      </c>
      <c r="J49" s="121">
        <f t="shared" si="1"/>
        <v>78495</v>
      </c>
      <c r="K49" s="121">
        <f t="shared" si="3"/>
        <v>-6928</v>
      </c>
      <c r="N49" s="129"/>
      <c r="O49" s="129"/>
      <c r="P49" s="129"/>
    </row>
    <row r="50" spans="1:16" s="120" customFormat="1" ht="18" hidden="1" customHeight="1" outlineLevel="1" x14ac:dyDescent="0.3">
      <c r="A50" s="108"/>
      <c r="B50" s="156"/>
      <c r="C50" s="155"/>
      <c r="D50" s="117">
        <f t="shared" si="2"/>
        <v>41121</v>
      </c>
      <c r="E50" s="156"/>
      <c r="F50" s="121">
        <v>101201</v>
      </c>
      <c r="G50" s="156"/>
      <c r="H50" s="121">
        <v>97178</v>
      </c>
      <c r="I50" s="123">
        <f t="shared" si="4"/>
        <v>-18683</v>
      </c>
      <c r="J50" s="121">
        <f t="shared" si="1"/>
        <v>82518</v>
      </c>
      <c r="K50" s="121">
        <f t="shared" si="3"/>
        <v>-18683</v>
      </c>
      <c r="N50" s="129"/>
      <c r="O50" s="129"/>
      <c r="P50" s="129"/>
    </row>
    <row r="51" spans="1:16" s="120" customFormat="1" ht="18" hidden="1" customHeight="1" outlineLevel="1" x14ac:dyDescent="0.3">
      <c r="A51" s="108"/>
      <c r="B51" s="156"/>
      <c r="C51" s="155"/>
      <c r="D51" s="117">
        <f t="shared" si="2"/>
        <v>41152</v>
      </c>
      <c r="E51" s="156"/>
      <c r="F51" s="121">
        <v>93643</v>
      </c>
      <c r="G51" s="156"/>
      <c r="H51" s="121">
        <v>71407</v>
      </c>
      <c r="I51" s="123">
        <f t="shared" si="4"/>
        <v>11111</v>
      </c>
      <c r="J51" s="121">
        <f t="shared" si="1"/>
        <v>104754</v>
      </c>
      <c r="K51" s="121">
        <f t="shared" si="3"/>
        <v>11111</v>
      </c>
      <c r="N51" s="129"/>
      <c r="O51" s="129"/>
      <c r="P51" s="129"/>
    </row>
    <row r="52" spans="1:16" s="120" customFormat="1" ht="18" hidden="1" customHeight="1" outlineLevel="1" x14ac:dyDescent="0.3">
      <c r="A52" s="108"/>
      <c r="B52" s="156"/>
      <c r="C52" s="155"/>
      <c r="D52" s="117">
        <f t="shared" si="2"/>
        <v>41182</v>
      </c>
      <c r="E52" s="156"/>
      <c r="F52" s="121">
        <v>66693</v>
      </c>
      <c r="G52" s="156"/>
      <c r="H52" s="121">
        <v>86261</v>
      </c>
      <c r="I52" s="123">
        <f t="shared" si="4"/>
        <v>18493</v>
      </c>
      <c r="J52" s="121">
        <f t="shared" si="1"/>
        <v>85186</v>
      </c>
      <c r="K52" s="121">
        <f t="shared" si="3"/>
        <v>18493</v>
      </c>
      <c r="N52" s="129"/>
      <c r="O52" s="129"/>
      <c r="P52" s="129"/>
    </row>
    <row r="53" spans="1:16" s="120" customFormat="1" ht="18" hidden="1" customHeight="1" outlineLevel="1" x14ac:dyDescent="0.3">
      <c r="A53" s="108"/>
      <c r="B53" s="156"/>
      <c r="C53" s="155"/>
      <c r="D53" s="117">
        <f t="shared" si="2"/>
        <v>41213</v>
      </c>
      <c r="E53" s="156"/>
      <c r="F53" s="121">
        <v>92678</v>
      </c>
      <c r="G53" s="156"/>
      <c r="H53" s="121">
        <v>81258</v>
      </c>
      <c r="I53" s="123">
        <f t="shared" si="4"/>
        <v>3928</v>
      </c>
      <c r="J53" s="121">
        <f t="shared" si="1"/>
        <v>96606</v>
      </c>
      <c r="K53" s="121">
        <f t="shared" si="3"/>
        <v>3928</v>
      </c>
      <c r="N53" s="129"/>
      <c r="O53" s="129"/>
      <c r="P53" s="129"/>
    </row>
    <row r="54" spans="1:16" s="120" customFormat="1" ht="18" hidden="1" customHeight="1" outlineLevel="1" x14ac:dyDescent="0.3">
      <c r="A54" s="108"/>
      <c r="B54" s="156"/>
      <c r="C54" s="155"/>
      <c r="D54" s="117">
        <f t="shared" si="2"/>
        <v>41243</v>
      </c>
      <c r="E54" s="156"/>
      <c r="F54" s="121">
        <v>102974</v>
      </c>
      <c r="G54" s="156"/>
      <c r="H54" s="121">
        <v>117715</v>
      </c>
      <c r="I54" s="123">
        <f t="shared" si="4"/>
        <v>-21109</v>
      </c>
      <c r="J54" s="121">
        <f t="shared" si="1"/>
        <v>81865</v>
      </c>
      <c r="K54" s="121">
        <f t="shared" si="3"/>
        <v>-21109</v>
      </c>
      <c r="N54" s="129"/>
      <c r="O54" s="129"/>
      <c r="P54" s="129"/>
    </row>
    <row r="55" spans="1:16" s="120" customFormat="1" ht="18" hidden="1" customHeight="1" outlineLevel="1" x14ac:dyDescent="0.3">
      <c r="A55" s="108"/>
      <c r="B55" s="156"/>
      <c r="C55" s="155"/>
      <c r="D55" s="117">
        <f t="shared" si="2"/>
        <v>41274</v>
      </c>
      <c r="E55" s="156"/>
      <c r="F55" s="121">
        <v>117434</v>
      </c>
      <c r="G55" s="156"/>
      <c r="H55" s="121">
        <v>90696</v>
      </c>
      <c r="I55" s="123">
        <f t="shared" si="4"/>
        <v>-8831</v>
      </c>
      <c r="J55" s="121">
        <f t="shared" si="1"/>
        <v>108603</v>
      </c>
      <c r="K55" s="121">
        <f t="shared" si="3"/>
        <v>-8831</v>
      </c>
      <c r="N55" s="129"/>
      <c r="O55" s="129"/>
      <c r="P55" s="129"/>
    </row>
    <row r="56" spans="1:16" s="120" customFormat="1" ht="18" hidden="1" customHeight="1" outlineLevel="1" x14ac:dyDescent="0.3">
      <c r="A56" s="108"/>
      <c r="B56" s="156"/>
      <c r="C56" s="155"/>
      <c r="D56" s="117">
        <f t="shared" si="2"/>
        <v>41305</v>
      </c>
      <c r="E56" s="156"/>
      <c r="F56" s="121">
        <v>143930.14000000001</v>
      </c>
      <c r="G56" s="156"/>
      <c r="H56" s="121">
        <v>137396.24</v>
      </c>
      <c r="I56" s="123">
        <f t="shared" si="4"/>
        <v>-28792.76</v>
      </c>
      <c r="J56" s="121">
        <f t="shared" si="1"/>
        <v>115137.38000000002</v>
      </c>
      <c r="K56" s="121">
        <v>-28792.76</v>
      </c>
      <c r="N56" s="129"/>
      <c r="O56" s="129"/>
      <c r="P56" s="129"/>
    </row>
    <row r="57" spans="1:16" s="120" customFormat="1" ht="18" hidden="1" customHeight="1" outlineLevel="1" x14ac:dyDescent="0.3">
      <c r="A57" s="108"/>
      <c r="B57" s="156"/>
      <c r="C57" s="155"/>
      <c r="D57" s="117">
        <f t="shared" si="2"/>
        <v>41333</v>
      </c>
      <c r="E57" s="156"/>
      <c r="F57" s="121">
        <v>138671.26</v>
      </c>
      <c r="G57" s="156"/>
      <c r="H57" s="121">
        <v>96468.83</v>
      </c>
      <c r="I57" s="123">
        <f t="shared" si="4"/>
        <v>18668.550000000017</v>
      </c>
      <c r="J57" s="121">
        <f t="shared" si="1"/>
        <v>157339.81000000003</v>
      </c>
      <c r="K57" s="121">
        <f t="shared" ref="K57:K99" si="5">J56-H57</f>
        <v>18668.550000000017</v>
      </c>
      <c r="N57" s="129"/>
      <c r="O57" s="129"/>
      <c r="P57" s="129"/>
    </row>
    <row r="58" spans="1:16" s="120" customFormat="1" ht="18" hidden="1" customHeight="1" outlineLevel="1" x14ac:dyDescent="0.3">
      <c r="A58" s="108"/>
      <c r="B58" s="156"/>
      <c r="C58" s="155"/>
      <c r="D58" s="117">
        <f t="shared" si="2"/>
        <v>41364</v>
      </c>
      <c r="E58" s="156"/>
      <c r="F58" s="121">
        <v>118124.52</v>
      </c>
      <c r="G58" s="156"/>
      <c r="H58" s="121">
        <v>153163.04999999999</v>
      </c>
      <c r="I58" s="123">
        <f t="shared" si="4"/>
        <v>4176.7600000000384</v>
      </c>
      <c r="J58" s="121">
        <f t="shared" si="1"/>
        <v>122301.28000000004</v>
      </c>
      <c r="K58" s="121">
        <f t="shared" si="5"/>
        <v>4176.7600000000384</v>
      </c>
      <c r="N58" s="129"/>
      <c r="O58" s="129"/>
      <c r="P58" s="129"/>
    </row>
    <row r="59" spans="1:16" s="120" customFormat="1" ht="18" hidden="1" customHeight="1" outlineLevel="1" x14ac:dyDescent="0.3">
      <c r="A59" s="108"/>
      <c r="B59" s="156"/>
      <c r="C59" s="155"/>
      <c r="D59" s="117">
        <f t="shared" si="2"/>
        <v>41394</v>
      </c>
      <c r="E59" s="156"/>
      <c r="F59" s="121">
        <v>91530.13</v>
      </c>
      <c r="G59" s="156"/>
      <c r="H59" s="121">
        <v>87483.13</v>
      </c>
      <c r="I59" s="123">
        <f t="shared" si="4"/>
        <v>34818.150000000038</v>
      </c>
      <c r="J59" s="121">
        <f t="shared" si="1"/>
        <v>126348.28000000004</v>
      </c>
      <c r="K59" s="121">
        <f t="shared" si="5"/>
        <v>34818.150000000038</v>
      </c>
      <c r="N59" s="129"/>
      <c r="O59" s="129"/>
      <c r="P59" s="129"/>
    </row>
    <row r="60" spans="1:16" s="120" customFormat="1" ht="18" hidden="1" customHeight="1" outlineLevel="1" x14ac:dyDescent="0.3">
      <c r="A60" s="108"/>
      <c r="B60" s="156"/>
      <c r="C60" s="155"/>
      <c r="D60" s="117">
        <f t="shared" si="2"/>
        <v>41425</v>
      </c>
      <c r="E60" s="156"/>
      <c r="F60" s="121">
        <v>83802.61</v>
      </c>
      <c r="G60" s="156"/>
      <c r="H60" s="121">
        <v>122201.57</v>
      </c>
      <c r="I60" s="123">
        <f t="shared" si="4"/>
        <v>4146.7100000000355</v>
      </c>
      <c r="J60" s="121">
        <f t="shared" si="1"/>
        <v>87949.320000000036</v>
      </c>
      <c r="K60" s="121">
        <f t="shared" si="5"/>
        <v>4146.7100000000355</v>
      </c>
      <c r="N60" s="129"/>
      <c r="O60" s="129"/>
      <c r="P60" s="129"/>
    </row>
    <row r="61" spans="1:16" s="120" customFormat="1" ht="18" hidden="1" customHeight="1" outlineLevel="1" x14ac:dyDescent="0.3">
      <c r="A61" s="108"/>
      <c r="B61" s="156"/>
      <c r="C61" s="155"/>
      <c r="D61" s="117">
        <f t="shared" si="2"/>
        <v>41455</v>
      </c>
      <c r="E61" s="156"/>
      <c r="F61" s="121">
        <v>105631.81</v>
      </c>
      <c r="G61" s="156"/>
      <c r="H61" s="121">
        <v>102426.27</v>
      </c>
      <c r="I61" s="123">
        <f t="shared" si="4"/>
        <v>-14476.949999999968</v>
      </c>
      <c r="J61" s="121">
        <f t="shared" si="1"/>
        <v>91154.86000000003</v>
      </c>
      <c r="K61" s="121">
        <f t="shared" si="5"/>
        <v>-14476.949999999968</v>
      </c>
      <c r="N61" s="129"/>
      <c r="O61" s="129"/>
      <c r="P61" s="129"/>
    </row>
    <row r="62" spans="1:16" s="120" customFormat="1" ht="18" hidden="1" customHeight="1" outlineLevel="1" x14ac:dyDescent="0.3">
      <c r="A62" s="108"/>
      <c r="B62" s="156"/>
      <c r="C62" s="155"/>
      <c r="D62" s="117">
        <f t="shared" si="2"/>
        <v>41486</v>
      </c>
      <c r="E62" s="156"/>
      <c r="F62" s="121">
        <v>110863.92</v>
      </c>
      <c r="G62" s="156"/>
      <c r="H62" s="121">
        <v>100347.11</v>
      </c>
      <c r="I62" s="123">
        <f t="shared" si="4"/>
        <v>-9192.2499999999709</v>
      </c>
      <c r="J62" s="121">
        <f t="shared" si="1"/>
        <v>101671.67000000003</v>
      </c>
      <c r="K62" s="121">
        <f t="shared" si="5"/>
        <v>-9192.2499999999709</v>
      </c>
      <c r="N62" s="129"/>
      <c r="O62" s="129"/>
      <c r="P62" s="129"/>
    </row>
    <row r="63" spans="1:16" s="120" customFormat="1" ht="18" hidden="1" customHeight="1" outlineLevel="1" x14ac:dyDescent="0.3">
      <c r="A63" s="108"/>
      <c r="B63" s="156"/>
      <c r="C63" s="155"/>
      <c r="D63" s="117">
        <f t="shared" si="2"/>
        <v>41517</v>
      </c>
      <c r="E63" s="156"/>
      <c r="F63" s="121">
        <v>129176.57</v>
      </c>
      <c r="G63" s="156"/>
      <c r="H63" s="121">
        <v>98694.75</v>
      </c>
      <c r="I63" s="123">
        <f t="shared" si="4"/>
        <v>2976.9200000000274</v>
      </c>
      <c r="J63" s="121">
        <f t="shared" si="1"/>
        <v>132153.49000000005</v>
      </c>
      <c r="K63" s="121">
        <f t="shared" si="5"/>
        <v>2976.9200000000274</v>
      </c>
      <c r="N63" s="129"/>
      <c r="O63" s="129"/>
      <c r="P63" s="129"/>
    </row>
    <row r="64" spans="1:16" s="120" customFormat="1" ht="18" hidden="1" customHeight="1" outlineLevel="1" x14ac:dyDescent="0.3">
      <c r="A64" s="108"/>
      <c r="B64" s="156"/>
      <c r="C64" s="155"/>
      <c r="D64" s="117">
        <f t="shared" si="2"/>
        <v>41547</v>
      </c>
      <c r="E64" s="156"/>
      <c r="F64" s="121">
        <v>123277.54</v>
      </c>
      <c r="G64" s="156"/>
      <c r="H64" s="121">
        <v>117671.9</v>
      </c>
      <c r="I64" s="123">
        <f t="shared" si="4"/>
        <v>14481.590000000055</v>
      </c>
      <c r="J64" s="121">
        <f t="shared" si="1"/>
        <v>137759.13000000006</v>
      </c>
      <c r="K64" s="121">
        <f t="shared" si="5"/>
        <v>14481.590000000055</v>
      </c>
      <c r="N64" s="129"/>
      <c r="O64" s="129"/>
      <c r="P64" s="129"/>
    </row>
    <row r="65" spans="1:16" s="120" customFormat="1" ht="18" hidden="1" customHeight="1" outlineLevel="1" x14ac:dyDescent="0.3">
      <c r="A65" s="108"/>
      <c r="B65" s="156"/>
      <c r="C65" s="155"/>
      <c r="D65" s="117">
        <f t="shared" si="2"/>
        <v>41578</v>
      </c>
      <c r="E65" s="156"/>
      <c r="F65" s="121">
        <v>104105.29</v>
      </c>
      <c r="G65" s="156"/>
      <c r="H65" s="121">
        <v>128790.88</v>
      </c>
      <c r="I65" s="123">
        <f t="shared" si="4"/>
        <v>8968.2500000000582</v>
      </c>
      <c r="J65" s="121">
        <f t="shared" si="1"/>
        <v>113073.54000000005</v>
      </c>
      <c r="K65" s="121">
        <f t="shared" si="5"/>
        <v>8968.2500000000582</v>
      </c>
      <c r="N65" s="129"/>
      <c r="O65" s="129"/>
      <c r="P65" s="129"/>
    </row>
    <row r="66" spans="1:16" s="120" customFormat="1" ht="18" hidden="1" customHeight="1" outlineLevel="1" x14ac:dyDescent="0.3">
      <c r="A66" s="108"/>
      <c r="B66" s="156"/>
      <c r="C66" s="155"/>
      <c r="D66" s="117">
        <f t="shared" si="2"/>
        <v>41608</v>
      </c>
      <c r="E66" s="156"/>
      <c r="F66" s="121">
        <v>172073.8</v>
      </c>
      <c r="G66" s="156"/>
      <c r="H66" s="121">
        <v>138374.94</v>
      </c>
      <c r="I66" s="123">
        <f t="shared" si="4"/>
        <v>-25301.399999999951</v>
      </c>
      <c r="J66" s="121">
        <f t="shared" si="1"/>
        <v>146772.40000000002</v>
      </c>
      <c r="K66" s="121">
        <f t="shared" si="5"/>
        <v>-25301.399999999951</v>
      </c>
      <c r="N66" s="129"/>
      <c r="O66" s="129"/>
      <c r="P66" s="129"/>
    </row>
    <row r="67" spans="1:16" s="120" customFormat="1" ht="18" hidden="1" customHeight="1" outlineLevel="1" x14ac:dyDescent="0.3">
      <c r="A67" s="108"/>
      <c r="B67" s="156"/>
      <c r="C67" s="155"/>
      <c r="D67" s="117">
        <f t="shared" si="2"/>
        <v>41639</v>
      </c>
      <c r="E67" s="156"/>
      <c r="F67" s="121">
        <v>201893.98</v>
      </c>
      <c r="G67" s="156"/>
      <c r="H67" s="121">
        <v>176129.68</v>
      </c>
      <c r="I67" s="123">
        <f t="shared" si="4"/>
        <v>-29357.27999999997</v>
      </c>
      <c r="J67" s="121">
        <f t="shared" si="1"/>
        <v>172536.70000000004</v>
      </c>
      <c r="K67" s="121">
        <f t="shared" si="5"/>
        <v>-29357.27999999997</v>
      </c>
      <c r="N67" s="129"/>
      <c r="O67" s="129"/>
      <c r="P67" s="129"/>
    </row>
    <row r="68" spans="1:16" s="120" customFormat="1" ht="18" hidden="1" customHeight="1" outlineLevel="1" x14ac:dyDescent="0.3">
      <c r="A68" s="108"/>
      <c r="B68" s="156"/>
      <c r="C68" s="155"/>
      <c r="D68" s="117">
        <f t="shared" si="2"/>
        <v>41670</v>
      </c>
      <c r="E68" s="156"/>
      <c r="F68" s="121">
        <v>279567.56</v>
      </c>
      <c r="G68" s="156"/>
      <c r="H68" s="121">
        <v>198375.67</v>
      </c>
      <c r="I68" s="123">
        <f t="shared" si="4"/>
        <v>-25838.969999999972</v>
      </c>
      <c r="J68" s="121">
        <f t="shared" si="1"/>
        <v>253728.59000000003</v>
      </c>
      <c r="K68" s="121">
        <f t="shared" si="5"/>
        <v>-25838.969999999972</v>
      </c>
      <c r="N68" s="129"/>
      <c r="O68" s="129"/>
      <c r="P68" s="129"/>
    </row>
    <row r="69" spans="1:16" s="120" customFormat="1" ht="18" hidden="1" customHeight="1" outlineLevel="1" x14ac:dyDescent="0.3">
      <c r="A69" s="108"/>
      <c r="B69" s="156"/>
      <c r="C69" s="155"/>
      <c r="D69" s="117">
        <f t="shared" si="2"/>
        <v>41698</v>
      </c>
      <c r="E69" s="156"/>
      <c r="F69" s="121">
        <v>217793.23</v>
      </c>
      <c r="G69" s="156"/>
      <c r="H69" s="121">
        <v>235533.74</v>
      </c>
      <c r="I69" s="123">
        <f t="shared" si="4"/>
        <v>18194.850000000035</v>
      </c>
      <c r="J69" s="121">
        <f t="shared" si="1"/>
        <v>235988.08000000005</v>
      </c>
      <c r="K69" s="121">
        <f t="shared" si="5"/>
        <v>18194.850000000035</v>
      </c>
      <c r="N69" s="129"/>
      <c r="O69" s="129"/>
      <c r="P69" s="129"/>
    </row>
    <row r="70" spans="1:16" s="120" customFormat="1" ht="18" hidden="1" customHeight="1" outlineLevel="1" x14ac:dyDescent="0.3">
      <c r="A70" s="108"/>
      <c r="B70" s="156"/>
      <c r="C70" s="155"/>
      <c r="D70" s="117">
        <f t="shared" si="2"/>
        <v>41729</v>
      </c>
      <c r="E70" s="156"/>
      <c r="F70" s="121">
        <v>98102.77</v>
      </c>
      <c r="G70" s="156"/>
      <c r="H70" s="121">
        <v>193072.52</v>
      </c>
      <c r="I70" s="123">
        <f t="shared" si="4"/>
        <v>42915.560000000056</v>
      </c>
      <c r="J70" s="121">
        <f t="shared" si="1"/>
        <v>141018.33000000007</v>
      </c>
      <c r="K70" s="121">
        <f t="shared" si="5"/>
        <v>42915.560000000056</v>
      </c>
      <c r="N70" s="129"/>
      <c r="O70" s="129"/>
      <c r="P70" s="129"/>
    </row>
    <row r="71" spans="1:16" s="120" customFormat="1" ht="18" hidden="1" customHeight="1" outlineLevel="1" x14ac:dyDescent="0.3">
      <c r="A71" s="108"/>
      <c r="B71" s="156"/>
      <c r="C71" s="155"/>
      <c r="D71" s="117">
        <f t="shared" si="2"/>
        <v>41759</v>
      </c>
      <c r="E71" s="156"/>
      <c r="F71" s="121">
        <v>113314.45</v>
      </c>
      <c r="G71" s="156"/>
      <c r="H71" s="121">
        <v>101513.61</v>
      </c>
      <c r="I71" s="123">
        <f t="shared" si="4"/>
        <v>39504.720000000074</v>
      </c>
      <c r="J71" s="121">
        <f t="shared" si="1"/>
        <v>152819.17000000007</v>
      </c>
      <c r="K71" s="121">
        <f t="shared" si="5"/>
        <v>39504.720000000074</v>
      </c>
      <c r="N71" s="129"/>
      <c r="O71" s="129"/>
      <c r="P71" s="129"/>
    </row>
    <row r="72" spans="1:16" s="120" customFormat="1" ht="18" hidden="1" customHeight="1" outlineLevel="1" x14ac:dyDescent="0.3">
      <c r="A72" s="108"/>
      <c r="B72" s="156"/>
      <c r="C72" s="155"/>
      <c r="D72" s="117">
        <f t="shared" si="2"/>
        <v>41790</v>
      </c>
      <c r="E72" s="156"/>
      <c r="F72" s="121">
        <v>91030.33</v>
      </c>
      <c r="G72" s="156"/>
      <c r="H72" s="121">
        <v>160532.95000000001</v>
      </c>
      <c r="I72" s="123">
        <f t="shared" si="4"/>
        <v>-7713.7799999999406</v>
      </c>
      <c r="J72" s="121">
        <f t="shared" si="1"/>
        <v>83316.550000000061</v>
      </c>
      <c r="K72" s="121">
        <f t="shared" si="5"/>
        <v>-7713.7799999999406</v>
      </c>
      <c r="N72" s="129"/>
      <c r="O72" s="129"/>
      <c r="P72" s="129"/>
    </row>
    <row r="73" spans="1:16" s="120" customFormat="1" ht="18" hidden="1" customHeight="1" outlineLevel="1" x14ac:dyDescent="0.3">
      <c r="A73" s="108"/>
      <c r="B73" s="156"/>
      <c r="C73" s="155"/>
      <c r="D73" s="117">
        <f t="shared" si="2"/>
        <v>41820</v>
      </c>
      <c r="E73" s="156"/>
      <c r="F73" s="121">
        <v>168976.19</v>
      </c>
      <c r="G73" s="156"/>
      <c r="H73" s="121">
        <v>96993.67</v>
      </c>
      <c r="I73" s="123">
        <f t="shared" si="4"/>
        <v>-13677.119999999937</v>
      </c>
      <c r="J73" s="121">
        <f t="shared" si="1"/>
        <v>155299.07000000007</v>
      </c>
      <c r="K73" s="121">
        <f t="shared" si="5"/>
        <v>-13677.119999999937</v>
      </c>
      <c r="N73" s="129"/>
      <c r="O73" s="129"/>
      <c r="P73" s="129"/>
    </row>
    <row r="74" spans="1:16" s="120" customFormat="1" ht="18" hidden="1" customHeight="1" outlineLevel="1" x14ac:dyDescent="0.3">
      <c r="A74" s="108"/>
      <c r="B74" s="156"/>
      <c r="C74" s="155"/>
      <c r="D74" s="117">
        <f t="shared" si="2"/>
        <v>41851</v>
      </c>
      <c r="E74" s="156"/>
      <c r="F74" s="121">
        <v>170418.54</v>
      </c>
      <c r="G74" s="156"/>
      <c r="H74" s="121">
        <v>159434.49</v>
      </c>
      <c r="I74" s="123">
        <f t="shared" si="4"/>
        <v>-4135.4199999999255</v>
      </c>
      <c r="J74" s="121">
        <f t="shared" si="1"/>
        <v>166283.12000000008</v>
      </c>
      <c r="K74" s="121">
        <f t="shared" si="5"/>
        <v>-4135.4199999999255</v>
      </c>
      <c r="N74" s="129"/>
      <c r="O74" s="129"/>
      <c r="P74" s="129"/>
    </row>
    <row r="75" spans="1:16" s="120" customFormat="1" ht="18" hidden="1" customHeight="1" outlineLevel="1" x14ac:dyDescent="0.3">
      <c r="A75" s="108"/>
      <c r="B75" s="156"/>
      <c r="C75" s="155"/>
      <c r="D75" s="117">
        <f t="shared" si="2"/>
        <v>41882</v>
      </c>
      <c r="E75" s="156"/>
      <c r="F75" s="121">
        <v>219903.17</v>
      </c>
      <c r="G75" s="156"/>
      <c r="H75" s="121">
        <v>170870.17</v>
      </c>
      <c r="I75" s="123">
        <f t="shared" si="4"/>
        <v>-4587.0499999999302</v>
      </c>
      <c r="J75" s="121">
        <f t="shared" si="1"/>
        <v>215316.12000000008</v>
      </c>
      <c r="K75" s="121">
        <f t="shared" si="5"/>
        <v>-4587.0499999999302</v>
      </c>
      <c r="N75" s="129"/>
      <c r="O75" s="129"/>
      <c r="P75" s="129"/>
    </row>
    <row r="76" spans="1:16" s="120" customFormat="1" ht="18" hidden="1" customHeight="1" outlineLevel="1" x14ac:dyDescent="0.3">
      <c r="A76" s="108"/>
      <c r="B76" s="156"/>
      <c r="C76" s="155"/>
      <c r="D76" s="117">
        <f t="shared" si="2"/>
        <v>41912</v>
      </c>
      <c r="E76" s="156"/>
      <c r="F76" s="121">
        <v>184034.08</v>
      </c>
      <c r="G76" s="156"/>
      <c r="H76" s="121">
        <v>182387.3</v>
      </c>
      <c r="I76" s="123">
        <f t="shared" si="4"/>
        <v>32928.820000000094</v>
      </c>
      <c r="J76" s="121">
        <f t="shared" si="1"/>
        <v>216962.90000000008</v>
      </c>
      <c r="K76" s="121">
        <f t="shared" si="5"/>
        <v>32928.820000000094</v>
      </c>
      <c r="N76" s="129"/>
      <c r="O76" s="129"/>
      <c r="P76" s="129"/>
    </row>
    <row r="77" spans="1:16" s="120" customFormat="1" ht="18" hidden="1" customHeight="1" outlineLevel="1" x14ac:dyDescent="0.3">
      <c r="A77" s="108"/>
      <c r="B77" s="156"/>
      <c r="C77" s="155"/>
      <c r="D77" s="117">
        <f t="shared" si="2"/>
        <v>41943</v>
      </c>
      <c r="E77" s="156"/>
      <c r="F77" s="121">
        <v>139335.37</v>
      </c>
      <c r="G77" s="156"/>
      <c r="H77" s="121">
        <v>204118.31</v>
      </c>
      <c r="I77" s="123">
        <f t="shared" si="4"/>
        <v>12844.590000000084</v>
      </c>
      <c r="J77" s="121">
        <f t="shared" si="1"/>
        <v>152179.96000000008</v>
      </c>
      <c r="K77" s="121">
        <f t="shared" si="5"/>
        <v>12844.590000000084</v>
      </c>
      <c r="N77" s="129"/>
      <c r="O77" s="129"/>
      <c r="P77" s="129"/>
    </row>
    <row r="78" spans="1:16" s="120" customFormat="1" ht="18" hidden="1" customHeight="1" outlineLevel="1" x14ac:dyDescent="0.3">
      <c r="A78" s="108"/>
      <c r="B78" s="156"/>
      <c r="C78" s="155"/>
      <c r="D78" s="117">
        <f t="shared" si="2"/>
        <v>41973</v>
      </c>
      <c r="E78" s="156"/>
      <c r="F78" s="121">
        <v>211359.71</v>
      </c>
      <c r="G78" s="156"/>
      <c r="H78" s="121">
        <v>208426.6</v>
      </c>
      <c r="I78" s="123">
        <f t="shared" si="4"/>
        <v>-56246.639999999927</v>
      </c>
      <c r="J78" s="121">
        <f t="shared" ref="J78:J99" si="6">+F78+I78</f>
        <v>155113.07000000007</v>
      </c>
      <c r="K78" s="121">
        <f t="shared" si="5"/>
        <v>-56246.639999999927</v>
      </c>
      <c r="N78" s="129"/>
      <c r="O78" s="129"/>
      <c r="P78" s="129"/>
    </row>
    <row r="79" spans="1:16" s="120" customFormat="1" ht="18" hidden="1" customHeight="1" outlineLevel="1" x14ac:dyDescent="0.3">
      <c r="A79" s="108"/>
      <c r="B79" s="156"/>
      <c r="C79" s="155"/>
      <c r="D79" s="117">
        <f t="shared" ref="D79:D94" si="7">EOMONTH(D78,1)</f>
        <v>42004</v>
      </c>
      <c r="E79" s="156"/>
      <c r="F79" s="121">
        <v>229088.42</v>
      </c>
      <c r="G79" s="156"/>
      <c r="H79" s="121">
        <v>164311.25</v>
      </c>
      <c r="I79" s="123">
        <f t="shared" si="4"/>
        <v>-9198.1799999999348</v>
      </c>
      <c r="J79" s="121">
        <f t="shared" si="6"/>
        <v>219890.24000000008</v>
      </c>
      <c r="K79" s="121">
        <f t="shared" si="5"/>
        <v>-9198.1799999999348</v>
      </c>
      <c r="N79" s="129"/>
      <c r="O79" s="129"/>
      <c r="P79" s="129"/>
    </row>
    <row r="80" spans="1:16" s="120" customFormat="1" ht="18" hidden="1" customHeight="1" outlineLevel="1" x14ac:dyDescent="0.3">
      <c r="A80" s="108"/>
      <c r="B80" s="156"/>
      <c r="C80" s="155"/>
      <c r="D80" s="117">
        <f t="shared" si="7"/>
        <v>42035</v>
      </c>
      <c r="E80" s="156"/>
      <c r="F80" s="121">
        <v>286538.44</v>
      </c>
      <c r="G80" s="156"/>
      <c r="H80" s="121">
        <v>255435.99</v>
      </c>
      <c r="I80" s="123">
        <f t="shared" ref="I80:I91" si="8">K80</f>
        <v>-35545.749999999913</v>
      </c>
      <c r="J80" s="121">
        <f t="shared" si="6"/>
        <v>250992.69000000009</v>
      </c>
      <c r="K80" s="121">
        <f t="shared" si="5"/>
        <v>-35545.749999999913</v>
      </c>
      <c r="N80" s="129"/>
      <c r="O80" s="129"/>
      <c r="P80" s="129"/>
    </row>
    <row r="81" spans="1:16" s="120" customFormat="1" ht="18" hidden="1" customHeight="1" outlineLevel="1" x14ac:dyDescent="0.3">
      <c r="A81" s="108"/>
      <c r="B81" s="156"/>
      <c r="C81" s="155"/>
      <c r="D81" s="117">
        <f t="shared" si="7"/>
        <v>42063</v>
      </c>
      <c r="E81" s="156"/>
      <c r="F81" s="121">
        <v>297386.51</v>
      </c>
      <c r="G81" s="156"/>
      <c r="H81" s="121">
        <v>257668.3</v>
      </c>
      <c r="I81" s="123">
        <f t="shared" si="8"/>
        <v>-6675.6099999998987</v>
      </c>
      <c r="J81" s="121">
        <f t="shared" si="6"/>
        <v>290710.90000000014</v>
      </c>
      <c r="K81" s="121">
        <f t="shared" si="5"/>
        <v>-6675.6099999998987</v>
      </c>
      <c r="N81" s="129"/>
      <c r="O81" s="129"/>
      <c r="P81" s="129"/>
    </row>
    <row r="82" spans="1:16" s="120" customFormat="1" ht="18" hidden="1" customHeight="1" outlineLevel="1" x14ac:dyDescent="0.3">
      <c r="A82" s="108"/>
      <c r="B82" s="156"/>
      <c r="C82" s="155"/>
      <c r="D82" s="117">
        <f t="shared" si="7"/>
        <v>42094</v>
      </c>
      <c r="E82" s="156"/>
      <c r="F82" s="121">
        <v>152073.16</v>
      </c>
      <c r="G82" s="156"/>
      <c r="H82" s="121">
        <v>210205.58</v>
      </c>
      <c r="I82" s="123">
        <f t="shared" si="8"/>
        <v>80505.320000000153</v>
      </c>
      <c r="J82" s="121">
        <f t="shared" si="6"/>
        <v>232578.48000000016</v>
      </c>
      <c r="K82" s="121">
        <f t="shared" si="5"/>
        <v>80505.320000000153</v>
      </c>
      <c r="N82" s="129"/>
      <c r="O82" s="129"/>
      <c r="P82" s="129"/>
    </row>
    <row r="83" spans="1:16" s="120" customFormat="1" ht="18" hidden="1" customHeight="1" outlineLevel="1" x14ac:dyDescent="0.3">
      <c r="A83" s="108"/>
      <c r="B83" s="156"/>
      <c r="C83" s="155"/>
      <c r="D83" s="117">
        <f t="shared" si="7"/>
        <v>42124</v>
      </c>
      <c r="E83" s="156"/>
      <c r="F83" s="121">
        <v>65191.85</v>
      </c>
      <c r="G83" s="156"/>
      <c r="H83" s="121">
        <v>169601.13</v>
      </c>
      <c r="I83" s="123">
        <f t="shared" si="8"/>
        <v>62977.350000000151</v>
      </c>
      <c r="J83" s="121">
        <f t="shared" si="6"/>
        <v>128169.20000000016</v>
      </c>
      <c r="K83" s="121">
        <f t="shared" si="5"/>
        <v>62977.350000000151</v>
      </c>
      <c r="N83" s="129"/>
      <c r="O83" s="129"/>
      <c r="P83" s="129"/>
    </row>
    <row r="84" spans="1:16" s="120" customFormat="1" ht="18" hidden="1" customHeight="1" outlineLevel="1" x14ac:dyDescent="0.3">
      <c r="A84" s="108"/>
      <c r="B84" s="156"/>
      <c r="C84" s="155"/>
      <c r="D84" s="117">
        <f t="shared" si="7"/>
        <v>42155</v>
      </c>
      <c r="E84" s="156"/>
      <c r="F84" s="121">
        <v>79912.509999999995</v>
      </c>
      <c r="G84" s="156"/>
      <c r="H84" s="121">
        <v>137184.79999999999</v>
      </c>
      <c r="I84" s="123">
        <f t="shared" si="8"/>
        <v>-9015.5999999998312</v>
      </c>
      <c r="J84" s="121">
        <f t="shared" si="6"/>
        <v>70896.910000000164</v>
      </c>
      <c r="K84" s="121">
        <f t="shared" si="5"/>
        <v>-9015.5999999998312</v>
      </c>
      <c r="N84" s="129"/>
      <c r="O84" s="129"/>
      <c r="P84" s="129"/>
    </row>
    <row r="85" spans="1:16" s="120" customFormat="1" ht="18" hidden="1" customHeight="1" outlineLevel="1" x14ac:dyDescent="0.3">
      <c r="A85" s="108"/>
      <c r="B85" s="156"/>
      <c r="C85" s="155"/>
      <c r="D85" s="117">
        <f t="shared" si="7"/>
        <v>42185</v>
      </c>
      <c r="E85" s="156"/>
      <c r="F85" s="121">
        <v>206651.54</v>
      </c>
      <c r="G85" s="156"/>
      <c r="H85" s="121">
        <v>86584.34</v>
      </c>
      <c r="I85" s="123">
        <f t="shared" si="8"/>
        <v>-15687.429999999833</v>
      </c>
      <c r="J85" s="121">
        <f t="shared" si="6"/>
        <v>190964.11000000016</v>
      </c>
      <c r="K85" s="121">
        <f t="shared" si="5"/>
        <v>-15687.429999999833</v>
      </c>
      <c r="N85" s="129"/>
      <c r="O85" s="129"/>
      <c r="P85" s="129"/>
    </row>
    <row r="86" spans="1:16" s="120" customFormat="1" ht="18" hidden="1" customHeight="1" outlineLevel="1" x14ac:dyDescent="0.3">
      <c r="A86" s="108"/>
      <c r="B86" s="156"/>
      <c r="C86" s="155"/>
      <c r="D86" s="117">
        <f t="shared" si="7"/>
        <v>42216</v>
      </c>
      <c r="E86" s="156"/>
      <c r="F86" s="121">
        <v>158428.23000000001</v>
      </c>
      <c r="G86" s="156"/>
      <c r="H86" s="121">
        <v>210312.63</v>
      </c>
      <c r="I86" s="123">
        <f t="shared" si="8"/>
        <v>-19348.519999999844</v>
      </c>
      <c r="J86" s="121">
        <f t="shared" si="6"/>
        <v>139079.71000000017</v>
      </c>
      <c r="K86" s="121">
        <f t="shared" si="5"/>
        <v>-19348.519999999844</v>
      </c>
      <c r="N86" s="129"/>
      <c r="O86" s="129"/>
      <c r="P86" s="129"/>
    </row>
    <row r="87" spans="1:16" s="120" customFormat="1" ht="18" hidden="1" customHeight="1" outlineLevel="1" x14ac:dyDescent="0.3">
      <c r="A87" s="108"/>
      <c r="B87" s="156"/>
      <c r="C87" s="155"/>
      <c r="D87" s="117">
        <f t="shared" si="7"/>
        <v>42247</v>
      </c>
      <c r="E87" s="156"/>
      <c r="F87" s="121">
        <v>174083.64</v>
      </c>
      <c r="G87" s="156"/>
      <c r="H87" s="121">
        <v>82888.960000000006</v>
      </c>
      <c r="I87" s="123">
        <f t="shared" si="8"/>
        <v>56190.75000000016</v>
      </c>
      <c r="J87" s="121">
        <f t="shared" si="6"/>
        <v>230274.39000000019</v>
      </c>
      <c r="K87" s="121">
        <f t="shared" si="5"/>
        <v>56190.75000000016</v>
      </c>
      <c r="N87" s="129"/>
      <c r="O87" s="129"/>
      <c r="P87" s="129"/>
    </row>
    <row r="88" spans="1:16" s="120" customFormat="1" ht="18" hidden="1" customHeight="1" outlineLevel="1" x14ac:dyDescent="0.3">
      <c r="A88" s="108"/>
      <c r="B88" s="156"/>
      <c r="C88" s="155"/>
      <c r="D88" s="117">
        <f t="shared" si="7"/>
        <v>42277</v>
      </c>
      <c r="E88" s="156"/>
      <c r="F88" s="121">
        <v>130639.7</v>
      </c>
      <c r="G88" s="156"/>
      <c r="H88" s="121">
        <v>208580.79</v>
      </c>
      <c r="I88" s="123">
        <f t="shared" si="8"/>
        <v>21693.60000000018</v>
      </c>
      <c r="J88" s="121">
        <f t="shared" si="6"/>
        <v>152333.30000000016</v>
      </c>
      <c r="K88" s="121">
        <f t="shared" si="5"/>
        <v>21693.60000000018</v>
      </c>
      <c r="N88" s="129"/>
      <c r="O88" s="129"/>
      <c r="P88" s="129"/>
    </row>
    <row r="89" spans="1:16" s="120" customFormat="1" ht="18" hidden="1" customHeight="1" outlineLevel="1" x14ac:dyDescent="0.3">
      <c r="A89" s="108"/>
      <c r="B89" s="156"/>
      <c r="C89" s="155"/>
      <c r="D89" s="117">
        <f t="shared" si="7"/>
        <v>42308</v>
      </c>
      <c r="E89" s="156"/>
      <c r="F89" s="121">
        <v>104292.15</v>
      </c>
      <c r="G89" s="156"/>
      <c r="H89" s="121">
        <v>176824.37</v>
      </c>
      <c r="I89" s="123">
        <f t="shared" si="8"/>
        <v>-24491.069999999832</v>
      </c>
      <c r="J89" s="121">
        <f t="shared" si="6"/>
        <v>79801.080000000162</v>
      </c>
      <c r="K89" s="121">
        <f t="shared" si="5"/>
        <v>-24491.069999999832</v>
      </c>
      <c r="N89" s="129"/>
      <c r="O89" s="129"/>
      <c r="P89" s="129"/>
    </row>
    <row r="90" spans="1:16" s="120" customFormat="1" ht="18" hidden="1" customHeight="1" outlineLevel="1" x14ac:dyDescent="0.3">
      <c r="A90" s="108"/>
      <c r="B90" s="156"/>
      <c r="C90" s="155"/>
      <c r="D90" s="117">
        <f t="shared" si="7"/>
        <v>42338</v>
      </c>
      <c r="E90" s="156"/>
      <c r="F90" s="121">
        <v>103872.75</v>
      </c>
      <c r="G90" s="156"/>
      <c r="H90" s="121">
        <v>90662.42</v>
      </c>
      <c r="I90" s="123">
        <f t="shared" si="8"/>
        <v>-10861.339999999836</v>
      </c>
      <c r="J90" s="121">
        <f t="shared" si="6"/>
        <v>93011.410000000164</v>
      </c>
      <c r="K90" s="121">
        <f t="shared" si="5"/>
        <v>-10861.339999999836</v>
      </c>
      <c r="N90" s="129"/>
      <c r="O90" s="129"/>
      <c r="P90" s="129"/>
    </row>
    <row r="91" spans="1:16" s="120" customFormat="1" ht="18" hidden="1" customHeight="1" outlineLevel="1" x14ac:dyDescent="0.3">
      <c r="A91" s="108"/>
      <c r="B91" s="156"/>
      <c r="C91" s="155"/>
      <c r="D91" s="117">
        <f t="shared" si="7"/>
        <v>42369</v>
      </c>
      <c r="E91" s="156"/>
      <c r="F91" s="121">
        <v>169349.34</v>
      </c>
      <c r="G91" s="156"/>
      <c r="H91" s="121">
        <v>104171.39</v>
      </c>
      <c r="I91" s="123">
        <f t="shared" si="8"/>
        <v>-11159.979999999836</v>
      </c>
      <c r="J91" s="121">
        <f t="shared" si="6"/>
        <v>158189.36000000016</v>
      </c>
      <c r="K91" s="121">
        <f t="shared" si="5"/>
        <v>-11159.979999999836</v>
      </c>
      <c r="N91" s="129"/>
      <c r="O91" s="129"/>
      <c r="P91" s="129"/>
    </row>
    <row r="92" spans="1:16" s="120" customFormat="1" ht="18" hidden="1" customHeight="1" outlineLevel="1" x14ac:dyDescent="0.3">
      <c r="A92" s="108"/>
      <c r="B92" s="156"/>
      <c r="C92" s="155"/>
      <c r="D92" s="117">
        <f t="shared" si="7"/>
        <v>42400</v>
      </c>
      <c r="E92" s="156"/>
      <c r="F92" s="121">
        <v>261390.79</v>
      </c>
      <c r="G92" s="156"/>
      <c r="H92" s="121">
        <v>210644.46</v>
      </c>
      <c r="I92" s="123">
        <f>K92</f>
        <v>-52455.099999999831</v>
      </c>
      <c r="J92" s="121">
        <f t="shared" si="6"/>
        <v>208935.69000000018</v>
      </c>
      <c r="K92" s="121">
        <f t="shared" si="5"/>
        <v>-52455.099999999831</v>
      </c>
      <c r="N92" s="129"/>
      <c r="O92" s="129"/>
      <c r="P92" s="129"/>
    </row>
    <row r="93" spans="1:16" s="120" customFormat="1" ht="18" hidden="1" customHeight="1" outlineLevel="1" x14ac:dyDescent="0.3">
      <c r="A93" s="108"/>
      <c r="B93" s="156"/>
      <c r="C93" s="155"/>
      <c r="D93" s="117">
        <f t="shared" si="7"/>
        <v>42429</v>
      </c>
      <c r="E93" s="156"/>
      <c r="F93" s="121">
        <v>199292.59</v>
      </c>
      <c r="G93" s="156"/>
      <c r="H93" s="121">
        <v>181653.02</v>
      </c>
      <c r="I93" s="123">
        <f t="shared" ref="I93:I99" si="9">K93</f>
        <v>27282.670000000187</v>
      </c>
      <c r="J93" s="121">
        <f t="shared" si="6"/>
        <v>226575.26000000018</v>
      </c>
      <c r="K93" s="121">
        <f t="shared" si="5"/>
        <v>27282.670000000187</v>
      </c>
      <c r="N93" s="129"/>
      <c r="O93" s="129"/>
      <c r="P93" s="129"/>
    </row>
    <row r="94" spans="1:16" s="120" customFormat="1" ht="18" hidden="1" customHeight="1" outlineLevel="1" x14ac:dyDescent="0.3">
      <c r="A94" s="108"/>
      <c r="B94" s="156"/>
      <c r="C94" s="155"/>
      <c r="D94" s="117">
        <f t="shared" si="7"/>
        <v>42460</v>
      </c>
      <c r="E94" s="156"/>
      <c r="F94" s="121">
        <v>131376.82</v>
      </c>
      <c r="G94" s="156"/>
      <c r="H94" s="121">
        <v>171165.59</v>
      </c>
      <c r="I94" s="123">
        <f t="shared" si="9"/>
        <v>55409.670000000187</v>
      </c>
      <c r="J94" s="121">
        <f t="shared" si="6"/>
        <v>186786.49000000019</v>
      </c>
      <c r="K94" s="121">
        <f t="shared" si="5"/>
        <v>55409.670000000187</v>
      </c>
      <c r="N94" s="129"/>
      <c r="O94" s="129"/>
      <c r="P94" s="129"/>
    </row>
    <row r="95" spans="1:16" s="120" customFormat="1" ht="18" hidden="1" customHeight="1" outlineLevel="1" x14ac:dyDescent="0.3">
      <c r="A95" s="108"/>
      <c r="B95" s="156"/>
      <c r="C95" s="155"/>
      <c r="D95" s="117">
        <f t="shared" ref="D95:D100" si="10">EOMONTH(D94,1)</f>
        <v>42490</v>
      </c>
      <c r="E95" s="156"/>
      <c r="F95" s="121">
        <v>137205.23000000001</v>
      </c>
      <c r="G95" s="156"/>
      <c r="H95" s="121">
        <v>168227.27</v>
      </c>
      <c r="I95" s="123">
        <f t="shared" si="9"/>
        <v>18559.220000000205</v>
      </c>
      <c r="J95" s="121">
        <f t="shared" si="6"/>
        <v>155764.45000000022</v>
      </c>
      <c r="K95" s="121">
        <f t="shared" si="5"/>
        <v>18559.220000000205</v>
      </c>
      <c r="N95" s="129"/>
      <c r="O95" s="129"/>
      <c r="P95" s="129"/>
    </row>
    <row r="96" spans="1:16" s="120" customFormat="1" ht="18" hidden="1" customHeight="1" outlineLevel="1" x14ac:dyDescent="0.3">
      <c r="A96" s="108"/>
      <c r="B96" s="156"/>
      <c r="C96" s="155"/>
      <c r="D96" s="117">
        <f t="shared" si="10"/>
        <v>42521</v>
      </c>
      <c r="E96" s="156"/>
      <c r="F96" s="121">
        <v>171691.28</v>
      </c>
      <c r="G96" s="156"/>
      <c r="H96" s="121">
        <v>152841.82999999999</v>
      </c>
      <c r="I96" s="123">
        <f t="shared" si="9"/>
        <v>2922.6200000002282</v>
      </c>
      <c r="J96" s="121">
        <f t="shared" si="6"/>
        <v>174613.90000000023</v>
      </c>
      <c r="K96" s="121">
        <f t="shared" si="5"/>
        <v>2922.6200000002282</v>
      </c>
      <c r="N96" s="129"/>
      <c r="O96" s="129"/>
      <c r="P96" s="129"/>
    </row>
    <row r="97" spans="1:16" s="120" customFormat="1" ht="18" hidden="1" customHeight="1" outlineLevel="1" x14ac:dyDescent="0.3">
      <c r="A97" s="108"/>
      <c r="B97" s="156"/>
      <c r="C97" s="155"/>
      <c r="D97" s="117">
        <f t="shared" si="10"/>
        <v>42551</v>
      </c>
      <c r="E97" s="156"/>
      <c r="F97" s="121">
        <v>221938.05</v>
      </c>
      <c r="G97" s="156"/>
      <c r="H97" s="121">
        <v>225207.28</v>
      </c>
      <c r="I97" s="123">
        <f t="shared" si="9"/>
        <v>-50593.379999999772</v>
      </c>
      <c r="J97" s="121">
        <f t="shared" si="6"/>
        <v>171344.67000000022</v>
      </c>
      <c r="K97" s="121">
        <f t="shared" si="5"/>
        <v>-50593.379999999772</v>
      </c>
      <c r="N97" s="129"/>
      <c r="O97" s="129"/>
      <c r="P97" s="129"/>
    </row>
    <row r="98" spans="1:16" s="120" customFormat="1" ht="18" hidden="1" customHeight="1" outlineLevel="1" x14ac:dyDescent="0.3">
      <c r="A98" s="108"/>
      <c r="B98" s="156"/>
      <c r="C98" s="155"/>
      <c r="D98" s="117">
        <f t="shared" si="10"/>
        <v>42582</v>
      </c>
      <c r="E98" s="156"/>
      <c r="F98" s="121">
        <v>299202.24</v>
      </c>
      <c r="G98" s="156"/>
      <c r="H98" s="121">
        <v>183552.54</v>
      </c>
      <c r="I98" s="123">
        <f t="shared" si="9"/>
        <v>-12207.869999999792</v>
      </c>
      <c r="J98" s="121">
        <f t="shared" si="6"/>
        <v>286994.37000000023</v>
      </c>
      <c r="K98" s="121">
        <f t="shared" si="5"/>
        <v>-12207.869999999792</v>
      </c>
      <c r="N98" s="129"/>
      <c r="O98" s="129"/>
      <c r="P98" s="129"/>
    </row>
    <row r="99" spans="1:16" s="120" customFormat="1" ht="18" hidden="1" customHeight="1" outlineLevel="1" x14ac:dyDescent="0.3">
      <c r="A99" s="108"/>
      <c r="B99" s="156"/>
      <c r="C99" s="155"/>
      <c r="D99" s="117">
        <f t="shared" si="10"/>
        <v>42613</v>
      </c>
      <c r="E99" s="156"/>
      <c r="F99" s="121">
        <v>242802.51</v>
      </c>
      <c r="G99" s="156"/>
      <c r="H99" s="121">
        <v>287498.51</v>
      </c>
      <c r="I99" s="123">
        <f t="shared" si="9"/>
        <v>-504.13999999978114</v>
      </c>
      <c r="J99" s="121">
        <f t="shared" si="6"/>
        <v>242298.37000000023</v>
      </c>
      <c r="K99" s="121">
        <f t="shared" si="5"/>
        <v>-504.13999999978114</v>
      </c>
      <c r="N99" s="129"/>
      <c r="O99" s="129"/>
      <c r="P99" s="129"/>
    </row>
    <row r="100" spans="1:16" s="120" customFormat="1" ht="18" hidden="1" customHeight="1" outlineLevel="1" x14ac:dyDescent="0.3">
      <c r="A100" s="108"/>
      <c r="B100" s="156"/>
      <c r="C100" s="155"/>
      <c r="D100" s="117">
        <f t="shared" si="10"/>
        <v>42643</v>
      </c>
      <c r="E100" s="156"/>
      <c r="F100" s="121">
        <v>218382.09</v>
      </c>
      <c r="G100" s="156"/>
      <c r="H100" s="121">
        <v>215553.97</v>
      </c>
      <c r="I100" s="123">
        <f t="shared" ref="I100" si="11">K100</f>
        <v>26744.400000000227</v>
      </c>
      <c r="J100" s="121">
        <f t="shared" ref="J100" si="12">+F100+I100</f>
        <v>245126.49000000022</v>
      </c>
      <c r="K100" s="121">
        <f t="shared" ref="K100" si="13">J99-H100</f>
        <v>26744.400000000227</v>
      </c>
      <c r="N100" s="129"/>
      <c r="O100" s="129"/>
      <c r="P100" s="129"/>
    </row>
    <row r="101" spans="1:16" s="120" customFormat="1" ht="18" hidden="1" customHeight="1" outlineLevel="1" x14ac:dyDescent="0.3">
      <c r="A101" s="108"/>
      <c r="B101" s="156"/>
      <c r="C101" s="155"/>
      <c r="D101" s="117">
        <f t="shared" ref="D101" si="14">EOMONTH(D100,1)</f>
        <v>42674</v>
      </c>
      <c r="E101" s="156"/>
      <c r="F101" s="121">
        <v>148221.75</v>
      </c>
      <c r="G101" s="156"/>
      <c r="H101" s="121">
        <v>200734.68</v>
      </c>
      <c r="I101" s="123">
        <f t="shared" ref="I101:I111" si="15">K101</f>
        <v>44391.810000000231</v>
      </c>
      <c r="J101" s="121">
        <f t="shared" ref="J101:J111" si="16">+F101+I101</f>
        <v>192613.56000000023</v>
      </c>
      <c r="K101" s="121">
        <f t="shared" ref="K101:K111" si="17">J100-H101</f>
        <v>44391.810000000231</v>
      </c>
      <c r="N101" s="129"/>
      <c r="O101" s="129"/>
      <c r="P101" s="129"/>
    </row>
    <row r="102" spans="1:16" s="120" customFormat="1" ht="18" hidden="1" customHeight="1" outlineLevel="1" x14ac:dyDescent="0.3">
      <c r="A102" s="108"/>
      <c r="B102" s="156"/>
      <c r="C102" s="155"/>
      <c r="D102" s="117">
        <f t="shared" ref="D102" si="18">EOMONTH(D101,1)</f>
        <v>42704</v>
      </c>
      <c r="E102" s="156"/>
      <c r="F102" s="121">
        <v>226477.62</v>
      </c>
      <c r="G102" s="156"/>
      <c r="H102" s="121">
        <v>221519.15</v>
      </c>
      <c r="I102" s="123">
        <f t="shared" si="15"/>
        <v>-28905.589999999764</v>
      </c>
      <c r="J102" s="121">
        <f t="shared" si="16"/>
        <v>197572.03000000023</v>
      </c>
      <c r="K102" s="121">
        <f t="shared" si="17"/>
        <v>-28905.589999999764</v>
      </c>
      <c r="N102" s="129"/>
      <c r="O102" s="129"/>
      <c r="P102" s="129"/>
    </row>
    <row r="103" spans="1:16" s="120" customFormat="1" ht="18" hidden="1" customHeight="1" outlineLevel="1" x14ac:dyDescent="0.3">
      <c r="A103" s="108"/>
      <c r="B103" s="156"/>
      <c r="C103" s="155"/>
      <c r="D103" s="117">
        <f t="shared" ref="D103" si="19">EOMONTH(D102,1)</f>
        <v>42735</v>
      </c>
      <c r="E103" s="156"/>
      <c r="F103" s="121">
        <v>424977.47</v>
      </c>
      <c r="G103" s="156"/>
      <c r="H103" s="121">
        <v>276941.27</v>
      </c>
      <c r="I103" s="123">
        <f t="shared" si="15"/>
        <v>-79369.239999999787</v>
      </c>
      <c r="J103" s="121">
        <f t="shared" si="16"/>
        <v>345608.23000000021</v>
      </c>
      <c r="K103" s="121">
        <f t="shared" si="17"/>
        <v>-79369.239999999787</v>
      </c>
      <c r="N103" s="129"/>
      <c r="O103" s="129"/>
      <c r="P103" s="129"/>
    </row>
    <row r="104" spans="1:16" s="120" customFormat="1" ht="18" hidden="1" customHeight="1" outlineLevel="1" x14ac:dyDescent="0.3">
      <c r="A104" s="108"/>
      <c r="B104" s="156"/>
      <c r="C104" s="155"/>
      <c r="D104" s="117">
        <f t="shared" ref="D104" si="20">EOMONTH(D103,1)</f>
        <v>42766</v>
      </c>
      <c r="E104" s="156"/>
      <c r="F104" s="121">
        <v>381401.58</v>
      </c>
      <c r="G104" s="156"/>
      <c r="H104" s="121">
        <v>320741.32</v>
      </c>
      <c r="I104" s="123">
        <f t="shared" si="15"/>
        <v>24866.910000000207</v>
      </c>
      <c r="J104" s="121">
        <f t="shared" si="16"/>
        <v>406268.49000000022</v>
      </c>
      <c r="K104" s="121">
        <f t="shared" si="17"/>
        <v>24866.910000000207</v>
      </c>
      <c r="N104" s="129"/>
      <c r="O104" s="129"/>
      <c r="P104" s="129"/>
    </row>
    <row r="105" spans="1:16" s="120" customFormat="1" ht="18" hidden="1" customHeight="1" outlineLevel="1" x14ac:dyDescent="0.3">
      <c r="A105" s="108"/>
      <c r="B105" s="156"/>
      <c r="C105" s="155"/>
      <c r="D105" s="117">
        <f t="shared" ref="D105" si="21">EOMONTH(D104,1)</f>
        <v>42794</v>
      </c>
      <c r="E105" s="156"/>
      <c r="F105" s="121">
        <v>242966.79</v>
      </c>
      <c r="G105" s="156"/>
      <c r="H105" s="121">
        <v>335431.59000000003</v>
      </c>
      <c r="I105" s="123">
        <f t="shared" si="15"/>
        <v>70836.900000000198</v>
      </c>
      <c r="J105" s="121">
        <f t="shared" si="16"/>
        <v>313803.69000000018</v>
      </c>
      <c r="K105" s="121">
        <f t="shared" si="17"/>
        <v>70836.900000000198</v>
      </c>
      <c r="N105" s="129"/>
      <c r="O105" s="129"/>
      <c r="P105" s="129"/>
    </row>
    <row r="106" spans="1:16" s="120" customFormat="1" ht="18" hidden="1" customHeight="1" outlineLevel="1" x14ac:dyDescent="0.3">
      <c r="A106" s="108"/>
      <c r="B106" s="156"/>
      <c r="C106" s="155"/>
      <c r="D106" s="117">
        <f t="shared" ref="D106" si="22">EOMONTH(D105,1)</f>
        <v>42825</v>
      </c>
      <c r="E106" s="156"/>
      <c r="F106" s="121">
        <v>185275.41</v>
      </c>
      <c r="G106" s="156"/>
      <c r="H106" s="121">
        <v>311174.02</v>
      </c>
      <c r="I106" s="123">
        <f t="shared" si="15"/>
        <v>2629.6700000001583</v>
      </c>
      <c r="J106" s="121">
        <f t="shared" si="16"/>
        <v>187905.08000000016</v>
      </c>
      <c r="K106" s="121">
        <f t="shared" si="17"/>
        <v>2629.6700000001583</v>
      </c>
      <c r="N106" s="129"/>
      <c r="O106" s="129"/>
      <c r="P106" s="129"/>
    </row>
    <row r="107" spans="1:16" s="120" customFormat="1" ht="18" hidden="1" customHeight="1" outlineLevel="1" x14ac:dyDescent="0.3">
      <c r="A107" s="108"/>
      <c r="B107" s="156"/>
      <c r="C107" s="155"/>
      <c r="D107" s="117">
        <f t="shared" ref="D107" si="23">EOMONTH(D106,1)</f>
        <v>42855</v>
      </c>
      <c r="E107" s="156"/>
      <c r="F107" s="121">
        <v>152489.5</v>
      </c>
      <c r="G107" s="156"/>
      <c r="H107" s="121">
        <v>147829.29</v>
      </c>
      <c r="I107" s="123">
        <f t="shared" si="15"/>
        <v>40075.790000000154</v>
      </c>
      <c r="J107" s="121">
        <f t="shared" si="16"/>
        <v>192565.29000000015</v>
      </c>
      <c r="K107" s="121">
        <f t="shared" si="17"/>
        <v>40075.790000000154</v>
      </c>
      <c r="N107" s="129"/>
      <c r="O107" s="129"/>
      <c r="P107" s="129"/>
    </row>
    <row r="108" spans="1:16" s="120" customFormat="1" ht="18" hidden="1" customHeight="1" outlineLevel="1" x14ac:dyDescent="0.3">
      <c r="A108" s="108"/>
      <c r="B108" s="156"/>
      <c r="C108" s="155"/>
      <c r="D108" s="117">
        <f t="shared" ref="D108" si="24">EOMONTH(D107,1)</f>
        <v>42886</v>
      </c>
      <c r="E108" s="156"/>
      <c r="F108" s="121">
        <v>181050.93</v>
      </c>
      <c r="G108" s="156"/>
      <c r="H108" s="121">
        <v>209530.18</v>
      </c>
      <c r="I108" s="123">
        <f t="shared" si="15"/>
        <v>-16964.889999999839</v>
      </c>
      <c r="J108" s="121">
        <f t="shared" si="16"/>
        <v>164086.04000000015</v>
      </c>
      <c r="K108" s="121">
        <f t="shared" si="17"/>
        <v>-16964.889999999839</v>
      </c>
      <c r="N108" s="129"/>
      <c r="O108" s="129"/>
      <c r="P108" s="129"/>
    </row>
    <row r="109" spans="1:16" s="120" customFormat="1" ht="18" hidden="1" customHeight="1" outlineLevel="1" x14ac:dyDescent="0.3">
      <c r="A109" s="108"/>
      <c r="B109" s="156"/>
      <c r="C109" s="155"/>
      <c r="D109" s="117">
        <f t="shared" ref="D109" si="25">EOMONTH(D108,1)</f>
        <v>42916</v>
      </c>
      <c r="E109" s="156"/>
      <c r="F109" s="121">
        <v>285414.89</v>
      </c>
      <c r="G109" s="156"/>
      <c r="H109" s="121">
        <v>190518.97</v>
      </c>
      <c r="I109" s="123">
        <f t="shared" si="15"/>
        <v>-26432.929999999847</v>
      </c>
      <c r="J109" s="121">
        <f t="shared" si="16"/>
        <v>258981.96000000017</v>
      </c>
      <c r="K109" s="121">
        <f t="shared" si="17"/>
        <v>-26432.929999999847</v>
      </c>
      <c r="N109" s="129"/>
      <c r="O109" s="129"/>
      <c r="P109" s="129"/>
    </row>
    <row r="110" spans="1:16" s="120" customFormat="1" ht="18" customHeight="1" collapsed="1" x14ac:dyDescent="0.3">
      <c r="A110" s="108">
        <v>8</v>
      </c>
      <c r="B110" s="131">
        <v>42887</v>
      </c>
      <c r="C110" s="140">
        <v>0.10875093</v>
      </c>
      <c r="D110" s="117">
        <v>42917</v>
      </c>
      <c r="E110" s="131">
        <v>42948</v>
      </c>
      <c r="F110" s="121">
        <v>371196.1</v>
      </c>
      <c r="G110" s="131">
        <v>42979</v>
      </c>
      <c r="H110" s="121">
        <v>299468.40000000002</v>
      </c>
      <c r="I110" s="123">
        <f t="shared" si="15"/>
        <v>-40486.439999999857</v>
      </c>
      <c r="J110" s="121">
        <f t="shared" si="16"/>
        <v>330709.66000000015</v>
      </c>
      <c r="K110" s="121">
        <f t="shared" si="17"/>
        <v>-40486.439999999857</v>
      </c>
      <c r="N110" s="129"/>
      <c r="O110" s="129"/>
      <c r="P110" s="129"/>
    </row>
    <row r="111" spans="1:16" s="120" customFormat="1" ht="18" customHeight="1" x14ac:dyDescent="0.3">
      <c r="A111" s="108">
        <v>9</v>
      </c>
      <c r="B111" s="131">
        <f t="shared" ref="B111:B135" si="26">EOMONTH(B110,1)</f>
        <v>42947</v>
      </c>
      <c r="C111" s="140">
        <v>8.6012889999999995E-2</v>
      </c>
      <c r="D111" s="117">
        <f t="shared" ref="D111:E111" si="27">EOMONTH(D110,1)</f>
        <v>42978</v>
      </c>
      <c r="E111" s="131">
        <f t="shared" si="27"/>
        <v>43008</v>
      </c>
      <c r="F111" s="121">
        <v>260586.21</v>
      </c>
      <c r="G111" s="131">
        <f t="shared" ref="G111:G135" si="28">EOMONTH(E111,1)</f>
        <v>43039</v>
      </c>
      <c r="H111" s="121">
        <v>297171.11</v>
      </c>
      <c r="I111" s="123">
        <f t="shared" si="15"/>
        <v>33538.550000000163</v>
      </c>
      <c r="J111" s="121">
        <f t="shared" si="16"/>
        <v>294124.76000000013</v>
      </c>
      <c r="K111" s="121">
        <f t="shared" si="17"/>
        <v>33538.550000000163</v>
      </c>
      <c r="N111" s="129"/>
      <c r="O111" s="129"/>
      <c r="P111" s="129"/>
    </row>
    <row r="112" spans="1:16" s="120" customFormat="1" ht="18" customHeight="1" x14ac:dyDescent="0.3">
      <c r="A112" s="108">
        <v>10</v>
      </c>
      <c r="B112" s="131">
        <f t="shared" si="26"/>
        <v>42978</v>
      </c>
      <c r="C112" s="140">
        <f>'Att(1of5)(JP-Non)'!C112</f>
        <v>4.5882630000000001E-2</v>
      </c>
      <c r="D112" s="117">
        <f t="shared" ref="D112:E112" si="29">EOMONTH(D111,1)</f>
        <v>43008</v>
      </c>
      <c r="E112" s="131">
        <f t="shared" si="29"/>
        <v>43039</v>
      </c>
      <c r="F112" s="121">
        <v>122542.77</v>
      </c>
      <c r="G112" s="131">
        <f t="shared" si="28"/>
        <v>43069</v>
      </c>
      <c r="H112" s="121">
        <v>245543.06</v>
      </c>
      <c r="I112" s="123">
        <f t="shared" ref="I112:I135" si="30">K112</f>
        <v>48581.700000000128</v>
      </c>
      <c r="J112" s="121">
        <f t="shared" ref="J112:J135" si="31">+F112+I112</f>
        <v>171124.47000000015</v>
      </c>
      <c r="K112" s="121">
        <f t="shared" ref="K112:K135" si="32">J111-H112</f>
        <v>48581.700000000128</v>
      </c>
      <c r="N112" s="129"/>
      <c r="O112" s="129"/>
      <c r="P112" s="129"/>
    </row>
    <row r="113" spans="1:16" s="120" customFormat="1" ht="18" customHeight="1" x14ac:dyDescent="0.3">
      <c r="A113" s="108">
        <v>11</v>
      </c>
      <c r="B113" s="131">
        <f t="shared" si="26"/>
        <v>43008</v>
      </c>
      <c r="C113" s="140">
        <f>'Att(1of5)(JP-Non)'!C113</f>
        <v>8.1473870000000004E-2</v>
      </c>
      <c r="D113" s="117">
        <f t="shared" ref="D113:E113" si="33">EOMONTH(D112,1)</f>
        <v>43039</v>
      </c>
      <c r="E113" s="131">
        <f t="shared" si="33"/>
        <v>43069</v>
      </c>
      <c r="F113" s="121">
        <v>194911.13</v>
      </c>
      <c r="G113" s="131">
        <f t="shared" si="28"/>
        <v>43100</v>
      </c>
      <c r="H113" s="121">
        <v>168920.48</v>
      </c>
      <c r="I113" s="123">
        <f t="shared" si="30"/>
        <v>2203.9900000001362</v>
      </c>
      <c r="J113" s="121">
        <f t="shared" si="31"/>
        <v>197115.12000000014</v>
      </c>
      <c r="K113" s="121">
        <f t="shared" si="32"/>
        <v>2203.9900000001362</v>
      </c>
      <c r="N113" s="129"/>
      <c r="O113" s="129"/>
      <c r="P113" s="129"/>
    </row>
    <row r="114" spans="1:16" s="120" customFormat="1" ht="18" customHeight="1" x14ac:dyDescent="0.3">
      <c r="A114" s="108">
        <v>12</v>
      </c>
      <c r="B114" s="131">
        <f t="shared" si="26"/>
        <v>43039</v>
      </c>
      <c r="C114" s="140">
        <f>'Att(1of5)(JP-Non)'!C114</f>
        <v>8.3922060000000007E-2</v>
      </c>
      <c r="D114" s="117">
        <f t="shared" ref="D114:E114" si="34">EOMONTH(D113,1)</f>
        <v>43069</v>
      </c>
      <c r="E114" s="131">
        <f t="shared" si="34"/>
        <v>43100</v>
      </c>
      <c r="F114" s="121">
        <v>249380.42</v>
      </c>
      <c r="G114" s="131">
        <f t="shared" si="28"/>
        <v>43131</v>
      </c>
      <c r="H114" s="121">
        <v>237135.24</v>
      </c>
      <c r="I114" s="123">
        <f t="shared" si="30"/>
        <v>-40020.11999999985</v>
      </c>
      <c r="J114" s="121">
        <f t="shared" si="31"/>
        <v>209360.30000000016</v>
      </c>
      <c r="K114" s="121">
        <f t="shared" si="32"/>
        <v>-40020.11999999985</v>
      </c>
      <c r="N114" s="129"/>
      <c r="O114" s="129"/>
      <c r="P114" s="129"/>
    </row>
    <row r="115" spans="1:16" s="120" customFormat="1" ht="18" customHeight="1" x14ac:dyDescent="0.3">
      <c r="A115" s="108">
        <v>13</v>
      </c>
      <c r="B115" s="131">
        <f t="shared" si="26"/>
        <v>43069</v>
      </c>
      <c r="C115" s="140">
        <f>'Att(1of5)(JP-Non)'!C115</f>
        <v>9.3462320000000002E-2</v>
      </c>
      <c r="D115" s="117">
        <f t="shared" ref="D115:E115" si="35">EOMONTH(D114,1)</f>
        <v>43100</v>
      </c>
      <c r="E115" s="131">
        <f t="shared" si="35"/>
        <v>43131</v>
      </c>
      <c r="F115" s="121">
        <v>361579.38</v>
      </c>
      <c r="G115" s="131">
        <f t="shared" si="28"/>
        <v>43159</v>
      </c>
      <c r="H115" s="121">
        <v>276860.19</v>
      </c>
      <c r="I115" s="123">
        <f t="shared" si="30"/>
        <v>-67499.889999999839</v>
      </c>
      <c r="J115" s="121">
        <f t="shared" si="31"/>
        <v>294079.49000000017</v>
      </c>
      <c r="K115" s="121">
        <f t="shared" si="32"/>
        <v>-67499.889999999839</v>
      </c>
      <c r="N115" s="129"/>
      <c r="O115" s="129"/>
      <c r="P115" s="129"/>
    </row>
    <row r="116" spans="1:16" s="120" customFormat="1" ht="18" customHeight="1" x14ac:dyDescent="0.3">
      <c r="A116" s="108">
        <v>14</v>
      </c>
      <c r="B116" s="131">
        <f t="shared" si="26"/>
        <v>43100</v>
      </c>
      <c r="C116" s="140">
        <f>'Att(1of5)(JP-Non)'!C116</f>
        <v>8.6848540000000002E-2</v>
      </c>
      <c r="D116" s="117">
        <f t="shared" ref="D116:E116" si="36">EOMONTH(D115,1)</f>
        <v>43131</v>
      </c>
      <c r="E116" s="131">
        <f t="shared" si="36"/>
        <v>43159</v>
      </c>
      <c r="F116" s="121">
        <v>408742.59</v>
      </c>
      <c r="G116" s="131">
        <f t="shared" si="28"/>
        <v>43190</v>
      </c>
      <c r="H116" s="121">
        <v>345056.56</v>
      </c>
      <c r="I116" s="123">
        <f t="shared" si="30"/>
        <v>-50977.069999999832</v>
      </c>
      <c r="J116" s="121">
        <f t="shared" si="31"/>
        <v>357765.52000000019</v>
      </c>
      <c r="K116" s="121">
        <f t="shared" si="32"/>
        <v>-50977.069999999832</v>
      </c>
      <c r="N116" s="129"/>
      <c r="O116" s="129"/>
      <c r="P116" s="129"/>
    </row>
    <row r="117" spans="1:16" s="120" customFormat="1" ht="18" customHeight="1" x14ac:dyDescent="0.3">
      <c r="A117" s="108">
        <v>15</v>
      </c>
      <c r="B117" s="131">
        <f t="shared" si="26"/>
        <v>43131</v>
      </c>
      <c r="C117" s="140">
        <f>'Att(1of5)(JP-Non)'!C117</f>
        <v>8.9125689999999994E-2</v>
      </c>
      <c r="D117" s="117">
        <f t="shared" ref="D117:E117" si="37">EOMONTH(D116,1)</f>
        <v>43159</v>
      </c>
      <c r="E117" s="131">
        <f t="shared" si="37"/>
        <v>43190</v>
      </c>
      <c r="F117" s="121">
        <v>300816.32</v>
      </c>
      <c r="G117" s="131">
        <f t="shared" si="28"/>
        <v>43220</v>
      </c>
      <c r="H117" s="121">
        <v>256702.39</v>
      </c>
      <c r="I117" s="123">
        <f t="shared" si="30"/>
        <v>101063.13000000018</v>
      </c>
      <c r="J117" s="121">
        <f t="shared" si="31"/>
        <v>401879.45000000019</v>
      </c>
      <c r="K117" s="121">
        <f t="shared" si="32"/>
        <v>101063.13000000018</v>
      </c>
      <c r="N117" s="129"/>
      <c r="O117" s="129"/>
      <c r="P117" s="129"/>
    </row>
    <row r="118" spans="1:16" s="120" customFormat="1" ht="18" customHeight="1" x14ac:dyDescent="0.3">
      <c r="A118" s="108">
        <v>16</v>
      </c>
      <c r="B118" s="131">
        <f t="shared" si="26"/>
        <v>43159</v>
      </c>
      <c r="C118" s="140">
        <f>'Att(1of5)(JP-Non)'!C118</f>
        <v>6.4310989999999998E-2</v>
      </c>
      <c r="D118" s="117">
        <f t="shared" ref="D118:E118" si="38">EOMONTH(D117,1)</f>
        <v>43190</v>
      </c>
      <c r="E118" s="131">
        <f t="shared" si="38"/>
        <v>43220</v>
      </c>
      <c r="F118" s="121">
        <v>210450.74</v>
      </c>
      <c r="G118" s="131">
        <f t="shared" si="28"/>
        <v>43251</v>
      </c>
      <c r="H118" s="121">
        <v>393950.59</v>
      </c>
      <c r="I118" s="123">
        <f t="shared" si="30"/>
        <v>7928.8600000001607</v>
      </c>
      <c r="J118" s="121">
        <f t="shared" si="31"/>
        <v>218379.60000000015</v>
      </c>
      <c r="K118" s="121">
        <f t="shared" si="32"/>
        <v>7928.8600000001607</v>
      </c>
      <c r="N118" s="129"/>
      <c r="O118" s="129"/>
      <c r="P118" s="129"/>
    </row>
    <row r="119" spans="1:16" s="120" customFormat="1" ht="18" customHeight="1" x14ac:dyDescent="0.3">
      <c r="A119" s="108">
        <v>17</v>
      </c>
      <c r="B119" s="131">
        <f t="shared" si="26"/>
        <v>43190</v>
      </c>
      <c r="C119" s="140">
        <f>'Att(1of5)(JP-Non)'!C119</f>
        <v>8.5307889999999997E-2</v>
      </c>
      <c r="D119" s="117">
        <f t="shared" ref="D119:E119" si="39">EOMONTH(D118,1)</f>
        <v>43220</v>
      </c>
      <c r="E119" s="131">
        <f t="shared" si="39"/>
        <v>43251</v>
      </c>
      <c r="F119" s="121">
        <v>227526.64</v>
      </c>
      <c r="G119" s="131">
        <f t="shared" si="28"/>
        <v>43281</v>
      </c>
      <c r="H119" s="121">
        <v>182788.46</v>
      </c>
      <c r="I119" s="123">
        <f t="shared" si="30"/>
        <v>35591.140000000159</v>
      </c>
      <c r="J119" s="121">
        <f t="shared" si="31"/>
        <v>263117.78000000014</v>
      </c>
      <c r="K119" s="121">
        <f t="shared" si="32"/>
        <v>35591.140000000159</v>
      </c>
      <c r="N119" s="129"/>
      <c r="O119" s="129"/>
      <c r="P119" s="129"/>
    </row>
    <row r="120" spans="1:16" s="120" customFormat="1" ht="18" customHeight="1" x14ac:dyDescent="0.3">
      <c r="A120" s="108">
        <v>18</v>
      </c>
      <c r="B120" s="131">
        <f t="shared" si="26"/>
        <v>43220</v>
      </c>
      <c r="C120" s="140">
        <f>'Att(1of5)(JP-Non)'!C120</f>
        <v>8.1429319999999999E-2</v>
      </c>
      <c r="D120" s="117">
        <f t="shared" ref="D120:E120" si="40">EOMONTH(D119,1)</f>
        <v>43251</v>
      </c>
      <c r="E120" s="131">
        <f t="shared" si="40"/>
        <v>43281</v>
      </c>
      <c r="F120" s="121">
        <v>226317.65</v>
      </c>
      <c r="G120" s="131">
        <f t="shared" si="28"/>
        <v>43312</v>
      </c>
      <c r="H120" s="121">
        <v>268616.95</v>
      </c>
      <c r="I120" s="123">
        <f t="shared" si="30"/>
        <v>-5499.1699999998673</v>
      </c>
      <c r="J120" s="121">
        <f t="shared" si="31"/>
        <v>220818.48000000013</v>
      </c>
      <c r="K120" s="121">
        <f t="shared" si="32"/>
        <v>-5499.1699999998673</v>
      </c>
      <c r="N120" s="129"/>
      <c r="O120" s="129"/>
      <c r="P120" s="129"/>
    </row>
    <row r="121" spans="1:16" s="120" customFormat="1" ht="18" customHeight="1" x14ac:dyDescent="0.3">
      <c r="A121" s="108">
        <v>19</v>
      </c>
      <c r="B121" s="131">
        <f t="shared" si="26"/>
        <v>43251</v>
      </c>
      <c r="C121" s="140">
        <f>'Att(1of5)(JP-Non)'!C121</f>
        <v>9.4201789999999994E-2</v>
      </c>
      <c r="D121" s="117">
        <f t="shared" ref="D121:E121" si="41">EOMONTH(D120,1)</f>
        <v>43281</v>
      </c>
      <c r="E121" s="131">
        <f t="shared" si="41"/>
        <v>43312</v>
      </c>
      <c r="F121" s="121">
        <v>295025.74</v>
      </c>
      <c r="G121" s="131">
        <f t="shared" si="28"/>
        <v>43343</v>
      </c>
      <c r="H121" s="121">
        <v>258813.54</v>
      </c>
      <c r="I121" s="123">
        <f t="shared" si="30"/>
        <v>-37995.059999999881</v>
      </c>
      <c r="J121" s="121">
        <f t="shared" si="31"/>
        <v>257030.68000000011</v>
      </c>
      <c r="K121" s="121">
        <f t="shared" si="32"/>
        <v>-37995.059999999881</v>
      </c>
      <c r="N121" s="129"/>
      <c r="O121" s="129"/>
      <c r="P121" s="129"/>
    </row>
    <row r="122" spans="1:16" s="120" customFormat="1" ht="18" customHeight="1" x14ac:dyDescent="0.3">
      <c r="A122" s="108">
        <v>20</v>
      </c>
      <c r="B122" s="131">
        <f t="shared" si="26"/>
        <v>43281</v>
      </c>
      <c r="C122" s="140">
        <f>'Att(1of5)(JP-Non)'!C122</f>
        <v>8.5653030000000005E-2</v>
      </c>
      <c r="D122" s="117">
        <f t="shared" ref="D122:E122" si="42">EOMONTH(D121,1)</f>
        <v>43312</v>
      </c>
      <c r="E122" s="131">
        <f t="shared" si="42"/>
        <v>43343</v>
      </c>
      <c r="F122" s="121">
        <v>290813.63</v>
      </c>
      <c r="G122" s="131">
        <f t="shared" si="28"/>
        <v>43373</v>
      </c>
      <c r="H122" s="121">
        <v>284208.88</v>
      </c>
      <c r="I122" s="123">
        <f t="shared" si="30"/>
        <v>-27178.199999999895</v>
      </c>
      <c r="J122" s="121">
        <f t="shared" si="31"/>
        <v>263635.43000000011</v>
      </c>
      <c r="K122" s="121">
        <f t="shared" si="32"/>
        <v>-27178.199999999895</v>
      </c>
      <c r="N122" s="129"/>
      <c r="O122" s="129"/>
      <c r="P122" s="129"/>
    </row>
    <row r="123" spans="1:16" s="120" customFormat="1" ht="18" customHeight="1" x14ac:dyDescent="0.3">
      <c r="A123" s="108">
        <v>21</v>
      </c>
      <c r="B123" s="131">
        <f t="shared" si="26"/>
        <v>43312</v>
      </c>
      <c r="C123" s="140">
        <f>'Att(1of5)(JP-Non)'!C123</f>
        <v>9.7209050000000005E-2</v>
      </c>
      <c r="D123" s="117">
        <f t="shared" ref="D123:E123" si="43">EOMONTH(D122,1)</f>
        <v>43343</v>
      </c>
      <c r="E123" s="131">
        <f t="shared" si="43"/>
        <v>43373</v>
      </c>
      <c r="F123" s="121">
        <v>308373.32</v>
      </c>
      <c r="G123" s="131">
        <f t="shared" si="28"/>
        <v>43404</v>
      </c>
      <c r="H123" s="121">
        <v>248511.93</v>
      </c>
      <c r="I123" s="123">
        <f t="shared" si="30"/>
        <v>15123.500000000116</v>
      </c>
      <c r="J123" s="121">
        <f t="shared" si="31"/>
        <v>323496.82000000012</v>
      </c>
      <c r="K123" s="121">
        <f t="shared" si="32"/>
        <v>15123.500000000116</v>
      </c>
      <c r="N123" s="129"/>
      <c r="O123" s="129"/>
      <c r="P123" s="129"/>
    </row>
    <row r="124" spans="1:16" s="120" customFormat="1" ht="18" customHeight="1" x14ac:dyDescent="0.3">
      <c r="A124" s="108">
        <v>22</v>
      </c>
      <c r="B124" s="131">
        <f t="shared" si="26"/>
        <v>43343</v>
      </c>
      <c r="C124" s="140">
        <f>'Att(1of5)(JP-Non)'!C124</f>
        <v>6.773962E-2</v>
      </c>
      <c r="D124" s="117">
        <f t="shared" ref="D124:E124" si="44">EOMONTH(D123,1)</f>
        <v>43373</v>
      </c>
      <c r="E124" s="131">
        <f t="shared" si="44"/>
        <v>43404</v>
      </c>
      <c r="F124" s="121">
        <v>197820.24</v>
      </c>
      <c r="G124" s="131">
        <f t="shared" si="28"/>
        <v>43434</v>
      </c>
      <c r="H124" s="121">
        <v>292894.53000000003</v>
      </c>
      <c r="I124" s="123">
        <f t="shared" si="30"/>
        <v>30602.290000000095</v>
      </c>
      <c r="J124" s="121">
        <f t="shared" si="31"/>
        <v>228422.53000000009</v>
      </c>
      <c r="K124" s="121">
        <f t="shared" si="32"/>
        <v>30602.290000000095</v>
      </c>
      <c r="N124" s="129"/>
      <c r="O124" s="129"/>
      <c r="P124" s="129"/>
    </row>
    <row r="125" spans="1:16" s="120" customFormat="1" ht="18" customHeight="1" x14ac:dyDescent="0.3">
      <c r="A125" s="108">
        <v>23</v>
      </c>
      <c r="B125" s="131">
        <f t="shared" si="26"/>
        <v>43373</v>
      </c>
      <c r="C125" s="140">
        <f>'Att(1of5)(JP-Non)'!C125</f>
        <v>9.6567710000000001E-2</v>
      </c>
      <c r="D125" s="117">
        <f t="shared" ref="D125:E125" si="45">EOMONTH(D124,1)</f>
        <v>43404</v>
      </c>
      <c r="E125" s="131">
        <f t="shared" si="45"/>
        <v>43434</v>
      </c>
      <c r="F125" s="121">
        <v>261011.33</v>
      </c>
      <c r="G125" s="131">
        <f t="shared" si="28"/>
        <v>43465</v>
      </c>
      <c r="H125" s="121">
        <v>212002.41</v>
      </c>
      <c r="I125" s="123">
        <f t="shared" si="30"/>
        <v>16420.120000000083</v>
      </c>
      <c r="J125" s="121">
        <f t="shared" si="31"/>
        <v>277431.45000000007</v>
      </c>
      <c r="K125" s="121">
        <f t="shared" si="32"/>
        <v>16420.120000000083</v>
      </c>
      <c r="N125" s="129"/>
      <c r="O125" s="129"/>
      <c r="P125" s="129"/>
    </row>
    <row r="126" spans="1:16" s="120" customFormat="1" ht="18" customHeight="1" x14ac:dyDescent="0.3">
      <c r="A126" s="108">
        <v>24</v>
      </c>
      <c r="B126" s="131">
        <f t="shared" si="26"/>
        <v>43404</v>
      </c>
      <c r="C126" s="140">
        <f>'Att(1of5)(JP-Non)'!C126</f>
        <v>9.6868129999999997E-2</v>
      </c>
      <c r="D126" s="117">
        <f t="shared" ref="D126:E126" si="46">EOMONTH(D125,1)</f>
        <v>43434</v>
      </c>
      <c r="E126" s="131">
        <f t="shared" si="46"/>
        <v>43465</v>
      </c>
      <c r="F126" s="121">
        <v>332959.28000000003</v>
      </c>
      <c r="G126" s="131">
        <f t="shared" si="28"/>
        <v>43496</v>
      </c>
      <c r="H126" s="121">
        <v>330074.15999999997</v>
      </c>
      <c r="I126" s="123">
        <f t="shared" si="30"/>
        <v>-52642.709999999905</v>
      </c>
      <c r="J126" s="121">
        <f t="shared" si="31"/>
        <v>280316.57000000012</v>
      </c>
      <c r="K126" s="121">
        <f t="shared" si="32"/>
        <v>-52642.709999999905</v>
      </c>
      <c r="N126" s="129"/>
      <c r="O126" s="129"/>
      <c r="P126" s="129"/>
    </row>
    <row r="127" spans="1:16" s="120" customFormat="1" ht="18" customHeight="1" x14ac:dyDescent="0.3">
      <c r="A127" s="108">
        <v>25</v>
      </c>
      <c r="B127" s="131">
        <f t="shared" si="26"/>
        <v>43434</v>
      </c>
      <c r="C127" s="140">
        <f>'Att(1of5)(JP-Non)'!C127</f>
        <v>0.10872047</v>
      </c>
      <c r="D127" s="117">
        <f t="shared" ref="D127:E127" si="47">EOMONTH(D126,1)</f>
        <v>43465</v>
      </c>
      <c r="E127" s="131">
        <f t="shared" si="47"/>
        <v>43496</v>
      </c>
      <c r="F127" s="121">
        <v>383033.48</v>
      </c>
      <c r="G127" s="131">
        <f t="shared" si="28"/>
        <v>43524</v>
      </c>
      <c r="H127" s="121">
        <v>300886.28999999998</v>
      </c>
      <c r="I127" s="123">
        <f t="shared" si="30"/>
        <v>-20569.719999999856</v>
      </c>
      <c r="J127" s="121">
        <f t="shared" si="31"/>
        <v>362463.76000000013</v>
      </c>
      <c r="K127" s="121">
        <f t="shared" si="32"/>
        <v>-20569.719999999856</v>
      </c>
      <c r="N127" s="129"/>
      <c r="O127" s="129"/>
      <c r="P127" s="129"/>
    </row>
    <row r="128" spans="1:16" s="120" customFormat="1" ht="18" customHeight="1" x14ac:dyDescent="0.3">
      <c r="A128" s="108">
        <v>26</v>
      </c>
      <c r="B128" s="131">
        <f t="shared" si="26"/>
        <v>43465</v>
      </c>
      <c r="C128" s="140">
        <f>'Att(1of5)(JP-Non)'!C128</f>
        <v>0.10952069</v>
      </c>
      <c r="D128" s="117">
        <f t="shared" ref="D128:E128" si="48">EOMONTH(D127,1)</f>
        <v>43496</v>
      </c>
      <c r="E128" s="131">
        <f t="shared" si="48"/>
        <v>43524</v>
      </c>
      <c r="F128" s="121">
        <v>465385.34</v>
      </c>
      <c r="G128" s="131">
        <f t="shared" si="28"/>
        <v>43555</v>
      </c>
      <c r="H128" s="121">
        <v>391512.4</v>
      </c>
      <c r="I128" s="123">
        <f t="shared" si="30"/>
        <v>-29048.639999999898</v>
      </c>
      <c r="J128" s="121">
        <f t="shared" si="31"/>
        <v>436336.70000000013</v>
      </c>
      <c r="K128" s="121">
        <f t="shared" si="32"/>
        <v>-29048.639999999898</v>
      </c>
      <c r="N128" s="129"/>
      <c r="O128" s="129"/>
      <c r="P128" s="129"/>
    </row>
    <row r="129" spans="1:16" s="120" customFormat="1" ht="18" customHeight="1" x14ac:dyDescent="0.3">
      <c r="A129" s="108">
        <v>27</v>
      </c>
      <c r="B129" s="131">
        <f t="shared" si="26"/>
        <v>43496</v>
      </c>
      <c r="C129" s="140">
        <f>'Att(1of5)(JP-Non)'!C129</f>
        <v>9.6100149999999995E-2</v>
      </c>
      <c r="D129" s="117">
        <f t="shared" ref="D129:E129" si="49">EOMONTH(D128,1)</f>
        <v>43524</v>
      </c>
      <c r="E129" s="131">
        <f t="shared" si="49"/>
        <v>43555</v>
      </c>
      <c r="F129" s="121">
        <v>303544.93</v>
      </c>
      <c r="G129" s="131">
        <f t="shared" si="28"/>
        <v>43585</v>
      </c>
      <c r="H129" s="121">
        <v>382070.5</v>
      </c>
      <c r="I129" s="123">
        <f t="shared" si="30"/>
        <v>54266.200000000128</v>
      </c>
      <c r="J129" s="121">
        <f t="shared" si="31"/>
        <v>357811.13000000012</v>
      </c>
      <c r="K129" s="121">
        <f t="shared" si="32"/>
        <v>54266.200000000128</v>
      </c>
      <c r="N129" s="129"/>
      <c r="O129" s="129"/>
      <c r="P129" s="129"/>
    </row>
    <row r="130" spans="1:16" s="120" customFormat="1" ht="18" customHeight="1" x14ac:dyDescent="0.3">
      <c r="A130" s="108">
        <v>28</v>
      </c>
      <c r="B130" s="131">
        <f t="shared" si="26"/>
        <v>43524</v>
      </c>
      <c r="C130" s="140">
        <f>'Att(1of5)(JP-Non)'!C130</f>
        <v>7.8860360000000004E-2</v>
      </c>
      <c r="D130" s="117">
        <f t="shared" ref="D130:E130" si="50">EOMONTH(D129,1)</f>
        <v>43555</v>
      </c>
      <c r="E130" s="131">
        <f t="shared" si="50"/>
        <v>43585</v>
      </c>
      <c r="F130" s="121">
        <v>281141.62</v>
      </c>
      <c r="G130" s="131">
        <f t="shared" si="28"/>
        <v>43616</v>
      </c>
      <c r="H130" s="121">
        <v>355547.6</v>
      </c>
      <c r="I130" s="123">
        <f t="shared" si="30"/>
        <v>2263.5300000001444</v>
      </c>
      <c r="J130" s="121">
        <f t="shared" si="31"/>
        <v>283405.15000000014</v>
      </c>
      <c r="K130" s="121">
        <f t="shared" si="32"/>
        <v>2263.5300000001444</v>
      </c>
      <c r="N130" s="129"/>
      <c r="O130" s="129"/>
      <c r="P130" s="129"/>
    </row>
    <row r="131" spans="1:16" s="120" customFormat="1" ht="18" customHeight="1" x14ac:dyDescent="0.3">
      <c r="A131" s="108">
        <v>29</v>
      </c>
      <c r="B131" s="131">
        <f t="shared" si="26"/>
        <v>43555</v>
      </c>
      <c r="C131" s="140">
        <f>'Att(1of5)(JP-Non)'!C131</f>
        <v>8.642946E-2</v>
      </c>
      <c r="D131" s="117">
        <f t="shared" ref="D131:E131" si="51">EOMONTH(D130,1)</f>
        <v>43585</v>
      </c>
      <c r="E131" s="131">
        <f t="shared" si="51"/>
        <v>43616</v>
      </c>
      <c r="F131" s="121">
        <v>208444.41</v>
      </c>
      <c r="G131" s="131">
        <f t="shared" si="28"/>
        <v>43646</v>
      </c>
      <c r="H131" s="121">
        <v>197122.3</v>
      </c>
      <c r="I131" s="123">
        <f t="shared" si="30"/>
        <v>86282.850000000151</v>
      </c>
      <c r="J131" s="121">
        <f t="shared" si="31"/>
        <v>294727.26000000013</v>
      </c>
      <c r="K131" s="121">
        <f t="shared" si="32"/>
        <v>86282.850000000151</v>
      </c>
      <c r="N131" s="129"/>
      <c r="O131" s="129"/>
      <c r="P131" s="129"/>
    </row>
    <row r="132" spans="1:16" s="120" customFormat="1" ht="18" customHeight="1" x14ac:dyDescent="0.3">
      <c r="A132" s="108">
        <v>30</v>
      </c>
      <c r="B132" s="131">
        <f t="shared" si="26"/>
        <v>43585</v>
      </c>
      <c r="C132" s="140">
        <f>'Att(1of5)(JP-Non)'!C132</f>
        <v>7.4784340000000005E-2</v>
      </c>
      <c r="D132" s="117">
        <f t="shared" ref="D132:E132" si="52">EOMONTH(D131,1)</f>
        <v>43616</v>
      </c>
      <c r="E132" s="131">
        <f t="shared" si="52"/>
        <v>43646</v>
      </c>
      <c r="F132" s="121">
        <v>196633.76</v>
      </c>
      <c r="G132" s="131">
        <f t="shared" si="28"/>
        <v>43677</v>
      </c>
      <c r="H132" s="121">
        <v>318246.44</v>
      </c>
      <c r="I132" s="123">
        <f t="shared" si="30"/>
        <v>-23519.179999999877</v>
      </c>
      <c r="J132" s="121">
        <f t="shared" si="31"/>
        <v>173114.58000000013</v>
      </c>
      <c r="K132" s="121">
        <f t="shared" si="32"/>
        <v>-23519.179999999877</v>
      </c>
      <c r="N132" s="129"/>
      <c r="O132" s="129"/>
      <c r="P132" s="129"/>
    </row>
    <row r="133" spans="1:16" s="120" customFormat="1" ht="18" customHeight="1" x14ac:dyDescent="0.3">
      <c r="A133" s="108">
        <v>31</v>
      </c>
      <c r="B133" s="131">
        <f t="shared" si="26"/>
        <v>43616</v>
      </c>
      <c r="C133" s="140">
        <f>'Att(1of5)(JP-Non)'!C133</f>
        <v>9.9774479999999999E-2</v>
      </c>
      <c r="D133" s="117">
        <f t="shared" ref="D133:E133" si="53">EOMONTH(D132,1)</f>
        <v>43646</v>
      </c>
      <c r="E133" s="131">
        <f t="shared" si="53"/>
        <v>43677</v>
      </c>
      <c r="F133" s="121">
        <v>285542.81</v>
      </c>
      <c r="G133" s="131">
        <f t="shared" si="28"/>
        <v>43708</v>
      </c>
      <c r="H133" s="121">
        <v>190469.95</v>
      </c>
      <c r="I133" s="123">
        <f t="shared" si="30"/>
        <v>-17355.369999999879</v>
      </c>
      <c r="J133" s="121">
        <f t="shared" si="31"/>
        <v>268187.44000000012</v>
      </c>
      <c r="K133" s="121">
        <f t="shared" si="32"/>
        <v>-17355.369999999879</v>
      </c>
      <c r="N133" s="129"/>
      <c r="O133" s="129"/>
      <c r="P133" s="129"/>
    </row>
    <row r="134" spans="1:16" s="120" customFormat="1" ht="18" customHeight="1" x14ac:dyDescent="0.3">
      <c r="A134" s="108">
        <v>32</v>
      </c>
      <c r="B134" s="131">
        <f t="shared" si="26"/>
        <v>43646</v>
      </c>
      <c r="C134" s="140">
        <f>'Att(1of5)(JP-Non)'!C134</f>
        <v>8.8896310000000006E-2</v>
      </c>
      <c r="D134" s="117">
        <f t="shared" ref="D134:E134" si="54">EOMONTH(D133,1)</f>
        <v>43677</v>
      </c>
      <c r="E134" s="131">
        <f t="shared" si="54"/>
        <v>43708</v>
      </c>
      <c r="F134" s="121">
        <v>294089.65999999997</v>
      </c>
      <c r="G134" s="131">
        <f t="shared" si="28"/>
        <v>43738</v>
      </c>
      <c r="H134" s="121">
        <v>330911.42</v>
      </c>
      <c r="I134" s="123">
        <f t="shared" si="30"/>
        <v>-62723.979999999865</v>
      </c>
      <c r="J134" s="121">
        <f t="shared" si="31"/>
        <v>231365.68000000011</v>
      </c>
      <c r="K134" s="121">
        <f t="shared" si="32"/>
        <v>-62723.979999999865</v>
      </c>
      <c r="N134" s="129"/>
      <c r="O134" s="129"/>
      <c r="P134" s="129"/>
    </row>
    <row r="135" spans="1:16" s="120" customFormat="1" ht="18" customHeight="1" x14ac:dyDescent="0.3">
      <c r="A135" s="108">
        <v>33</v>
      </c>
      <c r="B135" s="131">
        <f t="shared" si="26"/>
        <v>43677</v>
      </c>
      <c r="C135" s="140">
        <f>'Att(1of5)(JP-Non)'!C135</f>
        <v>9.3644240000000004E-2</v>
      </c>
      <c r="D135" s="117">
        <f t="shared" ref="D135:E135" si="55">EOMONTH(D134,1)</f>
        <v>43708</v>
      </c>
      <c r="E135" s="131">
        <f t="shared" si="55"/>
        <v>43738</v>
      </c>
      <c r="F135" s="121">
        <v>304053.2</v>
      </c>
      <c r="G135" s="131">
        <f t="shared" si="28"/>
        <v>43769</v>
      </c>
      <c r="H135" s="121">
        <v>219602.36</v>
      </c>
      <c r="I135" s="123">
        <f t="shared" si="30"/>
        <v>11763.320000000123</v>
      </c>
      <c r="J135" s="121">
        <f t="shared" si="31"/>
        <v>315816.52000000014</v>
      </c>
      <c r="K135" s="121">
        <f t="shared" si="32"/>
        <v>11763.320000000123</v>
      </c>
      <c r="N135" s="129"/>
      <c r="O135" s="129"/>
      <c r="P135" s="129"/>
    </row>
    <row r="136" spans="1:16" ht="7.5" customHeight="1" x14ac:dyDescent="0.3">
      <c r="B136" s="157"/>
      <c r="C136" s="141"/>
      <c r="D136" s="161"/>
      <c r="E136" s="161"/>
      <c r="F136" s="162"/>
      <c r="G136" s="162"/>
      <c r="H136" s="162"/>
      <c r="I136" s="162"/>
      <c r="J136" s="162"/>
      <c r="K136" s="162"/>
    </row>
    <row r="137" spans="1:16" x14ac:dyDescent="0.3">
      <c r="F137" s="109"/>
      <c r="G137" s="109"/>
      <c r="H137" s="109"/>
      <c r="I137" s="109"/>
      <c r="J137" s="109"/>
      <c r="K137" s="109"/>
    </row>
    <row r="138" spans="1:16" x14ac:dyDescent="0.3">
      <c r="F138" s="109"/>
      <c r="G138" s="109"/>
      <c r="H138" s="109"/>
      <c r="I138" s="109"/>
      <c r="J138" s="109"/>
      <c r="K138" s="109"/>
    </row>
    <row r="139" spans="1:16" x14ac:dyDescent="0.3">
      <c r="F139" s="109"/>
      <c r="G139" s="109"/>
      <c r="H139" s="109"/>
      <c r="I139" s="109"/>
      <c r="J139" s="109"/>
      <c r="K139" s="109"/>
    </row>
    <row r="140" spans="1:16" x14ac:dyDescent="0.3">
      <c r="F140" s="109"/>
      <c r="G140" s="109"/>
      <c r="H140" s="109"/>
      <c r="I140" s="109"/>
      <c r="J140" s="109"/>
      <c r="K140" s="109"/>
    </row>
    <row r="141" spans="1:16" x14ac:dyDescent="0.3">
      <c r="F141" s="109"/>
      <c r="G141" s="109"/>
      <c r="H141" s="109"/>
      <c r="I141" s="109"/>
      <c r="J141" s="109"/>
      <c r="K141" s="109"/>
    </row>
    <row r="142" spans="1:16" x14ac:dyDescent="0.3">
      <c r="F142" s="109"/>
      <c r="G142" s="109"/>
      <c r="H142" s="109"/>
      <c r="I142" s="109"/>
      <c r="J142" s="109"/>
      <c r="K142" s="109"/>
    </row>
    <row r="143" spans="1:16" x14ac:dyDescent="0.3">
      <c r="F143" s="109"/>
      <c r="G143" s="109"/>
      <c r="H143" s="109"/>
      <c r="I143" s="109"/>
      <c r="J143" s="109"/>
      <c r="K143" s="109"/>
    </row>
    <row r="144" spans="1:16" x14ac:dyDescent="0.3">
      <c r="F144" s="109"/>
      <c r="G144" s="109"/>
      <c r="H144" s="109"/>
      <c r="I144" s="109"/>
      <c r="J144" s="109"/>
      <c r="K144" s="109"/>
    </row>
    <row r="145" spans="6:11" x14ac:dyDescent="0.3">
      <c r="F145" s="109"/>
      <c r="G145" s="109"/>
      <c r="H145" s="109"/>
      <c r="I145" s="109"/>
      <c r="J145" s="109"/>
      <c r="K145" s="109"/>
    </row>
    <row r="146" spans="6:11" x14ac:dyDescent="0.3">
      <c r="F146" s="109"/>
      <c r="G146" s="109"/>
      <c r="H146" s="109"/>
      <c r="I146" s="109"/>
      <c r="J146" s="109"/>
      <c r="K146" s="109"/>
    </row>
  </sheetData>
  <mergeCells count="16">
    <mergeCell ref="H10:H13"/>
    <mergeCell ref="I10:I13"/>
    <mergeCell ref="J10:J13"/>
    <mergeCell ref="K10:K13"/>
    <mergeCell ref="B10:B13"/>
    <mergeCell ref="C10:C13"/>
    <mergeCell ref="D10:D13"/>
    <mergeCell ref="E10:E13"/>
    <mergeCell ref="F10:F13"/>
    <mergeCell ref="G10:G13"/>
    <mergeCell ref="B7:K7"/>
    <mergeCell ref="B8:K8"/>
    <mergeCell ref="A1:L1"/>
    <mergeCell ref="A2:L2"/>
    <mergeCell ref="A3:L3"/>
    <mergeCell ref="A4:L4"/>
  </mergeCells>
  <printOptions horizontalCentered="1"/>
  <pageMargins left="0.375" right="0.375" top="1.625" bottom="0.75" header="1" footer="0.375"/>
  <pageSetup scale="70" pageOrder="overThenDown" orientation="landscape" r:id="rId1"/>
  <headerFooter>
    <oddHeader xml:space="preserve">&amp;C&amp;"Century Schoolbook,Bold"&amp;17Big Rivers Electric Corporation
Case No. 2020-00144
Two-Year Environmental Surcharge Review
</oddHeader>
    <oddFooter>&amp;L&amp;"Century Schoolbook,Bold"&amp;15Case No. 2020-00144
&amp;"Century Schoolbook,Bold Italic"&amp;UAttachment 3 of  5&amp;"Century Schoolbook,Bold"&amp;U for Response to Staff Item 2
Witness:  Nicholas R. Castlen
Page 1 of  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229"/>
  <sheetViews>
    <sheetView view="pageBreakPreview" zoomScaleNormal="100" zoomScaleSheetLayoutView="100" workbookViewId="0">
      <pane xSplit="4" ySplit="11" topLeftCell="E108" activePane="bottomRight" state="frozen"/>
      <selection activeCell="E110" sqref="E110"/>
      <selection pane="topRight" activeCell="E110" sqref="E110"/>
      <selection pane="bottomLeft" activeCell="E110" sqref="E110"/>
      <selection pane="bottomRight" activeCell="E108" sqref="E108"/>
    </sheetView>
  </sheetViews>
  <sheetFormatPr defaultColWidth="9.109375" defaultRowHeight="15.6" outlineLevelRow="1" x14ac:dyDescent="0.3"/>
  <cols>
    <col min="1" max="1" width="5.109375" style="108" customWidth="1"/>
    <col min="2" max="2" width="14.109375" style="108" customWidth="1"/>
    <col min="3" max="3" width="18.33203125" style="108" customWidth="1"/>
    <col min="4" max="5" width="14.44140625" style="126" customWidth="1"/>
    <col min="6" max="6" width="23.6640625" style="115" customWidth="1"/>
    <col min="7" max="7" width="16.33203125" style="115" customWidth="1"/>
    <col min="8" max="8" width="23.6640625" style="115" customWidth="1"/>
    <col min="9" max="9" width="27" style="115" customWidth="1"/>
    <col min="10" max="10" width="1.6640625" style="107" customWidth="1"/>
    <col min="11" max="11" width="14" style="110" bestFit="1" customWidth="1"/>
    <col min="12" max="12" width="12.109375" style="110" bestFit="1" customWidth="1"/>
    <col min="13" max="13" width="11.5546875" style="110" bestFit="1" customWidth="1"/>
    <col min="14" max="16" width="9.109375" style="110"/>
    <col min="17" max="16384" width="9.109375" style="107"/>
  </cols>
  <sheetData>
    <row r="1" spans="1:16" ht="16.95" customHeight="1" x14ac:dyDescent="0.3">
      <c r="A1" s="215" t="str">
        <f>'Att(1of5)(JP-Non)'!A1:L1</f>
        <v>BIG RIVERS ELECTRIC CORPORATION</v>
      </c>
      <c r="B1" s="229"/>
      <c r="C1" s="229"/>
      <c r="D1" s="229"/>
      <c r="E1" s="229"/>
      <c r="F1" s="229"/>
      <c r="G1" s="229"/>
      <c r="H1" s="229"/>
      <c r="I1" s="229"/>
      <c r="J1" s="229"/>
      <c r="K1" s="107"/>
      <c r="L1" s="109"/>
      <c r="M1" s="109"/>
      <c r="N1" s="109"/>
      <c r="O1" s="107"/>
      <c r="P1" s="107"/>
    </row>
    <row r="2" spans="1:16" ht="16.95" customHeight="1" x14ac:dyDescent="0.3">
      <c r="A2" s="215" t="str">
        <f>'Att(1of5)(JP-Non)'!A2:L2</f>
        <v>Two-Year Environmental Surcharge Review (Case No. 2020-00144)</v>
      </c>
      <c r="B2" s="229"/>
      <c r="C2" s="229"/>
      <c r="D2" s="229"/>
      <c r="E2" s="229"/>
      <c r="F2" s="229"/>
      <c r="G2" s="229"/>
      <c r="H2" s="229"/>
      <c r="I2" s="229"/>
      <c r="J2" s="229"/>
      <c r="K2" s="107"/>
      <c r="L2" s="109"/>
      <c r="M2" s="109"/>
      <c r="N2" s="109"/>
      <c r="O2" s="107"/>
      <c r="P2" s="107"/>
    </row>
    <row r="3" spans="1:16" ht="16.95" customHeight="1" x14ac:dyDescent="0.3">
      <c r="A3" s="215" t="str">
        <f>'Att(1of5)(JP-Non)'!A3:L3</f>
        <v>Response to Commission Staff's First Request for Information dated May 5, 2020</v>
      </c>
      <c r="B3" s="229"/>
      <c r="C3" s="229"/>
      <c r="D3" s="229"/>
      <c r="E3" s="229"/>
      <c r="F3" s="229"/>
      <c r="G3" s="229"/>
      <c r="H3" s="229"/>
      <c r="I3" s="229"/>
      <c r="J3" s="229"/>
      <c r="K3" s="107"/>
      <c r="L3" s="109"/>
      <c r="M3" s="109"/>
      <c r="N3" s="109"/>
      <c r="O3" s="107"/>
      <c r="P3" s="107"/>
    </row>
    <row r="4" spans="1:16" ht="16.95" customHeight="1" x14ac:dyDescent="0.3">
      <c r="A4" s="215" t="s">
        <v>146</v>
      </c>
      <c r="B4" s="229"/>
      <c r="C4" s="229"/>
      <c r="D4" s="229"/>
      <c r="E4" s="229"/>
      <c r="F4" s="229"/>
      <c r="G4" s="229"/>
      <c r="H4" s="229"/>
      <c r="I4" s="229"/>
      <c r="J4" s="229"/>
      <c r="K4" s="107"/>
      <c r="L4" s="109"/>
      <c r="M4" s="109"/>
      <c r="N4" s="109"/>
      <c r="O4" s="107"/>
      <c r="P4" s="107"/>
    </row>
    <row r="5" spans="1:16" s="120" customFormat="1" ht="9.75" customHeight="1" x14ac:dyDescent="0.3">
      <c r="A5" s="108"/>
      <c r="B5" s="108"/>
      <c r="C5" s="108"/>
      <c r="D5" s="130"/>
      <c r="E5" s="130"/>
      <c r="F5" s="112"/>
      <c r="G5" s="112"/>
      <c r="H5" s="112"/>
      <c r="I5" s="112"/>
      <c r="K5" s="133"/>
      <c r="L5" s="133"/>
      <c r="M5" s="133"/>
      <c r="N5" s="133"/>
      <c r="O5" s="133"/>
      <c r="P5" s="133"/>
    </row>
    <row r="6" spans="1:16" ht="17.100000000000001" customHeight="1" x14ac:dyDescent="0.3">
      <c r="A6" s="108">
        <v>1</v>
      </c>
      <c r="B6" s="230" t="s">
        <v>101</v>
      </c>
      <c r="C6" s="231"/>
      <c r="D6" s="231"/>
      <c r="E6" s="231"/>
      <c r="F6" s="231"/>
      <c r="G6" s="231"/>
      <c r="H6" s="231"/>
      <c r="I6" s="232"/>
    </row>
    <row r="7" spans="1:16" ht="17.100000000000001" customHeight="1" x14ac:dyDescent="0.3">
      <c r="A7" s="108">
        <f>A6+1</f>
        <v>2</v>
      </c>
      <c r="B7" s="233" t="s">
        <v>108</v>
      </c>
      <c r="C7" s="234"/>
      <c r="D7" s="234"/>
      <c r="E7" s="234"/>
      <c r="F7" s="234"/>
      <c r="G7" s="234"/>
      <c r="H7" s="234"/>
      <c r="I7" s="235"/>
    </row>
    <row r="8" spans="1:16" ht="17.100000000000001" customHeight="1" x14ac:dyDescent="0.3">
      <c r="A8" s="108">
        <f t="shared" ref="A8:A11" si="0">A7+1</f>
        <v>3</v>
      </c>
      <c r="B8" s="108" t="s">
        <v>1</v>
      </c>
      <c r="C8" s="108" t="s">
        <v>2</v>
      </c>
      <c r="D8" s="113" t="s">
        <v>3</v>
      </c>
      <c r="E8" s="113" t="s">
        <v>4</v>
      </c>
      <c r="F8" s="114" t="s">
        <v>5</v>
      </c>
      <c r="G8" s="114" t="s">
        <v>6</v>
      </c>
      <c r="H8" s="136" t="s">
        <v>96</v>
      </c>
      <c r="I8" s="136" t="s">
        <v>97</v>
      </c>
    </row>
    <row r="9" spans="1:16" ht="17.100000000000001" customHeight="1" x14ac:dyDescent="0.3">
      <c r="A9" s="108">
        <f>A8+1</f>
        <v>4</v>
      </c>
      <c r="B9" s="213" t="s">
        <v>105</v>
      </c>
      <c r="C9" s="213" t="s">
        <v>107</v>
      </c>
      <c r="D9" s="213" t="s">
        <v>94</v>
      </c>
      <c r="E9" s="213" t="s">
        <v>95</v>
      </c>
      <c r="F9" s="213" t="s">
        <v>114</v>
      </c>
      <c r="G9" s="213" t="s">
        <v>109</v>
      </c>
      <c r="H9" s="213" t="s">
        <v>132</v>
      </c>
      <c r="I9" s="213" t="s">
        <v>111</v>
      </c>
    </row>
    <row r="10" spans="1:16" ht="17.100000000000001" customHeight="1" x14ac:dyDescent="0.3">
      <c r="A10" s="108">
        <f t="shared" si="0"/>
        <v>5</v>
      </c>
      <c r="B10" s="213"/>
      <c r="C10" s="213"/>
      <c r="D10" s="213"/>
      <c r="E10" s="213"/>
      <c r="F10" s="213"/>
      <c r="G10" s="213"/>
      <c r="H10" s="213"/>
      <c r="I10" s="213"/>
    </row>
    <row r="11" spans="1:16" ht="17.100000000000001" customHeight="1" x14ac:dyDescent="0.3">
      <c r="A11" s="108">
        <f t="shared" si="0"/>
        <v>6</v>
      </c>
      <c r="B11" s="213"/>
      <c r="C11" s="213"/>
      <c r="D11" s="213"/>
      <c r="E11" s="213"/>
      <c r="F11" s="213"/>
      <c r="G11" s="213"/>
      <c r="H11" s="213"/>
      <c r="I11" s="213"/>
    </row>
    <row r="12" spans="1:16" ht="17.100000000000001" hidden="1" customHeight="1" outlineLevel="1" x14ac:dyDescent="0.3">
      <c r="B12" s="156"/>
      <c r="C12" s="155"/>
      <c r="D12" s="117">
        <v>39995</v>
      </c>
      <c r="E12" s="163"/>
      <c r="F12" s="121">
        <v>1605.6</v>
      </c>
      <c r="G12" s="163"/>
      <c r="H12" s="121">
        <f t="shared" ref="H12:H43" si="1">+F12</f>
        <v>1605.6</v>
      </c>
      <c r="I12" s="121">
        <f t="shared" ref="I12:I43" si="2">+F12-H12</f>
        <v>0</v>
      </c>
    </row>
    <row r="13" spans="1:16" ht="17.100000000000001" hidden="1" customHeight="1" outlineLevel="1" x14ac:dyDescent="0.3">
      <c r="B13" s="156"/>
      <c r="C13" s="155"/>
      <c r="D13" s="117">
        <f t="shared" ref="D13:D44" si="3">EOMONTH(D12,1)</f>
        <v>40056</v>
      </c>
      <c r="E13" s="163"/>
      <c r="F13" s="121">
        <v>2366.41</v>
      </c>
      <c r="G13" s="163"/>
      <c r="H13" s="121">
        <f t="shared" si="1"/>
        <v>2366.41</v>
      </c>
      <c r="I13" s="121">
        <f t="shared" si="2"/>
        <v>0</v>
      </c>
    </row>
    <row r="14" spans="1:16" ht="17.100000000000001" hidden="1" customHeight="1" outlineLevel="1" x14ac:dyDescent="0.3">
      <c r="B14" s="156"/>
      <c r="C14" s="155"/>
      <c r="D14" s="117">
        <f t="shared" si="3"/>
        <v>40086</v>
      </c>
      <c r="E14" s="163"/>
      <c r="F14" s="121">
        <v>2094.44</v>
      </c>
      <c r="G14" s="163"/>
      <c r="H14" s="121">
        <f t="shared" si="1"/>
        <v>2094.44</v>
      </c>
      <c r="I14" s="121">
        <f t="shared" si="2"/>
        <v>0</v>
      </c>
    </row>
    <row r="15" spans="1:16" ht="17.100000000000001" hidden="1" customHeight="1" outlineLevel="1" x14ac:dyDescent="0.3">
      <c r="B15" s="156"/>
      <c r="C15" s="155"/>
      <c r="D15" s="117">
        <f t="shared" si="3"/>
        <v>40117</v>
      </c>
      <c r="E15" s="163"/>
      <c r="F15" s="121">
        <v>3531.51</v>
      </c>
      <c r="G15" s="163"/>
      <c r="H15" s="121">
        <f t="shared" si="1"/>
        <v>3531.51</v>
      </c>
      <c r="I15" s="121">
        <f t="shared" si="2"/>
        <v>0</v>
      </c>
    </row>
    <row r="16" spans="1:16" ht="17.100000000000001" hidden="1" customHeight="1" outlineLevel="1" x14ac:dyDescent="0.3">
      <c r="B16" s="156"/>
      <c r="C16" s="155"/>
      <c r="D16" s="117">
        <f t="shared" si="3"/>
        <v>40147</v>
      </c>
      <c r="E16" s="163"/>
      <c r="F16" s="121">
        <v>2707.65</v>
      </c>
      <c r="G16" s="163"/>
      <c r="H16" s="121">
        <f t="shared" si="1"/>
        <v>2707.65</v>
      </c>
      <c r="I16" s="121">
        <f t="shared" si="2"/>
        <v>0</v>
      </c>
    </row>
    <row r="17" spans="2:9" ht="17.100000000000001" hidden="1" customHeight="1" outlineLevel="1" x14ac:dyDescent="0.3">
      <c r="B17" s="156"/>
      <c r="C17" s="155"/>
      <c r="D17" s="117">
        <f t="shared" si="3"/>
        <v>40178</v>
      </c>
      <c r="E17" s="163"/>
      <c r="F17" s="121">
        <v>2223.48</v>
      </c>
      <c r="G17" s="163"/>
      <c r="H17" s="121">
        <f t="shared" si="1"/>
        <v>2223.48</v>
      </c>
      <c r="I17" s="121">
        <f t="shared" si="2"/>
        <v>0</v>
      </c>
    </row>
    <row r="18" spans="2:9" ht="17.100000000000001" hidden="1" customHeight="1" outlineLevel="1" x14ac:dyDescent="0.3">
      <c r="B18" s="156"/>
      <c r="C18" s="155"/>
      <c r="D18" s="117">
        <f t="shared" si="3"/>
        <v>40209</v>
      </c>
      <c r="E18" s="163"/>
      <c r="F18" s="121">
        <v>2411.2800000000002</v>
      </c>
      <c r="G18" s="163"/>
      <c r="H18" s="121">
        <f t="shared" si="1"/>
        <v>2411.2800000000002</v>
      </c>
      <c r="I18" s="121">
        <f t="shared" si="2"/>
        <v>0</v>
      </c>
    </row>
    <row r="19" spans="2:9" ht="17.100000000000001" hidden="1" customHeight="1" outlineLevel="1" x14ac:dyDescent="0.3">
      <c r="B19" s="156"/>
      <c r="C19" s="155"/>
      <c r="D19" s="117">
        <f t="shared" si="3"/>
        <v>40237</v>
      </c>
      <c r="E19" s="163"/>
      <c r="F19" s="121">
        <v>2647.06</v>
      </c>
      <c r="G19" s="163"/>
      <c r="H19" s="121">
        <f t="shared" si="1"/>
        <v>2647.06</v>
      </c>
      <c r="I19" s="121">
        <f t="shared" si="2"/>
        <v>0</v>
      </c>
    </row>
    <row r="20" spans="2:9" ht="17.100000000000001" hidden="1" customHeight="1" outlineLevel="1" x14ac:dyDescent="0.3">
      <c r="B20" s="156"/>
      <c r="C20" s="155"/>
      <c r="D20" s="117">
        <f t="shared" si="3"/>
        <v>40268</v>
      </c>
      <c r="E20" s="163"/>
      <c r="F20" s="121">
        <v>2705.68</v>
      </c>
      <c r="G20" s="163"/>
      <c r="H20" s="121">
        <f t="shared" si="1"/>
        <v>2705.68</v>
      </c>
      <c r="I20" s="121">
        <f t="shared" si="2"/>
        <v>0</v>
      </c>
    </row>
    <row r="21" spans="2:9" ht="17.100000000000001" hidden="1" customHeight="1" outlineLevel="1" x14ac:dyDescent="0.3">
      <c r="B21" s="156"/>
      <c r="C21" s="155"/>
      <c r="D21" s="117">
        <f t="shared" si="3"/>
        <v>40298</v>
      </c>
      <c r="E21" s="163"/>
      <c r="F21" s="121">
        <v>3039.46</v>
      </c>
      <c r="G21" s="163"/>
      <c r="H21" s="121">
        <f t="shared" si="1"/>
        <v>3039.46</v>
      </c>
      <c r="I21" s="121">
        <f t="shared" si="2"/>
        <v>0</v>
      </c>
    </row>
    <row r="22" spans="2:9" ht="17.100000000000001" hidden="1" customHeight="1" outlineLevel="1" x14ac:dyDescent="0.3">
      <c r="B22" s="156"/>
      <c r="C22" s="155"/>
      <c r="D22" s="117">
        <f t="shared" si="3"/>
        <v>40329</v>
      </c>
      <c r="E22" s="163"/>
      <c r="F22" s="121">
        <v>2835.23</v>
      </c>
      <c r="G22" s="163"/>
      <c r="H22" s="121">
        <f t="shared" si="1"/>
        <v>2835.23</v>
      </c>
      <c r="I22" s="121">
        <f t="shared" si="2"/>
        <v>0</v>
      </c>
    </row>
    <row r="23" spans="2:9" ht="17.100000000000001" hidden="1" customHeight="1" outlineLevel="1" x14ac:dyDescent="0.3">
      <c r="B23" s="156"/>
      <c r="C23" s="155"/>
      <c r="D23" s="117">
        <f t="shared" si="3"/>
        <v>40359</v>
      </c>
      <c r="E23" s="163"/>
      <c r="F23" s="121">
        <v>2773.59</v>
      </c>
      <c r="G23" s="163"/>
      <c r="H23" s="121">
        <f t="shared" si="1"/>
        <v>2773.59</v>
      </c>
      <c r="I23" s="121">
        <f t="shared" si="2"/>
        <v>0</v>
      </c>
    </row>
    <row r="24" spans="2:9" ht="17.100000000000001" hidden="1" customHeight="1" outlineLevel="1" x14ac:dyDescent="0.3">
      <c r="B24" s="156"/>
      <c r="C24" s="155"/>
      <c r="D24" s="117">
        <f t="shared" si="3"/>
        <v>40390</v>
      </c>
      <c r="E24" s="163"/>
      <c r="F24" s="121">
        <v>2564.7399999999998</v>
      </c>
      <c r="G24" s="163"/>
      <c r="H24" s="121">
        <f t="shared" si="1"/>
        <v>2564.7399999999998</v>
      </c>
      <c r="I24" s="121">
        <f t="shared" si="2"/>
        <v>0</v>
      </c>
    </row>
    <row r="25" spans="2:9" ht="17.100000000000001" hidden="1" customHeight="1" outlineLevel="1" x14ac:dyDescent="0.3">
      <c r="B25" s="156"/>
      <c r="C25" s="155"/>
      <c r="D25" s="117">
        <f t="shared" si="3"/>
        <v>40421</v>
      </c>
      <c r="E25" s="163"/>
      <c r="F25" s="121">
        <v>3536.27</v>
      </c>
      <c r="G25" s="163"/>
      <c r="H25" s="121">
        <f t="shared" si="1"/>
        <v>3536.27</v>
      </c>
      <c r="I25" s="121">
        <f t="shared" si="2"/>
        <v>0</v>
      </c>
    </row>
    <row r="26" spans="2:9" ht="17.100000000000001" hidden="1" customHeight="1" outlineLevel="1" x14ac:dyDescent="0.3">
      <c r="B26" s="156"/>
      <c r="C26" s="155"/>
      <c r="D26" s="117">
        <f t="shared" si="3"/>
        <v>40451</v>
      </c>
      <c r="E26" s="163"/>
      <c r="F26" s="121">
        <v>3260</v>
      </c>
      <c r="G26" s="163"/>
      <c r="H26" s="121">
        <f t="shared" si="1"/>
        <v>3260</v>
      </c>
      <c r="I26" s="121">
        <f t="shared" si="2"/>
        <v>0</v>
      </c>
    </row>
    <row r="27" spans="2:9" ht="17.100000000000001" hidden="1" customHeight="1" outlineLevel="1" x14ac:dyDescent="0.3">
      <c r="B27" s="156"/>
      <c r="C27" s="155"/>
      <c r="D27" s="117">
        <f t="shared" si="3"/>
        <v>40482</v>
      </c>
      <c r="E27" s="163"/>
      <c r="F27" s="121">
        <v>2230</v>
      </c>
      <c r="G27" s="163"/>
      <c r="H27" s="121">
        <f t="shared" si="1"/>
        <v>2230</v>
      </c>
      <c r="I27" s="121">
        <f t="shared" si="2"/>
        <v>0</v>
      </c>
    </row>
    <row r="28" spans="2:9" ht="17.100000000000001" hidden="1" customHeight="1" outlineLevel="1" x14ac:dyDescent="0.3">
      <c r="B28" s="156"/>
      <c r="C28" s="155"/>
      <c r="D28" s="117">
        <f t="shared" si="3"/>
        <v>40512</v>
      </c>
      <c r="E28" s="163"/>
      <c r="F28" s="121">
        <v>2364</v>
      </c>
      <c r="G28" s="163"/>
      <c r="H28" s="121">
        <f t="shared" si="1"/>
        <v>2364</v>
      </c>
      <c r="I28" s="121">
        <f t="shared" si="2"/>
        <v>0</v>
      </c>
    </row>
    <row r="29" spans="2:9" ht="17.100000000000001" hidden="1" customHeight="1" outlineLevel="1" x14ac:dyDescent="0.3">
      <c r="B29" s="156"/>
      <c r="C29" s="155"/>
      <c r="D29" s="117">
        <f t="shared" si="3"/>
        <v>40543</v>
      </c>
      <c r="E29" s="163"/>
      <c r="F29" s="121">
        <v>2747</v>
      </c>
      <c r="G29" s="163"/>
      <c r="H29" s="121">
        <f t="shared" si="1"/>
        <v>2747</v>
      </c>
      <c r="I29" s="121">
        <f t="shared" si="2"/>
        <v>0</v>
      </c>
    </row>
    <row r="30" spans="2:9" ht="17.100000000000001" hidden="1" customHeight="1" outlineLevel="1" x14ac:dyDescent="0.3">
      <c r="B30" s="156"/>
      <c r="C30" s="155"/>
      <c r="D30" s="117">
        <f t="shared" si="3"/>
        <v>40574</v>
      </c>
      <c r="E30" s="163"/>
      <c r="F30" s="121">
        <v>1966</v>
      </c>
      <c r="G30" s="163"/>
      <c r="H30" s="121">
        <f t="shared" si="1"/>
        <v>1966</v>
      </c>
      <c r="I30" s="121">
        <f t="shared" si="2"/>
        <v>0</v>
      </c>
    </row>
    <row r="31" spans="2:9" ht="17.100000000000001" hidden="1" customHeight="1" outlineLevel="1" x14ac:dyDescent="0.3">
      <c r="B31" s="156"/>
      <c r="C31" s="155"/>
      <c r="D31" s="117">
        <f t="shared" si="3"/>
        <v>40602</v>
      </c>
      <c r="E31" s="163"/>
      <c r="F31" s="121">
        <v>1377</v>
      </c>
      <c r="G31" s="163"/>
      <c r="H31" s="121">
        <f t="shared" si="1"/>
        <v>1377</v>
      </c>
      <c r="I31" s="121">
        <f t="shared" si="2"/>
        <v>0</v>
      </c>
    </row>
    <row r="32" spans="2:9" ht="17.100000000000001" hidden="1" customHeight="1" outlineLevel="1" x14ac:dyDescent="0.3">
      <c r="B32" s="156"/>
      <c r="C32" s="155"/>
      <c r="D32" s="117">
        <f t="shared" si="3"/>
        <v>40633</v>
      </c>
      <c r="E32" s="163"/>
      <c r="F32" s="121">
        <v>1500</v>
      </c>
      <c r="G32" s="163"/>
      <c r="H32" s="121">
        <f t="shared" si="1"/>
        <v>1500</v>
      </c>
      <c r="I32" s="121">
        <f t="shared" si="2"/>
        <v>0</v>
      </c>
    </row>
    <row r="33" spans="2:9" ht="17.100000000000001" hidden="1" customHeight="1" outlineLevel="1" x14ac:dyDescent="0.3">
      <c r="B33" s="156"/>
      <c r="C33" s="155"/>
      <c r="D33" s="117">
        <f t="shared" si="3"/>
        <v>40663</v>
      </c>
      <c r="E33" s="163"/>
      <c r="F33" s="121">
        <v>1390</v>
      </c>
      <c r="G33" s="163"/>
      <c r="H33" s="121">
        <f t="shared" si="1"/>
        <v>1390</v>
      </c>
      <c r="I33" s="121">
        <f t="shared" si="2"/>
        <v>0</v>
      </c>
    </row>
    <row r="34" spans="2:9" ht="17.100000000000001" hidden="1" customHeight="1" outlineLevel="1" x14ac:dyDescent="0.3">
      <c r="B34" s="156"/>
      <c r="C34" s="155"/>
      <c r="D34" s="117">
        <f t="shared" si="3"/>
        <v>40694</v>
      </c>
      <c r="E34" s="163"/>
      <c r="F34" s="121">
        <v>1413</v>
      </c>
      <c r="G34" s="163"/>
      <c r="H34" s="121">
        <f t="shared" si="1"/>
        <v>1413</v>
      </c>
      <c r="I34" s="121">
        <f t="shared" si="2"/>
        <v>0</v>
      </c>
    </row>
    <row r="35" spans="2:9" ht="17.100000000000001" hidden="1" customHeight="1" outlineLevel="1" x14ac:dyDescent="0.3">
      <c r="B35" s="156"/>
      <c r="C35" s="155"/>
      <c r="D35" s="117">
        <f t="shared" si="3"/>
        <v>40724</v>
      </c>
      <c r="E35" s="163"/>
      <c r="F35" s="121">
        <v>2068</v>
      </c>
      <c r="G35" s="163"/>
      <c r="H35" s="121">
        <f t="shared" si="1"/>
        <v>2068</v>
      </c>
      <c r="I35" s="121">
        <f t="shared" si="2"/>
        <v>0</v>
      </c>
    </row>
    <row r="36" spans="2:9" ht="17.100000000000001" hidden="1" customHeight="1" outlineLevel="1" x14ac:dyDescent="0.3">
      <c r="B36" s="156"/>
      <c r="C36" s="155"/>
      <c r="D36" s="117">
        <f t="shared" si="3"/>
        <v>40755</v>
      </c>
      <c r="E36" s="163"/>
      <c r="F36" s="121">
        <v>1673</v>
      </c>
      <c r="G36" s="163"/>
      <c r="H36" s="121">
        <f t="shared" si="1"/>
        <v>1673</v>
      </c>
      <c r="I36" s="121">
        <f t="shared" si="2"/>
        <v>0</v>
      </c>
    </row>
    <row r="37" spans="2:9" ht="17.100000000000001" hidden="1" customHeight="1" outlineLevel="1" x14ac:dyDescent="0.3">
      <c r="B37" s="156"/>
      <c r="C37" s="155"/>
      <c r="D37" s="117">
        <f t="shared" si="3"/>
        <v>40786</v>
      </c>
      <c r="E37" s="163"/>
      <c r="F37" s="121">
        <v>1411</v>
      </c>
      <c r="G37" s="163"/>
      <c r="H37" s="121">
        <f t="shared" si="1"/>
        <v>1411</v>
      </c>
      <c r="I37" s="121">
        <f t="shared" si="2"/>
        <v>0</v>
      </c>
    </row>
    <row r="38" spans="2:9" ht="17.100000000000001" hidden="1" customHeight="1" outlineLevel="1" x14ac:dyDescent="0.3">
      <c r="B38" s="156"/>
      <c r="C38" s="155"/>
      <c r="D38" s="117">
        <f t="shared" si="3"/>
        <v>40816</v>
      </c>
      <c r="E38" s="163"/>
      <c r="F38" s="121">
        <v>787</v>
      </c>
      <c r="G38" s="163"/>
      <c r="H38" s="121">
        <f t="shared" si="1"/>
        <v>787</v>
      </c>
      <c r="I38" s="121">
        <f t="shared" si="2"/>
        <v>0</v>
      </c>
    </row>
    <row r="39" spans="2:9" ht="17.100000000000001" hidden="1" customHeight="1" outlineLevel="1" x14ac:dyDescent="0.3">
      <c r="B39" s="156"/>
      <c r="C39" s="155"/>
      <c r="D39" s="117">
        <f t="shared" si="3"/>
        <v>40847</v>
      </c>
      <c r="E39" s="163"/>
      <c r="F39" s="121">
        <v>905</v>
      </c>
      <c r="G39" s="163"/>
      <c r="H39" s="121">
        <f t="shared" si="1"/>
        <v>905</v>
      </c>
      <c r="I39" s="121">
        <f t="shared" si="2"/>
        <v>0</v>
      </c>
    </row>
    <row r="40" spans="2:9" ht="17.100000000000001" hidden="1" customHeight="1" outlineLevel="1" x14ac:dyDescent="0.3">
      <c r="B40" s="156"/>
      <c r="C40" s="155"/>
      <c r="D40" s="117">
        <f t="shared" si="3"/>
        <v>40877</v>
      </c>
      <c r="E40" s="163"/>
      <c r="F40" s="121">
        <v>862</v>
      </c>
      <c r="G40" s="163"/>
      <c r="H40" s="121">
        <f t="shared" si="1"/>
        <v>862</v>
      </c>
      <c r="I40" s="121">
        <f t="shared" si="2"/>
        <v>0</v>
      </c>
    </row>
    <row r="41" spans="2:9" ht="17.100000000000001" hidden="1" customHeight="1" outlineLevel="1" x14ac:dyDescent="0.3">
      <c r="B41" s="156"/>
      <c r="C41" s="155"/>
      <c r="D41" s="117">
        <f t="shared" si="3"/>
        <v>40908</v>
      </c>
      <c r="E41" s="163"/>
      <c r="F41" s="121">
        <v>1032</v>
      </c>
      <c r="G41" s="163"/>
      <c r="H41" s="121">
        <f t="shared" si="1"/>
        <v>1032</v>
      </c>
      <c r="I41" s="121">
        <f t="shared" si="2"/>
        <v>0</v>
      </c>
    </row>
    <row r="42" spans="2:9" ht="17.100000000000001" hidden="1" customHeight="1" outlineLevel="1" x14ac:dyDescent="0.3">
      <c r="B42" s="156"/>
      <c r="C42" s="155"/>
      <c r="D42" s="117">
        <f t="shared" si="3"/>
        <v>40939</v>
      </c>
      <c r="E42" s="163"/>
      <c r="F42" s="121">
        <v>887</v>
      </c>
      <c r="G42" s="163"/>
      <c r="H42" s="121">
        <f t="shared" si="1"/>
        <v>887</v>
      </c>
      <c r="I42" s="121">
        <f t="shared" si="2"/>
        <v>0</v>
      </c>
    </row>
    <row r="43" spans="2:9" ht="17.100000000000001" hidden="1" customHeight="1" outlineLevel="1" x14ac:dyDescent="0.3">
      <c r="B43" s="156"/>
      <c r="C43" s="155"/>
      <c r="D43" s="117">
        <f t="shared" si="3"/>
        <v>40968</v>
      </c>
      <c r="E43" s="163"/>
      <c r="F43" s="121">
        <v>559</v>
      </c>
      <c r="G43" s="163"/>
      <c r="H43" s="121">
        <f t="shared" si="1"/>
        <v>559</v>
      </c>
      <c r="I43" s="121">
        <f t="shared" si="2"/>
        <v>0</v>
      </c>
    </row>
    <row r="44" spans="2:9" ht="17.100000000000001" hidden="1" customHeight="1" outlineLevel="1" x14ac:dyDescent="0.3">
      <c r="B44" s="156"/>
      <c r="C44" s="155"/>
      <c r="D44" s="117">
        <f t="shared" si="3"/>
        <v>40999</v>
      </c>
      <c r="E44" s="163"/>
      <c r="F44" s="121">
        <v>499</v>
      </c>
      <c r="G44" s="163"/>
      <c r="H44" s="121">
        <f t="shared" ref="H44:H75" si="4">+F44</f>
        <v>499</v>
      </c>
      <c r="I44" s="121">
        <f t="shared" ref="I44:I75" si="5">+F44-H44</f>
        <v>0</v>
      </c>
    </row>
    <row r="45" spans="2:9" ht="17.100000000000001" hidden="1" customHeight="1" outlineLevel="1" x14ac:dyDescent="0.3">
      <c r="B45" s="156"/>
      <c r="C45" s="155"/>
      <c r="D45" s="117">
        <f t="shared" ref="D45:D76" si="6">EOMONTH(D44,1)</f>
        <v>41029</v>
      </c>
      <c r="E45" s="163"/>
      <c r="F45" s="121">
        <v>1352</v>
      </c>
      <c r="G45" s="163"/>
      <c r="H45" s="121">
        <f t="shared" si="4"/>
        <v>1352</v>
      </c>
      <c r="I45" s="121">
        <f t="shared" si="5"/>
        <v>0</v>
      </c>
    </row>
    <row r="46" spans="2:9" ht="17.100000000000001" hidden="1" customHeight="1" outlineLevel="1" x14ac:dyDescent="0.3">
      <c r="B46" s="156"/>
      <c r="C46" s="155"/>
      <c r="D46" s="117">
        <f t="shared" si="6"/>
        <v>41060</v>
      </c>
      <c r="E46" s="163"/>
      <c r="F46" s="121">
        <v>1117</v>
      </c>
      <c r="G46" s="163"/>
      <c r="H46" s="121">
        <f t="shared" si="4"/>
        <v>1117</v>
      </c>
      <c r="I46" s="121">
        <f t="shared" si="5"/>
        <v>0</v>
      </c>
    </row>
    <row r="47" spans="2:9" ht="17.100000000000001" hidden="1" customHeight="1" outlineLevel="1" x14ac:dyDescent="0.3">
      <c r="B47" s="156"/>
      <c r="C47" s="155"/>
      <c r="D47" s="117">
        <f t="shared" si="6"/>
        <v>41090</v>
      </c>
      <c r="E47" s="163"/>
      <c r="F47" s="121">
        <v>702</v>
      </c>
      <c r="G47" s="163"/>
      <c r="H47" s="121">
        <f t="shared" si="4"/>
        <v>702</v>
      </c>
      <c r="I47" s="121">
        <f t="shared" si="5"/>
        <v>0</v>
      </c>
    </row>
    <row r="48" spans="2:9" ht="17.100000000000001" hidden="1" customHeight="1" outlineLevel="1" x14ac:dyDescent="0.3">
      <c r="B48" s="156"/>
      <c r="C48" s="155"/>
      <c r="D48" s="117">
        <f t="shared" si="6"/>
        <v>41121</v>
      </c>
      <c r="E48" s="163"/>
      <c r="F48" s="121">
        <v>400</v>
      </c>
      <c r="G48" s="163"/>
      <c r="H48" s="121">
        <f t="shared" si="4"/>
        <v>400</v>
      </c>
      <c r="I48" s="121">
        <f t="shared" si="5"/>
        <v>0</v>
      </c>
    </row>
    <row r="49" spans="2:9" ht="17.100000000000001" hidden="1" customHeight="1" outlineLevel="1" x14ac:dyDescent="0.3">
      <c r="B49" s="156"/>
      <c r="C49" s="155"/>
      <c r="D49" s="117">
        <f t="shared" si="6"/>
        <v>41152</v>
      </c>
      <c r="E49" s="163"/>
      <c r="F49" s="121">
        <v>962</v>
      </c>
      <c r="G49" s="163"/>
      <c r="H49" s="121">
        <f t="shared" si="4"/>
        <v>962</v>
      </c>
      <c r="I49" s="121">
        <f t="shared" si="5"/>
        <v>0</v>
      </c>
    </row>
    <row r="50" spans="2:9" ht="17.100000000000001" hidden="1" customHeight="1" outlineLevel="1" x14ac:dyDescent="0.3">
      <c r="B50" s="156"/>
      <c r="C50" s="155"/>
      <c r="D50" s="117">
        <f t="shared" si="6"/>
        <v>41182</v>
      </c>
      <c r="E50" s="163"/>
      <c r="F50" s="121">
        <v>1104</v>
      </c>
      <c r="G50" s="163"/>
      <c r="H50" s="121">
        <f t="shared" si="4"/>
        <v>1104</v>
      </c>
      <c r="I50" s="121">
        <f t="shared" si="5"/>
        <v>0</v>
      </c>
    </row>
    <row r="51" spans="2:9" ht="17.100000000000001" hidden="1" customHeight="1" outlineLevel="1" x14ac:dyDescent="0.3">
      <c r="B51" s="156"/>
      <c r="C51" s="155"/>
      <c r="D51" s="117">
        <f t="shared" si="6"/>
        <v>41213</v>
      </c>
      <c r="E51" s="163"/>
      <c r="F51" s="121">
        <v>1962</v>
      </c>
      <c r="G51" s="163"/>
      <c r="H51" s="121">
        <f t="shared" si="4"/>
        <v>1962</v>
      </c>
      <c r="I51" s="121">
        <f t="shared" si="5"/>
        <v>0</v>
      </c>
    </row>
    <row r="52" spans="2:9" ht="17.100000000000001" hidden="1" customHeight="1" outlineLevel="1" x14ac:dyDescent="0.3">
      <c r="B52" s="156"/>
      <c r="C52" s="155"/>
      <c r="D52" s="117">
        <f t="shared" si="6"/>
        <v>41243</v>
      </c>
      <c r="E52" s="163"/>
      <c r="F52" s="121">
        <v>1658</v>
      </c>
      <c r="G52" s="163"/>
      <c r="H52" s="121">
        <f t="shared" si="4"/>
        <v>1658</v>
      </c>
      <c r="I52" s="121">
        <f t="shared" si="5"/>
        <v>0</v>
      </c>
    </row>
    <row r="53" spans="2:9" ht="17.100000000000001" hidden="1" customHeight="1" outlineLevel="1" x14ac:dyDescent="0.3">
      <c r="B53" s="156"/>
      <c r="C53" s="155"/>
      <c r="D53" s="117">
        <f t="shared" si="6"/>
        <v>41274</v>
      </c>
      <c r="E53" s="163"/>
      <c r="F53" s="121">
        <v>1855</v>
      </c>
      <c r="G53" s="163"/>
      <c r="H53" s="121">
        <f t="shared" si="4"/>
        <v>1855</v>
      </c>
      <c r="I53" s="121">
        <f t="shared" si="5"/>
        <v>0</v>
      </c>
    </row>
    <row r="54" spans="2:9" ht="17.100000000000001" hidden="1" customHeight="1" outlineLevel="1" x14ac:dyDescent="0.3">
      <c r="B54" s="156"/>
      <c r="C54" s="155"/>
      <c r="D54" s="117">
        <f t="shared" si="6"/>
        <v>41305</v>
      </c>
      <c r="E54" s="163"/>
      <c r="F54" s="121">
        <v>1686.75</v>
      </c>
      <c r="G54" s="163"/>
      <c r="H54" s="121">
        <f t="shared" si="4"/>
        <v>1686.75</v>
      </c>
      <c r="I54" s="121">
        <f t="shared" si="5"/>
        <v>0</v>
      </c>
    </row>
    <row r="55" spans="2:9" ht="17.100000000000001" hidden="1" customHeight="1" outlineLevel="1" x14ac:dyDescent="0.3">
      <c r="B55" s="156"/>
      <c r="C55" s="155"/>
      <c r="D55" s="117">
        <f t="shared" si="6"/>
        <v>41333</v>
      </c>
      <c r="E55" s="163"/>
      <c r="F55" s="121">
        <v>1510.81</v>
      </c>
      <c r="G55" s="163"/>
      <c r="H55" s="121">
        <f t="shared" si="4"/>
        <v>1510.81</v>
      </c>
      <c r="I55" s="121">
        <f t="shared" si="5"/>
        <v>0</v>
      </c>
    </row>
    <row r="56" spans="2:9" ht="17.100000000000001" hidden="1" customHeight="1" outlineLevel="1" x14ac:dyDescent="0.3">
      <c r="B56" s="156"/>
      <c r="C56" s="155"/>
      <c r="D56" s="117">
        <f t="shared" si="6"/>
        <v>41364</v>
      </c>
      <c r="E56" s="163"/>
      <c r="F56" s="121">
        <v>1559.83</v>
      </c>
      <c r="G56" s="163"/>
      <c r="H56" s="121">
        <f t="shared" si="4"/>
        <v>1559.83</v>
      </c>
      <c r="I56" s="121">
        <f t="shared" si="5"/>
        <v>0</v>
      </c>
    </row>
    <row r="57" spans="2:9" ht="17.100000000000001" hidden="1" customHeight="1" outlineLevel="1" x14ac:dyDescent="0.3">
      <c r="B57" s="156"/>
      <c r="C57" s="155"/>
      <c r="D57" s="117">
        <f t="shared" si="6"/>
        <v>41394</v>
      </c>
      <c r="E57" s="163"/>
      <c r="F57" s="121">
        <v>1647.65</v>
      </c>
      <c r="G57" s="163"/>
      <c r="H57" s="121">
        <f t="shared" si="4"/>
        <v>1647.65</v>
      </c>
      <c r="I57" s="121">
        <f t="shared" si="5"/>
        <v>0</v>
      </c>
    </row>
    <row r="58" spans="2:9" ht="17.100000000000001" hidden="1" customHeight="1" outlineLevel="1" x14ac:dyDescent="0.3">
      <c r="B58" s="156"/>
      <c r="C58" s="155"/>
      <c r="D58" s="117">
        <f t="shared" si="6"/>
        <v>41425</v>
      </c>
      <c r="E58" s="163"/>
      <c r="F58" s="121">
        <v>1843.53</v>
      </c>
      <c r="G58" s="163"/>
      <c r="H58" s="121">
        <f t="shared" si="4"/>
        <v>1843.53</v>
      </c>
      <c r="I58" s="121">
        <f t="shared" si="5"/>
        <v>0</v>
      </c>
    </row>
    <row r="59" spans="2:9" ht="17.100000000000001" hidden="1" customHeight="1" outlineLevel="1" x14ac:dyDescent="0.3">
      <c r="B59" s="156"/>
      <c r="C59" s="155"/>
      <c r="D59" s="117">
        <f t="shared" si="6"/>
        <v>41455</v>
      </c>
      <c r="E59" s="163"/>
      <c r="F59" s="121">
        <v>1982.65</v>
      </c>
      <c r="G59" s="163"/>
      <c r="H59" s="121">
        <f t="shared" si="4"/>
        <v>1982.65</v>
      </c>
      <c r="I59" s="121">
        <f t="shared" si="5"/>
        <v>0</v>
      </c>
    </row>
    <row r="60" spans="2:9" ht="17.100000000000001" hidden="1" customHeight="1" outlineLevel="1" x14ac:dyDescent="0.3">
      <c r="B60" s="156"/>
      <c r="C60" s="155"/>
      <c r="D60" s="117">
        <f t="shared" si="6"/>
        <v>41486</v>
      </c>
      <c r="E60" s="163"/>
      <c r="F60" s="121">
        <v>1863.86</v>
      </c>
      <c r="G60" s="163"/>
      <c r="H60" s="121">
        <f t="shared" si="4"/>
        <v>1863.86</v>
      </c>
      <c r="I60" s="121">
        <f t="shared" si="5"/>
        <v>0</v>
      </c>
    </row>
    <row r="61" spans="2:9" ht="17.100000000000001" hidden="1" customHeight="1" outlineLevel="1" x14ac:dyDescent="0.3">
      <c r="B61" s="156"/>
      <c r="C61" s="155"/>
      <c r="D61" s="117">
        <f t="shared" si="6"/>
        <v>41517</v>
      </c>
      <c r="E61" s="163"/>
      <c r="F61" s="121">
        <v>2106.0500000000002</v>
      </c>
      <c r="G61" s="163"/>
      <c r="H61" s="121">
        <f t="shared" si="4"/>
        <v>2106.0500000000002</v>
      </c>
      <c r="I61" s="121">
        <f t="shared" si="5"/>
        <v>0</v>
      </c>
    </row>
    <row r="62" spans="2:9" ht="17.100000000000001" hidden="1" customHeight="1" outlineLevel="1" x14ac:dyDescent="0.3">
      <c r="B62" s="156"/>
      <c r="C62" s="155"/>
      <c r="D62" s="117">
        <f t="shared" si="6"/>
        <v>41547</v>
      </c>
      <c r="E62" s="163"/>
      <c r="F62" s="121">
        <v>2115.31</v>
      </c>
      <c r="G62" s="163"/>
      <c r="H62" s="121">
        <f t="shared" si="4"/>
        <v>2115.31</v>
      </c>
      <c r="I62" s="121">
        <f t="shared" si="5"/>
        <v>0</v>
      </c>
    </row>
    <row r="63" spans="2:9" ht="17.100000000000001" hidden="1" customHeight="1" outlineLevel="1" x14ac:dyDescent="0.3">
      <c r="B63" s="156"/>
      <c r="C63" s="155"/>
      <c r="D63" s="117">
        <f t="shared" si="6"/>
        <v>41578</v>
      </c>
      <c r="E63" s="163"/>
      <c r="F63" s="121">
        <v>1661.77</v>
      </c>
      <c r="G63" s="163"/>
      <c r="H63" s="121">
        <f t="shared" si="4"/>
        <v>1661.77</v>
      </c>
      <c r="I63" s="121">
        <f t="shared" si="5"/>
        <v>0</v>
      </c>
    </row>
    <row r="64" spans="2:9" ht="17.100000000000001" hidden="1" customHeight="1" outlineLevel="1" x14ac:dyDescent="0.3">
      <c r="B64" s="156"/>
      <c r="C64" s="155"/>
      <c r="D64" s="117">
        <f t="shared" si="6"/>
        <v>41608</v>
      </c>
      <c r="E64" s="163"/>
      <c r="F64" s="121">
        <v>2210.9499999999998</v>
      </c>
      <c r="G64" s="163"/>
      <c r="H64" s="121">
        <f t="shared" si="4"/>
        <v>2210.9499999999998</v>
      </c>
      <c r="I64" s="121">
        <f t="shared" si="5"/>
        <v>0</v>
      </c>
    </row>
    <row r="65" spans="2:9" ht="17.100000000000001" hidden="1" customHeight="1" outlineLevel="1" x14ac:dyDescent="0.3">
      <c r="B65" s="156"/>
      <c r="C65" s="155"/>
      <c r="D65" s="117">
        <f t="shared" si="6"/>
        <v>41639</v>
      </c>
      <c r="E65" s="163"/>
      <c r="F65" s="121">
        <v>2156.89</v>
      </c>
      <c r="G65" s="163"/>
      <c r="H65" s="121">
        <f t="shared" si="4"/>
        <v>2156.89</v>
      </c>
      <c r="I65" s="121">
        <f t="shared" si="5"/>
        <v>0</v>
      </c>
    </row>
    <row r="66" spans="2:9" ht="17.100000000000001" hidden="1" customHeight="1" outlineLevel="1" x14ac:dyDescent="0.3">
      <c r="B66" s="156"/>
      <c r="C66" s="155"/>
      <c r="D66" s="117">
        <f t="shared" si="6"/>
        <v>41670</v>
      </c>
      <c r="E66" s="163"/>
      <c r="F66" s="121">
        <v>2192.09</v>
      </c>
      <c r="G66" s="163"/>
      <c r="H66" s="121">
        <f t="shared" si="4"/>
        <v>2192.09</v>
      </c>
      <c r="I66" s="121">
        <f t="shared" si="5"/>
        <v>0</v>
      </c>
    </row>
    <row r="67" spans="2:9" ht="17.100000000000001" hidden="1" customHeight="1" outlineLevel="1" x14ac:dyDescent="0.3">
      <c r="B67" s="156"/>
      <c r="C67" s="155"/>
      <c r="D67" s="117">
        <f t="shared" si="6"/>
        <v>41698</v>
      </c>
      <c r="E67" s="163"/>
      <c r="F67" s="121">
        <v>2178.73</v>
      </c>
      <c r="G67" s="163"/>
      <c r="H67" s="121">
        <f t="shared" si="4"/>
        <v>2178.73</v>
      </c>
      <c r="I67" s="121">
        <f t="shared" si="5"/>
        <v>0</v>
      </c>
    </row>
    <row r="68" spans="2:9" ht="17.100000000000001" hidden="1" customHeight="1" outlineLevel="1" x14ac:dyDescent="0.3">
      <c r="B68" s="156"/>
      <c r="C68" s="155"/>
      <c r="D68" s="117">
        <f t="shared" si="6"/>
        <v>41729</v>
      </c>
      <c r="E68" s="163"/>
      <c r="F68" s="121">
        <v>1183.58</v>
      </c>
      <c r="G68" s="163"/>
      <c r="H68" s="121">
        <f t="shared" si="4"/>
        <v>1183.58</v>
      </c>
      <c r="I68" s="121">
        <f t="shared" si="5"/>
        <v>0</v>
      </c>
    </row>
    <row r="69" spans="2:9" ht="17.100000000000001" hidden="1" customHeight="1" outlineLevel="1" x14ac:dyDescent="0.3">
      <c r="B69" s="156"/>
      <c r="C69" s="155"/>
      <c r="D69" s="117">
        <f t="shared" si="6"/>
        <v>41759</v>
      </c>
      <c r="E69" s="163"/>
      <c r="F69" s="121">
        <v>2180.79</v>
      </c>
      <c r="G69" s="163"/>
      <c r="H69" s="121">
        <f t="shared" si="4"/>
        <v>2180.79</v>
      </c>
      <c r="I69" s="121">
        <f t="shared" si="5"/>
        <v>0</v>
      </c>
    </row>
    <row r="70" spans="2:9" ht="17.100000000000001" hidden="1" customHeight="1" outlineLevel="1" x14ac:dyDescent="0.3">
      <c r="B70" s="156"/>
      <c r="C70" s="155"/>
      <c r="D70" s="117">
        <f t="shared" si="6"/>
        <v>41790</v>
      </c>
      <c r="E70" s="163"/>
      <c r="F70" s="121">
        <v>2320.4699999999998</v>
      </c>
      <c r="G70" s="163"/>
      <c r="H70" s="121">
        <f t="shared" si="4"/>
        <v>2320.4699999999998</v>
      </c>
      <c r="I70" s="121">
        <f t="shared" si="5"/>
        <v>0</v>
      </c>
    </row>
    <row r="71" spans="2:9" ht="17.100000000000001" hidden="1" customHeight="1" outlineLevel="1" x14ac:dyDescent="0.3">
      <c r="B71" s="156"/>
      <c r="C71" s="155"/>
      <c r="D71" s="117">
        <f t="shared" si="6"/>
        <v>41820</v>
      </c>
      <c r="E71" s="163"/>
      <c r="F71" s="121">
        <v>2761.49</v>
      </c>
      <c r="G71" s="163"/>
      <c r="H71" s="121">
        <f t="shared" si="4"/>
        <v>2761.49</v>
      </c>
      <c r="I71" s="121">
        <f t="shared" si="5"/>
        <v>0</v>
      </c>
    </row>
    <row r="72" spans="2:9" ht="17.100000000000001" hidden="1" customHeight="1" outlineLevel="1" x14ac:dyDescent="0.3">
      <c r="B72" s="156"/>
      <c r="C72" s="155"/>
      <c r="D72" s="117">
        <f t="shared" si="6"/>
        <v>41851</v>
      </c>
      <c r="E72" s="163"/>
      <c r="F72" s="121">
        <v>2552.13</v>
      </c>
      <c r="G72" s="163"/>
      <c r="H72" s="121">
        <f t="shared" si="4"/>
        <v>2552.13</v>
      </c>
      <c r="I72" s="121">
        <f t="shared" si="5"/>
        <v>0</v>
      </c>
    </row>
    <row r="73" spans="2:9" ht="17.100000000000001" hidden="1" customHeight="1" outlineLevel="1" x14ac:dyDescent="0.3">
      <c r="B73" s="156"/>
      <c r="C73" s="155"/>
      <c r="D73" s="117">
        <f t="shared" si="6"/>
        <v>41882</v>
      </c>
      <c r="E73" s="163"/>
      <c r="F73" s="121">
        <v>3088.75</v>
      </c>
      <c r="G73" s="163"/>
      <c r="H73" s="121">
        <f t="shared" si="4"/>
        <v>3088.75</v>
      </c>
      <c r="I73" s="121">
        <f t="shared" si="5"/>
        <v>0</v>
      </c>
    </row>
    <row r="74" spans="2:9" ht="17.100000000000001" hidden="1" customHeight="1" outlineLevel="1" x14ac:dyDescent="0.3">
      <c r="B74" s="156"/>
      <c r="C74" s="155"/>
      <c r="D74" s="117">
        <f t="shared" si="6"/>
        <v>41912</v>
      </c>
      <c r="E74" s="163"/>
      <c r="F74" s="121">
        <v>2703.4</v>
      </c>
      <c r="G74" s="163"/>
      <c r="H74" s="121">
        <f t="shared" si="4"/>
        <v>2703.4</v>
      </c>
      <c r="I74" s="121">
        <f t="shared" si="5"/>
        <v>0</v>
      </c>
    </row>
    <row r="75" spans="2:9" ht="17.100000000000001" hidden="1" customHeight="1" outlineLevel="1" x14ac:dyDescent="0.3">
      <c r="B75" s="156"/>
      <c r="C75" s="155"/>
      <c r="D75" s="117">
        <f t="shared" si="6"/>
        <v>41943</v>
      </c>
      <c r="E75" s="163"/>
      <c r="F75" s="121">
        <v>84.16</v>
      </c>
      <c r="G75" s="163"/>
      <c r="H75" s="121">
        <f t="shared" si="4"/>
        <v>84.16</v>
      </c>
      <c r="I75" s="121">
        <f t="shared" si="5"/>
        <v>0</v>
      </c>
    </row>
    <row r="76" spans="2:9" ht="17.100000000000001" hidden="1" customHeight="1" outlineLevel="1" x14ac:dyDescent="0.3">
      <c r="B76" s="156"/>
      <c r="C76" s="155"/>
      <c r="D76" s="117">
        <f t="shared" si="6"/>
        <v>41973</v>
      </c>
      <c r="E76" s="163"/>
      <c r="F76" s="121">
        <v>96.68</v>
      </c>
      <c r="G76" s="163"/>
      <c r="H76" s="121">
        <f t="shared" ref="H76:H97" si="7">+F76</f>
        <v>96.68</v>
      </c>
      <c r="I76" s="121">
        <f t="shared" ref="I76:I97" si="8">+F76-H76</f>
        <v>0</v>
      </c>
    </row>
    <row r="77" spans="2:9" ht="17.100000000000001" hidden="1" customHeight="1" outlineLevel="1" x14ac:dyDescent="0.3">
      <c r="B77" s="156"/>
      <c r="C77" s="155"/>
      <c r="D77" s="117">
        <f t="shared" ref="D77:D98" si="9">EOMONTH(D76,1)</f>
        <v>42004</v>
      </c>
      <c r="E77" s="163"/>
      <c r="F77" s="121">
        <v>2282.67</v>
      </c>
      <c r="G77" s="163"/>
      <c r="H77" s="121">
        <f t="shared" si="7"/>
        <v>2282.67</v>
      </c>
      <c r="I77" s="121">
        <f t="shared" si="8"/>
        <v>0</v>
      </c>
    </row>
    <row r="78" spans="2:9" ht="17.100000000000001" hidden="1" customHeight="1" outlineLevel="1" x14ac:dyDescent="0.3">
      <c r="B78" s="156"/>
      <c r="C78" s="155"/>
      <c r="D78" s="117">
        <f t="shared" si="9"/>
        <v>42035</v>
      </c>
      <c r="E78" s="163"/>
      <c r="F78" s="121">
        <v>2576.17</v>
      </c>
      <c r="G78" s="163"/>
      <c r="H78" s="121">
        <f t="shared" si="7"/>
        <v>2576.17</v>
      </c>
      <c r="I78" s="121">
        <f t="shared" si="8"/>
        <v>0</v>
      </c>
    </row>
    <row r="79" spans="2:9" ht="17.100000000000001" hidden="1" customHeight="1" outlineLevel="1" x14ac:dyDescent="0.3">
      <c r="B79" s="156"/>
      <c r="C79" s="155"/>
      <c r="D79" s="117">
        <f t="shared" si="9"/>
        <v>42063</v>
      </c>
      <c r="E79" s="163"/>
      <c r="F79" s="121">
        <v>2591.2600000000002</v>
      </c>
      <c r="G79" s="163"/>
      <c r="H79" s="121">
        <f t="shared" si="7"/>
        <v>2591.2600000000002</v>
      </c>
      <c r="I79" s="121">
        <f t="shared" si="8"/>
        <v>0</v>
      </c>
    </row>
    <row r="80" spans="2:9" ht="17.100000000000001" hidden="1" customHeight="1" outlineLevel="1" x14ac:dyDescent="0.3">
      <c r="B80" s="156"/>
      <c r="C80" s="155"/>
      <c r="D80" s="117">
        <f t="shared" si="9"/>
        <v>42094</v>
      </c>
      <c r="E80" s="163"/>
      <c r="F80" s="121">
        <v>2600.66</v>
      </c>
      <c r="G80" s="163"/>
      <c r="H80" s="121">
        <f t="shared" si="7"/>
        <v>2600.66</v>
      </c>
      <c r="I80" s="121">
        <f t="shared" si="8"/>
        <v>0</v>
      </c>
    </row>
    <row r="81" spans="2:9" ht="17.100000000000001" hidden="1" customHeight="1" outlineLevel="1" x14ac:dyDescent="0.3">
      <c r="B81" s="156"/>
      <c r="C81" s="155"/>
      <c r="D81" s="117">
        <f t="shared" si="9"/>
        <v>42124</v>
      </c>
      <c r="E81" s="163"/>
      <c r="F81" s="121">
        <v>1341.59</v>
      </c>
      <c r="G81" s="163"/>
      <c r="H81" s="121">
        <f t="shared" si="7"/>
        <v>1341.59</v>
      </c>
      <c r="I81" s="121">
        <f t="shared" si="8"/>
        <v>0</v>
      </c>
    </row>
    <row r="82" spans="2:9" ht="17.100000000000001" hidden="1" customHeight="1" outlineLevel="1" x14ac:dyDescent="0.3">
      <c r="B82" s="156"/>
      <c r="C82" s="155"/>
      <c r="D82" s="117">
        <f t="shared" si="9"/>
        <v>42155</v>
      </c>
      <c r="E82" s="163"/>
      <c r="F82" s="121">
        <v>2587.29</v>
      </c>
      <c r="G82" s="163"/>
      <c r="H82" s="121">
        <f t="shared" si="7"/>
        <v>2587.29</v>
      </c>
      <c r="I82" s="121">
        <f t="shared" si="8"/>
        <v>0</v>
      </c>
    </row>
    <row r="83" spans="2:9" ht="17.100000000000001" hidden="1" customHeight="1" outlineLevel="1" x14ac:dyDescent="0.3">
      <c r="B83" s="156"/>
      <c r="C83" s="155"/>
      <c r="D83" s="117">
        <f t="shared" si="9"/>
        <v>42185</v>
      </c>
      <c r="E83" s="163"/>
      <c r="F83" s="121">
        <v>3056.77</v>
      </c>
      <c r="G83" s="163"/>
      <c r="H83" s="121">
        <f t="shared" si="7"/>
        <v>3056.77</v>
      </c>
      <c r="I83" s="121">
        <f t="shared" si="8"/>
        <v>0</v>
      </c>
    </row>
    <row r="84" spans="2:9" ht="17.100000000000001" hidden="1" customHeight="1" outlineLevel="1" x14ac:dyDescent="0.3">
      <c r="B84" s="156"/>
      <c r="C84" s="155"/>
      <c r="D84" s="117">
        <f t="shared" si="9"/>
        <v>42216</v>
      </c>
      <c r="E84" s="163"/>
      <c r="F84" s="121">
        <v>2354</v>
      </c>
      <c r="G84" s="163"/>
      <c r="H84" s="121">
        <f t="shared" si="7"/>
        <v>2354</v>
      </c>
      <c r="I84" s="121">
        <f t="shared" si="8"/>
        <v>0</v>
      </c>
    </row>
    <row r="85" spans="2:9" ht="17.100000000000001" hidden="1" customHeight="1" outlineLevel="1" x14ac:dyDescent="0.3">
      <c r="B85" s="156"/>
      <c r="C85" s="155"/>
      <c r="D85" s="117">
        <f t="shared" si="9"/>
        <v>42247</v>
      </c>
      <c r="E85" s="163"/>
      <c r="F85" s="121">
        <v>2454.21</v>
      </c>
      <c r="G85" s="163"/>
      <c r="H85" s="121">
        <f t="shared" si="7"/>
        <v>2454.21</v>
      </c>
      <c r="I85" s="121">
        <f t="shared" si="8"/>
        <v>0</v>
      </c>
    </row>
    <row r="86" spans="2:9" ht="17.100000000000001" hidden="1" customHeight="1" outlineLevel="1" x14ac:dyDescent="0.3">
      <c r="B86" s="156"/>
      <c r="C86" s="155"/>
      <c r="D86" s="117">
        <f t="shared" si="9"/>
        <v>42277</v>
      </c>
      <c r="E86" s="163"/>
      <c r="F86" s="121">
        <v>1660.96</v>
      </c>
      <c r="G86" s="163"/>
      <c r="H86" s="121">
        <f t="shared" si="7"/>
        <v>1660.96</v>
      </c>
      <c r="I86" s="121">
        <f t="shared" si="8"/>
        <v>0</v>
      </c>
    </row>
    <row r="87" spans="2:9" ht="17.100000000000001" hidden="1" customHeight="1" outlineLevel="1" x14ac:dyDescent="0.3">
      <c r="B87" s="156"/>
      <c r="C87" s="155"/>
      <c r="D87" s="117">
        <f t="shared" si="9"/>
        <v>42308</v>
      </c>
      <c r="E87" s="163"/>
      <c r="F87" s="121">
        <v>1620.08</v>
      </c>
      <c r="G87" s="163"/>
      <c r="H87" s="121">
        <f t="shared" si="7"/>
        <v>1620.08</v>
      </c>
      <c r="I87" s="121">
        <f t="shared" si="8"/>
        <v>0</v>
      </c>
    </row>
    <row r="88" spans="2:9" ht="17.100000000000001" hidden="1" customHeight="1" outlineLevel="1" x14ac:dyDescent="0.3">
      <c r="B88" s="156"/>
      <c r="C88" s="155"/>
      <c r="D88" s="117">
        <f t="shared" si="9"/>
        <v>42338</v>
      </c>
      <c r="E88" s="163"/>
      <c r="F88" s="121">
        <v>1681.15</v>
      </c>
      <c r="G88" s="163"/>
      <c r="H88" s="121">
        <f t="shared" si="7"/>
        <v>1681.15</v>
      </c>
      <c r="I88" s="121">
        <f t="shared" si="8"/>
        <v>0</v>
      </c>
    </row>
    <row r="89" spans="2:9" ht="17.100000000000001" hidden="1" customHeight="1" outlineLevel="1" x14ac:dyDescent="0.3">
      <c r="B89" s="156"/>
      <c r="C89" s="155"/>
      <c r="D89" s="117">
        <f t="shared" si="9"/>
        <v>42369</v>
      </c>
      <c r="E89" s="163"/>
      <c r="F89" s="121">
        <v>2133.9899999999998</v>
      </c>
      <c r="G89" s="163"/>
      <c r="H89" s="121">
        <f t="shared" si="7"/>
        <v>2133.9899999999998</v>
      </c>
      <c r="I89" s="121">
        <f t="shared" si="8"/>
        <v>0</v>
      </c>
    </row>
    <row r="90" spans="2:9" ht="17.100000000000001" hidden="1" customHeight="1" outlineLevel="1" x14ac:dyDescent="0.3">
      <c r="B90" s="156"/>
      <c r="C90" s="155"/>
      <c r="D90" s="117">
        <f t="shared" si="9"/>
        <v>42400</v>
      </c>
      <c r="E90" s="163"/>
      <c r="F90" s="121">
        <v>2207.11</v>
      </c>
      <c r="G90" s="163"/>
      <c r="H90" s="121">
        <f t="shared" si="7"/>
        <v>2207.11</v>
      </c>
      <c r="I90" s="121">
        <f>+F90-H90</f>
        <v>0</v>
      </c>
    </row>
    <row r="91" spans="2:9" ht="17.100000000000001" hidden="1" customHeight="1" outlineLevel="1" x14ac:dyDescent="0.3">
      <c r="B91" s="156"/>
      <c r="C91" s="155"/>
      <c r="D91" s="117">
        <f t="shared" si="9"/>
        <v>42429</v>
      </c>
      <c r="E91" s="163"/>
      <c r="F91" s="121">
        <v>2271.71</v>
      </c>
      <c r="G91" s="163"/>
      <c r="H91" s="121">
        <f t="shared" si="7"/>
        <v>2271.71</v>
      </c>
      <c r="I91" s="121">
        <f t="shared" si="8"/>
        <v>0</v>
      </c>
    </row>
    <row r="92" spans="2:9" ht="17.100000000000001" hidden="1" customHeight="1" outlineLevel="1" x14ac:dyDescent="0.3">
      <c r="B92" s="156"/>
      <c r="C92" s="155"/>
      <c r="D92" s="117">
        <f t="shared" si="9"/>
        <v>42460</v>
      </c>
      <c r="E92" s="163"/>
      <c r="F92" s="121">
        <v>1873.7</v>
      </c>
      <c r="G92" s="163"/>
      <c r="H92" s="121">
        <f t="shared" si="7"/>
        <v>1873.7</v>
      </c>
      <c r="I92" s="121">
        <f t="shared" si="8"/>
        <v>0</v>
      </c>
    </row>
    <row r="93" spans="2:9" ht="17.100000000000001" hidden="1" customHeight="1" outlineLevel="1" x14ac:dyDescent="0.3">
      <c r="B93" s="156"/>
      <c r="C93" s="155"/>
      <c r="D93" s="117">
        <f t="shared" si="9"/>
        <v>42490</v>
      </c>
      <c r="E93" s="163"/>
      <c r="F93" s="121">
        <v>2638.34</v>
      </c>
      <c r="G93" s="163"/>
      <c r="H93" s="121">
        <f>+F93</f>
        <v>2638.34</v>
      </c>
      <c r="I93" s="121">
        <f t="shared" si="8"/>
        <v>0</v>
      </c>
    </row>
    <row r="94" spans="2:9" ht="17.100000000000001" hidden="1" customHeight="1" outlineLevel="1" x14ac:dyDescent="0.3">
      <c r="B94" s="156"/>
      <c r="C94" s="155"/>
      <c r="D94" s="117">
        <f t="shared" si="9"/>
        <v>42521</v>
      </c>
      <c r="E94" s="163"/>
      <c r="F94" s="121">
        <v>5104.43</v>
      </c>
      <c r="G94" s="163"/>
      <c r="H94" s="121">
        <f t="shared" si="7"/>
        <v>5104.43</v>
      </c>
      <c r="I94" s="121">
        <f t="shared" si="8"/>
        <v>0</v>
      </c>
    </row>
    <row r="95" spans="2:9" ht="17.100000000000001" hidden="1" customHeight="1" outlineLevel="1" x14ac:dyDescent="0.3">
      <c r="B95" s="156"/>
      <c r="C95" s="155"/>
      <c r="D95" s="117">
        <f t="shared" si="9"/>
        <v>42551</v>
      </c>
      <c r="E95" s="163"/>
      <c r="F95" s="121">
        <v>3383.89</v>
      </c>
      <c r="G95" s="163"/>
      <c r="H95" s="121">
        <f t="shared" si="7"/>
        <v>3383.89</v>
      </c>
      <c r="I95" s="121">
        <f t="shared" si="8"/>
        <v>0</v>
      </c>
    </row>
    <row r="96" spans="2:9" ht="17.100000000000001" hidden="1" customHeight="1" outlineLevel="1" x14ac:dyDescent="0.3">
      <c r="B96" s="156"/>
      <c r="C96" s="155"/>
      <c r="D96" s="117">
        <f t="shared" si="9"/>
        <v>42582</v>
      </c>
      <c r="E96" s="163"/>
      <c r="F96" s="121">
        <v>6822.16</v>
      </c>
      <c r="G96" s="163"/>
      <c r="H96" s="121">
        <f t="shared" si="7"/>
        <v>6822.16</v>
      </c>
      <c r="I96" s="121">
        <f t="shared" si="8"/>
        <v>0</v>
      </c>
    </row>
    <row r="97" spans="1:9" ht="17.100000000000001" hidden="1" customHeight="1" outlineLevel="1" x14ac:dyDescent="0.3">
      <c r="B97" s="156"/>
      <c r="C97" s="155"/>
      <c r="D97" s="117">
        <f t="shared" si="9"/>
        <v>42613</v>
      </c>
      <c r="E97" s="163"/>
      <c r="F97" s="121">
        <v>5436.7</v>
      </c>
      <c r="G97" s="163"/>
      <c r="H97" s="121">
        <f t="shared" si="7"/>
        <v>5436.7</v>
      </c>
      <c r="I97" s="121">
        <f t="shared" si="8"/>
        <v>0</v>
      </c>
    </row>
    <row r="98" spans="1:9" ht="17.100000000000001" hidden="1" customHeight="1" outlineLevel="1" x14ac:dyDescent="0.3">
      <c r="B98" s="156"/>
      <c r="C98" s="155"/>
      <c r="D98" s="117">
        <f t="shared" si="9"/>
        <v>42643</v>
      </c>
      <c r="E98" s="163"/>
      <c r="F98" s="121">
        <v>2596.5100000000002</v>
      </c>
      <c r="G98" s="163"/>
      <c r="H98" s="121">
        <f t="shared" ref="H98" si="10">+F98</f>
        <v>2596.5100000000002</v>
      </c>
      <c r="I98" s="121">
        <f t="shared" ref="I98" si="11">+F98-H98</f>
        <v>0</v>
      </c>
    </row>
    <row r="99" spans="1:9" ht="17.100000000000001" hidden="1" customHeight="1" outlineLevel="1" x14ac:dyDescent="0.3">
      <c r="B99" s="156"/>
      <c r="C99" s="155"/>
      <c r="D99" s="117">
        <f t="shared" ref="D99" si="12">EOMONTH(D98,1)</f>
        <v>42674</v>
      </c>
      <c r="E99" s="163"/>
      <c r="F99" s="121">
        <v>2666.62</v>
      </c>
      <c r="G99" s="163"/>
      <c r="H99" s="121">
        <f t="shared" ref="H99:H108" si="13">+F99</f>
        <v>2666.62</v>
      </c>
      <c r="I99" s="121">
        <f t="shared" ref="I99:I108" si="14">+F99-H99</f>
        <v>0</v>
      </c>
    </row>
    <row r="100" spans="1:9" ht="17.100000000000001" hidden="1" customHeight="1" outlineLevel="1" x14ac:dyDescent="0.3">
      <c r="B100" s="156"/>
      <c r="C100" s="155"/>
      <c r="D100" s="117">
        <f t="shared" ref="D100" si="15">EOMONTH(D99,1)</f>
        <v>42704</v>
      </c>
      <c r="E100" s="163"/>
      <c r="F100" s="121">
        <v>3611.91</v>
      </c>
      <c r="G100" s="163"/>
      <c r="H100" s="121">
        <f t="shared" si="13"/>
        <v>3611.91</v>
      </c>
      <c r="I100" s="121">
        <f t="shared" si="14"/>
        <v>0</v>
      </c>
    </row>
    <row r="101" spans="1:9" ht="17.100000000000001" hidden="1" customHeight="1" outlineLevel="1" x14ac:dyDescent="0.3">
      <c r="B101" s="156"/>
      <c r="C101" s="155"/>
      <c r="D101" s="117">
        <f t="shared" ref="D101" si="16">EOMONTH(D100,1)</f>
        <v>42735</v>
      </c>
      <c r="E101" s="163"/>
      <c r="F101" s="121">
        <v>8420.18</v>
      </c>
      <c r="G101" s="163"/>
      <c r="H101" s="121">
        <f t="shared" si="13"/>
        <v>8420.18</v>
      </c>
      <c r="I101" s="121">
        <f t="shared" si="14"/>
        <v>0</v>
      </c>
    </row>
    <row r="102" spans="1:9" ht="17.100000000000001" hidden="1" customHeight="1" outlineLevel="1" x14ac:dyDescent="0.3">
      <c r="B102" s="156"/>
      <c r="C102" s="155"/>
      <c r="D102" s="117">
        <f t="shared" ref="D102" si="17">EOMONTH(D101,1)</f>
        <v>42766</v>
      </c>
      <c r="E102" s="163"/>
      <c r="F102" s="121">
        <v>5854.23</v>
      </c>
      <c r="G102" s="163"/>
      <c r="H102" s="121">
        <f t="shared" si="13"/>
        <v>5854.23</v>
      </c>
      <c r="I102" s="121">
        <f t="shared" si="14"/>
        <v>0</v>
      </c>
    </row>
    <row r="103" spans="1:9" ht="17.100000000000001" hidden="1" customHeight="1" outlineLevel="1" x14ac:dyDescent="0.3">
      <c r="B103" s="156"/>
      <c r="C103" s="155"/>
      <c r="D103" s="117">
        <f t="shared" ref="D103" si="18">EOMONTH(D102,1)</f>
        <v>42794</v>
      </c>
      <c r="E103" s="163"/>
      <c r="F103" s="121">
        <v>3250.26</v>
      </c>
      <c r="G103" s="163"/>
      <c r="H103" s="121">
        <f t="shared" si="13"/>
        <v>3250.26</v>
      </c>
      <c r="I103" s="121">
        <f t="shared" si="14"/>
        <v>0</v>
      </c>
    </row>
    <row r="104" spans="1:9" ht="17.100000000000001" hidden="1" customHeight="1" outlineLevel="1" x14ac:dyDescent="0.3">
      <c r="B104" s="156"/>
      <c r="C104" s="155"/>
      <c r="D104" s="117">
        <f t="shared" ref="D104" si="19">EOMONTH(D103,1)</f>
        <v>42825</v>
      </c>
      <c r="E104" s="163"/>
      <c r="F104" s="121">
        <v>2016.47</v>
      </c>
      <c r="G104" s="163"/>
      <c r="H104" s="121">
        <f t="shared" si="13"/>
        <v>2016.47</v>
      </c>
      <c r="I104" s="121">
        <f t="shared" si="14"/>
        <v>0</v>
      </c>
    </row>
    <row r="105" spans="1:9" ht="17.100000000000001" hidden="1" customHeight="1" outlineLevel="1" x14ac:dyDescent="0.3">
      <c r="B105" s="156"/>
      <c r="C105" s="155"/>
      <c r="D105" s="117">
        <f t="shared" ref="D105" si="20">EOMONTH(D104,1)</f>
        <v>42855</v>
      </c>
      <c r="E105" s="163"/>
      <c r="F105" s="121">
        <v>3007.93</v>
      </c>
      <c r="G105" s="163"/>
      <c r="H105" s="121">
        <f t="shared" si="13"/>
        <v>3007.93</v>
      </c>
      <c r="I105" s="121">
        <f t="shared" si="14"/>
        <v>0</v>
      </c>
    </row>
    <row r="106" spans="1:9" ht="17.100000000000001" hidden="1" customHeight="1" outlineLevel="1" x14ac:dyDescent="0.3">
      <c r="B106" s="156"/>
      <c r="C106" s="155"/>
      <c r="D106" s="117">
        <f t="shared" ref="D106" si="21">EOMONTH(D105,1)</f>
        <v>42886</v>
      </c>
      <c r="E106" s="163"/>
      <c r="F106" s="121">
        <v>5501.27</v>
      </c>
      <c r="G106" s="163"/>
      <c r="H106" s="121">
        <f t="shared" si="13"/>
        <v>5501.27</v>
      </c>
      <c r="I106" s="121">
        <f t="shared" si="14"/>
        <v>0</v>
      </c>
    </row>
    <row r="107" spans="1:9" ht="17.100000000000001" hidden="1" customHeight="1" outlineLevel="1" x14ac:dyDescent="0.3">
      <c r="B107" s="156"/>
      <c r="C107" s="155"/>
      <c r="D107" s="117">
        <f t="shared" ref="D107" si="22">EOMONTH(D106,1)</f>
        <v>42916</v>
      </c>
      <c r="E107" s="163"/>
      <c r="F107" s="121">
        <v>3809.2</v>
      </c>
      <c r="G107" s="163"/>
      <c r="H107" s="121">
        <f t="shared" si="13"/>
        <v>3809.2</v>
      </c>
      <c r="I107" s="121">
        <f t="shared" si="14"/>
        <v>0</v>
      </c>
    </row>
    <row r="108" spans="1:9" ht="17.100000000000001" customHeight="1" collapsed="1" x14ac:dyDescent="0.3">
      <c r="A108" s="108">
        <v>7</v>
      </c>
      <c r="B108" s="131">
        <v>42887</v>
      </c>
      <c r="C108" s="140">
        <v>0.10875093</v>
      </c>
      <c r="D108" s="117">
        <v>42917</v>
      </c>
      <c r="E108" s="117">
        <v>42948</v>
      </c>
      <c r="F108" s="121">
        <v>6127.43</v>
      </c>
      <c r="G108" s="117">
        <f t="shared" ref="G108" si="23">E108</f>
        <v>42948</v>
      </c>
      <c r="H108" s="121">
        <f t="shared" si="13"/>
        <v>6127.43</v>
      </c>
      <c r="I108" s="121">
        <f t="shared" si="14"/>
        <v>0</v>
      </c>
    </row>
    <row r="109" spans="1:9" ht="17.100000000000001" customHeight="1" x14ac:dyDescent="0.3">
      <c r="A109" s="108">
        <v>8</v>
      </c>
      <c r="B109" s="131">
        <f t="shared" ref="B109:B133" si="24">EOMONTH(B108,1)</f>
        <v>42947</v>
      </c>
      <c r="C109" s="140">
        <v>8.6012889999999995E-2</v>
      </c>
      <c r="D109" s="117">
        <f t="shared" ref="D109:D133" si="25">EOMONTH(D108,1)</f>
        <v>42978</v>
      </c>
      <c r="E109" s="117">
        <f t="shared" ref="E109" si="26">EOMONTH(D109,1)</f>
        <v>43008</v>
      </c>
      <c r="F109" s="121">
        <v>3166.12</v>
      </c>
      <c r="G109" s="117">
        <f>E109</f>
        <v>43008</v>
      </c>
      <c r="H109" s="121">
        <f t="shared" ref="H109:H129" si="27">+F109</f>
        <v>3166.12</v>
      </c>
      <c r="I109" s="121">
        <f t="shared" ref="I109:I129" si="28">+F109-H109</f>
        <v>0</v>
      </c>
    </row>
    <row r="110" spans="1:9" ht="17.100000000000001" customHeight="1" x14ac:dyDescent="0.3">
      <c r="A110" s="108">
        <v>9</v>
      </c>
      <c r="B110" s="131">
        <f t="shared" si="24"/>
        <v>42978</v>
      </c>
      <c r="C110" s="140">
        <f>'Att(1of5)(JP-Non)'!C112</f>
        <v>4.5882630000000001E-2</v>
      </c>
      <c r="D110" s="117">
        <f t="shared" si="25"/>
        <v>43008</v>
      </c>
      <c r="E110" s="117">
        <f t="shared" ref="E110:E133" si="29">EOMONTH(D110,1)</f>
        <v>43039</v>
      </c>
      <c r="F110" s="121">
        <v>1572.74</v>
      </c>
      <c r="G110" s="117">
        <f t="shared" ref="G110:G133" si="30">E110</f>
        <v>43039</v>
      </c>
      <c r="H110" s="121">
        <f t="shared" si="27"/>
        <v>1572.74</v>
      </c>
      <c r="I110" s="121">
        <f t="shared" si="28"/>
        <v>0</v>
      </c>
    </row>
    <row r="111" spans="1:9" ht="17.100000000000001" customHeight="1" x14ac:dyDescent="0.3">
      <c r="A111" s="108">
        <v>10</v>
      </c>
      <c r="B111" s="131">
        <f t="shared" si="24"/>
        <v>43008</v>
      </c>
      <c r="C111" s="140">
        <f>'Att(1of5)(JP-Non)'!C113</f>
        <v>8.1473870000000004E-2</v>
      </c>
      <c r="D111" s="117">
        <f t="shared" si="25"/>
        <v>43039</v>
      </c>
      <c r="E111" s="117">
        <f t="shared" si="29"/>
        <v>43069</v>
      </c>
      <c r="F111" s="121">
        <v>1997.5</v>
      </c>
      <c r="G111" s="117">
        <f t="shared" si="30"/>
        <v>43069</v>
      </c>
      <c r="H111" s="121">
        <f t="shared" si="27"/>
        <v>1997.5</v>
      </c>
      <c r="I111" s="121">
        <f t="shared" si="28"/>
        <v>0</v>
      </c>
    </row>
    <row r="112" spans="1:9" ht="17.100000000000001" customHeight="1" x14ac:dyDescent="0.3">
      <c r="A112" s="108">
        <v>11</v>
      </c>
      <c r="B112" s="131">
        <f t="shared" si="24"/>
        <v>43039</v>
      </c>
      <c r="C112" s="140">
        <f>'Att(1of5)(JP-Non)'!C114</f>
        <v>8.3922060000000007E-2</v>
      </c>
      <c r="D112" s="117">
        <f t="shared" si="25"/>
        <v>43069</v>
      </c>
      <c r="E112" s="117">
        <f t="shared" si="29"/>
        <v>43100</v>
      </c>
      <c r="F112" s="121">
        <v>2324.15</v>
      </c>
      <c r="G112" s="117">
        <f t="shared" si="30"/>
        <v>43100</v>
      </c>
      <c r="H112" s="121">
        <f t="shared" si="27"/>
        <v>2324.15</v>
      </c>
      <c r="I112" s="121">
        <f t="shared" si="28"/>
        <v>0</v>
      </c>
    </row>
    <row r="113" spans="1:9" ht="17.100000000000001" customHeight="1" x14ac:dyDescent="0.3">
      <c r="A113" s="108">
        <v>12</v>
      </c>
      <c r="B113" s="131">
        <f t="shared" si="24"/>
        <v>43069</v>
      </c>
      <c r="C113" s="140">
        <f>'Att(1of5)(JP-Non)'!C115</f>
        <v>9.3462320000000002E-2</v>
      </c>
      <c r="D113" s="117">
        <f t="shared" si="25"/>
        <v>43100</v>
      </c>
      <c r="E113" s="117">
        <f t="shared" si="29"/>
        <v>43131</v>
      </c>
      <c r="F113" s="121">
        <v>2113.2199999999998</v>
      </c>
      <c r="G113" s="117">
        <f t="shared" si="30"/>
        <v>43131</v>
      </c>
      <c r="H113" s="121">
        <f t="shared" si="27"/>
        <v>2113.2199999999998</v>
      </c>
      <c r="I113" s="121">
        <f t="shared" si="28"/>
        <v>0</v>
      </c>
    </row>
    <row r="114" spans="1:9" ht="17.100000000000001" customHeight="1" x14ac:dyDescent="0.3">
      <c r="A114" s="108">
        <v>13</v>
      </c>
      <c r="B114" s="131">
        <f t="shared" si="24"/>
        <v>43100</v>
      </c>
      <c r="C114" s="140">
        <f>'Att(1of5)(JP-Non)'!C116</f>
        <v>8.6848540000000002E-2</v>
      </c>
      <c r="D114" s="117">
        <f t="shared" si="25"/>
        <v>43131</v>
      </c>
      <c r="E114" s="117">
        <f t="shared" si="29"/>
        <v>43159</v>
      </c>
      <c r="F114" s="121">
        <v>1820.86</v>
      </c>
      <c r="G114" s="117">
        <f t="shared" si="30"/>
        <v>43159</v>
      </c>
      <c r="H114" s="121">
        <f t="shared" si="27"/>
        <v>1820.86</v>
      </c>
      <c r="I114" s="121">
        <f t="shared" si="28"/>
        <v>0</v>
      </c>
    </row>
    <row r="115" spans="1:9" ht="17.100000000000001" customHeight="1" x14ac:dyDescent="0.3">
      <c r="A115" s="108">
        <v>14</v>
      </c>
      <c r="B115" s="131">
        <f t="shared" si="24"/>
        <v>43131</v>
      </c>
      <c r="C115" s="140">
        <f>'Att(1of5)(JP-Non)'!C117</f>
        <v>8.9125689999999994E-2</v>
      </c>
      <c r="D115" s="117">
        <f t="shared" si="25"/>
        <v>43159</v>
      </c>
      <c r="E115" s="117">
        <f t="shared" si="29"/>
        <v>43190</v>
      </c>
      <c r="F115" s="121">
        <v>2071.4299999999998</v>
      </c>
      <c r="G115" s="117">
        <f t="shared" si="30"/>
        <v>43190</v>
      </c>
      <c r="H115" s="121">
        <f t="shared" si="27"/>
        <v>2071.4299999999998</v>
      </c>
      <c r="I115" s="121">
        <f t="shared" si="28"/>
        <v>0</v>
      </c>
    </row>
    <row r="116" spans="1:9" ht="17.100000000000001" customHeight="1" x14ac:dyDescent="0.3">
      <c r="A116" s="108">
        <v>15</v>
      </c>
      <c r="B116" s="131">
        <f t="shared" si="24"/>
        <v>43159</v>
      </c>
      <c r="C116" s="140">
        <f>'Att(1of5)(JP-Non)'!C118</f>
        <v>6.4310989999999998E-2</v>
      </c>
      <c r="D116" s="117">
        <f t="shared" si="25"/>
        <v>43190</v>
      </c>
      <c r="E116" s="117">
        <f t="shared" si="29"/>
        <v>43220</v>
      </c>
      <c r="F116" s="121">
        <v>2020.66</v>
      </c>
      <c r="G116" s="117">
        <f t="shared" si="30"/>
        <v>43220</v>
      </c>
      <c r="H116" s="121">
        <f t="shared" si="27"/>
        <v>2020.66</v>
      </c>
      <c r="I116" s="121">
        <f t="shared" si="28"/>
        <v>0</v>
      </c>
    </row>
    <row r="117" spans="1:9" ht="17.100000000000001" customHeight="1" x14ac:dyDescent="0.3">
      <c r="A117" s="108">
        <v>16</v>
      </c>
      <c r="B117" s="131">
        <f t="shared" si="24"/>
        <v>43190</v>
      </c>
      <c r="C117" s="140">
        <f>'Att(1of5)(JP-Non)'!C119</f>
        <v>8.5307889999999997E-2</v>
      </c>
      <c r="D117" s="117">
        <f t="shared" si="25"/>
        <v>43220</v>
      </c>
      <c r="E117" s="117">
        <f t="shared" si="29"/>
        <v>43251</v>
      </c>
      <c r="F117" s="121">
        <v>2117.08</v>
      </c>
      <c r="G117" s="117">
        <f t="shared" si="30"/>
        <v>43251</v>
      </c>
      <c r="H117" s="121">
        <f t="shared" si="27"/>
        <v>2117.08</v>
      </c>
      <c r="I117" s="121">
        <f t="shared" si="28"/>
        <v>0</v>
      </c>
    </row>
    <row r="118" spans="1:9" ht="17.100000000000001" customHeight="1" x14ac:dyDescent="0.3">
      <c r="A118" s="108">
        <v>17</v>
      </c>
      <c r="B118" s="131">
        <f t="shared" si="24"/>
        <v>43220</v>
      </c>
      <c r="C118" s="140">
        <f>'Att(1of5)(JP-Non)'!C120</f>
        <v>8.1429319999999999E-2</v>
      </c>
      <c r="D118" s="117">
        <f t="shared" si="25"/>
        <v>43251</v>
      </c>
      <c r="E118" s="117">
        <f t="shared" si="29"/>
        <v>43281</v>
      </c>
      <c r="F118" s="121">
        <v>1842.23</v>
      </c>
      <c r="G118" s="117">
        <f t="shared" si="30"/>
        <v>43281</v>
      </c>
      <c r="H118" s="121">
        <f t="shared" si="27"/>
        <v>1842.23</v>
      </c>
      <c r="I118" s="121">
        <f t="shared" si="28"/>
        <v>0</v>
      </c>
    </row>
    <row r="119" spans="1:9" ht="17.100000000000001" customHeight="1" x14ac:dyDescent="0.3">
      <c r="A119" s="108">
        <v>18</v>
      </c>
      <c r="B119" s="131">
        <f t="shared" si="24"/>
        <v>43251</v>
      </c>
      <c r="C119" s="140">
        <f>'Att(1of5)(JP-Non)'!C121</f>
        <v>9.4201789999999994E-2</v>
      </c>
      <c r="D119" s="117">
        <f t="shared" si="25"/>
        <v>43281</v>
      </c>
      <c r="E119" s="117">
        <f t="shared" si="29"/>
        <v>43312</v>
      </c>
      <c r="F119" s="121">
        <v>2100.7199999999998</v>
      </c>
      <c r="G119" s="117">
        <f t="shared" si="30"/>
        <v>43312</v>
      </c>
      <c r="H119" s="121">
        <f t="shared" si="27"/>
        <v>2100.7199999999998</v>
      </c>
      <c r="I119" s="121">
        <f t="shared" si="28"/>
        <v>0</v>
      </c>
    </row>
    <row r="120" spans="1:9" ht="17.100000000000001" customHeight="1" x14ac:dyDescent="0.3">
      <c r="A120" s="108">
        <v>19</v>
      </c>
      <c r="B120" s="131">
        <f t="shared" si="24"/>
        <v>43281</v>
      </c>
      <c r="C120" s="140">
        <f>'Att(1of5)(JP-Non)'!C122</f>
        <v>8.5653030000000005E-2</v>
      </c>
      <c r="D120" s="117">
        <f t="shared" si="25"/>
        <v>43312</v>
      </c>
      <c r="E120" s="117">
        <f t="shared" si="29"/>
        <v>43343</v>
      </c>
      <c r="F120" s="121">
        <v>1743.35</v>
      </c>
      <c r="G120" s="117">
        <f t="shared" si="30"/>
        <v>43343</v>
      </c>
      <c r="H120" s="121">
        <f t="shared" si="27"/>
        <v>1743.35</v>
      </c>
      <c r="I120" s="121">
        <f t="shared" si="28"/>
        <v>0</v>
      </c>
    </row>
    <row r="121" spans="1:9" ht="17.100000000000001" customHeight="1" x14ac:dyDescent="0.3">
      <c r="A121" s="108">
        <v>20</v>
      </c>
      <c r="B121" s="131">
        <f t="shared" si="24"/>
        <v>43312</v>
      </c>
      <c r="C121" s="140">
        <f>'Att(1of5)(JP-Non)'!C123</f>
        <v>9.7209050000000005E-2</v>
      </c>
      <c r="D121" s="117">
        <f t="shared" si="25"/>
        <v>43343</v>
      </c>
      <c r="E121" s="117">
        <f t="shared" si="29"/>
        <v>43373</v>
      </c>
      <c r="F121" s="121">
        <v>1923.48</v>
      </c>
      <c r="G121" s="117">
        <f t="shared" si="30"/>
        <v>43373</v>
      </c>
      <c r="H121" s="121">
        <f t="shared" si="27"/>
        <v>1923.48</v>
      </c>
      <c r="I121" s="121">
        <f t="shared" si="28"/>
        <v>0</v>
      </c>
    </row>
    <row r="122" spans="1:9" ht="17.100000000000001" customHeight="1" x14ac:dyDescent="0.3">
      <c r="A122" s="108">
        <v>21</v>
      </c>
      <c r="B122" s="131">
        <f t="shared" si="24"/>
        <v>43343</v>
      </c>
      <c r="C122" s="140">
        <f>'Att(1of5)(JP-Non)'!C124</f>
        <v>6.773962E-2</v>
      </c>
      <c r="D122" s="117">
        <f t="shared" si="25"/>
        <v>43373</v>
      </c>
      <c r="E122" s="117">
        <f t="shared" si="29"/>
        <v>43404</v>
      </c>
      <c r="F122" s="121">
        <v>100.13</v>
      </c>
      <c r="G122" s="117">
        <f t="shared" si="30"/>
        <v>43404</v>
      </c>
      <c r="H122" s="121">
        <f t="shared" si="27"/>
        <v>100.13</v>
      </c>
      <c r="I122" s="121">
        <f t="shared" si="28"/>
        <v>0</v>
      </c>
    </row>
    <row r="123" spans="1:9" ht="17.100000000000001" customHeight="1" x14ac:dyDescent="0.3">
      <c r="A123" s="108">
        <v>22</v>
      </c>
      <c r="B123" s="131">
        <f t="shared" si="24"/>
        <v>43373</v>
      </c>
      <c r="C123" s="140">
        <f>'Att(1of5)(JP-Non)'!C125</f>
        <v>9.6567710000000001E-2</v>
      </c>
      <c r="D123" s="117">
        <f t="shared" si="25"/>
        <v>43404</v>
      </c>
      <c r="E123" s="117">
        <f t="shared" si="29"/>
        <v>43434</v>
      </c>
      <c r="F123" s="121">
        <v>134.44999999999999</v>
      </c>
      <c r="G123" s="117">
        <f t="shared" si="30"/>
        <v>43434</v>
      </c>
      <c r="H123" s="121">
        <f t="shared" si="27"/>
        <v>134.44999999999999</v>
      </c>
      <c r="I123" s="121">
        <f t="shared" si="28"/>
        <v>0</v>
      </c>
    </row>
    <row r="124" spans="1:9" ht="17.100000000000001" customHeight="1" x14ac:dyDescent="0.3">
      <c r="A124" s="108">
        <v>23</v>
      </c>
      <c r="B124" s="131">
        <f t="shared" si="24"/>
        <v>43404</v>
      </c>
      <c r="C124" s="140">
        <f>'Att(1of5)(JP-Non)'!C126</f>
        <v>9.6868129999999997E-2</v>
      </c>
      <c r="D124" s="117">
        <f t="shared" si="25"/>
        <v>43434</v>
      </c>
      <c r="E124" s="117">
        <f t="shared" si="29"/>
        <v>43465</v>
      </c>
      <c r="F124" s="121">
        <v>145.4</v>
      </c>
      <c r="G124" s="117">
        <f t="shared" si="30"/>
        <v>43465</v>
      </c>
      <c r="H124" s="121">
        <f t="shared" si="27"/>
        <v>145.4</v>
      </c>
      <c r="I124" s="121">
        <f t="shared" si="28"/>
        <v>0</v>
      </c>
    </row>
    <row r="125" spans="1:9" ht="17.100000000000001" customHeight="1" x14ac:dyDescent="0.3">
      <c r="A125" s="108">
        <v>24</v>
      </c>
      <c r="B125" s="131">
        <f t="shared" si="24"/>
        <v>43434</v>
      </c>
      <c r="C125" s="140">
        <f>'Att(1of5)(JP-Non)'!C127</f>
        <v>0.10872047</v>
      </c>
      <c r="D125" s="117">
        <f t="shared" si="25"/>
        <v>43465</v>
      </c>
      <c r="E125" s="117">
        <f t="shared" si="29"/>
        <v>43496</v>
      </c>
      <c r="F125" s="121">
        <v>168.64</v>
      </c>
      <c r="G125" s="117">
        <f t="shared" si="30"/>
        <v>43496</v>
      </c>
      <c r="H125" s="121">
        <f t="shared" si="27"/>
        <v>168.64</v>
      </c>
      <c r="I125" s="121">
        <f t="shared" si="28"/>
        <v>0</v>
      </c>
    </row>
    <row r="126" spans="1:9" ht="17.100000000000001" customHeight="1" x14ac:dyDescent="0.3">
      <c r="A126" s="108">
        <v>25</v>
      </c>
      <c r="B126" s="131">
        <f t="shared" si="24"/>
        <v>43465</v>
      </c>
      <c r="C126" s="140">
        <f>'Att(1of5)(JP-Non)'!C128</f>
        <v>0.10952069</v>
      </c>
      <c r="D126" s="117">
        <f t="shared" si="25"/>
        <v>43496</v>
      </c>
      <c r="E126" s="117">
        <f t="shared" si="29"/>
        <v>43524</v>
      </c>
      <c r="F126" s="121">
        <v>182.24</v>
      </c>
      <c r="G126" s="117">
        <f t="shared" si="30"/>
        <v>43524</v>
      </c>
      <c r="H126" s="121">
        <f t="shared" si="27"/>
        <v>182.24</v>
      </c>
      <c r="I126" s="121">
        <f t="shared" si="28"/>
        <v>0</v>
      </c>
    </row>
    <row r="127" spans="1:9" ht="17.100000000000001" customHeight="1" x14ac:dyDescent="0.3">
      <c r="A127" s="108">
        <v>26</v>
      </c>
      <c r="B127" s="131">
        <f t="shared" si="24"/>
        <v>43496</v>
      </c>
      <c r="C127" s="140">
        <f>'Att(1of5)(JP-Non)'!C129</f>
        <v>9.6100149999999995E-2</v>
      </c>
      <c r="D127" s="117">
        <f t="shared" si="25"/>
        <v>43524</v>
      </c>
      <c r="E127" s="117">
        <f t="shared" si="29"/>
        <v>43555</v>
      </c>
      <c r="F127" s="121">
        <v>141.83000000000001</v>
      </c>
      <c r="G127" s="117">
        <f t="shared" si="30"/>
        <v>43555</v>
      </c>
      <c r="H127" s="121">
        <f t="shared" si="27"/>
        <v>141.83000000000001</v>
      </c>
      <c r="I127" s="121">
        <f t="shared" si="28"/>
        <v>0</v>
      </c>
    </row>
    <row r="128" spans="1:9" ht="17.100000000000001" customHeight="1" x14ac:dyDescent="0.3">
      <c r="A128" s="108">
        <v>27</v>
      </c>
      <c r="B128" s="131">
        <f t="shared" si="24"/>
        <v>43524</v>
      </c>
      <c r="C128" s="140">
        <f>'Att(1of5)(JP-Non)'!C130</f>
        <v>7.8860360000000004E-2</v>
      </c>
      <c r="D128" s="117">
        <f t="shared" si="25"/>
        <v>43555</v>
      </c>
      <c r="E128" s="117">
        <f t="shared" si="29"/>
        <v>43585</v>
      </c>
      <c r="F128" s="121">
        <v>108.19</v>
      </c>
      <c r="G128" s="117">
        <f t="shared" si="30"/>
        <v>43585</v>
      </c>
      <c r="H128" s="121">
        <f t="shared" si="27"/>
        <v>108.19</v>
      </c>
      <c r="I128" s="121">
        <f t="shared" si="28"/>
        <v>0</v>
      </c>
    </row>
    <row r="129" spans="1:16" ht="17.100000000000001" customHeight="1" x14ac:dyDescent="0.3">
      <c r="A129" s="108">
        <v>28</v>
      </c>
      <c r="B129" s="131">
        <f t="shared" si="24"/>
        <v>43555</v>
      </c>
      <c r="C129" s="140">
        <f>'Att(1of5)(JP-Non)'!C131</f>
        <v>8.642946E-2</v>
      </c>
      <c r="D129" s="117">
        <f t="shared" si="25"/>
        <v>43585</v>
      </c>
      <c r="E129" s="117">
        <f t="shared" si="29"/>
        <v>43616</v>
      </c>
      <c r="F129" s="121">
        <v>99.17</v>
      </c>
      <c r="G129" s="117">
        <f t="shared" si="30"/>
        <v>43616</v>
      </c>
      <c r="H129" s="121">
        <f t="shared" si="27"/>
        <v>99.17</v>
      </c>
      <c r="I129" s="121">
        <f t="shared" si="28"/>
        <v>0</v>
      </c>
    </row>
    <row r="130" spans="1:16" ht="17.100000000000001" customHeight="1" x14ac:dyDescent="0.3">
      <c r="A130" s="108">
        <v>29</v>
      </c>
      <c r="B130" s="131">
        <f t="shared" si="24"/>
        <v>43585</v>
      </c>
      <c r="C130" s="140">
        <f>'Att(1of5)(JP-Non)'!C132</f>
        <v>7.4784340000000005E-2</v>
      </c>
      <c r="D130" s="117">
        <f t="shared" si="25"/>
        <v>43616</v>
      </c>
      <c r="E130" s="117">
        <f t="shared" si="29"/>
        <v>43646</v>
      </c>
      <c r="F130" s="121">
        <v>95.16</v>
      </c>
      <c r="G130" s="117">
        <f t="shared" si="30"/>
        <v>43646</v>
      </c>
      <c r="H130" s="121">
        <f t="shared" ref="H130:H133" si="31">+F130</f>
        <v>95.16</v>
      </c>
      <c r="I130" s="121">
        <f t="shared" ref="I130:I133" si="32">+F130-H130</f>
        <v>0</v>
      </c>
    </row>
    <row r="131" spans="1:16" ht="17.100000000000001" customHeight="1" x14ac:dyDescent="0.3">
      <c r="A131" s="108">
        <v>30</v>
      </c>
      <c r="B131" s="131">
        <f t="shared" si="24"/>
        <v>43616</v>
      </c>
      <c r="C131" s="140">
        <f>'Att(1of5)(JP-Non)'!C133</f>
        <v>9.9774479999999999E-2</v>
      </c>
      <c r="D131" s="117">
        <f t="shared" si="25"/>
        <v>43646</v>
      </c>
      <c r="E131" s="117">
        <f t="shared" si="29"/>
        <v>43677</v>
      </c>
      <c r="F131" s="121">
        <v>146.84</v>
      </c>
      <c r="G131" s="117">
        <f t="shared" si="30"/>
        <v>43677</v>
      </c>
      <c r="H131" s="121">
        <f t="shared" si="31"/>
        <v>146.84</v>
      </c>
      <c r="I131" s="121">
        <f t="shared" si="32"/>
        <v>0</v>
      </c>
    </row>
    <row r="132" spans="1:16" ht="17.100000000000001" customHeight="1" x14ac:dyDescent="0.3">
      <c r="A132" s="108">
        <v>31</v>
      </c>
      <c r="B132" s="131">
        <f t="shared" si="24"/>
        <v>43646</v>
      </c>
      <c r="C132" s="140">
        <f>'Att(1of5)(JP-Non)'!C134</f>
        <v>8.8896310000000006E-2</v>
      </c>
      <c r="D132" s="117">
        <f t="shared" si="25"/>
        <v>43677</v>
      </c>
      <c r="E132" s="117">
        <f t="shared" si="29"/>
        <v>43708</v>
      </c>
      <c r="F132" s="121">
        <v>136.07</v>
      </c>
      <c r="G132" s="117">
        <f t="shared" si="30"/>
        <v>43708</v>
      </c>
      <c r="H132" s="121">
        <f t="shared" si="31"/>
        <v>136.07</v>
      </c>
      <c r="I132" s="121">
        <f t="shared" si="32"/>
        <v>0</v>
      </c>
    </row>
    <row r="133" spans="1:16" ht="17.100000000000001" customHeight="1" x14ac:dyDescent="0.3">
      <c r="A133" s="108">
        <v>32</v>
      </c>
      <c r="B133" s="131">
        <f t="shared" si="24"/>
        <v>43677</v>
      </c>
      <c r="C133" s="140">
        <f>'Att(1of5)(JP-Non)'!C135</f>
        <v>9.3644240000000004E-2</v>
      </c>
      <c r="D133" s="117">
        <f t="shared" si="25"/>
        <v>43708</v>
      </c>
      <c r="E133" s="117">
        <f t="shared" si="29"/>
        <v>43738</v>
      </c>
      <c r="F133" s="121">
        <v>144.34</v>
      </c>
      <c r="G133" s="117">
        <f t="shared" si="30"/>
        <v>43738</v>
      </c>
      <c r="H133" s="121">
        <f t="shared" si="31"/>
        <v>144.34</v>
      </c>
      <c r="I133" s="121">
        <f t="shared" si="32"/>
        <v>0</v>
      </c>
    </row>
    <row r="134" spans="1:16" s="120" customFormat="1" ht="6.75" customHeight="1" x14ac:dyDescent="0.3">
      <c r="B134" s="164"/>
      <c r="C134" s="164"/>
      <c r="D134" s="158"/>
      <c r="E134" s="158"/>
      <c r="F134" s="159"/>
      <c r="G134" s="159"/>
      <c r="H134" s="159"/>
      <c r="I134" s="159"/>
      <c r="K134" s="133"/>
      <c r="L134" s="133"/>
      <c r="M134" s="133"/>
      <c r="N134" s="133"/>
      <c r="O134" s="133"/>
      <c r="P134" s="133"/>
    </row>
    <row r="135" spans="1:16" s="120" customFormat="1" x14ac:dyDescent="0.3">
      <c r="A135" s="137"/>
      <c r="B135" s="137"/>
      <c r="C135" s="137"/>
      <c r="D135" s="111"/>
      <c r="E135" s="111"/>
      <c r="F135" s="112"/>
      <c r="G135" s="112"/>
      <c r="H135" s="112"/>
      <c r="I135" s="112"/>
      <c r="K135" s="133"/>
      <c r="L135" s="133"/>
      <c r="M135" s="133"/>
      <c r="N135" s="133"/>
      <c r="O135" s="133"/>
      <c r="P135" s="133"/>
    </row>
    <row r="136" spans="1:16" s="120" customFormat="1" x14ac:dyDescent="0.3">
      <c r="A136" s="137"/>
      <c r="B136" s="137"/>
      <c r="C136" s="137"/>
      <c r="D136" s="111"/>
      <c r="E136" s="111"/>
      <c r="F136" s="112"/>
      <c r="G136" s="112"/>
      <c r="H136" s="112"/>
      <c r="I136" s="112"/>
      <c r="K136" s="133"/>
      <c r="L136" s="133"/>
      <c r="M136" s="133"/>
      <c r="N136" s="133"/>
      <c r="O136" s="133"/>
      <c r="P136" s="133"/>
    </row>
    <row r="137" spans="1:16" s="120" customFormat="1" x14ac:dyDescent="0.3">
      <c r="A137" s="137"/>
      <c r="B137" s="137"/>
      <c r="C137" s="137"/>
      <c r="D137" s="111"/>
      <c r="E137" s="111"/>
      <c r="F137" s="112"/>
      <c r="G137" s="112"/>
      <c r="H137" s="112"/>
      <c r="I137" s="112"/>
      <c r="K137" s="133"/>
      <c r="L137" s="133"/>
      <c r="M137" s="133"/>
      <c r="N137" s="133"/>
      <c r="O137" s="133"/>
      <c r="P137" s="133"/>
    </row>
    <row r="138" spans="1:16" s="120" customFormat="1" x14ac:dyDescent="0.3">
      <c r="A138" s="137"/>
      <c r="B138" s="137"/>
      <c r="C138" s="137"/>
      <c r="D138" s="111"/>
      <c r="E138" s="111"/>
      <c r="F138" s="112"/>
      <c r="G138" s="112"/>
      <c r="H138" s="112"/>
      <c r="I138" s="112"/>
      <c r="K138" s="133"/>
      <c r="L138" s="133"/>
      <c r="M138" s="133"/>
      <c r="N138" s="133"/>
      <c r="O138" s="133"/>
      <c r="P138" s="133"/>
    </row>
    <row r="139" spans="1:16" s="120" customFormat="1" x14ac:dyDescent="0.3">
      <c r="A139" s="137"/>
      <c r="B139" s="137"/>
      <c r="C139" s="137"/>
      <c r="D139" s="111"/>
      <c r="E139" s="111"/>
      <c r="F139" s="112"/>
      <c r="G139" s="112"/>
      <c r="H139" s="112"/>
      <c r="I139" s="112"/>
      <c r="K139" s="133"/>
      <c r="L139" s="133"/>
      <c r="M139" s="133"/>
      <c r="N139" s="133"/>
      <c r="O139" s="133"/>
      <c r="P139" s="133"/>
    </row>
    <row r="140" spans="1:16" s="120" customFormat="1" x14ac:dyDescent="0.3">
      <c r="A140" s="137"/>
      <c r="B140" s="137"/>
      <c r="C140" s="137"/>
      <c r="D140" s="111"/>
      <c r="E140" s="111"/>
      <c r="F140" s="112"/>
      <c r="G140" s="112"/>
      <c r="H140" s="112"/>
      <c r="I140" s="112"/>
      <c r="K140" s="133"/>
      <c r="L140" s="133"/>
      <c r="M140" s="133"/>
      <c r="N140" s="133"/>
      <c r="O140" s="133"/>
      <c r="P140" s="133"/>
    </row>
    <row r="141" spans="1:16" s="120" customFormat="1" x14ac:dyDescent="0.3">
      <c r="A141" s="137"/>
      <c r="B141" s="137"/>
      <c r="C141" s="137"/>
      <c r="D141" s="111"/>
      <c r="E141" s="111"/>
      <c r="F141" s="112"/>
      <c r="G141" s="112"/>
      <c r="H141" s="112"/>
      <c r="I141" s="112"/>
      <c r="K141" s="133"/>
      <c r="L141" s="133"/>
      <c r="M141" s="133"/>
      <c r="N141" s="133"/>
      <c r="O141" s="133"/>
      <c r="P141" s="133"/>
    </row>
    <row r="142" spans="1:16" s="120" customFormat="1" x14ac:dyDescent="0.3">
      <c r="A142" s="137"/>
      <c r="B142" s="137"/>
      <c r="C142" s="137"/>
      <c r="D142" s="111"/>
      <c r="E142" s="111"/>
      <c r="F142" s="112"/>
      <c r="G142" s="112"/>
      <c r="H142" s="112"/>
      <c r="I142" s="112"/>
      <c r="K142" s="133"/>
      <c r="L142" s="133"/>
      <c r="M142" s="133"/>
      <c r="N142" s="133"/>
      <c r="O142" s="133"/>
      <c r="P142" s="133"/>
    </row>
    <row r="143" spans="1:16" s="120" customFormat="1" x14ac:dyDescent="0.3">
      <c r="A143" s="137"/>
      <c r="B143" s="137"/>
      <c r="C143" s="137"/>
      <c r="D143" s="111"/>
      <c r="E143" s="111"/>
      <c r="F143" s="112"/>
      <c r="G143" s="112"/>
      <c r="H143" s="112"/>
      <c r="I143" s="112"/>
      <c r="K143" s="133"/>
      <c r="L143" s="133"/>
      <c r="M143" s="133"/>
      <c r="N143" s="133"/>
      <c r="O143" s="133"/>
      <c r="P143" s="133"/>
    </row>
    <row r="144" spans="1:16" s="120" customFormat="1" x14ac:dyDescent="0.3">
      <c r="A144" s="137"/>
      <c r="B144" s="137"/>
      <c r="C144" s="137"/>
      <c r="D144" s="111"/>
      <c r="E144" s="111"/>
      <c r="F144" s="112"/>
      <c r="G144" s="112"/>
      <c r="H144" s="112"/>
      <c r="I144" s="112"/>
      <c r="K144" s="133"/>
      <c r="L144" s="133"/>
      <c r="M144" s="133"/>
      <c r="N144" s="133"/>
      <c r="O144" s="133"/>
      <c r="P144" s="133"/>
    </row>
    <row r="145" spans="1:16" s="120" customFormat="1" x14ac:dyDescent="0.3">
      <c r="A145" s="137"/>
      <c r="B145" s="137"/>
      <c r="C145" s="137"/>
      <c r="D145" s="111"/>
      <c r="E145" s="111"/>
      <c r="F145" s="112"/>
      <c r="G145" s="112"/>
      <c r="H145" s="112"/>
      <c r="I145" s="112"/>
      <c r="K145" s="133"/>
      <c r="L145" s="133"/>
      <c r="M145" s="133"/>
      <c r="N145" s="133"/>
      <c r="O145" s="133"/>
      <c r="P145" s="133"/>
    </row>
    <row r="146" spans="1:16" s="120" customFormat="1" x14ac:dyDescent="0.3">
      <c r="A146" s="137"/>
      <c r="B146" s="137"/>
      <c r="C146" s="137"/>
      <c r="D146" s="111"/>
      <c r="E146" s="111"/>
      <c r="F146" s="112"/>
      <c r="G146" s="112"/>
      <c r="H146" s="112"/>
      <c r="I146" s="112"/>
      <c r="K146" s="133"/>
      <c r="L146" s="133"/>
      <c r="M146" s="133"/>
      <c r="N146" s="133"/>
      <c r="O146" s="133"/>
      <c r="P146" s="133"/>
    </row>
    <row r="147" spans="1:16" s="120" customFormat="1" x14ac:dyDescent="0.3">
      <c r="A147" s="137"/>
      <c r="B147" s="137"/>
      <c r="C147" s="137"/>
      <c r="D147" s="111"/>
      <c r="E147" s="111"/>
      <c r="F147" s="112"/>
      <c r="G147" s="112"/>
      <c r="H147" s="112"/>
      <c r="I147" s="112"/>
      <c r="K147" s="133"/>
      <c r="L147" s="133"/>
      <c r="M147" s="133"/>
      <c r="N147" s="133"/>
      <c r="O147" s="133"/>
      <c r="P147" s="133"/>
    </row>
    <row r="148" spans="1:16" s="120" customFormat="1" x14ac:dyDescent="0.3">
      <c r="A148" s="137"/>
      <c r="B148" s="137"/>
      <c r="C148" s="137"/>
      <c r="D148" s="111"/>
      <c r="E148" s="111"/>
      <c r="F148" s="112"/>
      <c r="G148" s="112"/>
      <c r="H148" s="112"/>
      <c r="I148" s="112"/>
      <c r="K148" s="133"/>
      <c r="L148" s="133"/>
      <c r="M148" s="133"/>
      <c r="N148" s="133"/>
      <c r="O148" s="133"/>
      <c r="P148" s="133"/>
    </row>
    <row r="149" spans="1:16" s="120" customFormat="1" x14ac:dyDescent="0.3">
      <c r="A149" s="137"/>
      <c r="B149" s="137"/>
      <c r="C149" s="137"/>
      <c r="D149" s="111"/>
      <c r="E149" s="111"/>
      <c r="F149" s="112"/>
      <c r="G149" s="112"/>
      <c r="H149" s="112"/>
      <c r="I149" s="112"/>
      <c r="K149" s="133"/>
      <c r="L149" s="133"/>
      <c r="M149" s="133"/>
      <c r="N149" s="133"/>
      <c r="O149" s="133"/>
      <c r="P149" s="133"/>
    </row>
    <row r="150" spans="1:16" s="120" customFormat="1" x14ac:dyDescent="0.3">
      <c r="A150" s="137"/>
      <c r="B150" s="137"/>
      <c r="C150" s="137"/>
      <c r="D150" s="111"/>
      <c r="E150" s="111"/>
      <c r="F150" s="112"/>
      <c r="G150" s="112"/>
      <c r="H150" s="112"/>
      <c r="I150" s="112"/>
      <c r="K150" s="133"/>
      <c r="L150" s="133"/>
      <c r="M150" s="133"/>
      <c r="N150" s="133"/>
      <c r="O150" s="133"/>
      <c r="P150" s="133"/>
    </row>
    <row r="151" spans="1:16" s="120" customFormat="1" x14ac:dyDescent="0.3">
      <c r="A151" s="137"/>
      <c r="B151" s="137"/>
      <c r="C151" s="137"/>
      <c r="D151" s="111"/>
      <c r="E151" s="111"/>
      <c r="F151" s="112"/>
      <c r="G151" s="112"/>
      <c r="H151" s="112"/>
      <c r="I151" s="112"/>
      <c r="K151" s="133"/>
      <c r="L151" s="133"/>
      <c r="M151" s="133"/>
      <c r="N151" s="133"/>
      <c r="O151" s="133"/>
      <c r="P151" s="133"/>
    </row>
    <row r="152" spans="1:16" s="120" customFormat="1" x14ac:dyDescent="0.3">
      <c r="A152" s="137"/>
      <c r="B152" s="137"/>
      <c r="C152" s="137"/>
      <c r="D152" s="111"/>
      <c r="E152" s="111"/>
      <c r="F152" s="112"/>
      <c r="G152" s="112"/>
      <c r="H152" s="112"/>
      <c r="I152" s="112"/>
      <c r="K152" s="133"/>
      <c r="L152" s="133"/>
      <c r="M152" s="133"/>
      <c r="N152" s="133"/>
      <c r="O152" s="133"/>
      <c r="P152" s="133"/>
    </row>
    <row r="153" spans="1:16" s="120" customFormat="1" x14ac:dyDescent="0.3">
      <c r="A153" s="137"/>
      <c r="B153" s="137"/>
      <c r="C153" s="137"/>
      <c r="D153" s="111"/>
      <c r="E153" s="111"/>
      <c r="F153" s="112"/>
      <c r="G153" s="112"/>
      <c r="H153" s="112"/>
      <c r="I153" s="112"/>
      <c r="K153" s="133"/>
      <c r="L153" s="133"/>
      <c r="M153" s="133"/>
      <c r="N153" s="133"/>
      <c r="O153" s="133"/>
      <c r="P153" s="133"/>
    </row>
    <row r="154" spans="1:16" s="120" customFormat="1" x14ac:dyDescent="0.3">
      <c r="A154" s="137"/>
      <c r="B154" s="137"/>
      <c r="C154" s="137"/>
      <c r="D154" s="111"/>
      <c r="E154" s="111"/>
      <c r="F154" s="112"/>
      <c r="G154" s="112"/>
      <c r="H154" s="112"/>
      <c r="I154" s="112"/>
      <c r="K154" s="133"/>
      <c r="L154" s="133"/>
      <c r="M154" s="133"/>
      <c r="N154" s="133"/>
      <c r="O154" s="133"/>
      <c r="P154" s="133"/>
    </row>
    <row r="155" spans="1:16" s="120" customFormat="1" x14ac:dyDescent="0.3">
      <c r="A155" s="137"/>
      <c r="B155" s="137"/>
      <c r="C155" s="137"/>
      <c r="D155" s="111"/>
      <c r="E155" s="111"/>
      <c r="F155" s="112"/>
      <c r="G155" s="112"/>
      <c r="H155" s="112"/>
      <c r="I155" s="112"/>
      <c r="K155" s="133"/>
      <c r="L155" s="133"/>
      <c r="M155" s="133"/>
      <c r="N155" s="133"/>
      <c r="O155" s="133"/>
      <c r="P155" s="133"/>
    </row>
    <row r="156" spans="1:16" s="120" customFormat="1" x14ac:dyDescent="0.3">
      <c r="A156" s="137"/>
      <c r="B156" s="137"/>
      <c r="C156" s="137"/>
      <c r="D156" s="111"/>
      <c r="E156" s="111"/>
      <c r="F156" s="112"/>
      <c r="G156" s="112"/>
      <c r="H156" s="112"/>
      <c r="I156" s="112"/>
      <c r="K156" s="133"/>
      <c r="L156" s="133"/>
      <c r="M156" s="133"/>
      <c r="N156" s="133"/>
      <c r="O156" s="133"/>
      <c r="P156" s="133"/>
    </row>
    <row r="157" spans="1:16" s="120" customFormat="1" x14ac:dyDescent="0.3">
      <c r="A157" s="137"/>
      <c r="B157" s="137"/>
      <c r="C157" s="137"/>
      <c r="D157" s="111"/>
      <c r="E157" s="111"/>
      <c r="F157" s="112"/>
      <c r="G157" s="112"/>
      <c r="H157" s="112"/>
      <c r="I157" s="112"/>
      <c r="K157" s="133"/>
      <c r="L157" s="133"/>
      <c r="M157" s="133"/>
      <c r="N157" s="133"/>
      <c r="O157" s="133"/>
      <c r="P157" s="133"/>
    </row>
    <row r="158" spans="1:16" s="120" customFormat="1" x14ac:dyDescent="0.3">
      <c r="A158" s="137"/>
      <c r="B158" s="137"/>
      <c r="C158" s="137"/>
      <c r="D158" s="111"/>
      <c r="E158" s="111"/>
      <c r="F158" s="112"/>
      <c r="G158" s="112"/>
      <c r="H158" s="112"/>
      <c r="I158" s="112"/>
      <c r="K158" s="133"/>
      <c r="L158" s="133"/>
      <c r="M158" s="133"/>
      <c r="N158" s="133"/>
      <c r="O158" s="133"/>
      <c r="P158" s="133"/>
    </row>
    <row r="159" spans="1:16" s="120" customFormat="1" x14ac:dyDescent="0.3">
      <c r="A159" s="137"/>
      <c r="B159" s="137"/>
      <c r="C159" s="137"/>
      <c r="D159" s="111"/>
      <c r="E159" s="111"/>
      <c r="F159" s="112"/>
      <c r="G159" s="112"/>
      <c r="H159" s="112"/>
      <c r="I159" s="112"/>
      <c r="K159" s="133"/>
      <c r="L159" s="133"/>
      <c r="M159" s="133"/>
      <c r="N159" s="133"/>
      <c r="O159" s="133"/>
      <c r="P159" s="133"/>
    </row>
    <row r="160" spans="1:16" s="120" customFormat="1" x14ac:dyDescent="0.3">
      <c r="A160" s="137"/>
      <c r="B160" s="137"/>
      <c r="C160" s="137"/>
      <c r="D160" s="111"/>
      <c r="E160" s="111"/>
      <c r="F160" s="112"/>
      <c r="G160" s="112"/>
      <c r="H160" s="112"/>
      <c r="I160" s="112"/>
      <c r="K160" s="133"/>
      <c r="L160" s="133"/>
      <c r="M160" s="133"/>
      <c r="N160" s="133"/>
      <c r="O160" s="133"/>
      <c r="P160" s="133"/>
    </row>
    <row r="161" spans="1:16" s="120" customFormat="1" x14ac:dyDescent="0.3">
      <c r="A161" s="137"/>
      <c r="B161" s="137"/>
      <c r="C161" s="137"/>
      <c r="D161" s="111"/>
      <c r="E161" s="111"/>
      <c r="F161" s="112"/>
      <c r="G161" s="112"/>
      <c r="H161" s="112"/>
      <c r="I161" s="112"/>
      <c r="K161" s="133"/>
      <c r="L161" s="133"/>
      <c r="M161" s="133"/>
      <c r="N161" s="133"/>
      <c r="O161" s="133"/>
      <c r="P161" s="133"/>
    </row>
    <row r="162" spans="1:16" s="120" customFormat="1" x14ac:dyDescent="0.3">
      <c r="A162" s="137"/>
      <c r="B162" s="137"/>
      <c r="C162" s="137"/>
      <c r="D162" s="111"/>
      <c r="E162" s="111"/>
      <c r="F162" s="112"/>
      <c r="G162" s="112"/>
      <c r="H162" s="112"/>
      <c r="I162" s="112"/>
      <c r="K162" s="133"/>
      <c r="L162" s="133"/>
      <c r="M162" s="133"/>
      <c r="N162" s="133"/>
      <c r="O162" s="133"/>
      <c r="P162" s="133"/>
    </row>
    <row r="163" spans="1:16" s="120" customFormat="1" x14ac:dyDescent="0.3">
      <c r="A163" s="137"/>
      <c r="B163" s="137"/>
      <c r="C163" s="137"/>
      <c r="D163" s="111"/>
      <c r="E163" s="111"/>
      <c r="F163" s="112"/>
      <c r="G163" s="112"/>
      <c r="H163" s="112"/>
      <c r="I163" s="112"/>
      <c r="K163" s="133"/>
      <c r="L163" s="133"/>
      <c r="M163" s="133"/>
      <c r="N163" s="133"/>
      <c r="O163" s="133"/>
      <c r="P163" s="133"/>
    </row>
    <row r="164" spans="1:16" s="120" customFormat="1" x14ac:dyDescent="0.3">
      <c r="A164" s="137"/>
      <c r="B164" s="137"/>
      <c r="C164" s="137"/>
      <c r="D164" s="111"/>
      <c r="E164" s="111"/>
      <c r="F164" s="112"/>
      <c r="G164" s="112"/>
      <c r="H164" s="112"/>
      <c r="I164" s="112"/>
      <c r="K164" s="133"/>
      <c r="L164" s="133"/>
      <c r="M164" s="133"/>
      <c r="N164" s="133"/>
      <c r="O164" s="133"/>
      <c r="P164" s="133"/>
    </row>
    <row r="165" spans="1:16" s="120" customFormat="1" x14ac:dyDescent="0.3">
      <c r="A165" s="137"/>
      <c r="B165" s="137"/>
      <c r="C165" s="137"/>
      <c r="D165" s="111"/>
      <c r="E165" s="111"/>
      <c r="F165" s="112"/>
      <c r="G165" s="112"/>
      <c r="H165" s="112"/>
      <c r="I165" s="112"/>
      <c r="K165" s="133"/>
      <c r="L165" s="133"/>
      <c r="M165" s="133"/>
      <c r="N165" s="133"/>
      <c r="O165" s="133"/>
      <c r="P165" s="133"/>
    </row>
    <row r="166" spans="1:16" s="120" customFormat="1" x14ac:dyDescent="0.3">
      <c r="A166" s="137"/>
      <c r="B166" s="137"/>
      <c r="C166" s="137"/>
      <c r="D166" s="111"/>
      <c r="E166" s="111"/>
      <c r="F166" s="112"/>
      <c r="G166" s="112"/>
      <c r="H166" s="112"/>
      <c r="I166" s="112"/>
      <c r="K166" s="133"/>
      <c r="L166" s="133"/>
      <c r="M166" s="133"/>
      <c r="N166" s="133"/>
      <c r="O166" s="133"/>
      <c r="P166" s="133"/>
    </row>
    <row r="167" spans="1:16" s="120" customFormat="1" x14ac:dyDescent="0.3">
      <c r="A167" s="137"/>
      <c r="B167" s="137"/>
      <c r="C167" s="137"/>
      <c r="D167" s="111"/>
      <c r="E167" s="111"/>
      <c r="F167" s="112"/>
      <c r="G167" s="112"/>
      <c r="H167" s="112"/>
      <c r="I167" s="112"/>
      <c r="K167" s="133"/>
      <c r="L167" s="133"/>
      <c r="M167" s="133"/>
      <c r="N167" s="133"/>
      <c r="O167" s="133"/>
      <c r="P167" s="133"/>
    </row>
    <row r="168" spans="1:16" s="120" customFormat="1" x14ac:dyDescent="0.3">
      <c r="A168" s="137"/>
      <c r="B168" s="137"/>
      <c r="C168" s="137"/>
      <c r="D168" s="111"/>
      <c r="E168" s="111"/>
      <c r="F168" s="112"/>
      <c r="G168" s="112"/>
      <c r="H168" s="112"/>
      <c r="I168" s="112"/>
      <c r="K168" s="133"/>
      <c r="L168" s="133"/>
      <c r="M168" s="133"/>
      <c r="N168" s="133"/>
      <c r="O168" s="133"/>
      <c r="P168" s="133"/>
    </row>
    <row r="169" spans="1:16" s="120" customFormat="1" x14ac:dyDescent="0.3">
      <c r="A169" s="137"/>
      <c r="B169" s="137"/>
      <c r="C169" s="137"/>
      <c r="D169" s="111"/>
      <c r="E169" s="111"/>
      <c r="F169" s="112"/>
      <c r="G169" s="112"/>
      <c r="H169" s="112"/>
      <c r="I169" s="112"/>
      <c r="K169" s="133"/>
      <c r="L169" s="133"/>
      <c r="M169" s="133"/>
      <c r="N169" s="133"/>
      <c r="O169" s="133"/>
      <c r="P169" s="133"/>
    </row>
    <row r="170" spans="1:16" s="120" customFormat="1" x14ac:dyDescent="0.3">
      <c r="A170" s="137"/>
      <c r="B170" s="137"/>
      <c r="C170" s="137"/>
      <c r="D170" s="111"/>
      <c r="E170" s="111"/>
      <c r="F170" s="112"/>
      <c r="G170" s="112"/>
      <c r="H170" s="112"/>
      <c r="I170" s="112"/>
      <c r="K170" s="133"/>
      <c r="L170" s="133"/>
      <c r="M170" s="133"/>
      <c r="N170" s="133"/>
      <c r="O170" s="133"/>
      <c r="P170" s="133"/>
    </row>
    <row r="171" spans="1:16" s="120" customFormat="1" x14ac:dyDescent="0.3">
      <c r="A171" s="137"/>
      <c r="B171" s="137"/>
      <c r="C171" s="137"/>
      <c r="D171" s="111"/>
      <c r="E171" s="111"/>
      <c r="F171" s="112"/>
      <c r="G171" s="112"/>
      <c r="H171" s="112"/>
      <c r="I171" s="112"/>
      <c r="K171" s="133"/>
      <c r="L171" s="133"/>
      <c r="M171" s="133"/>
      <c r="N171" s="133"/>
      <c r="O171" s="133"/>
      <c r="P171" s="133"/>
    </row>
    <row r="172" spans="1:16" s="120" customFormat="1" x14ac:dyDescent="0.3">
      <c r="A172" s="137"/>
      <c r="B172" s="137"/>
      <c r="C172" s="137"/>
      <c r="D172" s="111"/>
      <c r="E172" s="111"/>
      <c r="F172" s="112"/>
      <c r="G172" s="112"/>
      <c r="H172" s="112"/>
      <c r="I172" s="112"/>
      <c r="K172" s="133"/>
      <c r="L172" s="133"/>
      <c r="M172" s="133"/>
      <c r="N172" s="133"/>
      <c r="O172" s="133"/>
      <c r="P172" s="133"/>
    </row>
    <row r="173" spans="1:16" s="120" customFormat="1" x14ac:dyDescent="0.3">
      <c r="A173" s="137"/>
      <c r="B173" s="137"/>
      <c r="C173" s="137"/>
      <c r="D173" s="111"/>
      <c r="E173" s="111"/>
      <c r="F173" s="112"/>
      <c r="G173" s="112"/>
      <c r="H173" s="112"/>
      <c r="I173" s="112"/>
      <c r="K173" s="133"/>
      <c r="L173" s="133"/>
      <c r="M173" s="133"/>
      <c r="N173" s="133"/>
      <c r="O173" s="133"/>
      <c r="P173" s="133"/>
    </row>
    <row r="174" spans="1:16" s="120" customFormat="1" x14ac:dyDescent="0.3">
      <c r="A174" s="137"/>
      <c r="B174" s="137"/>
      <c r="C174" s="137"/>
      <c r="D174" s="111"/>
      <c r="E174" s="111"/>
      <c r="F174" s="112"/>
      <c r="G174" s="112"/>
      <c r="H174" s="112"/>
      <c r="I174" s="112"/>
      <c r="K174" s="133"/>
      <c r="L174" s="133"/>
      <c r="M174" s="133"/>
      <c r="N174" s="133"/>
      <c r="O174" s="133"/>
      <c r="P174" s="133"/>
    </row>
    <row r="175" spans="1:16" s="120" customFormat="1" x14ac:dyDescent="0.3">
      <c r="A175" s="137"/>
      <c r="B175" s="137"/>
      <c r="C175" s="137"/>
      <c r="D175" s="111"/>
      <c r="E175" s="111"/>
      <c r="F175" s="112"/>
      <c r="G175" s="112"/>
      <c r="H175" s="112"/>
      <c r="I175" s="112"/>
      <c r="K175" s="133"/>
      <c r="L175" s="133"/>
      <c r="M175" s="133"/>
      <c r="N175" s="133"/>
      <c r="O175" s="133"/>
      <c r="P175" s="133"/>
    </row>
    <row r="176" spans="1:16" s="120" customFormat="1" x14ac:dyDescent="0.3">
      <c r="A176" s="137"/>
      <c r="B176" s="137"/>
      <c r="C176" s="137"/>
      <c r="D176" s="111"/>
      <c r="E176" s="111"/>
      <c r="F176" s="112"/>
      <c r="G176" s="112"/>
      <c r="H176" s="112"/>
      <c r="I176" s="112"/>
      <c r="K176" s="133"/>
      <c r="L176" s="133"/>
      <c r="M176" s="133"/>
      <c r="N176" s="133"/>
      <c r="O176" s="133"/>
      <c r="P176" s="133"/>
    </row>
    <row r="177" spans="1:16" s="120" customFormat="1" x14ac:dyDescent="0.3">
      <c r="A177" s="137"/>
      <c r="B177" s="137"/>
      <c r="C177" s="137"/>
      <c r="D177" s="111"/>
      <c r="E177" s="111"/>
      <c r="F177" s="112"/>
      <c r="G177" s="112"/>
      <c r="H177" s="112"/>
      <c r="I177" s="112"/>
      <c r="K177" s="133"/>
      <c r="L177" s="133"/>
      <c r="M177" s="133"/>
      <c r="N177" s="133"/>
      <c r="O177" s="133"/>
      <c r="P177" s="133"/>
    </row>
    <row r="178" spans="1:16" s="120" customFormat="1" x14ac:dyDescent="0.3">
      <c r="A178" s="137"/>
      <c r="B178" s="137"/>
      <c r="C178" s="137"/>
      <c r="D178" s="111"/>
      <c r="E178" s="111"/>
      <c r="F178" s="112"/>
      <c r="G178" s="112"/>
      <c r="H178" s="112"/>
      <c r="I178" s="112"/>
      <c r="K178" s="133"/>
      <c r="L178" s="133"/>
      <c r="M178" s="133"/>
      <c r="N178" s="133"/>
      <c r="O178" s="133"/>
      <c r="P178" s="133"/>
    </row>
    <row r="179" spans="1:16" s="120" customFormat="1" x14ac:dyDescent="0.3">
      <c r="A179" s="137"/>
      <c r="B179" s="137"/>
      <c r="C179" s="137"/>
      <c r="D179" s="111"/>
      <c r="E179" s="111"/>
      <c r="F179" s="112"/>
      <c r="G179" s="112"/>
      <c r="H179" s="112"/>
      <c r="I179" s="112"/>
      <c r="K179" s="133"/>
      <c r="L179" s="133"/>
      <c r="M179" s="133"/>
      <c r="N179" s="133"/>
      <c r="O179" s="133"/>
      <c r="P179" s="133"/>
    </row>
    <row r="180" spans="1:16" s="120" customFormat="1" x14ac:dyDescent="0.3">
      <c r="A180" s="137"/>
      <c r="B180" s="137"/>
      <c r="C180" s="137"/>
      <c r="D180" s="111"/>
      <c r="E180" s="111"/>
      <c r="F180" s="112"/>
      <c r="G180" s="112"/>
      <c r="H180" s="112"/>
      <c r="I180" s="112"/>
      <c r="K180" s="133"/>
      <c r="L180" s="133"/>
      <c r="M180" s="133"/>
      <c r="N180" s="133"/>
      <c r="O180" s="133"/>
      <c r="P180" s="133"/>
    </row>
    <row r="181" spans="1:16" s="120" customFormat="1" x14ac:dyDescent="0.3">
      <c r="A181" s="137"/>
      <c r="B181" s="137"/>
      <c r="C181" s="137"/>
      <c r="D181" s="111"/>
      <c r="E181" s="111"/>
      <c r="F181" s="112"/>
      <c r="G181" s="112"/>
      <c r="H181" s="112"/>
      <c r="I181" s="112"/>
      <c r="K181" s="133"/>
      <c r="L181" s="133"/>
      <c r="M181" s="133"/>
      <c r="N181" s="133"/>
      <c r="O181" s="133"/>
      <c r="P181" s="133"/>
    </row>
    <row r="182" spans="1:16" s="120" customFormat="1" x14ac:dyDescent="0.3">
      <c r="A182" s="137"/>
      <c r="B182" s="137"/>
      <c r="C182" s="137"/>
      <c r="D182" s="111"/>
      <c r="E182" s="111"/>
      <c r="F182" s="112"/>
      <c r="G182" s="112"/>
      <c r="H182" s="112"/>
      <c r="I182" s="112"/>
      <c r="K182" s="133"/>
      <c r="L182" s="133"/>
      <c r="M182" s="133"/>
      <c r="N182" s="133"/>
      <c r="O182" s="133"/>
      <c r="P182" s="133"/>
    </row>
    <row r="183" spans="1:16" s="120" customFormat="1" x14ac:dyDescent="0.3">
      <c r="A183" s="137"/>
      <c r="B183" s="137"/>
      <c r="C183" s="137"/>
      <c r="D183" s="111"/>
      <c r="E183" s="111"/>
      <c r="F183" s="112"/>
      <c r="G183" s="112"/>
      <c r="H183" s="112"/>
      <c r="I183" s="112"/>
      <c r="K183" s="133"/>
      <c r="L183" s="133"/>
      <c r="M183" s="133"/>
      <c r="N183" s="133"/>
      <c r="O183" s="133"/>
      <c r="P183" s="133"/>
    </row>
    <row r="184" spans="1:16" s="120" customFormat="1" x14ac:dyDescent="0.3">
      <c r="A184" s="137"/>
      <c r="B184" s="137"/>
      <c r="C184" s="137"/>
      <c r="D184" s="111"/>
      <c r="E184" s="111"/>
      <c r="F184" s="112"/>
      <c r="G184" s="112"/>
      <c r="H184" s="112"/>
      <c r="I184" s="112"/>
      <c r="K184" s="133"/>
      <c r="L184" s="133"/>
      <c r="M184" s="133"/>
      <c r="N184" s="133"/>
      <c r="O184" s="133"/>
      <c r="P184" s="133"/>
    </row>
    <row r="185" spans="1:16" s="120" customFormat="1" x14ac:dyDescent="0.3">
      <c r="A185" s="137"/>
      <c r="B185" s="137"/>
      <c r="C185" s="137"/>
      <c r="D185" s="111"/>
      <c r="E185" s="111"/>
      <c r="F185" s="112"/>
      <c r="G185" s="112"/>
      <c r="H185" s="112"/>
      <c r="I185" s="112"/>
      <c r="K185" s="133"/>
      <c r="L185" s="133"/>
      <c r="M185" s="133"/>
      <c r="N185" s="133"/>
      <c r="O185" s="133"/>
      <c r="P185" s="133"/>
    </row>
    <row r="186" spans="1:16" s="120" customFormat="1" x14ac:dyDescent="0.3">
      <c r="A186" s="137"/>
      <c r="B186" s="137"/>
      <c r="C186" s="137"/>
      <c r="D186" s="111"/>
      <c r="E186" s="111"/>
      <c r="F186" s="112"/>
      <c r="G186" s="112"/>
      <c r="H186" s="112"/>
      <c r="I186" s="112"/>
      <c r="K186" s="133"/>
      <c r="L186" s="133"/>
      <c r="M186" s="133"/>
      <c r="N186" s="133"/>
      <c r="O186" s="133"/>
      <c r="P186" s="133"/>
    </row>
    <row r="187" spans="1:16" s="120" customFormat="1" x14ac:dyDescent="0.3">
      <c r="A187" s="137"/>
      <c r="B187" s="137"/>
      <c r="C187" s="137"/>
      <c r="D187" s="111"/>
      <c r="E187" s="111"/>
      <c r="F187" s="112"/>
      <c r="G187" s="112"/>
      <c r="H187" s="112"/>
      <c r="I187" s="112"/>
      <c r="K187" s="133"/>
      <c r="L187" s="133"/>
      <c r="M187" s="133"/>
      <c r="N187" s="133"/>
      <c r="O187" s="133"/>
      <c r="P187" s="133"/>
    </row>
    <row r="188" spans="1:16" s="120" customFormat="1" x14ac:dyDescent="0.3">
      <c r="A188" s="137"/>
      <c r="B188" s="137"/>
      <c r="C188" s="137"/>
      <c r="D188" s="111"/>
      <c r="E188" s="111"/>
      <c r="F188" s="112"/>
      <c r="G188" s="112"/>
      <c r="H188" s="112"/>
      <c r="I188" s="112"/>
      <c r="K188" s="133"/>
      <c r="L188" s="133"/>
      <c r="M188" s="133"/>
      <c r="N188" s="133"/>
      <c r="O188" s="133"/>
      <c r="P188" s="133"/>
    </row>
    <row r="189" spans="1:16" s="120" customFormat="1" x14ac:dyDescent="0.3">
      <c r="A189" s="137"/>
      <c r="B189" s="137"/>
      <c r="C189" s="137"/>
      <c r="D189" s="111"/>
      <c r="E189" s="111"/>
      <c r="F189" s="112"/>
      <c r="G189" s="112"/>
      <c r="H189" s="112"/>
      <c r="I189" s="112"/>
      <c r="K189" s="133"/>
      <c r="L189" s="133"/>
      <c r="M189" s="133"/>
      <c r="N189" s="133"/>
      <c r="O189" s="133"/>
      <c r="P189" s="133"/>
    </row>
    <row r="190" spans="1:16" s="120" customFormat="1" x14ac:dyDescent="0.3">
      <c r="A190" s="137"/>
      <c r="B190" s="137"/>
      <c r="C190" s="137"/>
      <c r="D190" s="111"/>
      <c r="E190" s="111"/>
      <c r="F190" s="112"/>
      <c r="G190" s="112"/>
      <c r="H190" s="112"/>
      <c r="I190" s="112"/>
      <c r="K190" s="133"/>
      <c r="L190" s="133"/>
      <c r="M190" s="133"/>
      <c r="N190" s="133"/>
      <c r="O190" s="133"/>
      <c r="P190" s="133"/>
    </row>
    <row r="191" spans="1:16" s="120" customFormat="1" x14ac:dyDescent="0.3">
      <c r="A191" s="137"/>
      <c r="B191" s="137"/>
      <c r="C191" s="137"/>
      <c r="D191" s="111"/>
      <c r="E191" s="111"/>
      <c r="F191" s="112"/>
      <c r="G191" s="112"/>
      <c r="H191" s="112"/>
      <c r="I191" s="112"/>
      <c r="K191" s="133"/>
      <c r="L191" s="133"/>
      <c r="M191" s="133"/>
      <c r="N191" s="133"/>
      <c r="O191" s="133"/>
      <c r="P191" s="133"/>
    </row>
    <row r="192" spans="1:16" s="120" customFormat="1" x14ac:dyDescent="0.3">
      <c r="A192" s="137"/>
      <c r="B192" s="137"/>
      <c r="C192" s="137"/>
      <c r="D192" s="111"/>
      <c r="E192" s="111"/>
      <c r="F192" s="112"/>
      <c r="G192" s="112"/>
      <c r="H192" s="112"/>
      <c r="I192" s="112"/>
      <c r="K192" s="133"/>
      <c r="L192" s="133"/>
      <c r="M192" s="133"/>
      <c r="N192" s="133"/>
      <c r="O192" s="133"/>
      <c r="P192" s="133"/>
    </row>
    <row r="193" spans="1:16" s="120" customFormat="1" x14ac:dyDescent="0.3">
      <c r="A193" s="137"/>
      <c r="B193" s="137"/>
      <c r="C193" s="137"/>
      <c r="D193" s="111"/>
      <c r="E193" s="111"/>
      <c r="F193" s="112"/>
      <c r="G193" s="112"/>
      <c r="H193" s="112"/>
      <c r="I193" s="112"/>
      <c r="K193" s="133"/>
      <c r="L193" s="133"/>
      <c r="M193" s="133"/>
      <c r="N193" s="133"/>
      <c r="O193" s="133"/>
      <c r="P193" s="133"/>
    </row>
    <row r="194" spans="1:16" s="120" customFormat="1" x14ac:dyDescent="0.3">
      <c r="A194" s="137"/>
      <c r="B194" s="137"/>
      <c r="C194" s="137"/>
      <c r="D194" s="111"/>
      <c r="E194" s="111"/>
      <c r="F194" s="112"/>
      <c r="G194" s="112"/>
      <c r="H194" s="112"/>
      <c r="I194" s="112"/>
      <c r="K194" s="133"/>
      <c r="L194" s="133"/>
      <c r="M194" s="133"/>
      <c r="N194" s="133"/>
      <c r="O194" s="133"/>
      <c r="P194" s="133"/>
    </row>
    <row r="195" spans="1:16" s="120" customFormat="1" x14ac:dyDescent="0.3">
      <c r="A195" s="137"/>
      <c r="B195" s="137"/>
      <c r="C195" s="137"/>
      <c r="D195" s="111"/>
      <c r="E195" s="111"/>
      <c r="F195" s="112"/>
      <c r="G195" s="112"/>
      <c r="H195" s="112"/>
      <c r="I195" s="112"/>
      <c r="K195" s="133"/>
      <c r="L195" s="133"/>
      <c r="M195" s="133"/>
      <c r="N195" s="133"/>
      <c r="O195" s="133"/>
      <c r="P195" s="133"/>
    </row>
    <row r="196" spans="1:16" s="120" customFormat="1" x14ac:dyDescent="0.3">
      <c r="A196" s="137"/>
      <c r="B196" s="137"/>
      <c r="C196" s="137"/>
      <c r="D196" s="111"/>
      <c r="E196" s="111"/>
      <c r="F196" s="112"/>
      <c r="G196" s="112"/>
      <c r="H196" s="112"/>
      <c r="I196" s="112"/>
      <c r="K196" s="133"/>
      <c r="L196" s="133"/>
      <c r="M196" s="133"/>
      <c r="N196" s="133"/>
      <c r="O196" s="133"/>
      <c r="P196" s="133"/>
    </row>
    <row r="197" spans="1:16" s="120" customFormat="1" x14ac:dyDescent="0.3">
      <c r="A197" s="137"/>
      <c r="B197" s="137"/>
      <c r="C197" s="137"/>
      <c r="D197" s="111"/>
      <c r="E197" s="111"/>
      <c r="F197" s="112"/>
      <c r="G197" s="112"/>
      <c r="H197" s="112"/>
      <c r="I197" s="112"/>
      <c r="K197" s="133"/>
      <c r="L197" s="133"/>
      <c r="M197" s="133"/>
      <c r="N197" s="133"/>
      <c r="O197" s="133"/>
      <c r="P197" s="133"/>
    </row>
    <row r="198" spans="1:16" s="120" customFormat="1" x14ac:dyDescent="0.3">
      <c r="A198" s="137"/>
      <c r="B198" s="137"/>
      <c r="C198" s="137"/>
      <c r="D198" s="111"/>
      <c r="E198" s="111"/>
      <c r="F198" s="112"/>
      <c r="G198" s="112"/>
      <c r="H198" s="112"/>
      <c r="I198" s="112"/>
      <c r="K198" s="133"/>
      <c r="L198" s="133"/>
      <c r="M198" s="133"/>
      <c r="N198" s="133"/>
      <c r="O198" s="133"/>
      <c r="P198" s="133"/>
    </row>
    <row r="199" spans="1:16" s="120" customFormat="1" x14ac:dyDescent="0.3">
      <c r="A199" s="137"/>
      <c r="B199" s="137"/>
      <c r="C199" s="137"/>
      <c r="D199" s="111"/>
      <c r="E199" s="111"/>
      <c r="F199" s="112"/>
      <c r="G199" s="112"/>
      <c r="H199" s="112"/>
      <c r="I199" s="112"/>
      <c r="K199" s="133"/>
      <c r="L199" s="133"/>
      <c r="M199" s="133"/>
      <c r="N199" s="133"/>
      <c r="O199" s="133"/>
      <c r="P199" s="133"/>
    </row>
    <row r="200" spans="1:16" s="120" customFormat="1" x14ac:dyDescent="0.3">
      <c r="A200" s="137"/>
      <c r="B200" s="137"/>
      <c r="C200" s="137"/>
      <c r="D200" s="111"/>
      <c r="E200" s="111"/>
      <c r="F200" s="112"/>
      <c r="G200" s="112"/>
      <c r="H200" s="112"/>
      <c r="I200" s="112"/>
      <c r="K200" s="133"/>
      <c r="L200" s="133"/>
      <c r="M200" s="133"/>
      <c r="N200" s="133"/>
      <c r="O200" s="133"/>
      <c r="P200" s="133"/>
    </row>
    <row r="201" spans="1:16" s="120" customFormat="1" x14ac:dyDescent="0.3">
      <c r="A201" s="137"/>
      <c r="B201" s="137"/>
      <c r="C201" s="137"/>
      <c r="D201" s="111"/>
      <c r="E201" s="111"/>
      <c r="F201" s="112"/>
      <c r="G201" s="112"/>
      <c r="H201" s="112"/>
      <c r="I201" s="112"/>
      <c r="K201" s="133"/>
      <c r="L201" s="133"/>
      <c r="M201" s="133"/>
      <c r="N201" s="133"/>
      <c r="O201" s="133"/>
      <c r="P201" s="133"/>
    </row>
    <row r="202" spans="1:16" s="120" customFormat="1" x14ac:dyDescent="0.3">
      <c r="A202" s="137"/>
      <c r="B202" s="137"/>
      <c r="C202" s="137"/>
      <c r="D202" s="111"/>
      <c r="E202" s="111"/>
      <c r="F202" s="112"/>
      <c r="G202" s="112"/>
      <c r="H202" s="112"/>
      <c r="I202" s="112"/>
      <c r="K202" s="133"/>
      <c r="L202" s="133"/>
      <c r="M202" s="133"/>
      <c r="N202" s="133"/>
      <c r="O202" s="133"/>
      <c r="P202" s="133"/>
    </row>
    <row r="203" spans="1:16" s="120" customFormat="1" x14ac:dyDescent="0.3">
      <c r="A203" s="137"/>
      <c r="B203" s="137"/>
      <c r="C203" s="137"/>
      <c r="D203" s="111"/>
      <c r="E203" s="111"/>
      <c r="F203" s="112"/>
      <c r="G203" s="112"/>
      <c r="H203" s="112"/>
      <c r="I203" s="112"/>
      <c r="K203" s="133"/>
      <c r="L203" s="133"/>
      <c r="M203" s="133"/>
      <c r="N203" s="133"/>
      <c r="O203" s="133"/>
      <c r="P203" s="133"/>
    </row>
    <row r="204" spans="1:16" s="120" customFormat="1" x14ac:dyDescent="0.3">
      <c r="A204" s="137"/>
      <c r="B204" s="137"/>
      <c r="C204" s="137"/>
      <c r="D204" s="111"/>
      <c r="E204" s="111"/>
      <c r="F204" s="112"/>
      <c r="G204" s="112"/>
      <c r="H204" s="112"/>
      <c r="I204" s="112"/>
      <c r="K204" s="133"/>
      <c r="L204" s="133"/>
      <c r="M204" s="133"/>
      <c r="N204" s="133"/>
      <c r="O204" s="133"/>
      <c r="P204" s="133"/>
    </row>
    <row r="205" spans="1:16" s="120" customFormat="1" x14ac:dyDescent="0.3">
      <c r="A205" s="137"/>
      <c r="B205" s="137"/>
      <c r="C205" s="137"/>
      <c r="D205" s="111"/>
      <c r="E205" s="111"/>
      <c r="F205" s="112"/>
      <c r="G205" s="112"/>
      <c r="H205" s="112"/>
      <c r="I205" s="112"/>
      <c r="K205" s="133"/>
      <c r="L205" s="133"/>
      <c r="M205" s="133"/>
      <c r="N205" s="133"/>
      <c r="O205" s="133"/>
      <c r="P205" s="133"/>
    </row>
    <row r="206" spans="1:16" s="120" customFormat="1" x14ac:dyDescent="0.3">
      <c r="A206" s="137"/>
      <c r="B206" s="137"/>
      <c r="C206" s="137"/>
      <c r="D206" s="111"/>
      <c r="E206" s="111"/>
      <c r="F206" s="112"/>
      <c r="G206" s="112"/>
      <c r="H206" s="112"/>
      <c r="I206" s="112"/>
      <c r="K206" s="133"/>
      <c r="L206" s="133"/>
      <c r="M206" s="133"/>
      <c r="N206" s="133"/>
      <c r="O206" s="133"/>
      <c r="P206" s="133"/>
    </row>
    <row r="207" spans="1:16" s="120" customFormat="1" x14ac:dyDescent="0.3">
      <c r="A207" s="137"/>
      <c r="B207" s="137"/>
      <c r="C207" s="137"/>
      <c r="D207" s="111"/>
      <c r="E207" s="111"/>
      <c r="F207" s="112"/>
      <c r="G207" s="112"/>
      <c r="H207" s="112"/>
      <c r="I207" s="112"/>
      <c r="K207" s="133"/>
      <c r="L207" s="133"/>
      <c r="M207" s="133"/>
      <c r="N207" s="133"/>
      <c r="O207" s="133"/>
      <c r="P207" s="133"/>
    </row>
    <row r="208" spans="1:16" s="120" customFormat="1" x14ac:dyDescent="0.3">
      <c r="A208" s="137"/>
      <c r="B208" s="137"/>
      <c r="C208" s="137"/>
      <c r="D208" s="111"/>
      <c r="E208" s="111"/>
      <c r="F208" s="112"/>
      <c r="G208" s="112"/>
      <c r="H208" s="112"/>
      <c r="I208" s="112"/>
      <c r="K208" s="133"/>
      <c r="L208" s="133"/>
      <c r="M208" s="133"/>
      <c r="N208" s="133"/>
      <c r="O208" s="133"/>
      <c r="P208" s="133"/>
    </row>
    <row r="209" spans="1:16" s="120" customFormat="1" x14ac:dyDescent="0.3">
      <c r="A209" s="137"/>
      <c r="B209" s="137"/>
      <c r="C209" s="137"/>
      <c r="D209" s="111"/>
      <c r="E209" s="111"/>
      <c r="F209" s="112"/>
      <c r="G209" s="112"/>
      <c r="H209" s="112"/>
      <c r="I209" s="112"/>
      <c r="K209" s="133"/>
      <c r="L209" s="133"/>
      <c r="M209" s="133"/>
      <c r="N209" s="133"/>
      <c r="O209" s="133"/>
      <c r="P209" s="133"/>
    </row>
    <row r="210" spans="1:16" s="120" customFormat="1" x14ac:dyDescent="0.3">
      <c r="A210" s="137"/>
      <c r="B210" s="137"/>
      <c r="C210" s="137"/>
      <c r="D210" s="111"/>
      <c r="E210" s="111"/>
      <c r="F210" s="112"/>
      <c r="G210" s="112"/>
      <c r="H210" s="112"/>
      <c r="I210" s="112"/>
      <c r="K210" s="133"/>
      <c r="L210" s="133"/>
      <c r="M210" s="133"/>
      <c r="N210" s="133"/>
      <c r="O210" s="133"/>
      <c r="P210" s="133"/>
    </row>
    <row r="211" spans="1:16" s="120" customFormat="1" x14ac:dyDescent="0.3">
      <c r="A211" s="137"/>
      <c r="B211" s="137"/>
      <c r="C211" s="137"/>
      <c r="D211" s="111"/>
      <c r="E211" s="111"/>
      <c r="F211" s="112"/>
      <c r="G211" s="112"/>
      <c r="H211" s="112"/>
      <c r="I211" s="112"/>
      <c r="K211" s="133"/>
      <c r="L211" s="133"/>
      <c r="M211" s="133"/>
      <c r="N211" s="133"/>
      <c r="O211" s="133"/>
      <c r="P211" s="133"/>
    </row>
    <row r="212" spans="1:16" s="120" customFormat="1" x14ac:dyDescent="0.3">
      <c r="A212" s="137"/>
      <c r="B212" s="137"/>
      <c r="C212" s="137"/>
      <c r="D212" s="111"/>
      <c r="E212" s="111"/>
      <c r="F212" s="112"/>
      <c r="G212" s="112"/>
      <c r="H212" s="112"/>
      <c r="I212" s="112"/>
      <c r="K212" s="133"/>
      <c r="L212" s="133"/>
      <c r="M212" s="133"/>
      <c r="N212" s="133"/>
      <c r="O212" s="133"/>
      <c r="P212" s="133"/>
    </row>
    <row r="213" spans="1:16" s="120" customFormat="1" x14ac:dyDescent="0.3">
      <c r="A213" s="137"/>
      <c r="B213" s="137"/>
      <c r="C213" s="137"/>
      <c r="D213" s="111"/>
      <c r="E213" s="111"/>
      <c r="F213" s="112"/>
      <c r="G213" s="112"/>
      <c r="H213" s="112"/>
      <c r="I213" s="112"/>
      <c r="K213" s="133"/>
      <c r="L213" s="133"/>
      <c r="M213" s="133"/>
      <c r="N213" s="133"/>
      <c r="O213" s="133"/>
      <c r="P213" s="133"/>
    </row>
    <row r="214" spans="1:16" s="120" customFormat="1" x14ac:dyDescent="0.3">
      <c r="A214" s="137"/>
      <c r="B214" s="137"/>
      <c r="C214" s="137"/>
      <c r="D214" s="111"/>
      <c r="E214" s="111"/>
      <c r="F214" s="112"/>
      <c r="G214" s="112"/>
      <c r="H214" s="112"/>
      <c r="I214" s="112"/>
      <c r="K214" s="133"/>
      <c r="L214" s="133"/>
      <c r="M214" s="133"/>
      <c r="N214" s="133"/>
      <c r="O214" s="133"/>
      <c r="P214" s="133"/>
    </row>
    <row r="215" spans="1:16" s="120" customFormat="1" x14ac:dyDescent="0.3">
      <c r="A215" s="137"/>
      <c r="B215" s="137"/>
      <c r="C215" s="137"/>
      <c r="D215" s="111"/>
      <c r="E215" s="111"/>
      <c r="F215" s="112"/>
      <c r="G215" s="112"/>
      <c r="H215" s="112"/>
      <c r="I215" s="112"/>
      <c r="K215" s="133"/>
      <c r="L215" s="133"/>
      <c r="M215" s="133"/>
      <c r="N215" s="133"/>
      <c r="O215" s="133"/>
      <c r="P215" s="133"/>
    </row>
    <row r="216" spans="1:16" s="120" customFormat="1" x14ac:dyDescent="0.3">
      <c r="A216" s="137"/>
      <c r="B216" s="137"/>
      <c r="C216" s="137"/>
      <c r="D216" s="111"/>
      <c r="E216" s="111"/>
      <c r="F216" s="112"/>
      <c r="G216" s="112"/>
      <c r="H216" s="112"/>
      <c r="I216" s="112"/>
      <c r="K216" s="133"/>
      <c r="L216" s="133"/>
      <c r="M216" s="133"/>
      <c r="N216" s="133"/>
      <c r="O216" s="133"/>
      <c r="P216" s="133"/>
    </row>
    <row r="217" spans="1:16" s="120" customFormat="1" x14ac:dyDescent="0.3">
      <c r="A217" s="137"/>
      <c r="B217" s="137"/>
      <c r="C217" s="137"/>
      <c r="D217" s="111"/>
      <c r="E217" s="111"/>
      <c r="F217" s="112"/>
      <c r="G217" s="112"/>
      <c r="H217" s="112"/>
      <c r="I217" s="112"/>
      <c r="K217" s="133"/>
      <c r="L217" s="133"/>
      <c r="M217" s="133"/>
      <c r="N217" s="133"/>
      <c r="O217" s="133"/>
      <c r="P217" s="133"/>
    </row>
    <row r="218" spans="1:16" s="120" customFormat="1" x14ac:dyDescent="0.3">
      <c r="A218" s="137"/>
      <c r="B218" s="137"/>
      <c r="C218" s="137"/>
      <c r="D218" s="111"/>
      <c r="E218" s="111"/>
      <c r="F218" s="112"/>
      <c r="G218" s="112"/>
      <c r="H218" s="112"/>
      <c r="I218" s="112"/>
      <c r="K218" s="133"/>
      <c r="L218" s="133"/>
      <c r="M218" s="133"/>
      <c r="N218" s="133"/>
      <c r="O218" s="133"/>
      <c r="P218" s="133"/>
    </row>
    <row r="219" spans="1:16" s="120" customFormat="1" x14ac:dyDescent="0.3">
      <c r="A219" s="137"/>
      <c r="B219" s="137"/>
      <c r="C219" s="137"/>
      <c r="D219" s="111"/>
      <c r="E219" s="111"/>
      <c r="F219" s="112"/>
      <c r="G219" s="112"/>
      <c r="H219" s="112"/>
      <c r="I219" s="112"/>
      <c r="K219" s="133"/>
      <c r="L219" s="133"/>
      <c r="M219" s="133"/>
      <c r="N219" s="133"/>
      <c r="O219" s="133"/>
      <c r="P219" s="133"/>
    </row>
    <row r="220" spans="1:16" s="120" customFormat="1" x14ac:dyDescent="0.3">
      <c r="A220" s="137"/>
      <c r="B220" s="137"/>
      <c r="C220" s="137"/>
      <c r="D220" s="111"/>
      <c r="E220" s="111"/>
      <c r="F220" s="112"/>
      <c r="G220" s="112"/>
      <c r="H220" s="112"/>
      <c r="I220" s="112"/>
      <c r="K220" s="133"/>
      <c r="L220" s="133"/>
      <c r="M220" s="133"/>
      <c r="N220" s="133"/>
      <c r="O220" s="133"/>
      <c r="P220" s="133"/>
    </row>
    <row r="221" spans="1:16" s="120" customFormat="1" x14ac:dyDescent="0.3">
      <c r="A221" s="137"/>
      <c r="B221" s="137"/>
      <c r="C221" s="137"/>
      <c r="D221" s="111"/>
      <c r="E221" s="111"/>
      <c r="F221" s="112"/>
      <c r="G221" s="112"/>
      <c r="H221" s="112"/>
      <c r="I221" s="112"/>
      <c r="K221" s="133"/>
      <c r="L221" s="133"/>
      <c r="M221" s="133"/>
      <c r="N221" s="133"/>
      <c r="O221" s="133"/>
      <c r="P221" s="133"/>
    </row>
    <row r="222" spans="1:16" s="120" customFormat="1" x14ac:dyDescent="0.3">
      <c r="A222" s="137"/>
      <c r="B222" s="137"/>
      <c r="C222" s="137"/>
      <c r="D222" s="111"/>
      <c r="E222" s="111"/>
      <c r="F222" s="112"/>
      <c r="G222" s="112"/>
      <c r="H222" s="112"/>
      <c r="I222" s="112"/>
      <c r="K222" s="133"/>
      <c r="L222" s="133"/>
      <c r="M222" s="133"/>
      <c r="N222" s="133"/>
      <c r="O222" s="133"/>
      <c r="P222" s="133"/>
    </row>
    <row r="223" spans="1:16" s="120" customFormat="1" x14ac:dyDescent="0.3">
      <c r="A223" s="137"/>
      <c r="B223" s="137"/>
      <c r="C223" s="137"/>
      <c r="D223" s="111"/>
      <c r="E223" s="111"/>
      <c r="F223" s="112"/>
      <c r="G223" s="112"/>
      <c r="H223" s="112"/>
      <c r="I223" s="112"/>
      <c r="K223" s="133"/>
      <c r="L223" s="133"/>
      <c r="M223" s="133"/>
      <c r="N223" s="133"/>
      <c r="O223" s="133"/>
      <c r="P223" s="133"/>
    </row>
    <row r="224" spans="1:16" s="120" customFormat="1" x14ac:dyDescent="0.3">
      <c r="A224" s="137"/>
      <c r="B224" s="137"/>
      <c r="C224" s="137"/>
      <c r="D224" s="111"/>
      <c r="E224" s="111"/>
      <c r="F224" s="112"/>
      <c r="G224" s="112"/>
      <c r="H224" s="112"/>
      <c r="I224" s="112"/>
      <c r="K224" s="133"/>
      <c r="L224" s="133"/>
      <c r="M224" s="133"/>
      <c r="N224" s="133"/>
      <c r="O224" s="133"/>
      <c r="P224" s="133"/>
    </row>
    <row r="225" spans="1:16" s="120" customFormat="1" x14ac:dyDescent="0.3">
      <c r="A225" s="137"/>
      <c r="B225" s="137"/>
      <c r="C225" s="137"/>
      <c r="D225" s="111"/>
      <c r="E225" s="111"/>
      <c r="F225" s="112"/>
      <c r="G225" s="112"/>
      <c r="H225" s="112"/>
      <c r="I225" s="112"/>
      <c r="K225" s="133"/>
      <c r="L225" s="133"/>
      <c r="M225" s="133"/>
      <c r="N225" s="133"/>
      <c r="O225" s="133"/>
      <c r="P225" s="133"/>
    </row>
    <row r="226" spans="1:16" s="120" customFormat="1" x14ac:dyDescent="0.3">
      <c r="A226" s="137"/>
      <c r="B226" s="137"/>
      <c r="C226" s="137"/>
      <c r="D226" s="111"/>
      <c r="E226" s="111"/>
      <c r="F226" s="112"/>
      <c r="G226" s="112"/>
      <c r="H226" s="112"/>
      <c r="I226" s="112"/>
      <c r="K226" s="133"/>
      <c r="L226" s="133"/>
      <c r="M226" s="133"/>
      <c r="N226" s="133"/>
      <c r="O226" s="133"/>
      <c r="P226" s="133"/>
    </row>
    <row r="227" spans="1:16" s="120" customFormat="1" x14ac:dyDescent="0.3">
      <c r="A227" s="137"/>
      <c r="B227" s="137"/>
      <c r="C227" s="137"/>
      <c r="D227" s="111"/>
      <c r="E227" s="111"/>
      <c r="F227" s="112"/>
      <c r="G227" s="112"/>
      <c r="H227" s="112"/>
      <c r="I227" s="112"/>
      <c r="K227" s="133"/>
      <c r="L227" s="133"/>
      <c r="M227" s="133"/>
      <c r="N227" s="133"/>
      <c r="O227" s="133"/>
      <c r="P227" s="133"/>
    </row>
    <row r="228" spans="1:16" s="120" customFormat="1" x14ac:dyDescent="0.3">
      <c r="A228" s="137"/>
      <c r="B228" s="137"/>
      <c r="C228" s="137"/>
      <c r="D228" s="111"/>
      <c r="E228" s="111"/>
      <c r="F228" s="112"/>
      <c r="G228" s="112"/>
      <c r="H228" s="112"/>
      <c r="I228" s="112"/>
      <c r="K228" s="133"/>
      <c r="L228" s="133"/>
      <c r="M228" s="133"/>
      <c r="N228" s="133"/>
      <c r="O228" s="133"/>
      <c r="P228" s="133"/>
    </row>
    <row r="229" spans="1:16" s="120" customFormat="1" x14ac:dyDescent="0.3">
      <c r="A229" s="137"/>
      <c r="B229" s="137"/>
      <c r="C229" s="137"/>
      <c r="D229" s="111"/>
      <c r="E229" s="111"/>
      <c r="F229" s="112"/>
      <c r="G229" s="112"/>
      <c r="H229" s="112"/>
      <c r="I229" s="112"/>
      <c r="K229" s="133"/>
      <c r="L229" s="133"/>
      <c r="M229" s="133"/>
      <c r="N229" s="133"/>
      <c r="O229" s="133"/>
      <c r="P229" s="133"/>
    </row>
  </sheetData>
  <mergeCells count="14">
    <mergeCell ref="A1:J1"/>
    <mergeCell ref="A2:J2"/>
    <mergeCell ref="A3:J3"/>
    <mergeCell ref="A4:J4"/>
    <mergeCell ref="B9:B11"/>
    <mergeCell ref="C9:C11"/>
    <mergeCell ref="E9:E11"/>
    <mergeCell ref="G9:G11"/>
    <mergeCell ref="B6:I6"/>
    <mergeCell ref="B7:I7"/>
    <mergeCell ref="H9:H11"/>
    <mergeCell ref="D9:D11"/>
    <mergeCell ref="F9:F11"/>
    <mergeCell ref="I9:I11"/>
  </mergeCells>
  <phoneticPr fontId="2" type="noConversion"/>
  <printOptions horizontalCentered="1"/>
  <pageMargins left="0.375" right="0.375" top="1.625" bottom="0.75" header="1" footer="0.375"/>
  <pageSetup scale="70" pageOrder="overThenDown" orientation="landscape" r:id="rId1"/>
  <headerFooter>
    <oddHeader xml:space="preserve">&amp;C&amp;"Century Schoolbook,Bold"&amp;17Big Rivers Electric Corporation
Case No. 2020-00144
Two-Year Environmental Surcharge Review
</oddHeader>
    <oddFooter>&amp;L&amp;"Century Schoolbook,Bold"&amp;15Case No. 2020-00144
&amp;"Century Schoolbook,Bold Italic"&amp;UAttachment 4 of  5&amp;"Century Schoolbook,Bold"&amp;U for Response to Staff Item 2
Witness:  Nicholas R. Castlen
Page 1 of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138"/>
  <sheetViews>
    <sheetView view="pageBreakPreview" zoomScaleNormal="100" zoomScaleSheetLayoutView="100" workbookViewId="0">
      <pane xSplit="4" ySplit="11" topLeftCell="E108" activePane="bottomRight" state="frozen"/>
      <selection activeCell="E110" sqref="E110"/>
      <selection pane="topRight" activeCell="E110" sqref="E110"/>
      <selection pane="bottomLeft" activeCell="E110" sqref="E110"/>
      <selection pane="bottomRight" activeCell="E110" sqref="E110"/>
    </sheetView>
  </sheetViews>
  <sheetFormatPr defaultColWidth="9.109375" defaultRowHeight="15.6" outlineLevelRow="1" x14ac:dyDescent="0.3"/>
  <cols>
    <col min="1" max="1" width="5.109375" style="108" customWidth="1"/>
    <col min="2" max="2" width="14.109375" style="108" customWidth="1"/>
    <col min="3" max="3" width="18.33203125" style="108" customWidth="1"/>
    <col min="4" max="5" width="14.44140625" style="126" customWidth="1"/>
    <col min="6" max="6" width="23.6640625" style="115" customWidth="1"/>
    <col min="7" max="7" width="16.33203125" style="115" customWidth="1"/>
    <col min="8" max="8" width="23.6640625" style="115" customWidth="1"/>
    <col min="9" max="9" width="27" style="115" customWidth="1"/>
    <col min="10" max="10" width="1.6640625" style="107" customWidth="1"/>
    <col min="11" max="11" width="14" style="110" bestFit="1" customWidth="1"/>
    <col min="12" max="12" width="12.109375" style="110" bestFit="1" customWidth="1"/>
    <col min="13" max="13" width="11.5546875" style="110" bestFit="1" customWidth="1"/>
    <col min="14" max="16" width="9.109375" style="110"/>
    <col min="17" max="16384" width="9.109375" style="107"/>
  </cols>
  <sheetData>
    <row r="1" spans="1:16" ht="16.95" customHeight="1" x14ac:dyDescent="0.3">
      <c r="A1" s="215" t="str">
        <f>'Att(1of5)(JP-Non)'!A1:L1</f>
        <v>BIG RIVERS ELECTRIC CORPORATION</v>
      </c>
      <c r="B1" s="229"/>
      <c r="C1" s="229"/>
      <c r="D1" s="229"/>
      <c r="E1" s="229"/>
      <c r="F1" s="229"/>
      <c r="G1" s="229"/>
      <c r="H1" s="229"/>
      <c r="I1" s="229"/>
      <c r="J1" s="229"/>
      <c r="K1" s="107"/>
      <c r="L1" s="109"/>
      <c r="M1" s="109"/>
      <c r="N1" s="109"/>
      <c r="O1" s="107"/>
      <c r="P1" s="107"/>
    </row>
    <row r="2" spans="1:16" ht="16.95" customHeight="1" x14ac:dyDescent="0.3">
      <c r="A2" s="215" t="str">
        <f>'Att(1of5)(JP-Non)'!A2:L2</f>
        <v>Two-Year Environmental Surcharge Review (Case No. 2020-00144)</v>
      </c>
      <c r="B2" s="229"/>
      <c r="C2" s="229"/>
      <c r="D2" s="229"/>
      <c r="E2" s="229"/>
      <c r="F2" s="229"/>
      <c r="G2" s="229"/>
      <c r="H2" s="229"/>
      <c r="I2" s="229"/>
      <c r="J2" s="229"/>
      <c r="K2" s="107"/>
      <c r="L2" s="109"/>
      <c r="M2" s="109"/>
      <c r="N2" s="109"/>
      <c r="O2" s="107"/>
      <c r="P2" s="107"/>
    </row>
    <row r="3" spans="1:16" ht="16.95" customHeight="1" x14ac:dyDescent="0.3">
      <c r="A3" s="215" t="str">
        <f>'Att(1of5)(JP-Non)'!A3:L3</f>
        <v>Response to Commission Staff's First Request for Information dated May 5, 2020</v>
      </c>
      <c r="B3" s="229"/>
      <c r="C3" s="229"/>
      <c r="D3" s="229"/>
      <c r="E3" s="229"/>
      <c r="F3" s="229"/>
      <c r="G3" s="229"/>
      <c r="H3" s="229"/>
      <c r="I3" s="229"/>
      <c r="J3" s="229"/>
      <c r="K3" s="107"/>
      <c r="L3" s="109"/>
      <c r="M3" s="109"/>
      <c r="N3" s="109"/>
      <c r="O3" s="107"/>
      <c r="P3" s="107"/>
    </row>
    <row r="4" spans="1:16" ht="16.95" customHeight="1" x14ac:dyDescent="0.3">
      <c r="A4" s="215" t="s">
        <v>147</v>
      </c>
      <c r="B4" s="229"/>
      <c r="C4" s="229"/>
      <c r="D4" s="229"/>
      <c r="E4" s="229"/>
      <c r="F4" s="229"/>
      <c r="G4" s="229"/>
      <c r="H4" s="229"/>
      <c r="I4" s="229"/>
      <c r="J4" s="229"/>
      <c r="K4" s="107"/>
      <c r="L4" s="109"/>
      <c r="M4" s="109"/>
      <c r="N4" s="109"/>
      <c r="O4" s="107"/>
      <c r="P4" s="107"/>
    </row>
    <row r="5" spans="1:16" s="120" customFormat="1" ht="9" customHeight="1" x14ac:dyDescent="0.3">
      <c r="A5" s="108"/>
      <c r="B5" s="108"/>
      <c r="C5" s="108"/>
      <c r="D5" s="130"/>
      <c r="E5" s="130"/>
      <c r="F5" s="112"/>
      <c r="G5" s="112"/>
      <c r="H5" s="112"/>
      <c r="I5" s="112"/>
      <c r="K5" s="133"/>
      <c r="L5" s="133"/>
      <c r="M5" s="133"/>
      <c r="N5" s="133"/>
      <c r="O5" s="133"/>
      <c r="P5" s="133"/>
    </row>
    <row r="6" spans="1:16" ht="17.100000000000001" customHeight="1" x14ac:dyDescent="0.3">
      <c r="A6" s="108">
        <v>1</v>
      </c>
      <c r="B6" s="230" t="s">
        <v>103</v>
      </c>
      <c r="C6" s="231"/>
      <c r="D6" s="231"/>
      <c r="E6" s="231"/>
      <c r="F6" s="231"/>
      <c r="G6" s="231"/>
      <c r="H6" s="231"/>
      <c r="I6" s="232"/>
    </row>
    <row r="7" spans="1:16" ht="17.100000000000001" customHeight="1" x14ac:dyDescent="0.3">
      <c r="A7" s="108">
        <f t="shared" ref="A7:A11" si="0">A6+1</f>
        <v>2</v>
      </c>
      <c r="B7" s="233" t="s">
        <v>108</v>
      </c>
      <c r="C7" s="234"/>
      <c r="D7" s="234"/>
      <c r="E7" s="234"/>
      <c r="F7" s="234"/>
      <c r="G7" s="234"/>
      <c r="H7" s="234"/>
      <c r="I7" s="235"/>
    </row>
    <row r="8" spans="1:16" ht="17.100000000000001" customHeight="1" x14ac:dyDescent="0.3">
      <c r="A8" s="108">
        <f t="shared" si="0"/>
        <v>3</v>
      </c>
      <c r="B8" s="108" t="s">
        <v>1</v>
      </c>
      <c r="C8" s="108" t="s">
        <v>2</v>
      </c>
      <c r="D8" s="113" t="s">
        <v>3</v>
      </c>
      <c r="E8" s="113" t="s">
        <v>4</v>
      </c>
      <c r="F8" s="114" t="s">
        <v>5</v>
      </c>
      <c r="G8" s="114" t="s">
        <v>6</v>
      </c>
      <c r="H8" s="136" t="s">
        <v>96</v>
      </c>
      <c r="I8" s="136" t="s">
        <v>97</v>
      </c>
    </row>
    <row r="9" spans="1:16" ht="17.100000000000001" customHeight="1" x14ac:dyDescent="0.3">
      <c r="A9" s="108">
        <f>A8+1</f>
        <v>4</v>
      </c>
      <c r="B9" s="213" t="s">
        <v>105</v>
      </c>
      <c r="C9" s="213" t="s">
        <v>107</v>
      </c>
      <c r="D9" s="213" t="s">
        <v>94</v>
      </c>
      <c r="E9" s="213" t="s">
        <v>95</v>
      </c>
      <c r="F9" s="213" t="s">
        <v>114</v>
      </c>
      <c r="G9" s="213" t="s">
        <v>110</v>
      </c>
      <c r="H9" s="213" t="s">
        <v>133</v>
      </c>
      <c r="I9" s="213" t="s">
        <v>112</v>
      </c>
    </row>
    <row r="10" spans="1:16" ht="17.100000000000001" customHeight="1" x14ac:dyDescent="0.3">
      <c r="A10" s="108">
        <f t="shared" si="0"/>
        <v>5</v>
      </c>
      <c r="B10" s="213"/>
      <c r="C10" s="213"/>
      <c r="D10" s="213"/>
      <c r="E10" s="213"/>
      <c r="F10" s="213"/>
      <c r="G10" s="213"/>
      <c r="H10" s="213"/>
      <c r="I10" s="213"/>
    </row>
    <row r="11" spans="1:16" ht="17.100000000000001" customHeight="1" x14ac:dyDescent="0.3">
      <c r="A11" s="108">
        <f t="shared" si="0"/>
        <v>6</v>
      </c>
      <c r="B11" s="213"/>
      <c r="C11" s="213"/>
      <c r="D11" s="213"/>
      <c r="E11" s="213"/>
      <c r="F11" s="213"/>
      <c r="G11" s="213"/>
      <c r="H11" s="213"/>
      <c r="I11" s="213"/>
    </row>
    <row r="12" spans="1:16" ht="17.100000000000001" hidden="1" customHeight="1" outlineLevel="1" x14ac:dyDescent="0.3">
      <c r="B12" s="156"/>
      <c r="C12" s="155"/>
      <c r="D12" s="117">
        <v>39995</v>
      </c>
      <c r="E12" s="163"/>
      <c r="F12" s="121">
        <v>857385</v>
      </c>
      <c r="G12" s="163"/>
      <c r="H12" s="121">
        <f>+F12</f>
        <v>857385</v>
      </c>
      <c r="I12" s="121">
        <f>+F12-H12</f>
        <v>0</v>
      </c>
    </row>
    <row r="13" spans="1:16" ht="17.100000000000001" hidden="1" customHeight="1" outlineLevel="1" x14ac:dyDescent="0.3">
      <c r="B13" s="156"/>
      <c r="C13" s="155"/>
      <c r="D13" s="117">
        <f t="shared" ref="D13:D49" si="1">EOMONTH(D12,1)</f>
        <v>40056</v>
      </c>
      <c r="E13" s="163"/>
      <c r="F13" s="121">
        <v>1518125</v>
      </c>
      <c r="G13" s="163"/>
      <c r="H13" s="121">
        <f>+F13</f>
        <v>1518125</v>
      </c>
      <c r="I13" s="121">
        <f t="shared" ref="I13:I76" si="2">+F13-H13</f>
        <v>0</v>
      </c>
    </row>
    <row r="14" spans="1:16" ht="17.100000000000001" hidden="1" customHeight="1" outlineLevel="1" x14ac:dyDescent="0.3">
      <c r="B14" s="156"/>
      <c r="C14" s="155"/>
      <c r="D14" s="117">
        <f t="shared" si="1"/>
        <v>40086</v>
      </c>
      <c r="E14" s="163"/>
      <c r="F14" s="121">
        <v>1343562</v>
      </c>
      <c r="G14" s="163"/>
      <c r="H14" s="121">
        <f t="shared" ref="H14:H77" si="3">+F14</f>
        <v>1343562</v>
      </c>
      <c r="I14" s="121">
        <f t="shared" si="2"/>
        <v>0</v>
      </c>
    </row>
    <row r="15" spans="1:16" ht="17.100000000000001" hidden="1" customHeight="1" outlineLevel="1" x14ac:dyDescent="0.3">
      <c r="B15" s="156"/>
      <c r="C15" s="155"/>
      <c r="D15" s="117">
        <f t="shared" si="1"/>
        <v>40117</v>
      </c>
      <c r="E15" s="163"/>
      <c r="F15" s="121">
        <v>1587061</v>
      </c>
      <c r="G15" s="163"/>
      <c r="H15" s="121">
        <f t="shared" si="3"/>
        <v>1587061</v>
      </c>
      <c r="I15" s="121">
        <f t="shared" si="2"/>
        <v>0</v>
      </c>
    </row>
    <row r="16" spans="1:16" ht="17.100000000000001" hidden="1" customHeight="1" outlineLevel="1" x14ac:dyDescent="0.3">
      <c r="B16" s="156"/>
      <c r="C16" s="155"/>
      <c r="D16" s="117">
        <f t="shared" si="1"/>
        <v>40147</v>
      </c>
      <c r="E16" s="163"/>
      <c r="F16" s="121">
        <v>1272585</v>
      </c>
      <c r="G16" s="163"/>
      <c r="H16" s="121">
        <f t="shared" si="3"/>
        <v>1272585</v>
      </c>
      <c r="I16" s="121">
        <f t="shared" si="2"/>
        <v>0</v>
      </c>
    </row>
    <row r="17" spans="2:9" ht="17.100000000000001" hidden="1" customHeight="1" outlineLevel="1" x14ac:dyDescent="0.3">
      <c r="B17" s="156"/>
      <c r="C17" s="155"/>
      <c r="D17" s="117">
        <f t="shared" si="1"/>
        <v>40178</v>
      </c>
      <c r="E17" s="163"/>
      <c r="F17" s="121">
        <v>1464196</v>
      </c>
      <c r="G17" s="163"/>
      <c r="H17" s="121">
        <f t="shared" si="3"/>
        <v>1464196</v>
      </c>
      <c r="I17" s="121">
        <f t="shared" si="2"/>
        <v>0</v>
      </c>
    </row>
    <row r="18" spans="2:9" ht="17.100000000000001" hidden="1" customHeight="1" outlineLevel="1" x14ac:dyDescent="0.3">
      <c r="B18" s="156"/>
      <c r="C18" s="155"/>
      <c r="D18" s="117">
        <f t="shared" si="1"/>
        <v>40209</v>
      </c>
      <c r="E18" s="163"/>
      <c r="F18" s="121">
        <v>1347962</v>
      </c>
      <c r="G18" s="163"/>
      <c r="H18" s="121">
        <f t="shared" si="3"/>
        <v>1347962</v>
      </c>
      <c r="I18" s="121">
        <f t="shared" si="2"/>
        <v>0</v>
      </c>
    </row>
    <row r="19" spans="2:9" ht="17.100000000000001" hidden="1" customHeight="1" outlineLevel="1" x14ac:dyDescent="0.3">
      <c r="B19" s="156"/>
      <c r="C19" s="155"/>
      <c r="D19" s="117">
        <f t="shared" si="1"/>
        <v>40237</v>
      </c>
      <c r="E19" s="163"/>
      <c r="F19" s="121">
        <v>1140552</v>
      </c>
      <c r="G19" s="163"/>
      <c r="H19" s="121">
        <f t="shared" si="3"/>
        <v>1140552</v>
      </c>
      <c r="I19" s="121">
        <f t="shared" si="2"/>
        <v>0</v>
      </c>
    </row>
    <row r="20" spans="2:9" ht="17.100000000000001" hidden="1" customHeight="1" outlineLevel="1" x14ac:dyDescent="0.3">
      <c r="B20" s="156"/>
      <c r="C20" s="155"/>
      <c r="D20" s="117">
        <f t="shared" si="1"/>
        <v>40268</v>
      </c>
      <c r="E20" s="163"/>
      <c r="F20" s="121">
        <v>1440039</v>
      </c>
      <c r="G20" s="163"/>
      <c r="H20" s="121">
        <f t="shared" si="3"/>
        <v>1440039</v>
      </c>
      <c r="I20" s="121">
        <f t="shared" si="2"/>
        <v>0</v>
      </c>
    </row>
    <row r="21" spans="2:9" ht="17.100000000000001" hidden="1" customHeight="1" outlineLevel="1" x14ac:dyDescent="0.3">
      <c r="B21" s="156"/>
      <c r="C21" s="155"/>
      <c r="D21" s="117">
        <f t="shared" si="1"/>
        <v>40298</v>
      </c>
      <c r="E21" s="163"/>
      <c r="F21" s="121">
        <v>1541331</v>
      </c>
      <c r="G21" s="163"/>
      <c r="H21" s="121">
        <f t="shared" si="3"/>
        <v>1541331</v>
      </c>
      <c r="I21" s="121">
        <f t="shared" si="2"/>
        <v>0</v>
      </c>
    </row>
    <row r="22" spans="2:9" ht="17.100000000000001" hidden="1" customHeight="1" outlineLevel="1" x14ac:dyDescent="0.3">
      <c r="B22" s="156"/>
      <c r="C22" s="155"/>
      <c r="D22" s="117">
        <f t="shared" si="1"/>
        <v>40329</v>
      </c>
      <c r="E22" s="163"/>
      <c r="F22" s="121">
        <v>1506722</v>
      </c>
      <c r="G22" s="163"/>
      <c r="H22" s="121">
        <f t="shared" si="3"/>
        <v>1506722</v>
      </c>
      <c r="I22" s="121">
        <f t="shared" si="2"/>
        <v>0</v>
      </c>
    </row>
    <row r="23" spans="2:9" ht="17.100000000000001" hidden="1" customHeight="1" outlineLevel="1" x14ac:dyDescent="0.3">
      <c r="B23" s="156"/>
      <c r="C23" s="155"/>
      <c r="D23" s="117">
        <f t="shared" si="1"/>
        <v>40359</v>
      </c>
      <c r="E23" s="163"/>
      <c r="F23" s="121">
        <v>1482852</v>
      </c>
      <c r="G23" s="163"/>
      <c r="H23" s="121">
        <f t="shared" si="3"/>
        <v>1482852</v>
      </c>
      <c r="I23" s="121">
        <f t="shared" si="2"/>
        <v>0</v>
      </c>
    </row>
    <row r="24" spans="2:9" ht="17.100000000000001" hidden="1" customHeight="1" outlineLevel="1" x14ac:dyDescent="0.3">
      <c r="B24" s="156"/>
      <c r="C24" s="155"/>
      <c r="D24" s="117">
        <f t="shared" si="1"/>
        <v>40390</v>
      </c>
      <c r="E24" s="163"/>
      <c r="F24" s="121">
        <v>1654242</v>
      </c>
      <c r="G24" s="163"/>
      <c r="H24" s="121">
        <f t="shared" si="3"/>
        <v>1654242</v>
      </c>
      <c r="I24" s="121">
        <f t="shared" si="2"/>
        <v>0</v>
      </c>
    </row>
    <row r="25" spans="2:9" ht="17.100000000000001" hidden="1" customHeight="1" outlineLevel="1" x14ac:dyDescent="0.3">
      <c r="B25" s="156"/>
      <c r="C25" s="155"/>
      <c r="D25" s="117">
        <f t="shared" si="1"/>
        <v>40421</v>
      </c>
      <c r="E25" s="163"/>
      <c r="F25" s="121">
        <v>1596061</v>
      </c>
      <c r="G25" s="163"/>
      <c r="H25" s="121">
        <f t="shared" si="3"/>
        <v>1596061</v>
      </c>
      <c r="I25" s="121">
        <f t="shared" si="2"/>
        <v>0</v>
      </c>
    </row>
    <row r="26" spans="2:9" ht="17.100000000000001" hidden="1" customHeight="1" outlineLevel="1" x14ac:dyDescent="0.3">
      <c r="B26" s="156"/>
      <c r="C26" s="155"/>
      <c r="D26" s="117">
        <f t="shared" si="1"/>
        <v>40451</v>
      </c>
      <c r="E26" s="163"/>
      <c r="F26" s="121">
        <v>1460359</v>
      </c>
      <c r="G26" s="163"/>
      <c r="H26" s="121">
        <f t="shared" si="3"/>
        <v>1460359</v>
      </c>
      <c r="I26" s="121">
        <f t="shared" si="2"/>
        <v>0</v>
      </c>
    </row>
    <row r="27" spans="2:9" ht="17.100000000000001" hidden="1" customHeight="1" outlineLevel="1" x14ac:dyDescent="0.3">
      <c r="B27" s="156"/>
      <c r="C27" s="155"/>
      <c r="D27" s="117">
        <f t="shared" si="1"/>
        <v>40482</v>
      </c>
      <c r="E27" s="163"/>
      <c r="F27" s="121">
        <v>1578935</v>
      </c>
      <c r="G27" s="163"/>
      <c r="H27" s="121">
        <f t="shared" si="3"/>
        <v>1578935</v>
      </c>
      <c r="I27" s="121">
        <f t="shared" si="2"/>
        <v>0</v>
      </c>
    </row>
    <row r="28" spans="2:9" ht="17.100000000000001" hidden="1" customHeight="1" outlineLevel="1" x14ac:dyDescent="0.3">
      <c r="B28" s="156"/>
      <c r="C28" s="155"/>
      <c r="D28" s="117">
        <f t="shared" si="1"/>
        <v>40512</v>
      </c>
      <c r="E28" s="163"/>
      <c r="F28" s="121">
        <v>1804942</v>
      </c>
      <c r="G28" s="163"/>
      <c r="H28" s="121">
        <f t="shared" si="3"/>
        <v>1804942</v>
      </c>
      <c r="I28" s="121">
        <f t="shared" si="2"/>
        <v>0</v>
      </c>
    </row>
    <row r="29" spans="2:9" ht="17.100000000000001" hidden="1" customHeight="1" outlineLevel="1" x14ac:dyDescent="0.3">
      <c r="B29" s="156"/>
      <c r="C29" s="155"/>
      <c r="D29" s="117">
        <f t="shared" si="1"/>
        <v>40543</v>
      </c>
      <c r="E29" s="163"/>
      <c r="F29" s="121">
        <v>1593085</v>
      </c>
      <c r="G29" s="163"/>
      <c r="H29" s="121">
        <f t="shared" si="3"/>
        <v>1593085</v>
      </c>
      <c r="I29" s="121">
        <f t="shared" si="2"/>
        <v>0</v>
      </c>
    </row>
    <row r="30" spans="2:9" ht="17.100000000000001" hidden="1" customHeight="1" outlineLevel="1" x14ac:dyDescent="0.3">
      <c r="B30" s="156"/>
      <c r="C30" s="155"/>
      <c r="D30" s="117">
        <f t="shared" si="1"/>
        <v>40574</v>
      </c>
      <c r="E30" s="163"/>
      <c r="F30" s="121">
        <v>1443240</v>
      </c>
      <c r="G30" s="163"/>
      <c r="H30" s="121">
        <f t="shared" si="3"/>
        <v>1443240</v>
      </c>
      <c r="I30" s="121">
        <f t="shared" si="2"/>
        <v>0</v>
      </c>
    </row>
    <row r="31" spans="2:9" ht="17.100000000000001" hidden="1" customHeight="1" outlineLevel="1" x14ac:dyDescent="0.3">
      <c r="B31" s="156"/>
      <c r="C31" s="155"/>
      <c r="D31" s="117">
        <f t="shared" si="1"/>
        <v>40602</v>
      </c>
      <c r="E31" s="163"/>
      <c r="F31" s="121">
        <v>1156760</v>
      </c>
      <c r="G31" s="163"/>
      <c r="H31" s="121">
        <f t="shared" si="3"/>
        <v>1156760</v>
      </c>
      <c r="I31" s="121">
        <f t="shared" si="2"/>
        <v>0</v>
      </c>
    </row>
    <row r="32" spans="2:9" ht="17.100000000000001" hidden="1" customHeight="1" outlineLevel="1" x14ac:dyDescent="0.3">
      <c r="B32" s="156"/>
      <c r="C32" s="155"/>
      <c r="D32" s="117">
        <f t="shared" si="1"/>
        <v>40633</v>
      </c>
      <c r="E32" s="163"/>
      <c r="F32" s="121">
        <v>1398782</v>
      </c>
      <c r="G32" s="163"/>
      <c r="H32" s="121">
        <f t="shared" si="3"/>
        <v>1398782</v>
      </c>
      <c r="I32" s="121">
        <f t="shared" si="2"/>
        <v>0</v>
      </c>
    </row>
    <row r="33" spans="2:9" ht="17.100000000000001" hidden="1" customHeight="1" outlineLevel="1" x14ac:dyDescent="0.3">
      <c r="B33" s="156"/>
      <c r="C33" s="155"/>
      <c r="D33" s="117">
        <f t="shared" si="1"/>
        <v>40663</v>
      </c>
      <c r="E33" s="163"/>
      <c r="F33" s="121">
        <v>1589795</v>
      </c>
      <c r="G33" s="163"/>
      <c r="H33" s="121">
        <f t="shared" si="3"/>
        <v>1589795</v>
      </c>
      <c r="I33" s="121">
        <f t="shared" si="2"/>
        <v>0</v>
      </c>
    </row>
    <row r="34" spans="2:9" ht="17.100000000000001" hidden="1" customHeight="1" outlineLevel="1" x14ac:dyDescent="0.3">
      <c r="B34" s="156"/>
      <c r="C34" s="155"/>
      <c r="D34" s="117">
        <f t="shared" si="1"/>
        <v>40694</v>
      </c>
      <c r="E34" s="163"/>
      <c r="F34" s="121">
        <v>1217867</v>
      </c>
      <c r="G34" s="163"/>
      <c r="H34" s="121">
        <f t="shared" si="3"/>
        <v>1217867</v>
      </c>
      <c r="I34" s="121">
        <f t="shared" si="2"/>
        <v>0</v>
      </c>
    </row>
    <row r="35" spans="2:9" ht="17.100000000000001" hidden="1" customHeight="1" outlineLevel="1" x14ac:dyDescent="0.3">
      <c r="B35" s="156"/>
      <c r="C35" s="155"/>
      <c r="D35" s="117">
        <f t="shared" si="1"/>
        <v>40724</v>
      </c>
      <c r="E35" s="163"/>
      <c r="F35" s="121">
        <v>1530732</v>
      </c>
      <c r="G35" s="163"/>
      <c r="H35" s="121">
        <f t="shared" si="3"/>
        <v>1530732</v>
      </c>
      <c r="I35" s="121">
        <f t="shared" si="2"/>
        <v>0</v>
      </c>
    </row>
    <row r="36" spans="2:9" ht="17.100000000000001" hidden="1" customHeight="1" outlineLevel="1" x14ac:dyDescent="0.3">
      <c r="B36" s="156"/>
      <c r="C36" s="155"/>
      <c r="D36" s="117">
        <f t="shared" si="1"/>
        <v>40755</v>
      </c>
      <c r="E36" s="163"/>
      <c r="F36" s="121">
        <v>1462904</v>
      </c>
      <c r="G36" s="163"/>
      <c r="H36" s="121">
        <f t="shared" si="3"/>
        <v>1462904</v>
      </c>
      <c r="I36" s="121">
        <f t="shared" si="2"/>
        <v>0</v>
      </c>
    </row>
    <row r="37" spans="2:9" ht="17.100000000000001" hidden="1" customHeight="1" outlineLevel="1" x14ac:dyDescent="0.3">
      <c r="B37" s="156"/>
      <c r="C37" s="155"/>
      <c r="D37" s="117">
        <f t="shared" si="1"/>
        <v>40786</v>
      </c>
      <c r="E37" s="163"/>
      <c r="F37" s="121">
        <v>1523959</v>
      </c>
      <c r="G37" s="163"/>
      <c r="H37" s="121">
        <f t="shared" si="3"/>
        <v>1523959</v>
      </c>
      <c r="I37" s="121">
        <f t="shared" si="2"/>
        <v>0</v>
      </c>
    </row>
    <row r="38" spans="2:9" ht="17.100000000000001" hidden="1" customHeight="1" outlineLevel="1" x14ac:dyDescent="0.3">
      <c r="B38" s="156"/>
      <c r="C38" s="155"/>
      <c r="D38" s="117">
        <f t="shared" si="1"/>
        <v>40816</v>
      </c>
      <c r="E38" s="163"/>
      <c r="F38" s="121">
        <v>1294421</v>
      </c>
      <c r="G38" s="163"/>
      <c r="H38" s="121">
        <f t="shared" si="3"/>
        <v>1294421</v>
      </c>
      <c r="I38" s="121">
        <f t="shared" si="2"/>
        <v>0</v>
      </c>
    </row>
    <row r="39" spans="2:9" ht="17.100000000000001" hidden="1" customHeight="1" outlineLevel="1" x14ac:dyDescent="0.3">
      <c r="B39" s="156"/>
      <c r="C39" s="155"/>
      <c r="D39" s="117">
        <f t="shared" si="1"/>
        <v>40847</v>
      </c>
      <c r="E39" s="163"/>
      <c r="F39" s="121">
        <v>1693436</v>
      </c>
      <c r="G39" s="163"/>
      <c r="H39" s="121">
        <f t="shared" si="3"/>
        <v>1693436</v>
      </c>
      <c r="I39" s="121">
        <f t="shared" si="2"/>
        <v>0</v>
      </c>
    </row>
    <row r="40" spans="2:9" ht="17.100000000000001" hidden="1" customHeight="1" outlineLevel="1" x14ac:dyDescent="0.3">
      <c r="B40" s="156"/>
      <c r="C40" s="155"/>
      <c r="D40" s="117">
        <f t="shared" si="1"/>
        <v>40877</v>
      </c>
      <c r="E40" s="163"/>
      <c r="F40" s="121">
        <v>1875153</v>
      </c>
      <c r="G40" s="163"/>
      <c r="H40" s="121">
        <f t="shared" si="3"/>
        <v>1875153</v>
      </c>
      <c r="I40" s="121">
        <f t="shared" si="2"/>
        <v>0</v>
      </c>
    </row>
    <row r="41" spans="2:9" ht="17.100000000000001" hidden="1" customHeight="1" outlineLevel="1" x14ac:dyDescent="0.3">
      <c r="B41" s="156"/>
      <c r="C41" s="155"/>
      <c r="D41" s="117">
        <f t="shared" si="1"/>
        <v>40908</v>
      </c>
      <c r="E41" s="163"/>
      <c r="F41" s="121">
        <v>1601460</v>
      </c>
      <c r="G41" s="163"/>
      <c r="H41" s="121">
        <f t="shared" si="3"/>
        <v>1601460</v>
      </c>
      <c r="I41" s="121">
        <f t="shared" si="2"/>
        <v>0</v>
      </c>
    </row>
    <row r="42" spans="2:9" ht="17.100000000000001" hidden="1" customHeight="1" outlineLevel="1" x14ac:dyDescent="0.3">
      <c r="B42" s="156"/>
      <c r="C42" s="155"/>
      <c r="D42" s="117">
        <f t="shared" si="1"/>
        <v>40939</v>
      </c>
      <c r="E42" s="163"/>
      <c r="F42" s="121">
        <v>1645740</v>
      </c>
      <c r="G42" s="163"/>
      <c r="H42" s="121">
        <f t="shared" si="3"/>
        <v>1645740</v>
      </c>
      <c r="I42" s="121">
        <f t="shared" si="2"/>
        <v>0</v>
      </c>
    </row>
    <row r="43" spans="2:9" ht="17.100000000000001" hidden="1" customHeight="1" outlineLevel="1" x14ac:dyDescent="0.3">
      <c r="B43" s="156"/>
      <c r="C43" s="155"/>
      <c r="D43" s="117">
        <f t="shared" si="1"/>
        <v>40968</v>
      </c>
      <c r="E43" s="163"/>
      <c r="F43" s="121">
        <v>1279677.3400000001</v>
      </c>
      <c r="G43" s="163"/>
      <c r="H43" s="121">
        <f t="shared" si="3"/>
        <v>1279677.3400000001</v>
      </c>
      <c r="I43" s="121">
        <f t="shared" si="2"/>
        <v>0</v>
      </c>
    </row>
    <row r="44" spans="2:9" ht="17.100000000000001" hidden="1" customHeight="1" outlineLevel="1" x14ac:dyDescent="0.3">
      <c r="B44" s="156"/>
      <c r="C44" s="155"/>
      <c r="D44" s="117">
        <f t="shared" si="1"/>
        <v>40999</v>
      </c>
      <c r="E44" s="163"/>
      <c r="F44" s="121">
        <v>1406362</v>
      </c>
      <c r="G44" s="163"/>
      <c r="H44" s="121">
        <f t="shared" si="3"/>
        <v>1406362</v>
      </c>
      <c r="I44" s="121">
        <f t="shared" si="2"/>
        <v>0</v>
      </c>
    </row>
    <row r="45" spans="2:9" ht="17.100000000000001" hidden="1" customHeight="1" outlineLevel="1" x14ac:dyDescent="0.3">
      <c r="B45" s="156"/>
      <c r="C45" s="155"/>
      <c r="D45" s="117">
        <f t="shared" si="1"/>
        <v>41029</v>
      </c>
      <c r="E45" s="163"/>
      <c r="F45" s="121">
        <v>1586599</v>
      </c>
      <c r="G45" s="163"/>
      <c r="H45" s="121">
        <f t="shared" si="3"/>
        <v>1586599</v>
      </c>
      <c r="I45" s="121">
        <f t="shared" si="2"/>
        <v>0</v>
      </c>
    </row>
    <row r="46" spans="2:9" ht="17.100000000000001" hidden="1" customHeight="1" outlineLevel="1" x14ac:dyDescent="0.3">
      <c r="B46" s="156"/>
      <c r="C46" s="155"/>
      <c r="D46" s="117">
        <f t="shared" si="1"/>
        <v>41060</v>
      </c>
      <c r="E46" s="163"/>
      <c r="F46" s="121">
        <v>1362914</v>
      </c>
      <c r="G46" s="163"/>
      <c r="H46" s="121">
        <f t="shared" si="3"/>
        <v>1362914</v>
      </c>
      <c r="I46" s="121">
        <f t="shared" si="2"/>
        <v>0</v>
      </c>
    </row>
    <row r="47" spans="2:9" ht="17.100000000000001" hidden="1" customHeight="1" outlineLevel="1" x14ac:dyDescent="0.3">
      <c r="B47" s="156"/>
      <c r="C47" s="155"/>
      <c r="D47" s="117">
        <f t="shared" si="1"/>
        <v>41090</v>
      </c>
      <c r="E47" s="163"/>
      <c r="F47" s="121">
        <v>1523700</v>
      </c>
      <c r="G47" s="163"/>
      <c r="H47" s="121">
        <f t="shared" si="3"/>
        <v>1523700</v>
      </c>
      <c r="I47" s="121">
        <f t="shared" si="2"/>
        <v>0</v>
      </c>
    </row>
    <row r="48" spans="2:9" ht="17.100000000000001" hidden="1" customHeight="1" outlineLevel="1" x14ac:dyDescent="0.3">
      <c r="B48" s="156"/>
      <c r="C48" s="155"/>
      <c r="D48" s="117">
        <f t="shared" si="1"/>
        <v>41121</v>
      </c>
      <c r="E48" s="163"/>
      <c r="F48" s="121">
        <v>1460830</v>
      </c>
      <c r="G48" s="163"/>
      <c r="H48" s="121">
        <f t="shared" si="3"/>
        <v>1460830</v>
      </c>
      <c r="I48" s="121">
        <f t="shared" si="2"/>
        <v>0</v>
      </c>
    </row>
    <row r="49" spans="2:9" ht="17.100000000000001" hidden="1" customHeight="1" outlineLevel="1" x14ac:dyDescent="0.3">
      <c r="B49" s="156"/>
      <c r="C49" s="155"/>
      <c r="D49" s="117">
        <f t="shared" si="1"/>
        <v>41152</v>
      </c>
      <c r="E49" s="163"/>
      <c r="F49" s="121">
        <v>1588815</v>
      </c>
      <c r="G49" s="163"/>
      <c r="H49" s="121">
        <f t="shared" si="3"/>
        <v>1588815</v>
      </c>
      <c r="I49" s="121">
        <f t="shared" si="2"/>
        <v>0</v>
      </c>
    </row>
    <row r="50" spans="2:9" ht="17.100000000000001" hidden="1" customHeight="1" outlineLevel="1" x14ac:dyDescent="0.3">
      <c r="B50" s="156"/>
      <c r="C50" s="155"/>
      <c r="D50" s="117">
        <f t="shared" ref="D50:D90" si="4">EDATE(D49,1)</f>
        <v>41182</v>
      </c>
      <c r="E50" s="163"/>
      <c r="F50" s="121">
        <v>1413790</v>
      </c>
      <c r="G50" s="163"/>
      <c r="H50" s="121">
        <f t="shared" si="3"/>
        <v>1413790</v>
      </c>
      <c r="I50" s="121">
        <f t="shared" si="2"/>
        <v>0</v>
      </c>
    </row>
    <row r="51" spans="2:9" ht="17.100000000000001" hidden="1" customHeight="1" outlineLevel="1" x14ac:dyDescent="0.3">
      <c r="B51" s="156"/>
      <c r="C51" s="155"/>
      <c r="D51" s="117">
        <f t="shared" si="4"/>
        <v>41212</v>
      </c>
      <c r="E51" s="163"/>
      <c r="F51" s="121">
        <v>1655330</v>
      </c>
      <c r="G51" s="163"/>
      <c r="H51" s="121">
        <f t="shared" si="3"/>
        <v>1655330</v>
      </c>
      <c r="I51" s="121">
        <f t="shared" si="2"/>
        <v>0</v>
      </c>
    </row>
    <row r="52" spans="2:9" ht="17.100000000000001" hidden="1" customHeight="1" outlineLevel="1" x14ac:dyDescent="0.3">
      <c r="B52" s="156"/>
      <c r="C52" s="155"/>
      <c r="D52" s="117">
        <f t="shared" si="4"/>
        <v>41243</v>
      </c>
      <c r="E52" s="163"/>
      <c r="F52" s="121">
        <v>1458159</v>
      </c>
      <c r="G52" s="163"/>
      <c r="H52" s="121">
        <f t="shared" si="3"/>
        <v>1458159</v>
      </c>
      <c r="I52" s="121">
        <f t="shared" si="2"/>
        <v>0</v>
      </c>
    </row>
    <row r="53" spans="2:9" ht="17.100000000000001" hidden="1" customHeight="1" outlineLevel="1" x14ac:dyDescent="0.3">
      <c r="B53" s="156"/>
      <c r="C53" s="155"/>
      <c r="D53" s="117">
        <f t="shared" si="4"/>
        <v>41273</v>
      </c>
      <c r="E53" s="163"/>
      <c r="F53" s="121">
        <v>1543807</v>
      </c>
      <c r="G53" s="163"/>
      <c r="H53" s="121">
        <f t="shared" si="3"/>
        <v>1543807</v>
      </c>
      <c r="I53" s="121">
        <f t="shared" si="2"/>
        <v>0</v>
      </c>
    </row>
    <row r="54" spans="2:9" ht="17.100000000000001" hidden="1" customHeight="1" outlineLevel="1" x14ac:dyDescent="0.3">
      <c r="B54" s="156"/>
      <c r="C54" s="155"/>
      <c r="D54" s="117">
        <f t="shared" si="4"/>
        <v>41304</v>
      </c>
      <c r="E54" s="163"/>
      <c r="F54" s="121">
        <v>1596109.21</v>
      </c>
      <c r="G54" s="163"/>
      <c r="H54" s="121">
        <f t="shared" si="3"/>
        <v>1596109.21</v>
      </c>
      <c r="I54" s="121">
        <f t="shared" si="2"/>
        <v>0</v>
      </c>
    </row>
    <row r="55" spans="2:9" ht="17.100000000000001" hidden="1" customHeight="1" outlineLevel="1" x14ac:dyDescent="0.3">
      <c r="B55" s="156"/>
      <c r="C55" s="155"/>
      <c r="D55" s="117">
        <f t="shared" si="4"/>
        <v>41333</v>
      </c>
      <c r="E55" s="163"/>
      <c r="F55" s="121">
        <v>1484855.75</v>
      </c>
      <c r="G55" s="163"/>
      <c r="H55" s="121">
        <f t="shared" si="3"/>
        <v>1484855.75</v>
      </c>
      <c r="I55" s="121">
        <f t="shared" si="2"/>
        <v>0</v>
      </c>
    </row>
    <row r="56" spans="2:9" ht="17.100000000000001" hidden="1" customHeight="1" outlineLevel="1" x14ac:dyDescent="0.3">
      <c r="B56" s="156"/>
      <c r="C56" s="155"/>
      <c r="D56" s="117">
        <f t="shared" si="4"/>
        <v>41361</v>
      </c>
      <c r="E56" s="163"/>
      <c r="F56" s="121">
        <v>1468925.58</v>
      </c>
      <c r="G56" s="163"/>
      <c r="H56" s="121">
        <f t="shared" si="3"/>
        <v>1468925.58</v>
      </c>
      <c r="I56" s="121">
        <f t="shared" si="2"/>
        <v>0</v>
      </c>
    </row>
    <row r="57" spans="2:9" ht="17.100000000000001" hidden="1" customHeight="1" outlineLevel="1" x14ac:dyDescent="0.3">
      <c r="B57" s="156"/>
      <c r="C57" s="155"/>
      <c r="D57" s="117">
        <f t="shared" si="4"/>
        <v>41392</v>
      </c>
      <c r="E57" s="163"/>
      <c r="F57" s="121">
        <v>1516934.59</v>
      </c>
      <c r="G57" s="163"/>
      <c r="H57" s="121">
        <f t="shared" si="3"/>
        <v>1516934.59</v>
      </c>
      <c r="I57" s="121">
        <f t="shared" si="2"/>
        <v>0</v>
      </c>
    </row>
    <row r="58" spans="2:9" ht="17.100000000000001" hidden="1" customHeight="1" outlineLevel="1" x14ac:dyDescent="0.3">
      <c r="B58" s="156"/>
      <c r="C58" s="155"/>
      <c r="D58" s="117">
        <f t="shared" si="4"/>
        <v>41422</v>
      </c>
      <c r="E58" s="163"/>
      <c r="F58" s="121">
        <v>1516859.37</v>
      </c>
      <c r="G58" s="163"/>
      <c r="H58" s="121">
        <f t="shared" si="3"/>
        <v>1516859.37</v>
      </c>
      <c r="I58" s="121">
        <f t="shared" si="2"/>
        <v>0</v>
      </c>
    </row>
    <row r="59" spans="2:9" ht="17.100000000000001" hidden="1" customHeight="1" outlineLevel="1" x14ac:dyDescent="0.3">
      <c r="B59" s="156"/>
      <c r="C59" s="155"/>
      <c r="D59" s="117">
        <f t="shared" si="4"/>
        <v>41453</v>
      </c>
      <c r="E59" s="163"/>
      <c r="F59" s="121">
        <v>1578190.28</v>
      </c>
      <c r="G59" s="163"/>
      <c r="H59" s="121">
        <f t="shared" si="3"/>
        <v>1578190.28</v>
      </c>
      <c r="I59" s="121">
        <f t="shared" si="2"/>
        <v>0</v>
      </c>
    </row>
    <row r="60" spans="2:9" ht="17.100000000000001" hidden="1" customHeight="1" outlineLevel="1" x14ac:dyDescent="0.3">
      <c r="B60" s="156"/>
      <c r="C60" s="155"/>
      <c r="D60" s="117">
        <f t="shared" si="4"/>
        <v>41483</v>
      </c>
      <c r="E60" s="163"/>
      <c r="F60" s="121">
        <v>1580127.78</v>
      </c>
      <c r="G60" s="163"/>
      <c r="H60" s="121">
        <f t="shared" si="3"/>
        <v>1580127.78</v>
      </c>
      <c r="I60" s="121">
        <f t="shared" si="2"/>
        <v>0</v>
      </c>
    </row>
    <row r="61" spans="2:9" ht="17.100000000000001" hidden="1" customHeight="1" outlineLevel="1" x14ac:dyDescent="0.3">
      <c r="B61" s="156"/>
      <c r="C61" s="155"/>
      <c r="D61" s="117">
        <f t="shared" si="4"/>
        <v>41514</v>
      </c>
      <c r="E61" s="163"/>
      <c r="F61" s="121">
        <v>1370776.16</v>
      </c>
      <c r="G61" s="163"/>
      <c r="H61" s="121">
        <f t="shared" si="3"/>
        <v>1370776.16</v>
      </c>
      <c r="I61" s="121">
        <f t="shared" si="2"/>
        <v>0</v>
      </c>
    </row>
    <row r="62" spans="2:9" ht="17.100000000000001" hidden="1" customHeight="1" outlineLevel="1" x14ac:dyDescent="0.3">
      <c r="B62" s="156"/>
      <c r="C62" s="155"/>
      <c r="D62" s="117">
        <f t="shared" si="4"/>
        <v>41545</v>
      </c>
      <c r="E62" s="163"/>
      <c r="F62" s="121">
        <v>814725.8</v>
      </c>
      <c r="G62" s="163"/>
      <c r="H62" s="121">
        <f t="shared" si="3"/>
        <v>814725.8</v>
      </c>
      <c r="I62" s="121">
        <f t="shared" si="2"/>
        <v>0</v>
      </c>
    </row>
    <row r="63" spans="2:9" ht="17.100000000000001" hidden="1" customHeight="1" outlineLevel="1" x14ac:dyDescent="0.3">
      <c r="B63" s="156"/>
      <c r="C63" s="155"/>
      <c r="D63" s="117">
        <f t="shared" si="4"/>
        <v>41575</v>
      </c>
      <c r="E63" s="163"/>
      <c r="F63" s="121">
        <v>817684.61</v>
      </c>
      <c r="G63" s="163"/>
      <c r="H63" s="121">
        <f t="shared" si="3"/>
        <v>817684.61</v>
      </c>
      <c r="I63" s="121">
        <f t="shared" si="2"/>
        <v>0</v>
      </c>
    </row>
    <row r="64" spans="2:9" ht="17.100000000000001" hidden="1" customHeight="1" outlineLevel="1" x14ac:dyDescent="0.3">
      <c r="B64" s="156"/>
      <c r="C64" s="155"/>
      <c r="D64" s="117">
        <f t="shared" si="4"/>
        <v>41606</v>
      </c>
      <c r="E64" s="163"/>
      <c r="F64" s="121">
        <v>1053080.3500000001</v>
      </c>
      <c r="G64" s="163"/>
      <c r="H64" s="121">
        <f t="shared" si="3"/>
        <v>1053080.3500000001</v>
      </c>
      <c r="I64" s="121">
        <f t="shared" si="2"/>
        <v>0</v>
      </c>
    </row>
    <row r="65" spans="2:9" ht="17.100000000000001" hidden="1" customHeight="1" outlineLevel="1" x14ac:dyDescent="0.3">
      <c r="B65" s="156"/>
      <c r="C65" s="155"/>
      <c r="D65" s="117">
        <f t="shared" si="4"/>
        <v>41636</v>
      </c>
      <c r="E65" s="163"/>
      <c r="F65" s="121">
        <v>1024147.6</v>
      </c>
      <c r="G65" s="163"/>
      <c r="H65" s="121">
        <f t="shared" si="3"/>
        <v>1024147.6</v>
      </c>
      <c r="I65" s="121">
        <f t="shared" si="2"/>
        <v>0</v>
      </c>
    </row>
    <row r="66" spans="2:9" ht="17.100000000000001" hidden="1" customHeight="1" outlineLevel="1" x14ac:dyDescent="0.3">
      <c r="B66" s="156"/>
      <c r="C66" s="155"/>
      <c r="D66" s="117">
        <f t="shared" si="4"/>
        <v>41667</v>
      </c>
      <c r="E66" s="163"/>
      <c r="F66" s="121">
        <v>1130297.3</v>
      </c>
      <c r="G66" s="163"/>
      <c r="H66" s="121">
        <f t="shared" si="3"/>
        <v>1130297.3</v>
      </c>
      <c r="I66" s="121">
        <f t="shared" si="2"/>
        <v>0</v>
      </c>
    </row>
    <row r="67" spans="2:9" ht="17.100000000000001" hidden="1" customHeight="1" outlineLevel="1" x14ac:dyDescent="0.3">
      <c r="B67" s="156"/>
      <c r="C67" s="155"/>
      <c r="D67" s="117">
        <f t="shared" si="4"/>
        <v>41698</v>
      </c>
      <c r="E67" s="163"/>
      <c r="F67" s="121">
        <v>249785.02</v>
      </c>
      <c r="G67" s="163"/>
      <c r="H67" s="121">
        <f t="shared" si="3"/>
        <v>249785.02</v>
      </c>
      <c r="I67" s="121">
        <f t="shared" si="2"/>
        <v>0</v>
      </c>
    </row>
    <row r="68" spans="2:9" ht="17.100000000000001" hidden="1" customHeight="1" outlineLevel="1" x14ac:dyDescent="0.3">
      <c r="B68" s="156"/>
      <c r="C68" s="155"/>
      <c r="D68" s="117">
        <f t="shared" si="4"/>
        <v>41726</v>
      </c>
      <c r="E68" s="163"/>
      <c r="F68" s="121">
        <v>141504.07999999999</v>
      </c>
      <c r="G68" s="163"/>
      <c r="H68" s="121">
        <f t="shared" si="3"/>
        <v>141504.07999999999</v>
      </c>
      <c r="I68" s="121">
        <f t="shared" si="2"/>
        <v>0</v>
      </c>
    </row>
    <row r="69" spans="2:9" ht="17.100000000000001" hidden="1" customHeight="1" outlineLevel="1" x14ac:dyDescent="0.3">
      <c r="B69" s="156"/>
      <c r="C69" s="155"/>
      <c r="D69" s="117">
        <f t="shared" si="4"/>
        <v>41757</v>
      </c>
      <c r="E69" s="163"/>
      <c r="F69" s="121">
        <v>224176.66</v>
      </c>
      <c r="G69" s="163"/>
      <c r="H69" s="121">
        <f t="shared" si="3"/>
        <v>224176.66</v>
      </c>
      <c r="I69" s="121">
        <f t="shared" si="2"/>
        <v>0</v>
      </c>
    </row>
    <row r="70" spans="2:9" ht="17.100000000000001" hidden="1" customHeight="1" outlineLevel="1" x14ac:dyDescent="0.3">
      <c r="B70" s="156"/>
      <c r="C70" s="155"/>
      <c r="D70" s="117">
        <f t="shared" si="4"/>
        <v>41787</v>
      </c>
      <c r="E70" s="163"/>
      <c r="F70" s="121">
        <v>182793.68</v>
      </c>
      <c r="G70" s="163"/>
      <c r="H70" s="121">
        <f t="shared" si="3"/>
        <v>182793.68</v>
      </c>
      <c r="I70" s="121">
        <f t="shared" si="2"/>
        <v>0</v>
      </c>
    </row>
    <row r="71" spans="2:9" ht="17.100000000000001" hidden="1" customHeight="1" outlineLevel="1" x14ac:dyDescent="0.3">
      <c r="B71" s="156"/>
      <c r="C71" s="155"/>
      <c r="D71" s="117">
        <f t="shared" si="4"/>
        <v>41818</v>
      </c>
      <c r="E71" s="163"/>
      <c r="F71" s="121">
        <v>283172.86</v>
      </c>
      <c r="G71" s="163"/>
      <c r="H71" s="121">
        <f t="shared" si="3"/>
        <v>283172.86</v>
      </c>
      <c r="I71" s="121">
        <f t="shared" si="2"/>
        <v>0</v>
      </c>
    </row>
    <row r="72" spans="2:9" ht="17.100000000000001" hidden="1" customHeight="1" outlineLevel="1" x14ac:dyDescent="0.3">
      <c r="B72" s="156"/>
      <c r="C72" s="155"/>
      <c r="D72" s="117">
        <f t="shared" si="4"/>
        <v>41848</v>
      </c>
      <c r="E72" s="163"/>
      <c r="F72" s="121">
        <v>281738.7</v>
      </c>
      <c r="G72" s="163"/>
      <c r="H72" s="121">
        <f t="shared" si="3"/>
        <v>281738.7</v>
      </c>
      <c r="I72" s="121">
        <f t="shared" si="2"/>
        <v>0</v>
      </c>
    </row>
    <row r="73" spans="2:9" ht="17.100000000000001" hidden="1" customHeight="1" outlineLevel="1" x14ac:dyDescent="0.3">
      <c r="B73" s="156"/>
      <c r="C73" s="155"/>
      <c r="D73" s="117">
        <f t="shared" si="4"/>
        <v>41879</v>
      </c>
      <c r="E73" s="163"/>
      <c r="F73" s="121">
        <v>350957.18</v>
      </c>
      <c r="G73" s="163"/>
      <c r="H73" s="121">
        <f t="shared" si="3"/>
        <v>350957.18</v>
      </c>
      <c r="I73" s="121">
        <f t="shared" si="2"/>
        <v>0</v>
      </c>
    </row>
    <row r="74" spans="2:9" ht="17.100000000000001" hidden="1" customHeight="1" outlineLevel="1" x14ac:dyDescent="0.3">
      <c r="B74" s="156"/>
      <c r="C74" s="155"/>
      <c r="D74" s="117">
        <f t="shared" si="4"/>
        <v>41910</v>
      </c>
      <c r="E74" s="163"/>
      <c r="F74" s="121">
        <v>322796.03999999998</v>
      </c>
      <c r="G74" s="163"/>
      <c r="H74" s="121">
        <f t="shared" si="3"/>
        <v>322796.03999999998</v>
      </c>
      <c r="I74" s="121">
        <f t="shared" si="2"/>
        <v>0</v>
      </c>
    </row>
    <row r="75" spans="2:9" ht="17.100000000000001" hidden="1" customHeight="1" outlineLevel="1" x14ac:dyDescent="0.3">
      <c r="B75" s="156"/>
      <c r="C75" s="155"/>
      <c r="D75" s="117">
        <f t="shared" si="4"/>
        <v>41940</v>
      </c>
      <c r="E75" s="163"/>
      <c r="F75" s="121">
        <v>287419.69</v>
      </c>
      <c r="G75" s="163"/>
      <c r="H75" s="121">
        <f t="shared" si="3"/>
        <v>287419.69</v>
      </c>
      <c r="I75" s="121">
        <f t="shared" si="2"/>
        <v>0</v>
      </c>
    </row>
    <row r="76" spans="2:9" ht="17.100000000000001" hidden="1" customHeight="1" outlineLevel="1" x14ac:dyDescent="0.3">
      <c r="B76" s="156"/>
      <c r="C76" s="155"/>
      <c r="D76" s="117">
        <f t="shared" si="4"/>
        <v>41971</v>
      </c>
      <c r="E76" s="163"/>
      <c r="F76" s="121">
        <v>285636.49</v>
      </c>
      <c r="G76" s="163"/>
      <c r="H76" s="121">
        <f t="shared" si="3"/>
        <v>285636.49</v>
      </c>
      <c r="I76" s="121">
        <f t="shared" si="2"/>
        <v>0</v>
      </c>
    </row>
    <row r="77" spans="2:9" ht="17.100000000000001" hidden="1" customHeight="1" outlineLevel="1" x14ac:dyDescent="0.3">
      <c r="B77" s="156"/>
      <c r="C77" s="155"/>
      <c r="D77" s="117">
        <f t="shared" si="4"/>
        <v>42001</v>
      </c>
      <c r="E77" s="163"/>
      <c r="F77" s="121">
        <v>310670.18</v>
      </c>
      <c r="G77" s="163"/>
      <c r="H77" s="121">
        <f t="shared" si="3"/>
        <v>310670.18</v>
      </c>
      <c r="I77" s="121">
        <f t="shared" ref="I77:I97" si="5">+F77-H77</f>
        <v>0</v>
      </c>
    </row>
    <row r="78" spans="2:9" ht="17.100000000000001" hidden="1" customHeight="1" outlineLevel="1" x14ac:dyDescent="0.3">
      <c r="B78" s="156"/>
      <c r="C78" s="155"/>
      <c r="D78" s="117">
        <f t="shared" si="4"/>
        <v>42032</v>
      </c>
      <c r="E78" s="163"/>
      <c r="F78" s="121">
        <v>311735.17</v>
      </c>
      <c r="G78" s="163"/>
      <c r="H78" s="121">
        <f t="shared" ref="H78:H97" si="6">+F78</f>
        <v>311735.17</v>
      </c>
      <c r="I78" s="121">
        <f t="shared" si="5"/>
        <v>0</v>
      </c>
    </row>
    <row r="79" spans="2:9" ht="17.100000000000001" hidden="1" customHeight="1" outlineLevel="1" x14ac:dyDescent="0.3">
      <c r="B79" s="156"/>
      <c r="C79" s="155"/>
      <c r="D79" s="117">
        <f t="shared" si="4"/>
        <v>42063</v>
      </c>
      <c r="E79" s="163"/>
      <c r="F79" s="121">
        <v>303063.71000000002</v>
      </c>
      <c r="G79" s="163"/>
      <c r="H79" s="121">
        <f t="shared" si="6"/>
        <v>303063.71000000002</v>
      </c>
      <c r="I79" s="121">
        <f t="shared" si="5"/>
        <v>0</v>
      </c>
    </row>
    <row r="80" spans="2:9" ht="17.100000000000001" hidden="1" customHeight="1" outlineLevel="1" x14ac:dyDescent="0.3">
      <c r="B80" s="156"/>
      <c r="C80" s="155"/>
      <c r="D80" s="117">
        <f t="shared" si="4"/>
        <v>42091</v>
      </c>
      <c r="E80" s="163"/>
      <c r="F80" s="121">
        <v>209059.94</v>
      </c>
      <c r="G80" s="163"/>
      <c r="H80" s="121">
        <f t="shared" si="6"/>
        <v>209059.94</v>
      </c>
      <c r="I80" s="121">
        <f t="shared" si="5"/>
        <v>0</v>
      </c>
    </row>
    <row r="81" spans="2:9" ht="17.100000000000001" hidden="1" customHeight="1" outlineLevel="1" x14ac:dyDescent="0.3">
      <c r="B81" s="156"/>
      <c r="C81" s="155"/>
      <c r="D81" s="117">
        <f t="shared" si="4"/>
        <v>42122</v>
      </c>
      <c r="E81" s="163"/>
      <c r="F81" s="121">
        <v>157861.82999999999</v>
      </c>
      <c r="G81" s="163"/>
      <c r="H81" s="121">
        <f t="shared" si="6"/>
        <v>157861.82999999999</v>
      </c>
      <c r="I81" s="121">
        <f t="shared" si="5"/>
        <v>0</v>
      </c>
    </row>
    <row r="82" spans="2:9" ht="17.100000000000001" hidden="1" customHeight="1" outlineLevel="1" x14ac:dyDescent="0.3">
      <c r="B82" s="156"/>
      <c r="C82" s="155"/>
      <c r="D82" s="117">
        <f t="shared" si="4"/>
        <v>42152</v>
      </c>
      <c r="E82" s="163"/>
      <c r="F82" s="121">
        <v>158051.64000000001</v>
      </c>
      <c r="G82" s="163"/>
      <c r="H82" s="121">
        <f t="shared" si="6"/>
        <v>158051.64000000001</v>
      </c>
      <c r="I82" s="121">
        <f t="shared" si="5"/>
        <v>0</v>
      </c>
    </row>
    <row r="83" spans="2:9" ht="17.100000000000001" hidden="1" customHeight="1" outlineLevel="1" x14ac:dyDescent="0.3">
      <c r="B83" s="156"/>
      <c r="C83" s="155"/>
      <c r="D83" s="117">
        <f t="shared" si="4"/>
        <v>42183</v>
      </c>
      <c r="E83" s="163"/>
      <c r="F83" s="121">
        <v>334648.58</v>
      </c>
      <c r="G83" s="163"/>
      <c r="H83" s="121">
        <f t="shared" si="6"/>
        <v>334648.58</v>
      </c>
      <c r="I83" s="121">
        <f t="shared" si="5"/>
        <v>0</v>
      </c>
    </row>
    <row r="84" spans="2:9" ht="17.100000000000001" hidden="1" customHeight="1" outlineLevel="1" x14ac:dyDescent="0.3">
      <c r="B84" s="156"/>
      <c r="C84" s="155"/>
      <c r="D84" s="117">
        <f t="shared" si="4"/>
        <v>42213</v>
      </c>
      <c r="E84" s="163"/>
      <c r="F84" s="121">
        <v>227719.26</v>
      </c>
      <c r="G84" s="163"/>
      <c r="H84" s="121">
        <f t="shared" si="6"/>
        <v>227719.26</v>
      </c>
      <c r="I84" s="121">
        <f t="shared" si="5"/>
        <v>0</v>
      </c>
    </row>
    <row r="85" spans="2:9" ht="17.100000000000001" hidden="1" customHeight="1" outlineLevel="1" x14ac:dyDescent="0.3">
      <c r="B85" s="156"/>
      <c r="C85" s="155"/>
      <c r="D85" s="117">
        <f t="shared" si="4"/>
        <v>42244</v>
      </c>
      <c r="E85" s="163"/>
      <c r="F85" s="121">
        <v>280924.26</v>
      </c>
      <c r="G85" s="163"/>
      <c r="H85" s="121">
        <f t="shared" si="6"/>
        <v>280924.26</v>
      </c>
      <c r="I85" s="121">
        <f t="shared" si="5"/>
        <v>0</v>
      </c>
    </row>
    <row r="86" spans="2:9" ht="17.100000000000001" hidden="1" customHeight="1" outlineLevel="1" x14ac:dyDescent="0.3">
      <c r="B86" s="156"/>
      <c r="C86" s="155"/>
      <c r="D86" s="117">
        <f t="shared" si="4"/>
        <v>42275</v>
      </c>
      <c r="E86" s="163"/>
      <c r="F86" s="121">
        <v>221312.77</v>
      </c>
      <c r="G86" s="163"/>
      <c r="H86" s="121">
        <f t="shared" si="6"/>
        <v>221312.77</v>
      </c>
      <c r="I86" s="121">
        <f t="shared" si="5"/>
        <v>0</v>
      </c>
    </row>
    <row r="87" spans="2:9" ht="17.100000000000001" hidden="1" customHeight="1" outlineLevel="1" x14ac:dyDescent="0.3">
      <c r="B87" s="156"/>
      <c r="C87" s="155"/>
      <c r="D87" s="117">
        <f t="shared" si="4"/>
        <v>42305</v>
      </c>
      <c r="E87" s="163"/>
      <c r="F87" s="121">
        <v>255325.14</v>
      </c>
      <c r="G87" s="163"/>
      <c r="H87" s="121">
        <f t="shared" si="6"/>
        <v>255325.14</v>
      </c>
      <c r="I87" s="121">
        <f t="shared" si="5"/>
        <v>0</v>
      </c>
    </row>
    <row r="88" spans="2:9" ht="17.100000000000001" hidden="1" customHeight="1" outlineLevel="1" x14ac:dyDescent="0.3">
      <c r="B88" s="156"/>
      <c r="C88" s="155"/>
      <c r="D88" s="117">
        <f t="shared" si="4"/>
        <v>42336</v>
      </c>
      <c r="E88" s="163"/>
      <c r="F88" s="121">
        <v>190572.94</v>
      </c>
      <c r="G88" s="163"/>
      <c r="H88" s="121">
        <f t="shared" si="6"/>
        <v>190572.94</v>
      </c>
      <c r="I88" s="121">
        <f t="shared" si="5"/>
        <v>0</v>
      </c>
    </row>
    <row r="89" spans="2:9" ht="17.100000000000001" hidden="1" customHeight="1" outlineLevel="1" x14ac:dyDescent="0.3">
      <c r="B89" s="156"/>
      <c r="C89" s="155"/>
      <c r="D89" s="117">
        <f t="shared" si="4"/>
        <v>42366</v>
      </c>
      <c r="E89" s="163"/>
      <c r="F89" s="121">
        <v>281279.40000000002</v>
      </c>
      <c r="G89" s="163"/>
      <c r="H89" s="121">
        <f t="shared" si="6"/>
        <v>281279.40000000002</v>
      </c>
      <c r="I89" s="121">
        <f t="shared" si="5"/>
        <v>0</v>
      </c>
    </row>
    <row r="90" spans="2:9" ht="17.100000000000001" hidden="1" customHeight="1" outlineLevel="1" x14ac:dyDescent="0.3">
      <c r="B90" s="156"/>
      <c r="C90" s="155"/>
      <c r="D90" s="117">
        <f t="shared" si="4"/>
        <v>42397</v>
      </c>
      <c r="E90" s="163"/>
      <c r="F90" s="121">
        <v>326366.40000000002</v>
      </c>
      <c r="G90" s="163"/>
      <c r="H90" s="121">
        <f t="shared" si="6"/>
        <v>326366.40000000002</v>
      </c>
      <c r="I90" s="121">
        <f t="shared" si="5"/>
        <v>0</v>
      </c>
    </row>
    <row r="91" spans="2:9" ht="17.100000000000001" hidden="1" customHeight="1" outlineLevel="1" x14ac:dyDescent="0.3">
      <c r="B91" s="156"/>
      <c r="C91" s="155"/>
      <c r="D91" s="117">
        <f>EDATE(D90,1)</f>
        <v>42428</v>
      </c>
      <c r="E91" s="163"/>
      <c r="F91" s="121">
        <v>293358.46999999997</v>
      </c>
      <c r="G91" s="163"/>
      <c r="H91" s="121">
        <f t="shared" si="6"/>
        <v>293358.46999999997</v>
      </c>
      <c r="I91" s="121">
        <f t="shared" si="5"/>
        <v>0</v>
      </c>
    </row>
    <row r="92" spans="2:9" ht="17.100000000000001" hidden="1" customHeight="1" outlineLevel="1" x14ac:dyDescent="0.3">
      <c r="B92" s="156"/>
      <c r="C92" s="155"/>
      <c r="D92" s="117">
        <f t="shared" ref="D92:D133" si="7">EDATE(D91,1)</f>
        <v>42457</v>
      </c>
      <c r="E92" s="163"/>
      <c r="F92" s="121">
        <v>258890.38</v>
      </c>
      <c r="G92" s="163"/>
      <c r="H92" s="121">
        <f t="shared" si="6"/>
        <v>258890.38</v>
      </c>
      <c r="I92" s="121">
        <f t="shared" si="5"/>
        <v>0</v>
      </c>
    </row>
    <row r="93" spans="2:9" ht="17.100000000000001" hidden="1" customHeight="1" outlineLevel="1" x14ac:dyDescent="0.3">
      <c r="B93" s="156"/>
      <c r="C93" s="155"/>
      <c r="D93" s="117">
        <f t="shared" si="7"/>
        <v>42488</v>
      </c>
      <c r="E93" s="163"/>
      <c r="F93" s="121">
        <v>314704.05</v>
      </c>
      <c r="G93" s="163"/>
      <c r="H93" s="121">
        <f t="shared" si="6"/>
        <v>314704.05</v>
      </c>
      <c r="I93" s="121">
        <f t="shared" si="5"/>
        <v>0</v>
      </c>
    </row>
    <row r="94" spans="2:9" ht="17.100000000000001" hidden="1" customHeight="1" outlineLevel="1" x14ac:dyDescent="0.3">
      <c r="B94" s="156"/>
      <c r="C94" s="155"/>
      <c r="D94" s="117">
        <f t="shared" si="7"/>
        <v>42518</v>
      </c>
      <c r="E94" s="163"/>
      <c r="F94" s="121">
        <v>351371.11</v>
      </c>
      <c r="G94" s="163"/>
      <c r="H94" s="121">
        <f t="shared" si="6"/>
        <v>351371.11</v>
      </c>
      <c r="I94" s="121">
        <f t="shared" si="5"/>
        <v>0</v>
      </c>
    </row>
    <row r="95" spans="2:9" ht="17.100000000000001" hidden="1" customHeight="1" outlineLevel="1" x14ac:dyDescent="0.3">
      <c r="B95" s="156"/>
      <c r="C95" s="155"/>
      <c r="D95" s="117">
        <f t="shared" si="7"/>
        <v>42549</v>
      </c>
      <c r="E95" s="163"/>
      <c r="F95" s="121">
        <v>354669.33</v>
      </c>
      <c r="G95" s="163"/>
      <c r="H95" s="121">
        <f t="shared" si="6"/>
        <v>354669.33</v>
      </c>
      <c r="I95" s="121">
        <f t="shared" si="5"/>
        <v>0</v>
      </c>
    </row>
    <row r="96" spans="2:9" ht="17.100000000000001" hidden="1" customHeight="1" outlineLevel="1" x14ac:dyDescent="0.3">
      <c r="B96" s="156"/>
      <c r="C96" s="155"/>
      <c r="D96" s="117">
        <f t="shared" si="7"/>
        <v>42579</v>
      </c>
      <c r="E96" s="163"/>
      <c r="F96" s="121">
        <v>463673.76</v>
      </c>
      <c r="G96" s="163"/>
      <c r="H96" s="121">
        <f t="shared" si="6"/>
        <v>463673.76</v>
      </c>
      <c r="I96" s="121">
        <f t="shared" si="5"/>
        <v>0</v>
      </c>
    </row>
    <row r="97" spans="1:9" ht="17.100000000000001" hidden="1" customHeight="1" outlineLevel="1" x14ac:dyDescent="0.3">
      <c r="B97" s="156"/>
      <c r="C97" s="155"/>
      <c r="D97" s="117">
        <f t="shared" si="7"/>
        <v>42610</v>
      </c>
      <c r="E97" s="163"/>
      <c r="F97" s="121">
        <v>375745.12</v>
      </c>
      <c r="G97" s="163"/>
      <c r="H97" s="121">
        <f t="shared" si="6"/>
        <v>375745.12</v>
      </c>
      <c r="I97" s="121">
        <f t="shared" si="5"/>
        <v>0</v>
      </c>
    </row>
    <row r="98" spans="1:9" ht="17.100000000000001" hidden="1" customHeight="1" outlineLevel="1" x14ac:dyDescent="0.3">
      <c r="B98" s="156"/>
      <c r="C98" s="155"/>
      <c r="D98" s="117">
        <f t="shared" si="7"/>
        <v>42641</v>
      </c>
      <c r="E98" s="163"/>
      <c r="F98" s="121">
        <v>332121.49</v>
      </c>
      <c r="G98" s="163"/>
      <c r="H98" s="121">
        <f t="shared" ref="H98" si="8">+F98</f>
        <v>332121.49</v>
      </c>
      <c r="I98" s="121">
        <f t="shared" ref="I98" si="9">+F98-H98</f>
        <v>0</v>
      </c>
    </row>
    <row r="99" spans="1:9" ht="17.100000000000001" hidden="1" customHeight="1" outlineLevel="1" x14ac:dyDescent="0.3">
      <c r="B99" s="156"/>
      <c r="C99" s="155"/>
      <c r="D99" s="117">
        <f t="shared" si="7"/>
        <v>42671</v>
      </c>
      <c r="E99" s="163"/>
      <c r="F99" s="121">
        <v>289670.13</v>
      </c>
      <c r="G99" s="163"/>
      <c r="H99" s="121">
        <f t="shared" ref="H99:H133" si="10">+F99</f>
        <v>289670.13</v>
      </c>
      <c r="I99" s="121">
        <f t="shared" ref="I99:I133" si="11">+F99-H99</f>
        <v>0</v>
      </c>
    </row>
    <row r="100" spans="1:9" ht="17.100000000000001" hidden="1" customHeight="1" outlineLevel="1" x14ac:dyDescent="0.3">
      <c r="B100" s="156"/>
      <c r="C100" s="155"/>
      <c r="D100" s="117">
        <f t="shared" si="7"/>
        <v>42702</v>
      </c>
      <c r="E100" s="163"/>
      <c r="F100" s="121">
        <v>369264.38</v>
      </c>
      <c r="G100" s="163"/>
      <c r="H100" s="121">
        <f t="shared" si="10"/>
        <v>369264.38</v>
      </c>
      <c r="I100" s="121">
        <f t="shared" si="11"/>
        <v>0</v>
      </c>
    </row>
    <row r="101" spans="1:9" ht="17.100000000000001" hidden="1" customHeight="1" outlineLevel="1" x14ac:dyDescent="0.3">
      <c r="B101" s="156"/>
      <c r="C101" s="155"/>
      <c r="D101" s="117">
        <f t="shared" si="7"/>
        <v>42732</v>
      </c>
      <c r="E101" s="163"/>
      <c r="F101" s="121">
        <v>487769.33</v>
      </c>
      <c r="G101" s="163"/>
      <c r="H101" s="121">
        <f t="shared" si="10"/>
        <v>487769.33</v>
      </c>
      <c r="I101" s="121">
        <f t="shared" si="11"/>
        <v>0</v>
      </c>
    </row>
    <row r="102" spans="1:9" ht="17.100000000000001" hidden="1" customHeight="1" outlineLevel="1" x14ac:dyDescent="0.3">
      <c r="B102" s="156"/>
      <c r="C102" s="155"/>
      <c r="D102" s="117">
        <f t="shared" si="7"/>
        <v>42763</v>
      </c>
      <c r="E102" s="163"/>
      <c r="F102" s="121">
        <v>493657.45</v>
      </c>
      <c r="G102" s="163"/>
      <c r="H102" s="121">
        <f t="shared" si="10"/>
        <v>493657.45</v>
      </c>
      <c r="I102" s="121">
        <f t="shared" si="11"/>
        <v>0</v>
      </c>
    </row>
    <row r="103" spans="1:9" ht="17.100000000000001" hidden="1" customHeight="1" outlineLevel="1" x14ac:dyDescent="0.3">
      <c r="B103" s="156"/>
      <c r="C103" s="155"/>
      <c r="D103" s="117">
        <f t="shared" si="7"/>
        <v>42794</v>
      </c>
      <c r="E103" s="163"/>
      <c r="F103" s="121">
        <v>367067</v>
      </c>
      <c r="G103" s="163"/>
      <c r="H103" s="121">
        <f t="shared" si="10"/>
        <v>367067</v>
      </c>
      <c r="I103" s="121">
        <f t="shared" si="11"/>
        <v>0</v>
      </c>
    </row>
    <row r="104" spans="1:9" ht="17.100000000000001" hidden="1" customHeight="1" outlineLevel="1" x14ac:dyDescent="0.3">
      <c r="B104" s="156"/>
      <c r="C104" s="155"/>
      <c r="D104" s="117">
        <f t="shared" si="7"/>
        <v>42822</v>
      </c>
      <c r="E104" s="163"/>
      <c r="F104" s="121">
        <v>282333.21999999997</v>
      </c>
      <c r="G104" s="163"/>
      <c r="H104" s="121">
        <f t="shared" si="10"/>
        <v>282333.21999999997</v>
      </c>
      <c r="I104" s="121">
        <f t="shared" si="11"/>
        <v>0</v>
      </c>
    </row>
    <row r="105" spans="1:9" ht="17.100000000000001" hidden="1" customHeight="1" outlineLevel="1" x14ac:dyDescent="0.3">
      <c r="B105" s="156"/>
      <c r="C105" s="155"/>
      <c r="D105" s="117">
        <f t="shared" si="7"/>
        <v>42853</v>
      </c>
      <c r="E105" s="163"/>
      <c r="F105" s="121">
        <v>323257.68</v>
      </c>
      <c r="G105" s="163"/>
      <c r="H105" s="121">
        <f t="shared" si="10"/>
        <v>323257.68</v>
      </c>
      <c r="I105" s="121">
        <f t="shared" si="11"/>
        <v>0</v>
      </c>
    </row>
    <row r="106" spans="1:9" ht="17.100000000000001" hidden="1" customHeight="1" outlineLevel="1" x14ac:dyDescent="0.3">
      <c r="B106" s="156"/>
      <c r="C106" s="155"/>
      <c r="D106" s="117">
        <f t="shared" si="7"/>
        <v>42883</v>
      </c>
      <c r="E106" s="163"/>
      <c r="F106" s="121">
        <v>349128.48</v>
      </c>
      <c r="G106" s="163"/>
      <c r="H106" s="121">
        <f t="shared" si="10"/>
        <v>349128.48</v>
      </c>
      <c r="I106" s="121">
        <f t="shared" si="11"/>
        <v>0</v>
      </c>
    </row>
    <row r="107" spans="1:9" ht="17.100000000000001" hidden="1" customHeight="1" outlineLevel="1" x14ac:dyDescent="0.3">
      <c r="B107" s="156"/>
      <c r="C107" s="155"/>
      <c r="D107" s="117">
        <f t="shared" si="7"/>
        <v>42914</v>
      </c>
      <c r="E107" s="163"/>
      <c r="F107" s="121">
        <v>447392.52</v>
      </c>
      <c r="G107" s="163"/>
      <c r="H107" s="121">
        <f t="shared" si="10"/>
        <v>447392.52</v>
      </c>
      <c r="I107" s="121">
        <f t="shared" si="11"/>
        <v>0</v>
      </c>
    </row>
    <row r="108" spans="1:9" ht="17.100000000000001" customHeight="1" collapsed="1" x14ac:dyDescent="0.3">
      <c r="A108" s="108">
        <v>7</v>
      </c>
      <c r="B108" s="131">
        <v>42887</v>
      </c>
      <c r="C108" s="140">
        <v>0.10875093</v>
      </c>
      <c r="D108" s="117">
        <v>42917</v>
      </c>
      <c r="E108" s="117">
        <v>42948</v>
      </c>
      <c r="F108" s="121">
        <v>480548.29</v>
      </c>
      <c r="G108" s="117">
        <f t="shared" ref="G108:G133" si="12">E108</f>
        <v>42948</v>
      </c>
      <c r="H108" s="121">
        <f t="shared" si="10"/>
        <v>480548.29</v>
      </c>
      <c r="I108" s="121">
        <f t="shared" si="11"/>
        <v>0</v>
      </c>
    </row>
    <row r="109" spans="1:9" ht="17.100000000000001" customHeight="1" x14ac:dyDescent="0.3">
      <c r="A109" s="108">
        <v>8</v>
      </c>
      <c r="B109" s="131">
        <f t="shared" ref="B109:B133" si="13">EOMONTH(B108,1)</f>
        <v>42947</v>
      </c>
      <c r="C109" s="140">
        <v>8.6012889999999995E-2</v>
      </c>
      <c r="D109" s="117">
        <f t="shared" si="7"/>
        <v>42948</v>
      </c>
      <c r="E109" s="117">
        <f t="shared" ref="E109" si="14">EOMONTH(D109,1)</f>
        <v>43008</v>
      </c>
      <c r="F109" s="121">
        <v>398519.51</v>
      </c>
      <c r="G109" s="117">
        <f t="shared" si="12"/>
        <v>43008</v>
      </c>
      <c r="H109" s="121">
        <f t="shared" si="10"/>
        <v>398519.51</v>
      </c>
      <c r="I109" s="121">
        <f t="shared" si="11"/>
        <v>0</v>
      </c>
    </row>
    <row r="110" spans="1:9" ht="17.100000000000001" customHeight="1" x14ac:dyDescent="0.3">
      <c r="A110" s="108">
        <v>9</v>
      </c>
      <c r="B110" s="131">
        <f t="shared" si="13"/>
        <v>42978</v>
      </c>
      <c r="C110" s="140">
        <f>'Att(1of5)(JP-Non)'!C112</f>
        <v>4.5882630000000001E-2</v>
      </c>
      <c r="D110" s="117">
        <f t="shared" si="7"/>
        <v>42979</v>
      </c>
      <c r="E110" s="117">
        <f t="shared" ref="E110:E133" si="15">EOMONTH(D110,1)</f>
        <v>43039</v>
      </c>
      <c r="F110" s="121">
        <v>211785.15</v>
      </c>
      <c r="G110" s="117">
        <f t="shared" si="12"/>
        <v>43039</v>
      </c>
      <c r="H110" s="121">
        <f t="shared" si="10"/>
        <v>211785.15</v>
      </c>
      <c r="I110" s="121">
        <f t="shared" si="11"/>
        <v>0</v>
      </c>
    </row>
    <row r="111" spans="1:9" ht="17.100000000000001" customHeight="1" x14ac:dyDescent="0.3">
      <c r="A111" s="108">
        <v>10</v>
      </c>
      <c r="B111" s="131">
        <f t="shared" si="13"/>
        <v>43008</v>
      </c>
      <c r="C111" s="140">
        <f>'Att(1of5)(JP-Non)'!C113</f>
        <v>8.1473870000000004E-2</v>
      </c>
      <c r="D111" s="117">
        <f t="shared" si="7"/>
        <v>43009</v>
      </c>
      <c r="E111" s="117">
        <f t="shared" si="15"/>
        <v>43069</v>
      </c>
      <c r="F111" s="121">
        <v>384397.79</v>
      </c>
      <c r="G111" s="117">
        <f t="shared" si="12"/>
        <v>43069</v>
      </c>
      <c r="H111" s="121">
        <f t="shared" si="10"/>
        <v>384397.79</v>
      </c>
      <c r="I111" s="121">
        <f t="shared" si="11"/>
        <v>0</v>
      </c>
    </row>
    <row r="112" spans="1:9" ht="17.100000000000001" customHeight="1" x14ac:dyDescent="0.3">
      <c r="A112" s="108">
        <v>11</v>
      </c>
      <c r="B112" s="131">
        <f t="shared" si="13"/>
        <v>43039</v>
      </c>
      <c r="C112" s="140">
        <f>'Att(1of5)(JP-Non)'!C114</f>
        <v>8.3922060000000007E-2</v>
      </c>
      <c r="D112" s="117">
        <f t="shared" si="7"/>
        <v>43040</v>
      </c>
      <c r="E112" s="117">
        <f t="shared" si="15"/>
        <v>43100</v>
      </c>
      <c r="F112" s="121">
        <v>389465.55</v>
      </c>
      <c r="G112" s="117">
        <f t="shared" si="12"/>
        <v>43100</v>
      </c>
      <c r="H112" s="121">
        <f t="shared" si="10"/>
        <v>389465.55</v>
      </c>
      <c r="I112" s="121">
        <f t="shared" si="11"/>
        <v>0</v>
      </c>
    </row>
    <row r="113" spans="1:9" ht="17.100000000000001" customHeight="1" x14ac:dyDescent="0.3">
      <c r="A113" s="108">
        <v>12</v>
      </c>
      <c r="B113" s="131">
        <f t="shared" si="13"/>
        <v>43069</v>
      </c>
      <c r="C113" s="140">
        <f>'Att(1of5)(JP-Non)'!C115</f>
        <v>9.3462320000000002E-2</v>
      </c>
      <c r="D113" s="117">
        <f t="shared" si="7"/>
        <v>43070</v>
      </c>
      <c r="E113" s="117">
        <f t="shared" si="15"/>
        <v>43131</v>
      </c>
      <c r="F113" s="121">
        <v>416982.07</v>
      </c>
      <c r="G113" s="117">
        <f t="shared" si="12"/>
        <v>43131</v>
      </c>
      <c r="H113" s="121">
        <f t="shared" si="10"/>
        <v>416982.07</v>
      </c>
      <c r="I113" s="121">
        <f t="shared" si="11"/>
        <v>0</v>
      </c>
    </row>
    <row r="114" spans="1:9" ht="17.100000000000001" customHeight="1" x14ac:dyDescent="0.3">
      <c r="A114" s="108">
        <v>13</v>
      </c>
      <c r="B114" s="131">
        <f t="shared" si="13"/>
        <v>43100</v>
      </c>
      <c r="C114" s="140">
        <f>'Att(1of5)(JP-Non)'!C116</f>
        <v>8.6848540000000002E-2</v>
      </c>
      <c r="D114" s="117">
        <f t="shared" si="7"/>
        <v>43101</v>
      </c>
      <c r="E114" s="117">
        <f t="shared" si="15"/>
        <v>43159</v>
      </c>
      <c r="F114" s="121">
        <v>395529.86</v>
      </c>
      <c r="G114" s="117">
        <f t="shared" si="12"/>
        <v>43159</v>
      </c>
      <c r="H114" s="121">
        <f t="shared" si="10"/>
        <v>395529.86</v>
      </c>
      <c r="I114" s="121">
        <f t="shared" si="11"/>
        <v>0</v>
      </c>
    </row>
    <row r="115" spans="1:9" ht="17.100000000000001" customHeight="1" x14ac:dyDescent="0.3">
      <c r="A115" s="108">
        <v>14</v>
      </c>
      <c r="B115" s="131">
        <f t="shared" si="13"/>
        <v>43131</v>
      </c>
      <c r="C115" s="140">
        <f>'Att(1of5)(JP-Non)'!C117</f>
        <v>8.9125689999999994E-2</v>
      </c>
      <c r="D115" s="117">
        <f t="shared" si="7"/>
        <v>43132</v>
      </c>
      <c r="E115" s="117">
        <f t="shared" si="15"/>
        <v>43190</v>
      </c>
      <c r="F115" s="121">
        <v>396303.25</v>
      </c>
      <c r="G115" s="117">
        <f t="shared" si="12"/>
        <v>43190</v>
      </c>
      <c r="H115" s="121">
        <f t="shared" si="10"/>
        <v>396303.25</v>
      </c>
      <c r="I115" s="121">
        <f t="shared" si="11"/>
        <v>0</v>
      </c>
    </row>
    <row r="116" spans="1:9" ht="17.100000000000001" customHeight="1" x14ac:dyDescent="0.3">
      <c r="A116" s="108">
        <v>15</v>
      </c>
      <c r="B116" s="131">
        <f t="shared" si="13"/>
        <v>43159</v>
      </c>
      <c r="C116" s="140">
        <f>'Att(1of5)(JP-Non)'!C118</f>
        <v>6.4310989999999998E-2</v>
      </c>
      <c r="D116" s="117">
        <f t="shared" si="7"/>
        <v>43160</v>
      </c>
      <c r="E116" s="117">
        <f t="shared" si="15"/>
        <v>43220</v>
      </c>
      <c r="F116" s="121">
        <v>315318.28999999998</v>
      </c>
      <c r="G116" s="117">
        <f t="shared" si="12"/>
        <v>43220</v>
      </c>
      <c r="H116" s="121">
        <f t="shared" si="10"/>
        <v>315318.28999999998</v>
      </c>
      <c r="I116" s="121">
        <f t="shared" si="11"/>
        <v>0</v>
      </c>
    </row>
    <row r="117" spans="1:9" ht="17.100000000000001" customHeight="1" x14ac:dyDescent="0.3">
      <c r="A117" s="108">
        <v>16</v>
      </c>
      <c r="B117" s="131">
        <f t="shared" si="13"/>
        <v>43190</v>
      </c>
      <c r="C117" s="140">
        <f>'Att(1of5)(JP-Non)'!C119</f>
        <v>8.5307889999999997E-2</v>
      </c>
      <c r="D117" s="117">
        <f t="shared" si="7"/>
        <v>43191</v>
      </c>
      <c r="E117" s="117">
        <f t="shared" si="15"/>
        <v>43251</v>
      </c>
      <c r="F117" s="121">
        <v>398295.69</v>
      </c>
      <c r="G117" s="117">
        <f t="shared" si="12"/>
        <v>43251</v>
      </c>
      <c r="H117" s="121">
        <f t="shared" si="10"/>
        <v>398295.69</v>
      </c>
      <c r="I117" s="121">
        <f t="shared" si="11"/>
        <v>0</v>
      </c>
    </row>
    <row r="118" spans="1:9" ht="17.100000000000001" customHeight="1" x14ac:dyDescent="0.3">
      <c r="A118" s="108">
        <v>17</v>
      </c>
      <c r="B118" s="131">
        <f t="shared" si="13"/>
        <v>43220</v>
      </c>
      <c r="C118" s="140">
        <f>'Att(1of5)(JP-Non)'!C120</f>
        <v>8.1429319999999999E-2</v>
      </c>
      <c r="D118" s="117">
        <f t="shared" si="7"/>
        <v>43221</v>
      </c>
      <c r="E118" s="117">
        <f t="shared" si="15"/>
        <v>43281</v>
      </c>
      <c r="F118" s="121">
        <v>384790.47</v>
      </c>
      <c r="G118" s="117">
        <f t="shared" si="12"/>
        <v>43281</v>
      </c>
      <c r="H118" s="121">
        <f t="shared" si="10"/>
        <v>384790.47</v>
      </c>
      <c r="I118" s="121">
        <f t="shared" si="11"/>
        <v>0</v>
      </c>
    </row>
    <row r="119" spans="1:9" ht="17.100000000000001" customHeight="1" x14ac:dyDescent="0.3">
      <c r="A119" s="108">
        <v>18</v>
      </c>
      <c r="B119" s="131">
        <f t="shared" si="13"/>
        <v>43251</v>
      </c>
      <c r="C119" s="140">
        <f>'Att(1of5)(JP-Non)'!C121</f>
        <v>9.4201789999999994E-2</v>
      </c>
      <c r="D119" s="117">
        <f t="shared" si="7"/>
        <v>43252</v>
      </c>
      <c r="E119" s="117">
        <f t="shared" si="15"/>
        <v>43312</v>
      </c>
      <c r="F119" s="121">
        <v>440778.64</v>
      </c>
      <c r="G119" s="117">
        <f t="shared" si="12"/>
        <v>43312</v>
      </c>
      <c r="H119" s="121">
        <f t="shared" si="10"/>
        <v>440778.64</v>
      </c>
      <c r="I119" s="121">
        <f t="shared" si="11"/>
        <v>0</v>
      </c>
    </row>
    <row r="120" spans="1:9" ht="17.100000000000001" customHeight="1" x14ac:dyDescent="0.3">
      <c r="A120" s="108">
        <v>19</v>
      </c>
      <c r="B120" s="131">
        <f t="shared" si="13"/>
        <v>43281</v>
      </c>
      <c r="C120" s="140">
        <f>'Att(1of5)(JP-Non)'!C122</f>
        <v>8.5653030000000005E-2</v>
      </c>
      <c r="D120" s="117">
        <f t="shared" si="7"/>
        <v>43282</v>
      </c>
      <c r="E120" s="117">
        <f t="shared" si="15"/>
        <v>43343</v>
      </c>
      <c r="F120" s="121">
        <v>401209.06</v>
      </c>
      <c r="G120" s="117">
        <f t="shared" si="12"/>
        <v>43343</v>
      </c>
      <c r="H120" s="121">
        <f t="shared" si="10"/>
        <v>401209.06</v>
      </c>
      <c r="I120" s="121">
        <f t="shared" si="11"/>
        <v>0</v>
      </c>
    </row>
    <row r="121" spans="1:9" ht="17.100000000000001" customHeight="1" x14ac:dyDescent="0.3">
      <c r="A121" s="108">
        <v>20</v>
      </c>
      <c r="B121" s="131">
        <f t="shared" si="13"/>
        <v>43312</v>
      </c>
      <c r="C121" s="140">
        <f>'Att(1of5)(JP-Non)'!C123</f>
        <v>9.7209050000000005E-2</v>
      </c>
      <c r="D121" s="117">
        <f t="shared" si="7"/>
        <v>43313</v>
      </c>
      <c r="E121" s="117">
        <f t="shared" si="15"/>
        <v>43373</v>
      </c>
      <c r="F121" s="121">
        <v>474835.84</v>
      </c>
      <c r="G121" s="117">
        <f t="shared" si="12"/>
        <v>43373</v>
      </c>
      <c r="H121" s="121">
        <f t="shared" si="10"/>
        <v>474835.84</v>
      </c>
      <c r="I121" s="121">
        <f t="shared" si="11"/>
        <v>0</v>
      </c>
    </row>
    <row r="122" spans="1:9" ht="17.100000000000001" customHeight="1" x14ac:dyDescent="0.3">
      <c r="A122" s="108">
        <v>21</v>
      </c>
      <c r="B122" s="131">
        <f t="shared" si="13"/>
        <v>43343</v>
      </c>
      <c r="C122" s="140">
        <f>'Att(1of5)(JP-Non)'!C124</f>
        <v>6.773962E-2</v>
      </c>
      <c r="D122" s="117">
        <f t="shared" si="7"/>
        <v>43344</v>
      </c>
      <c r="E122" s="117">
        <f t="shared" si="15"/>
        <v>43404</v>
      </c>
      <c r="F122" s="121">
        <v>318326.46999999997</v>
      </c>
      <c r="G122" s="117">
        <f t="shared" si="12"/>
        <v>43404</v>
      </c>
      <c r="H122" s="121">
        <f t="shared" si="10"/>
        <v>318326.46999999997</v>
      </c>
      <c r="I122" s="121">
        <f t="shared" si="11"/>
        <v>0</v>
      </c>
    </row>
    <row r="123" spans="1:9" ht="17.100000000000001" customHeight="1" x14ac:dyDescent="0.3">
      <c r="A123" s="108">
        <v>22</v>
      </c>
      <c r="B123" s="131">
        <f t="shared" si="13"/>
        <v>43373</v>
      </c>
      <c r="C123" s="140">
        <f>'Att(1of5)(JP-Non)'!C125</f>
        <v>9.6567710000000001E-2</v>
      </c>
      <c r="D123" s="117">
        <f t="shared" si="7"/>
        <v>43374</v>
      </c>
      <c r="E123" s="117">
        <f t="shared" si="15"/>
        <v>43434</v>
      </c>
      <c r="F123" s="121">
        <v>467350.19</v>
      </c>
      <c r="G123" s="117">
        <f t="shared" si="12"/>
        <v>43434</v>
      </c>
      <c r="H123" s="121">
        <f t="shared" si="10"/>
        <v>467350.19</v>
      </c>
      <c r="I123" s="121">
        <f t="shared" si="11"/>
        <v>0</v>
      </c>
    </row>
    <row r="124" spans="1:9" ht="17.100000000000001" customHeight="1" x14ac:dyDescent="0.3">
      <c r="A124" s="108">
        <v>23</v>
      </c>
      <c r="B124" s="131">
        <f t="shared" si="13"/>
        <v>43404</v>
      </c>
      <c r="C124" s="140">
        <f>'Att(1of5)(JP-Non)'!C126</f>
        <v>9.6868129999999997E-2</v>
      </c>
      <c r="D124" s="117">
        <f t="shared" si="7"/>
        <v>43405</v>
      </c>
      <c r="E124" s="117">
        <f t="shared" si="15"/>
        <v>43465</v>
      </c>
      <c r="F124" s="121">
        <v>467183.92</v>
      </c>
      <c r="G124" s="117">
        <f t="shared" si="12"/>
        <v>43465</v>
      </c>
      <c r="H124" s="121">
        <f t="shared" si="10"/>
        <v>467183.92</v>
      </c>
      <c r="I124" s="121">
        <f t="shared" si="11"/>
        <v>0</v>
      </c>
    </row>
    <row r="125" spans="1:9" ht="17.100000000000001" customHeight="1" x14ac:dyDescent="0.3">
      <c r="A125" s="108">
        <v>24</v>
      </c>
      <c r="B125" s="131">
        <f t="shared" si="13"/>
        <v>43434</v>
      </c>
      <c r="C125" s="140">
        <f>'Att(1of5)(JP-Non)'!C127</f>
        <v>0.10872047</v>
      </c>
      <c r="D125" s="117">
        <f t="shared" si="7"/>
        <v>43435</v>
      </c>
      <c r="E125" s="117">
        <f t="shared" si="15"/>
        <v>43496</v>
      </c>
      <c r="F125" s="121">
        <v>512226.13</v>
      </c>
      <c r="G125" s="117">
        <f t="shared" si="12"/>
        <v>43496</v>
      </c>
      <c r="H125" s="121">
        <f t="shared" si="10"/>
        <v>512226.13</v>
      </c>
      <c r="I125" s="121">
        <f t="shared" si="11"/>
        <v>0</v>
      </c>
    </row>
    <row r="126" spans="1:9" ht="17.100000000000001" customHeight="1" x14ac:dyDescent="0.3">
      <c r="A126" s="108">
        <v>25</v>
      </c>
      <c r="B126" s="131">
        <f t="shared" si="13"/>
        <v>43465</v>
      </c>
      <c r="C126" s="140">
        <f>'Att(1of5)(JP-Non)'!C128</f>
        <v>0.10952069</v>
      </c>
      <c r="D126" s="117">
        <f t="shared" si="7"/>
        <v>43466</v>
      </c>
      <c r="E126" s="117">
        <f t="shared" si="15"/>
        <v>43524</v>
      </c>
      <c r="F126" s="121">
        <v>534863.18999999994</v>
      </c>
      <c r="G126" s="117">
        <f t="shared" si="12"/>
        <v>43524</v>
      </c>
      <c r="H126" s="121">
        <f t="shared" si="10"/>
        <v>534863.18999999994</v>
      </c>
      <c r="I126" s="121">
        <f t="shared" si="11"/>
        <v>0</v>
      </c>
    </row>
    <row r="127" spans="1:9" ht="17.100000000000001" customHeight="1" x14ac:dyDescent="0.3">
      <c r="A127" s="108">
        <v>26</v>
      </c>
      <c r="B127" s="131">
        <f t="shared" si="13"/>
        <v>43496</v>
      </c>
      <c r="C127" s="140">
        <f>'Att(1of5)(JP-Non)'!C129</f>
        <v>9.6100149999999995E-2</v>
      </c>
      <c r="D127" s="117">
        <f t="shared" si="7"/>
        <v>43497</v>
      </c>
      <c r="E127" s="117">
        <f t="shared" si="15"/>
        <v>43555</v>
      </c>
      <c r="F127" s="121">
        <v>439392</v>
      </c>
      <c r="G127" s="117">
        <f t="shared" si="12"/>
        <v>43555</v>
      </c>
      <c r="H127" s="121">
        <f t="shared" si="10"/>
        <v>439392</v>
      </c>
      <c r="I127" s="121">
        <f t="shared" si="11"/>
        <v>0</v>
      </c>
    </row>
    <row r="128" spans="1:9" ht="17.100000000000001" customHeight="1" x14ac:dyDescent="0.3">
      <c r="A128" s="108">
        <v>27</v>
      </c>
      <c r="B128" s="131">
        <f t="shared" si="13"/>
        <v>43524</v>
      </c>
      <c r="C128" s="140">
        <f>'Att(1of5)(JP-Non)'!C130</f>
        <v>7.8860360000000004E-2</v>
      </c>
      <c r="D128" s="117">
        <f t="shared" si="7"/>
        <v>43525</v>
      </c>
      <c r="E128" s="117">
        <f t="shared" si="15"/>
        <v>43585</v>
      </c>
      <c r="F128" s="121">
        <v>377507.09</v>
      </c>
      <c r="G128" s="117">
        <f t="shared" si="12"/>
        <v>43585</v>
      </c>
      <c r="H128" s="121">
        <f t="shared" si="10"/>
        <v>377507.09</v>
      </c>
      <c r="I128" s="121">
        <f t="shared" si="11"/>
        <v>0</v>
      </c>
    </row>
    <row r="129" spans="1:16" ht="17.100000000000001" customHeight="1" x14ac:dyDescent="0.3">
      <c r="A129" s="108">
        <v>28</v>
      </c>
      <c r="B129" s="131">
        <f t="shared" si="13"/>
        <v>43555</v>
      </c>
      <c r="C129" s="140">
        <f>'Att(1of5)(JP-Non)'!C131</f>
        <v>8.642946E-2</v>
      </c>
      <c r="D129" s="117">
        <f t="shared" si="7"/>
        <v>43556</v>
      </c>
      <c r="E129" s="117">
        <f t="shared" si="15"/>
        <v>43616</v>
      </c>
      <c r="F129" s="121">
        <v>399667.84</v>
      </c>
      <c r="G129" s="117">
        <f t="shared" si="12"/>
        <v>43616</v>
      </c>
      <c r="H129" s="121">
        <f t="shared" si="10"/>
        <v>399667.84</v>
      </c>
      <c r="I129" s="121">
        <f t="shared" si="11"/>
        <v>0</v>
      </c>
    </row>
    <row r="130" spans="1:16" ht="17.100000000000001" customHeight="1" x14ac:dyDescent="0.3">
      <c r="A130" s="108">
        <v>29</v>
      </c>
      <c r="B130" s="131">
        <f t="shared" si="13"/>
        <v>43585</v>
      </c>
      <c r="C130" s="140">
        <f>'Att(1of5)(JP-Non)'!C132</f>
        <v>7.4784340000000005E-2</v>
      </c>
      <c r="D130" s="117">
        <f t="shared" si="7"/>
        <v>43586</v>
      </c>
      <c r="E130" s="117">
        <f t="shared" si="15"/>
        <v>43646</v>
      </c>
      <c r="F130" s="121">
        <v>352928.99</v>
      </c>
      <c r="G130" s="117">
        <f t="shared" si="12"/>
        <v>43646</v>
      </c>
      <c r="H130" s="121">
        <f t="shared" si="10"/>
        <v>352928.99</v>
      </c>
      <c r="I130" s="121">
        <f t="shared" si="11"/>
        <v>0</v>
      </c>
    </row>
    <row r="131" spans="1:16" ht="17.100000000000001" customHeight="1" x14ac:dyDescent="0.3">
      <c r="A131" s="108">
        <v>30</v>
      </c>
      <c r="B131" s="131">
        <f t="shared" si="13"/>
        <v>43616</v>
      </c>
      <c r="C131" s="140">
        <f>'Att(1of5)(JP-Non)'!C133</f>
        <v>9.9774479999999999E-2</v>
      </c>
      <c r="D131" s="117">
        <f t="shared" si="7"/>
        <v>43617</v>
      </c>
      <c r="E131" s="117">
        <f t="shared" si="15"/>
        <v>43677</v>
      </c>
      <c r="F131" s="121">
        <v>460226.69</v>
      </c>
      <c r="G131" s="117">
        <f t="shared" si="12"/>
        <v>43677</v>
      </c>
      <c r="H131" s="121">
        <f t="shared" si="10"/>
        <v>460226.69</v>
      </c>
      <c r="I131" s="121">
        <f t="shared" si="11"/>
        <v>0</v>
      </c>
    </row>
    <row r="132" spans="1:16" ht="17.100000000000001" customHeight="1" x14ac:dyDescent="0.3">
      <c r="A132" s="108">
        <v>31</v>
      </c>
      <c r="B132" s="131">
        <f t="shared" si="13"/>
        <v>43646</v>
      </c>
      <c r="C132" s="140">
        <f>'Att(1of5)(JP-Non)'!C134</f>
        <v>8.8896310000000006E-2</v>
      </c>
      <c r="D132" s="117">
        <f t="shared" si="7"/>
        <v>43647</v>
      </c>
      <c r="E132" s="117">
        <f t="shared" si="15"/>
        <v>43708</v>
      </c>
      <c r="F132" s="121">
        <v>412187.04</v>
      </c>
      <c r="G132" s="117">
        <f t="shared" si="12"/>
        <v>43708</v>
      </c>
      <c r="H132" s="121">
        <f t="shared" si="10"/>
        <v>412187.04</v>
      </c>
      <c r="I132" s="121">
        <f t="shared" si="11"/>
        <v>0</v>
      </c>
    </row>
    <row r="133" spans="1:16" ht="17.100000000000001" customHeight="1" x14ac:dyDescent="0.3">
      <c r="A133" s="108">
        <v>32</v>
      </c>
      <c r="B133" s="131">
        <f t="shared" si="13"/>
        <v>43677</v>
      </c>
      <c r="C133" s="140">
        <f>'Att(1of5)(JP-Non)'!C135</f>
        <v>9.3644240000000004E-2</v>
      </c>
      <c r="D133" s="117">
        <f t="shared" si="7"/>
        <v>43678</v>
      </c>
      <c r="E133" s="117">
        <f t="shared" si="15"/>
        <v>43738</v>
      </c>
      <c r="F133" s="121">
        <v>448931.85</v>
      </c>
      <c r="G133" s="117">
        <f t="shared" si="12"/>
        <v>43738</v>
      </c>
      <c r="H133" s="121">
        <f t="shared" si="10"/>
        <v>448931.85</v>
      </c>
      <c r="I133" s="121">
        <f t="shared" si="11"/>
        <v>0</v>
      </c>
    </row>
    <row r="134" spans="1:16" ht="5.25" customHeight="1" x14ac:dyDescent="0.3">
      <c r="B134" s="132"/>
      <c r="C134" s="141"/>
      <c r="D134" s="124"/>
      <c r="E134" s="124"/>
      <c r="F134" s="125"/>
      <c r="G134" s="124"/>
      <c r="H134" s="125"/>
      <c r="I134" s="125"/>
    </row>
    <row r="135" spans="1:16" s="120" customFormat="1" ht="17.100000000000001" customHeight="1" collapsed="1" x14ac:dyDescent="0.3">
      <c r="A135" s="137"/>
      <c r="B135" s="137"/>
      <c r="C135" s="137"/>
      <c r="D135" s="111"/>
      <c r="E135" s="111"/>
      <c r="F135" s="112"/>
      <c r="G135" s="112"/>
      <c r="H135" s="112"/>
      <c r="I135" s="112"/>
      <c r="K135" s="133"/>
      <c r="L135" s="133"/>
      <c r="M135" s="133"/>
      <c r="N135" s="133"/>
      <c r="O135" s="133"/>
      <c r="P135" s="133"/>
    </row>
    <row r="136" spans="1:16" s="111" customFormat="1" ht="17.100000000000001" customHeight="1" x14ac:dyDescent="0.3">
      <c r="A136" s="137"/>
      <c r="C136" s="137"/>
      <c r="D136" s="120"/>
      <c r="F136" s="112"/>
      <c r="G136" s="112"/>
      <c r="H136" s="112"/>
      <c r="I136" s="112"/>
      <c r="J136" s="120"/>
      <c r="K136" s="133"/>
      <c r="L136" s="133"/>
      <c r="M136" s="133"/>
      <c r="N136" s="133"/>
      <c r="O136" s="133"/>
      <c r="P136" s="133"/>
    </row>
    <row r="137" spans="1:16" s="126" customFormat="1" ht="17.399999999999999" customHeight="1" x14ac:dyDescent="0.3">
      <c r="A137" s="108"/>
      <c r="B137" s="108"/>
      <c r="C137" s="108"/>
      <c r="F137" s="115"/>
      <c r="G137" s="115"/>
      <c r="H137" s="115"/>
      <c r="I137" s="115"/>
      <c r="J137" s="107"/>
      <c r="K137" s="110"/>
      <c r="L137" s="110"/>
      <c r="M137" s="110"/>
      <c r="N137" s="110"/>
      <c r="O137" s="110"/>
      <c r="P137" s="110"/>
    </row>
    <row r="138" spans="1:16" s="126" customFormat="1" x14ac:dyDescent="0.3">
      <c r="A138" s="107"/>
      <c r="B138" s="107"/>
      <c r="C138" s="107"/>
      <c r="F138" s="115"/>
      <c r="G138" s="115"/>
      <c r="H138" s="115"/>
      <c r="I138" s="115"/>
      <c r="J138" s="107"/>
      <c r="K138" s="110"/>
      <c r="L138" s="110"/>
      <c r="M138" s="110"/>
      <c r="N138" s="110"/>
      <c r="O138" s="110"/>
      <c r="P138" s="110"/>
    </row>
  </sheetData>
  <mergeCells count="14">
    <mergeCell ref="B7:I7"/>
    <mergeCell ref="B9:B11"/>
    <mergeCell ref="C9:C11"/>
    <mergeCell ref="D9:D11"/>
    <mergeCell ref="E9:E11"/>
    <mergeCell ref="F9:F11"/>
    <mergeCell ref="G9:G11"/>
    <mergeCell ref="H9:H11"/>
    <mergeCell ref="I9:I11"/>
    <mergeCell ref="A1:J1"/>
    <mergeCell ref="A2:J2"/>
    <mergeCell ref="A3:J3"/>
    <mergeCell ref="A4:J4"/>
    <mergeCell ref="B6:I6"/>
  </mergeCells>
  <printOptions horizontalCentered="1"/>
  <pageMargins left="0.375" right="0.375" top="1.625" bottom="0.75" header="1" footer="0.375"/>
  <pageSetup scale="70" pageOrder="overThenDown" orientation="landscape" r:id="rId1"/>
  <headerFooter>
    <oddHeader xml:space="preserve">&amp;C&amp;"Century Schoolbook,Bold"&amp;17Big Rivers Electric Corporation
Case No. 2020-00144
Two-Year Environmental Surcharge Review
</oddHeader>
    <oddFooter>&amp;L&amp;"Century Schoolbook,Bold"&amp;15Case No. 2020-00144
&amp;"Century Schoolbook,Bold Italic"&amp;UAttachment 5 of  5&amp;"Century Schoolbook,Bold"&amp;U for Response to Staff Item 2
Witness:  Nicholas R. Castlen
Page 1 of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40"/>
  <sheetViews>
    <sheetView workbookViewId="0">
      <pane xSplit="1" ySplit="10" topLeftCell="B11" activePane="bottomRight" state="frozen"/>
      <selection pane="topRight" activeCell="D1" sqref="D1"/>
      <selection pane="bottomLeft" activeCell="A11" sqref="A11"/>
      <selection pane="bottomRight" activeCell="B11" sqref="B11"/>
    </sheetView>
  </sheetViews>
  <sheetFormatPr defaultColWidth="9.109375" defaultRowHeight="13.2" outlineLevelRow="1" x14ac:dyDescent="0.25"/>
  <cols>
    <col min="1" max="1" width="53.109375" style="2" customWidth="1"/>
    <col min="2" max="27" width="11.5546875" style="2" customWidth="1"/>
    <col min="28" max="16384" width="9.109375" style="2"/>
  </cols>
  <sheetData>
    <row r="2" spans="1:27" x14ac:dyDescent="0.25">
      <c r="A2" s="1" t="s">
        <v>134</v>
      </c>
      <c r="E2" s="208" t="s">
        <v>148</v>
      </c>
    </row>
    <row r="3" spans="1:27" x14ac:dyDescent="0.25">
      <c r="A3" s="1" t="s">
        <v>135</v>
      </c>
      <c r="E3" s="212">
        <v>24</v>
      </c>
    </row>
    <row r="4" spans="1:27" x14ac:dyDescent="0.25">
      <c r="D4" s="211"/>
    </row>
    <row r="5" spans="1:27" x14ac:dyDescent="0.25">
      <c r="A5" s="57" t="s">
        <v>136</v>
      </c>
      <c r="D5" s="211"/>
    </row>
    <row r="6" spans="1:27" x14ac:dyDescent="0.25">
      <c r="B6" s="60" t="s">
        <v>137</v>
      </c>
      <c r="D6" s="209"/>
      <c r="E6" s="210">
        <f>EOMONTH(E7,-E3+1)</f>
        <v>42978</v>
      </c>
    </row>
    <row r="7" spans="1:27" ht="13.8" thickBot="1" x14ac:dyDescent="0.3">
      <c r="B7" s="60" t="s">
        <v>138</v>
      </c>
      <c r="D7" s="209"/>
      <c r="E7" s="208">
        <v>43677</v>
      </c>
      <c r="F7" s="207" t="s">
        <v>139</v>
      </c>
    </row>
    <row r="8" spans="1:27" ht="13.8" thickBot="1" x14ac:dyDescent="0.3">
      <c r="D8" s="60"/>
      <c r="T8" s="247" t="s">
        <v>152</v>
      </c>
      <c r="U8" s="248"/>
      <c r="V8" s="248"/>
      <c r="W8" s="248"/>
      <c r="X8" s="248"/>
      <c r="Y8" s="249"/>
    </row>
    <row r="9" spans="1:27" ht="13.8" thickBot="1" x14ac:dyDescent="0.3">
      <c r="B9" s="236" t="s">
        <v>151</v>
      </c>
      <c r="C9" s="237"/>
      <c r="D9" s="237"/>
      <c r="E9" s="237"/>
      <c r="F9" s="237"/>
      <c r="G9" s="237"/>
      <c r="H9" s="237"/>
      <c r="I9" s="237"/>
      <c r="J9" s="237"/>
      <c r="K9" s="237"/>
      <c r="L9" s="237"/>
      <c r="M9" s="237"/>
      <c r="N9" s="237"/>
      <c r="O9" s="237"/>
      <c r="P9" s="237"/>
      <c r="Q9" s="237"/>
      <c r="R9" s="237"/>
      <c r="S9" s="237"/>
      <c r="T9" s="238"/>
      <c r="U9" s="238"/>
      <c r="V9" s="238"/>
      <c r="W9" s="238"/>
      <c r="X9" s="238"/>
      <c r="Y9" s="239"/>
      <c r="Z9" s="240" t="s">
        <v>140</v>
      </c>
      <c r="AA9" s="240"/>
    </row>
    <row r="10" spans="1:27" s="54" customFormat="1" ht="19.5" customHeight="1" x14ac:dyDescent="0.25">
      <c r="A10" s="194" t="s">
        <v>92</v>
      </c>
      <c r="B10" s="185">
        <f>EOMONTH(B13,-2)</f>
        <v>42916</v>
      </c>
      <c r="C10" s="182">
        <f t="shared" ref="C10:AA10" si="0">EOMONTH(B10,1)</f>
        <v>42947</v>
      </c>
      <c r="D10" s="182">
        <f t="shared" si="0"/>
        <v>42978</v>
      </c>
      <c r="E10" s="182">
        <f t="shared" si="0"/>
        <v>43008</v>
      </c>
      <c r="F10" s="182">
        <f t="shared" si="0"/>
        <v>43039</v>
      </c>
      <c r="G10" s="182">
        <f t="shared" si="0"/>
        <v>43069</v>
      </c>
      <c r="H10" s="182">
        <f t="shared" si="0"/>
        <v>43100</v>
      </c>
      <c r="I10" s="182">
        <f t="shared" si="0"/>
        <v>43131</v>
      </c>
      <c r="J10" s="182">
        <f t="shared" si="0"/>
        <v>43159</v>
      </c>
      <c r="K10" s="182">
        <f t="shared" si="0"/>
        <v>43190</v>
      </c>
      <c r="L10" s="182">
        <f t="shared" si="0"/>
        <v>43220</v>
      </c>
      <c r="M10" s="182">
        <f t="shared" si="0"/>
        <v>43251</v>
      </c>
      <c r="N10" s="182">
        <f t="shared" si="0"/>
        <v>43281</v>
      </c>
      <c r="O10" s="182">
        <f t="shared" si="0"/>
        <v>43312</v>
      </c>
      <c r="P10" s="182">
        <f t="shared" si="0"/>
        <v>43343</v>
      </c>
      <c r="Q10" s="182">
        <f t="shared" si="0"/>
        <v>43373</v>
      </c>
      <c r="R10" s="182">
        <f t="shared" si="0"/>
        <v>43404</v>
      </c>
      <c r="S10" s="182">
        <f t="shared" si="0"/>
        <v>43434</v>
      </c>
      <c r="T10" s="206">
        <f t="shared" si="0"/>
        <v>43465</v>
      </c>
      <c r="U10" s="205">
        <f t="shared" si="0"/>
        <v>43496</v>
      </c>
      <c r="V10" s="205">
        <f t="shared" si="0"/>
        <v>43524</v>
      </c>
      <c r="W10" s="205">
        <f t="shared" si="0"/>
        <v>43555</v>
      </c>
      <c r="X10" s="205">
        <f t="shared" si="0"/>
        <v>43585</v>
      </c>
      <c r="Y10" s="204">
        <f t="shared" si="0"/>
        <v>43616</v>
      </c>
      <c r="Z10" s="190">
        <f t="shared" si="0"/>
        <v>43646</v>
      </c>
      <c r="AA10" s="203">
        <f t="shared" si="0"/>
        <v>43677</v>
      </c>
    </row>
    <row r="11" spans="1:27" ht="19.5" customHeight="1" outlineLevel="1" x14ac:dyDescent="0.25">
      <c r="A11" s="192" t="s">
        <v>141</v>
      </c>
      <c r="B11" s="151">
        <v>0.10875093</v>
      </c>
      <c r="C11" s="152">
        <v>8.6012889999999995E-2</v>
      </c>
      <c r="D11" s="152">
        <v>4.5882630000000001E-2</v>
      </c>
      <c r="E11" s="152">
        <v>8.1473870000000004E-2</v>
      </c>
      <c r="F11" s="152">
        <v>8.3922060000000007E-2</v>
      </c>
      <c r="G11" s="152">
        <v>9.3462320000000002E-2</v>
      </c>
      <c r="H11" s="152">
        <v>8.6848540000000002E-2</v>
      </c>
      <c r="I11" s="152">
        <v>8.9125689999999994E-2</v>
      </c>
      <c r="J11" s="152">
        <v>6.4310989999999998E-2</v>
      </c>
      <c r="K11" s="152">
        <v>8.5307889999999997E-2</v>
      </c>
      <c r="L11" s="152">
        <v>8.1429319999999999E-2</v>
      </c>
      <c r="M11" s="152">
        <v>9.4201789999999994E-2</v>
      </c>
      <c r="N11" s="152">
        <v>8.5653030000000005E-2</v>
      </c>
      <c r="O11" s="152">
        <v>9.7209050000000005E-2</v>
      </c>
      <c r="P11" s="152">
        <v>6.773962E-2</v>
      </c>
      <c r="Q11" s="152">
        <v>9.6567710000000001E-2</v>
      </c>
      <c r="R11" s="152">
        <v>9.6868129999999997E-2</v>
      </c>
      <c r="S11" s="202">
        <v>0.10872047</v>
      </c>
      <c r="T11" s="201">
        <v>0.10952069</v>
      </c>
      <c r="U11" s="200">
        <v>9.6100149999999995E-2</v>
      </c>
      <c r="V11" s="200">
        <v>7.8860360000000004E-2</v>
      </c>
      <c r="W11" s="200">
        <v>8.642946E-2</v>
      </c>
      <c r="X11" s="200">
        <v>7.4784340000000005E-2</v>
      </c>
      <c r="Y11" s="199">
        <v>9.9774479999999999E-2</v>
      </c>
      <c r="Z11" s="198">
        <v>8.8896310000000006E-2</v>
      </c>
      <c r="AA11" s="153">
        <v>9.3644240000000004E-2</v>
      </c>
    </row>
    <row r="12" spans="1:27" ht="19.5" customHeight="1" x14ac:dyDescent="0.25">
      <c r="A12" s="186" t="s">
        <v>94</v>
      </c>
      <c r="B12" s="185">
        <f>EOMONTH(B10,1)</f>
        <v>42947</v>
      </c>
      <c r="C12" s="182">
        <f t="shared" ref="C12:AA12" si="1">EOMONTH(B12,1)</f>
        <v>42978</v>
      </c>
      <c r="D12" s="182">
        <f t="shared" si="1"/>
        <v>43008</v>
      </c>
      <c r="E12" s="182">
        <f t="shared" si="1"/>
        <v>43039</v>
      </c>
      <c r="F12" s="182">
        <f t="shared" si="1"/>
        <v>43069</v>
      </c>
      <c r="G12" s="182">
        <f t="shared" si="1"/>
        <v>43100</v>
      </c>
      <c r="H12" s="182">
        <f t="shared" si="1"/>
        <v>43131</v>
      </c>
      <c r="I12" s="182">
        <f t="shared" si="1"/>
        <v>43159</v>
      </c>
      <c r="J12" s="182">
        <f t="shared" si="1"/>
        <v>43190</v>
      </c>
      <c r="K12" s="182">
        <f t="shared" si="1"/>
        <v>43220</v>
      </c>
      <c r="L12" s="182">
        <f t="shared" si="1"/>
        <v>43251</v>
      </c>
      <c r="M12" s="182">
        <f t="shared" si="1"/>
        <v>43281</v>
      </c>
      <c r="N12" s="182">
        <f t="shared" si="1"/>
        <v>43312</v>
      </c>
      <c r="O12" s="182">
        <f t="shared" si="1"/>
        <v>43343</v>
      </c>
      <c r="P12" s="182">
        <f t="shared" si="1"/>
        <v>43373</v>
      </c>
      <c r="Q12" s="182">
        <f t="shared" si="1"/>
        <v>43404</v>
      </c>
      <c r="R12" s="182">
        <f t="shared" si="1"/>
        <v>43434</v>
      </c>
      <c r="S12" s="182">
        <f t="shared" si="1"/>
        <v>43465</v>
      </c>
      <c r="T12" s="184">
        <f t="shared" si="1"/>
        <v>43496</v>
      </c>
      <c r="U12" s="182">
        <f t="shared" si="1"/>
        <v>43524</v>
      </c>
      <c r="V12" s="182">
        <f t="shared" si="1"/>
        <v>43555</v>
      </c>
      <c r="W12" s="182">
        <f t="shared" si="1"/>
        <v>43585</v>
      </c>
      <c r="X12" s="182">
        <f t="shared" si="1"/>
        <v>43616</v>
      </c>
      <c r="Y12" s="183">
        <f t="shared" si="1"/>
        <v>43646</v>
      </c>
      <c r="Z12" s="182">
        <f t="shared" si="1"/>
        <v>43677</v>
      </c>
      <c r="AA12" s="181">
        <f t="shared" si="1"/>
        <v>43708</v>
      </c>
    </row>
    <row r="13" spans="1:27" ht="19.5" customHeight="1" x14ac:dyDescent="0.25">
      <c r="A13" s="186" t="s">
        <v>93</v>
      </c>
      <c r="B13" s="185">
        <f>E6</f>
        <v>42978</v>
      </c>
      <c r="C13" s="182">
        <f t="shared" ref="C13:AA13" si="2">EOMONTH(B13,1)</f>
        <v>43008</v>
      </c>
      <c r="D13" s="182">
        <f t="shared" si="2"/>
        <v>43039</v>
      </c>
      <c r="E13" s="182">
        <f t="shared" si="2"/>
        <v>43069</v>
      </c>
      <c r="F13" s="182">
        <f t="shared" si="2"/>
        <v>43100</v>
      </c>
      <c r="G13" s="182">
        <f t="shared" si="2"/>
        <v>43131</v>
      </c>
      <c r="H13" s="182">
        <f t="shared" si="2"/>
        <v>43159</v>
      </c>
      <c r="I13" s="182">
        <f t="shared" si="2"/>
        <v>43190</v>
      </c>
      <c r="J13" s="182">
        <f t="shared" si="2"/>
        <v>43220</v>
      </c>
      <c r="K13" s="182">
        <f t="shared" si="2"/>
        <v>43251</v>
      </c>
      <c r="L13" s="182">
        <f t="shared" si="2"/>
        <v>43281</v>
      </c>
      <c r="M13" s="182">
        <f t="shared" si="2"/>
        <v>43312</v>
      </c>
      <c r="N13" s="182">
        <f t="shared" si="2"/>
        <v>43343</v>
      </c>
      <c r="O13" s="182">
        <f t="shared" si="2"/>
        <v>43373</v>
      </c>
      <c r="P13" s="182">
        <f t="shared" si="2"/>
        <v>43404</v>
      </c>
      <c r="Q13" s="182">
        <f t="shared" si="2"/>
        <v>43434</v>
      </c>
      <c r="R13" s="182">
        <f t="shared" si="2"/>
        <v>43465</v>
      </c>
      <c r="S13" s="182">
        <f t="shared" si="2"/>
        <v>43496</v>
      </c>
      <c r="T13" s="184">
        <f t="shared" si="2"/>
        <v>43524</v>
      </c>
      <c r="U13" s="182">
        <f t="shared" si="2"/>
        <v>43555</v>
      </c>
      <c r="V13" s="182">
        <f t="shared" si="2"/>
        <v>43585</v>
      </c>
      <c r="W13" s="182">
        <f t="shared" si="2"/>
        <v>43616</v>
      </c>
      <c r="X13" s="182">
        <f t="shared" si="2"/>
        <v>43646</v>
      </c>
      <c r="Y13" s="183">
        <f t="shared" si="2"/>
        <v>43677</v>
      </c>
      <c r="Z13" s="182">
        <f t="shared" si="2"/>
        <v>43708</v>
      </c>
      <c r="AA13" s="181">
        <f t="shared" si="2"/>
        <v>43738</v>
      </c>
    </row>
    <row r="14" spans="1:27" x14ac:dyDescent="0.25">
      <c r="A14" s="186"/>
      <c r="B14" s="185"/>
      <c r="C14" s="182"/>
      <c r="D14" s="182"/>
      <c r="E14" s="182"/>
      <c r="F14" s="182"/>
      <c r="G14" s="182"/>
      <c r="H14" s="182"/>
      <c r="I14" s="182"/>
      <c r="J14" s="182"/>
      <c r="K14" s="182"/>
      <c r="L14" s="182"/>
      <c r="M14" s="182"/>
      <c r="N14" s="182"/>
      <c r="O14" s="182"/>
      <c r="P14" s="182"/>
      <c r="Q14" s="182"/>
      <c r="R14" s="182"/>
      <c r="S14" s="182"/>
      <c r="T14" s="184"/>
      <c r="U14" s="182"/>
      <c r="V14" s="182"/>
      <c r="W14" s="182"/>
      <c r="X14" s="182"/>
      <c r="Y14" s="183"/>
      <c r="Z14" s="182"/>
      <c r="AA14" s="181"/>
    </row>
    <row r="15" spans="1:27" ht="13.8" thickBot="1" x14ac:dyDescent="0.3">
      <c r="A15" s="173"/>
      <c r="B15" s="193"/>
      <c r="C15" s="175"/>
      <c r="D15" s="175"/>
      <c r="E15" s="175"/>
      <c r="F15" s="175"/>
      <c r="G15" s="175"/>
      <c r="H15" s="175"/>
      <c r="I15" s="175"/>
      <c r="J15" s="175"/>
      <c r="K15" s="175"/>
      <c r="L15" s="175"/>
      <c r="M15" s="175"/>
      <c r="N15" s="175"/>
      <c r="O15" s="175"/>
      <c r="P15" s="175"/>
      <c r="Q15" s="175"/>
      <c r="R15" s="175"/>
      <c r="S15" s="175"/>
      <c r="T15" s="197"/>
      <c r="U15" s="196"/>
      <c r="V15" s="196"/>
      <c r="W15" s="196"/>
      <c r="X15" s="196"/>
      <c r="Y15" s="195"/>
      <c r="Z15" s="241"/>
      <c r="AA15" s="242"/>
    </row>
    <row r="16" spans="1:27" ht="13.8" thickBot="1" x14ac:dyDescent="0.3">
      <c r="A16" s="194" t="s">
        <v>153</v>
      </c>
      <c r="B16" s="243" t="s">
        <v>150</v>
      </c>
      <c r="C16" s="244"/>
      <c r="D16" s="244"/>
      <c r="E16" s="244"/>
      <c r="F16" s="244"/>
      <c r="G16" s="244"/>
      <c r="H16" s="244"/>
      <c r="I16" s="244"/>
      <c r="J16" s="244"/>
      <c r="K16" s="244"/>
      <c r="L16" s="244"/>
      <c r="M16" s="244"/>
      <c r="N16" s="244"/>
      <c r="O16" s="244"/>
      <c r="P16" s="244"/>
      <c r="Q16" s="244"/>
      <c r="R16" s="244"/>
      <c r="S16" s="244"/>
      <c r="T16" s="245"/>
      <c r="U16" s="245"/>
      <c r="V16" s="245"/>
      <c r="W16" s="245"/>
      <c r="X16" s="245"/>
      <c r="Y16" s="246"/>
      <c r="Z16" s="193"/>
      <c r="AA16" s="174"/>
    </row>
    <row r="17" spans="1:27" ht="23.25" customHeight="1" x14ac:dyDescent="0.25">
      <c r="A17" s="192" t="s">
        <v>142</v>
      </c>
      <c r="B17" s="191">
        <f t="shared" ref="B17:AA17" si="3">B12</f>
        <v>42947</v>
      </c>
      <c r="C17" s="190">
        <f t="shared" si="3"/>
        <v>42978</v>
      </c>
      <c r="D17" s="190">
        <f t="shared" si="3"/>
        <v>43008</v>
      </c>
      <c r="E17" s="190">
        <f t="shared" si="3"/>
        <v>43039</v>
      </c>
      <c r="F17" s="190">
        <f t="shared" si="3"/>
        <v>43069</v>
      </c>
      <c r="G17" s="190">
        <f t="shared" si="3"/>
        <v>43100</v>
      </c>
      <c r="H17" s="190">
        <f t="shared" si="3"/>
        <v>43131</v>
      </c>
      <c r="I17" s="190">
        <f t="shared" si="3"/>
        <v>43159</v>
      </c>
      <c r="J17" s="190">
        <f t="shared" si="3"/>
        <v>43190</v>
      </c>
      <c r="K17" s="190">
        <f t="shared" si="3"/>
        <v>43220</v>
      </c>
      <c r="L17" s="190">
        <f t="shared" si="3"/>
        <v>43251</v>
      </c>
      <c r="M17" s="190">
        <f t="shared" si="3"/>
        <v>43281</v>
      </c>
      <c r="N17" s="190">
        <f t="shared" si="3"/>
        <v>43312</v>
      </c>
      <c r="O17" s="190">
        <f t="shared" si="3"/>
        <v>43343</v>
      </c>
      <c r="P17" s="190">
        <f t="shared" si="3"/>
        <v>43373</v>
      </c>
      <c r="Q17" s="190">
        <f t="shared" si="3"/>
        <v>43404</v>
      </c>
      <c r="R17" s="190">
        <f t="shared" si="3"/>
        <v>43434</v>
      </c>
      <c r="S17" s="190">
        <f t="shared" si="3"/>
        <v>43465</v>
      </c>
      <c r="T17" s="189">
        <f t="shared" si="3"/>
        <v>43496</v>
      </c>
      <c r="U17" s="188">
        <f t="shared" si="3"/>
        <v>43524</v>
      </c>
      <c r="V17" s="188">
        <f t="shared" si="3"/>
        <v>43555</v>
      </c>
      <c r="W17" s="188">
        <f t="shared" si="3"/>
        <v>43585</v>
      </c>
      <c r="X17" s="188">
        <f t="shared" si="3"/>
        <v>43616</v>
      </c>
      <c r="Y17" s="187">
        <f t="shared" si="3"/>
        <v>43646</v>
      </c>
      <c r="Z17" s="182">
        <f t="shared" si="3"/>
        <v>43677</v>
      </c>
      <c r="AA17" s="181">
        <f t="shared" si="3"/>
        <v>43708</v>
      </c>
    </row>
    <row r="18" spans="1:27" s="54" customFormat="1" ht="21" customHeight="1" x14ac:dyDescent="0.25">
      <c r="A18" s="186" t="s">
        <v>154</v>
      </c>
      <c r="B18" s="185">
        <f t="shared" ref="B18:AA18" si="4">B13</f>
        <v>42978</v>
      </c>
      <c r="C18" s="182">
        <f t="shared" si="4"/>
        <v>43008</v>
      </c>
      <c r="D18" s="182">
        <f t="shared" si="4"/>
        <v>43039</v>
      </c>
      <c r="E18" s="182">
        <f t="shared" si="4"/>
        <v>43069</v>
      </c>
      <c r="F18" s="182">
        <f t="shared" si="4"/>
        <v>43100</v>
      </c>
      <c r="G18" s="182">
        <f t="shared" si="4"/>
        <v>43131</v>
      </c>
      <c r="H18" s="182">
        <f t="shared" si="4"/>
        <v>43159</v>
      </c>
      <c r="I18" s="182">
        <f t="shared" si="4"/>
        <v>43190</v>
      </c>
      <c r="J18" s="182">
        <f t="shared" si="4"/>
        <v>43220</v>
      </c>
      <c r="K18" s="182">
        <f t="shared" si="4"/>
        <v>43251</v>
      </c>
      <c r="L18" s="182">
        <f t="shared" si="4"/>
        <v>43281</v>
      </c>
      <c r="M18" s="182">
        <f t="shared" si="4"/>
        <v>43312</v>
      </c>
      <c r="N18" s="182">
        <f t="shared" si="4"/>
        <v>43343</v>
      </c>
      <c r="O18" s="182">
        <f t="shared" si="4"/>
        <v>43373</v>
      </c>
      <c r="P18" s="182">
        <f t="shared" si="4"/>
        <v>43404</v>
      </c>
      <c r="Q18" s="182">
        <f t="shared" si="4"/>
        <v>43434</v>
      </c>
      <c r="R18" s="182">
        <f t="shared" si="4"/>
        <v>43465</v>
      </c>
      <c r="S18" s="182">
        <f t="shared" si="4"/>
        <v>43496</v>
      </c>
      <c r="T18" s="184">
        <f t="shared" si="4"/>
        <v>43524</v>
      </c>
      <c r="U18" s="182">
        <f t="shared" si="4"/>
        <v>43555</v>
      </c>
      <c r="V18" s="182">
        <f t="shared" si="4"/>
        <v>43585</v>
      </c>
      <c r="W18" s="182">
        <f t="shared" si="4"/>
        <v>43616</v>
      </c>
      <c r="X18" s="182">
        <f t="shared" si="4"/>
        <v>43646</v>
      </c>
      <c r="Y18" s="183">
        <f t="shared" si="4"/>
        <v>43677</v>
      </c>
      <c r="Z18" s="182">
        <f t="shared" si="4"/>
        <v>43708</v>
      </c>
      <c r="AA18" s="181">
        <f t="shared" si="4"/>
        <v>43738</v>
      </c>
    </row>
    <row r="19" spans="1:27" s="54" customFormat="1" ht="21" customHeight="1" x14ac:dyDescent="0.25">
      <c r="A19" s="186" t="s">
        <v>155</v>
      </c>
      <c r="B19" s="185">
        <f t="shared" ref="B19:AA19" si="5">EOMONTH(B13,1)</f>
        <v>43008</v>
      </c>
      <c r="C19" s="182">
        <f t="shared" si="5"/>
        <v>43039</v>
      </c>
      <c r="D19" s="182">
        <f t="shared" si="5"/>
        <v>43069</v>
      </c>
      <c r="E19" s="182">
        <f t="shared" si="5"/>
        <v>43100</v>
      </c>
      <c r="F19" s="182">
        <f t="shared" si="5"/>
        <v>43131</v>
      </c>
      <c r="G19" s="182">
        <f t="shared" si="5"/>
        <v>43159</v>
      </c>
      <c r="H19" s="182">
        <f t="shared" si="5"/>
        <v>43190</v>
      </c>
      <c r="I19" s="182">
        <f t="shared" si="5"/>
        <v>43220</v>
      </c>
      <c r="J19" s="182">
        <f t="shared" si="5"/>
        <v>43251</v>
      </c>
      <c r="K19" s="182">
        <f t="shared" si="5"/>
        <v>43281</v>
      </c>
      <c r="L19" s="182">
        <f t="shared" si="5"/>
        <v>43312</v>
      </c>
      <c r="M19" s="182">
        <f t="shared" si="5"/>
        <v>43343</v>
      </c>
      <c r="N19" s="182">
        <f t="shared" si="5"/>
        <v>43373</v>
      </c>
      <c r="O19" s="182">
        <f t="shared" si="5"/>
        <v>43404</v>
      </c>
      <c r="P19" s="182">
        <f t="shared" si="5"/>
        <v>43434</v>
      </c>
      <c r="Q19" s="182">
        <f t="shared" si="5"/>
        <v>43465</v>
      </c>
      <c r="R19" s="182">
        <f t="shared" si="5"/>
        <v>43496</v>
      </c>
      <c r="S19" s="182">
        <f t="shared" si="5"/>
        <v>43524</v>
      </c>
      <c r="T19" s="184">
        <f t="shared" si="5"/>
        <v>43555</v>
      </c>
      <c r="U19" s="182">
        <f t="shared" si="5"/>
        <v>43585</v>
      </c>
      <c r="V19" s="182">
        <f t="shared" si="5"/>
        <v>43616</v>
      </c>
      <c r="W19" s="182">
        <f t="shared" si="5"/>
        <v>43646</v>
      </c>
      <c r="X19" s="182">
        <f t="shared" si="5"/>
        <v>43677</v>
      </c>
      <c r="Y19" s="183">
        <f t="shared" si="5"/>
        <v>43708</v>
      </c>
      <c r="Z19" s="182">
        <f t="shared" si="5"/>
        <v>43738</v>
      </c>
      <c r="AA19" s="181">
        <f t="shared" si="5"/>
        <v>43769</v>
      </c>
    </row>
    <row r="20" spans="1:27" x14ac:dyDescent="0.25">
      <c r="A20" s="180"/>
      <c r="B20" s="179"/>
      <c r="C20" s="177"/>
      <c r="D20" s="177"/>
      <c r="E20" s="177"/>
      <c r="F20" s="177"/>
      <c r="G20" s="177"/>
      <c r="H20" s="177"/>
      <c r="I20" s="177"/>
      <c r="J20" s="177"/>
      <c r="K20" s="177"/>
      <c r="L20" s="177"/>
      <c r="M20" s="177"/>
      <c r="N20" s="177"/>
      <c r="O20" s="177"/>
      <c r="P20" s="177"/>
      <c r="Q20" s="177"/>
      <c r="R20" s="177"/>
      <c r="S20" s="177"/>
      <c r="T20" s="178"/>
      <c r="U20" s="177"/>
      <c r="V20" s="177"/>
      <c r="W20" s="177"/>
      <c r="X20" s="177"/>
      <c r="Y20" s="176"/>
      <c r="Z20" s="175"/>
      <c r="AA20" s="174"/>
    </row>
    <row r="21" spans="1:27" x14ac:dyDescent="0.25">
      <c r="A21" s="180"/>
      <c r="B21" s="179"/>
      <c r="C21" s="177"/>
      <c r="D21" s="177"/>
      <c r="E21" s="177"/>
      <c r="F21" s="177"/>
      <c r="G21" s="177"/>
      <c r="H21" s="177"/>
      <c r="I21" s="177"/>
      <c r="J21" s="177"/>
      <c r="K21" s="177"/>
      <c r="L21" s="177"/>
      <c r="M21" s="177"/>
      <c r="N21" s="177"/>
      <c r="O21" s="177"/>
      <c r="P21" s="177"/>
      <c r="Q21" s="177"/>
      <c r="R21" s="177"/>
      <c r="S21" s="177"/>
      <c r="T21" s="178"/>
      <c r="U21" s="177"/>
      <c r="V21" s="177"/>
      <c r="W21" s="177"/>
      <c r="X21" s="177"/>
      <c r="Y21" s="176"/>
      <c r="Z21" s="175"/>
      <c r="AA21" s="174"/>
    </row>
    <row r="22" spans="1:27" ht="13.8" thickBot="1" x14ac:dyDescent="0.3">
      <c r="A22" s="173"/>
      <c r="B22" s="172"/>
      <c r="C22" s="171"/>
      <c r="D22" s="171"/>
      <c r="E22" s="171"/>
      <c r="F22" s="171"/>
      <c r="G22" s="171"/>
      <c r="H22" s="171"/>
      <c r="I22" s="171"/>
      <c r="J22" s="171"/>
      <c r="K22" s="171"/>
      <c r="L22" s="171"/>
      <c r="M22" s="171"/>
      <c r="N22" s="171"/>
      <c r="O22" s="171"/>
      <c r="P22" s="171"/>
      <c r="Q22" s="171"/>
      <c r="R22" s="171"/>
      <c r="S22" s="171"/>
      <c r="T22" s="170"/>
      <c r="U22" s="169"/>
      <c r="V22" s="169"/>
      <c r="W22" s="169"/>
      <c r="X22" s="169"/>
      <c r="Y22" s="168"/>
      <c r="Z22" s="66"/>
      <c r="AA22" s="167"/>
    </row>
    <row r="23" spans="1:27" x14ac:dyDescent="0.25">
      <c r="B23" s="5"/>
      <c r="C23" s="5"/>
      <c r="D23" s="166"/>
      <c r="E23" s="5"/>
      <c r="F23" s="5"/>
      <c r="G23" s="5"/>
      <c r="H23" s="5"/>
      <c r="I23" s="5"/>
      <c r="J23" s="5"/>
      <c r="K23" s="5"/>
      <c r="L23" s="5"/>
      <c r="M23" s="5"/>
      <c r="N23" s="5"/>
      <c r="O23" s="5"/>
      <c r="P23" s="5"/>
      <c r="Q23" s="5"/>
      <c r="R23" s="5"/>
      <c r="S23" s="5"/>
      <c r="T23" s="5"/>
      <c r="U23" s="5"/>
      <c r="V23" s="5"/>
      <c r="W23" s="5"/>
      <c r="X23" s="5"/>
      <c r="Y23" s="5"/>
    </row>
    <row r="24" spans="1:27" x14ac:dyDescent="0.25">
      <c r="B24" s="5"/>
      <c r="C24" s="5"/>
      <c r="D24" s="165"/>
      <c r="E24" s="5"/>
      <c r="F24" s="5"/>
      <c r="G24" s="5"/>
      <c r="H24" s="5"/>
      <c r="I24" s="5"/>
      <c r="J24" s="5"/>
      <c r="K24" s="5"/>
      <c r="L24" s="5"/>
      <c r="M24" s="5"/>
      <c r="N24" s="5"/>
      <c r="O24" s="5"/>
      <c r="P24" s="5"/>
      <c r="Q24" s="5"/>
      <c r="R24" s="5"/>
      <c r="S24" s="5"/>
      <c r="T24" s="5"/>
      <c r="U24" s="5"/>
      <c r="V24" s="5"/>
      <c r="W24" s="5"/>
      <c r="X24" s="5"/>
      <c r="Y24" s="5"/>
    </row>
    <row r="25" spans="1:27" x14ac:dyDescent="0.25">
      <c r="B25" s="5"/>
      <c r="C25" s="5"/>
      <c r="D25" s="5"/>
      <c r="E25" s="5"/>
      <c r="F25" s="5"/>
      <c r="G25" s="5"/>
      <c r="H25" s="5"/>
      <c r="I25" s="5"/>
      <c r="J25" s="5"/>
      <c r="K25" s="5"/>
      <c r="L25" s="5"/>
      <c r="M25" s="5"/>
      <c r="N25" s="5"/>
      <c r="O25" s="5"/>
      <c r="P25" s="5"/>
      <c r="Q25" s="5"/>
      <c r="R25" s="5"/>
      <c r="S25" s="5"/>
      <c r="T25" s="5"/>
      <c r="U25" s="5"/>
      <c r="V25" s="5"/>
      <c r="W25" s="5"/>
      <c r="X25" s="5"/>
      <c r="Y25" s="5"/>
    </row>
    <row r="26" spans="1:27" x14ac:dyDescent="0.25">
      <c r="B26" s="5"/>
      <c r="C26" s="5"/>
      <c r="D26" s="5"/>
      <c r="E26" s="5"/>
      <c r="F26" s="5"/>
      <c r="G26" s="5"/>
      <c r="H26" s="5"/>
      <c r="I26" s="5"/>
      <c r="J26" s="5"/>
      <c r="K26" s="5"/>
      <c r="L26" s="5"/>
      <c r="M26" s="5"/>
      <c r="N26" s="5"/>
      <c r="O26" s="5"/>
      <c r="P26" s="5"/>
      <c r="Q26" s="5"/>
      <c r="R26" s="5"/>
      <c r="S26" s="5"/>
      <c r="T26" s="5"/>
      <c r="U26" s="5"/>
      <c r="V26" s="5"/>
      <c r="W26" s="5"/>
      <c r="X26" s="5"/>
      <c r="Y26" s="5"/>
    </row>
    <row r="27" spans="1:27" x14ac:dyDescent="0.25">
      <c r="B27" s="5"/>
      <c r="C27" s="5"/>
      <c r="D27" s="5"/>
      <c r="E27" s="5"/>
      <c r="F27" s="5"/>
      <c r="G27" s="5"/>
      <c r="H27" s="5"/>
      <c r="I27" s="5"/>
      <c r="J27" s="5"/>
      <c r="K27" s="5"/>
      <c r="L27" s="5"/>
      <c r="M27" s="5"/>
      <c r="N27" s="5"/>
      <c r="O27" s="5"/>
      <c r="P27" s="5"/>
      <c r="Q27" s="5"/>
      <c r="R27" s="5"/>
      <c r="S27" s="5"/>
      <c r="T27" s="5"/>
      <c r="U27" s="5"/>
      <c r="V27" s="5"/>
      <c r="W27" s="5"/>
      <c r="X27" s="5"/>
      <c r="Y27" s="5"/>
    </row>
    <row r="28" spans="1:27" x14ac:dyDescent="0.25">
      <c r="B28" s="5"/>
      <c r="C28" s="5"/>
      <c r="D28" s="5"/>
      <c r="E28" s="5"/>
      <c r="F28" s="5"/>
      <c r="G28" s="5"/>
      <c r="H28" s="5"/>
      <c r="I28" s="5"/>
      <c r="J28" s="5"/>
      <c r="K28" s="5"/>
      <c r="L28" s="5"/>
      <c r="M28" s="5"/>
      <c r="N28" s="5"/>
      <c r="O28" s="5"/>
      <c r="P28" s="5"/>
      <c r="Q28" s="5"/>
      <c r="R28" s="5"/>
      <c r="S28" s="5"/>
      <c r="T28" s="5"/>
      <c r="U28" s="5"/>
      <c r="V28" s="5"/>
      <c r="W28" s="5"/>
      <c r="X28" s="5"/>
      <c r="Y28" s="5"/>
    </row>
    <row r="29" spans="1:27" x14ac:dyDescent="0.25">
      <c r="B29" s="5"/>
      <c r="C29" s="5"/>
      <c r="D29" s="5"/>
      <c r="E29" s="5"/>
      <c r="F29" s="5"/>
      <c r="G29" s="5"/>
      <c r="H29" s="5"/>
      <c r="I29" s="5"/>
      <c r="J29" s="5"/>
      <c r="K29" s="5"/>
      <c r="L29" s="5"/>
      <c r="M29" s="5"/>
      <c r="N29" s="5"/>
      <c r="O29" s="5"/>
      <c r="P29" s="5"/>
      <c r="Q29" s="5"/>
      <c r="R29" s="5"/>
      <c r="S29" s="5"/>
      <c r="T29" s="5"/>
      <c r="U29" s="5"/>
      <c r="V29" s="5"/>
      <c r="W29" s="5"/>
      <c r="X29" s="5"/>
      <c r="Y29" s="5"/>
    </row>
    <row r="30" spans="1:27" x14ac:dyDescent="0.25">
      <c r="B30" s="5"/>
      <c r="C30" s="5"/>
      <c r="D30" s="5"/>
      <c r="E30" s="5"/>
      <c r="F30" s="5"/>
      <c r="G30" s="5"/>
      <c r="H30" s="5"/>
      <c r="I30" s="5"/>
      <c r="J30" s="5"/>
      <c r="K30" s="5"/>
      <c r="L30" s="5"/>
      <c r="M30" s="5"/>
      <c r="N30" s="5"/>
      <c r="O30" s="5"/>
      <c r="P30" s="5"/>
      <c r="Q30" s="5"/>
      <c r="R30" s="5"/>
      <c r="S30" s="5"/>
      <c r="T30" s="5"/>
      <c r="U30" s="5"/>
      <c r="V30" s="5"/>
      <c r="W30" s="5"/>
      <c r="X30" s="5"/>
      <c r="Y30" s="5"/>
    </row>
    <row r="31" spans="1:27" x14ac:dyDescent="0.25">
      <c r="B31" s="5"/>
      <c r="C31" s="5"/>
      <c r="D31" s="5"/>
      <c r="E31" s="5"/>
      <c r="F31" s="5"/>
      <c r="G31" s="5"/>
      <c r="H31" s="5"/>
      <c r="I31" s="5"/>
      <c r="J31" s="5"/>
      <c r="K31" s="5"/>
      <c r="L31" s="5"/>
      <c r="M31" s="5"/>
      <c r="N31" s="5"/>
      <c r="O31" s="5"/>
      <c r="P31" s="5"/>
      <c r="Q31" s="5"/>
      <c r="R31" s="5"/>
      <c r="S31" s="5"/>
      <c r="T31" s="5"/>
      <c r="U31" s="5"/>
      <c r="V31" s="5"/>
      <c r="W31" s="5"/>
      <c r="X31" s="5"/>
      <c r="Y31" s="5"/>
    </row>
    <row r="32" spans="1:27" x14ac:dyDescent="0.25">
      <c r="B32" s="5"/>
      <c r="C32" s="5"/>
      <c r="D32" s="5"/>
      <c r="E32" s="5"/>
      <c r="F32" s="5"/>
      <c r="G32" s="5"/>
      <c r="H32" s="5"/>
      <c r="I32" s="5"/>
      <c r="J32" s="5"/>
      <c r="K32" s="5"/>
      <c r="L32" s="5"/>
      <c r="M32" s="5"/>
      <c r="N32" s="5"/>
      <c r="O32" s="5"/>
      <c r="P32" s="5"/>
      <c r="Q32" s="5"/>
      <c r="R32" s="5"/>
      <c r="S32" s="5"/>
      <c r="T32" s="5"/>
      <c r="U32" s="5"/>
      <c r="V32" s="5"/>
      <c r="W32" s="5"/>
      <c r="X32" s="5"/>
      <c r="Y32" s="5"/>
    </row>
    <row r="33" spans="2:25" x14ac:dyDescent="0.25">
      <c r="B33" s="5"/>
      <c r="C33" s="5"/>
      <c r="D33" s="5"/>
      <c r="E33" s="5"/>
      <c r="F33" s="5"/>
      <c r="G33" s="5"/>
      <c r="H33" s="5"/>
      <c r="I33" s="5"/>
      <c r="J33" s="5"/>
      <c r="K33" s="5"/>
      <c r="L33" s="5"/>
      <c r="M33" s="5"/>
      <c r="N33" s="5"/>
      <c r="O33" s="5"/>
      <c r="P33" s="5"/>
      <c r="Q33" s="5"/>
      <c r="R33" s="5"/>
      <c r="S33" s="5"/>
      <c r="T33" s="5"/>
      <c r="U33" s="5"/>
      <c r="V33" s="5"/>
      <c r="W33" s="5"/>
      <c r="X33" s="5"/>
      <c r="Y33" s="5"/>
    </row>
    <row r="34" spans="2:25" x14ac:dyDescent="0.25">
      <c r="B34" s="5"/>
      <c r="C34" s="5"/>
      <c r="D34" s="5"/>
      <c r="E34" s="5"/>
      <c r="F34" s="5"/>
      <c r="G34" s="5"/>
      <c r="H34" s="5"/>
      <c r="I34" s="5"/>
      <c r="J34" s="5"/>
      <c r="K34" s="5"/>
      <c r="L34" s="5"/>
      <c r="M34" s="5"/>
      <c r="N34" s="5"/>
      <c r="O34" s="5"/>
      <c r="P34" s="5"/>
      <c r="Q34" s="5"/>
      <c r="R34" s="5"/>
      <c r="S34" s="5"/>
      <c r="T34" s="5"/>
      <c r="U34" s="5"/>
      <c r="V34" s="5"/>
      <c r="W34" s="5"/>
      <c r="X34" s="5"/>
      <c r="Y34" s="5"/>
    </row>
    <row r="35" spans="2:25" x14ac:dyDescent="0.25">
      <c r="B35" s="5"/>
      <c r="C35" s="5"/>
      <c r="D35" s="5"/>
      <c r="E35" s="5"/>
      <c r="F35" s="5"/>
      <c r="G35" s="5"/>
      <c r="H35" s="5"/>
      <c r="I35" s="5"/>
      <c r="J35" s="5"/>
      <c r="K35" s="5"/>
      <c r="L35" s="5"/>
      <c r="M35" s="5"/>
      <c r="N35" s="5"/>
      <c r="O35" s="5"/>
      <c r="P35" s="5"/>
      <c r="Q35" s="5"/>
      <c r="R35" s="5"/>
      <c r="S35" s="5"/>
      <c r="T35" s="5"/>
      <c r="U35" s="5"/>
      <c r="V35" s="5"/>
      <c r="W35" s="5"/>
      <c r="X35" s="5"/>
      <c r="Y35" s="5"/>
    </row>
    <row r="36" spans="2:25" x14ac:dyDescent="0.25">
      <c r="B36" s="5"/>
      <c r="C36" s="5"/>
      <c r="D36" s="5"/>
      <c r="E36" s="5"/>
      <c r="F36" s="5"/>
      <c r="G36" s="5"/>
      <c r="H36" s="5"/>
      <c r="I36" s="5"/>
      <c r="J36" s="5"/>
      <c r="K36" s="5"/>
      <c r="L36" s="5"/>
      <c r="M36" s="5"/>
      <c r="N36" s="5"/>
      <c r="O36" s="5"/>
      <c r="P36" s="5"/>
      <c r="Q36" s="5"/>
      <c r="R36" s="5"/>
      <c r="S36" s="5"/>
      <c r="T36" s="5"/>
      <c r="U36" s="5"/>
      <c r="V36" s="5"/>
      <c r="W36" s="5"/>
      <c r="X36" s="5"/>
      <c r="Y36" s="5"/>
    </row>
    <row r="37" spans="2:25" x14ac:dyDescent="0.25">
      <c r="B37" s="5"/>
      <c r="C37" s="5"/>
      <c r="D37" s="5"/>
      <c r="E37" s="5"/>
      <c r="F37" s="5"/>
      <c r="G37" s="5"/>
      <c r="H37" s="5"/>
      <c r="I37" s="5"/>
      <c r="J37" s="5"/>
      <c r="K37" s="5"/>
      <c r="L37" s="5"/>
      <c r="M37" s="5"/>
      <c r="N37" s="5"/>
      <c r="O37" s="5"/>
      <c r="P37" s="5"/>
      <c r="Q37" s="5"/>
      <c r="R37" s="5"/>
      <c r="S37" s="5"/>
      <c r="T37" s="5"/>
      <c r="U37" s="5"/>
      <c r="V37" s="5"/>
      <c r="W37" s="5"/>
      <c r="X37" s="5"/>
      <c r="Y37" s="5"/>
    </row>
    <row r="38" spans="2:25" x14ac:dyDescent="0.25">
      <c r="B38" s="5"/>
      <c r="C38" s="5"/>
      <c r="D38" s="5"/>
      <c r="E38" s="5"/>
      <c r="F38" s="5"/>
      <c r="G38" s="5"/>
      <c r="H38" s="5"/>
      <c r="I38" s="5"/>
      <c r="J38" s="5"/>
      <c r="K38" s="5"/>
      <c r="L38" s="5"/>
      <c r="M38" s="5"/>
      <c r="N38" s="5"/>
      <c r="O38" s="5"/>
      <c r="P38" s="5"/>
      <c r="Q38" s="5"/>
      <c r="R38" s="5"/>
      <c r="S38" s="5"/>
      <c r="T38" s="5"/>
      <c r="U38" s="5"/>
      <c r="V38" s="5"/>
      <c r="W38" s="5"/>
      <c r="X38" s="5"/>
      <c r="Y38" s="5"/>
    </row>
    <row r="39" spans="2:25" x14ac:dyDescent="0.25">
      <c r="B39" s="5"/>
      <c r="C39" s="5"/>
      <c r="D39" s="5"/>
      <c r="E39" s="5"/>
      <c r="F39" s="5"/>
      <c r="G39" s="5"/>
      <c r="H39" s="5"/>
      <c r="I39" s="5"/>
      <c r="J39" s="5"/>
      <c r="K39" s="5"/>
      <c r="L39" s="5"/>
      <c r="M39" s="5"/>
      <c r="N39" s="5"/>
      <c r="O39" s="5"/>
      <c r="P39" s="5"/>
      <c r="Q39" s="5"/>
      <c r="R39" s="5"/>
      <c r="S39" s="5"/>
      <c r="T39" s="5"/>
      <c r="U39" s="5"/>
      <c r="V39" s="5"/>
      <c r="W39" s="5"/>
      <c r="X39" s="5"/>
      <c r="Y39" s="5"/>
    </row>
    <row r="40" spans="2:25" x14ac:dyDescent="0.25">
      <c r="B40" s="5"/>
      <c r="C40" s="5"/>
      <c r="D40" s="5"/>
      <c r="E40" s="5"/>
      <c r="F40" s="5"/>
      <c r="G40" s="5"/>
      <c r="H40" s="5"/>
      <c r="I40" s="5"/>
      <c r="J40" s="5"/>
      <c r="K40" s="5"/>
      <c r="L40" s="5"/>
      <c r="M40" s="5"/>
      <c r="N40" s="5"/>
      <c r="O40" s="5"/>
      <c r="P40" s="5"/>
      <c r="Q40" s="5"/>
      <c r="R40" s="5"/>
      <c r="S40" s="5"/>
      <c r="T40" s="5"/>
      <c r="U40" s="5"/>
      <c r="V40" s="5"/>
      <c r="W40" s="5"/>
      <c r="X40" s="5"/>
      <c r="Y40" s="5"/>
    </row>
  </sheetData>
  <mergeCells count="5">
    <mergeCell ref="B9:Y9"/>
    <mergeCell ref="Z9:AA9"/>
    <mergeCell ref="Z15:AA15"/>
    <mergeCell ref="B16:Y16"/>
    <mergeCell ref="T8:Y8"/>
  </mergeCells>
  <pageMargins left="0.2" right="0.2" top="0.75" bottom="0.75" header="0.3" footer="0.3"/>
  <pageSetup scale="39" orientation="landscape"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7"/>
  <sheetViews>
    <sheetView workbookViewId="0">
      <selection activeCell="A7" sqref="A7"/>
    </sheetView>
  </sheetViews>
  <sheetFormatPr defaultColWidth="9.109375" defaultRowHeight="13.2" x14ac:dyDescent="0.25"/>
  <cols>
    <col min="1" max="1" width="5.44140625" style="2" customWidth="1"/>
    <col min="2" max="3" width="9.109375" style="2"/>
    <col min="4" max="4" width="32" style="2" customWidth="1"/>
    <col min="5" max="5" width="5" style="2" customWidth="1"/>
    <col min="6" max="6" width="1.6640625" style="2" customWidth="1"/>
    <col min="7" max="7" width="19.44140625" style="19" customWidth="1"/>
    <col min="8" max="9" width="9.109375" style="2"/>
    <col min="10" max="10" width="3.88671875" style="2" customWidth="1"/>
    <col min="11" max="12" width="9.109375" style="2"/>
    <col min="13" max="13" width="10.33203125" style="58" bestFit="1" customWidth="1"/>
    <col min="14" max="14" width="24.109375" style="2" customWidth="1"/>
    <col min="15" max="15" width="3.5546875" style="2" customWidth="1"/>
    <col min="16" max="16" width="14.5546875" style="58" customWidth="1"/>
    <col min="17" max="17" width="10.33203125" style="2" bestFit="1" customWidth="1"/>
    <col min="18" max="20" width="9.109375" style="2"/>
    <col min="21" max="21" width="28.33203125" style="2" bestFit="1" customWidth="1"/>
    <col min="22" max="22" width="15.6640625" style="2" bestFit="1" customWidth="1"/>
    <col min="23" max="24" width="14" style="2" bestFit="1" customWidth="1"/>
    <col min="25" max="16384" width="9.109375" style="2"/>
  </cols>
  <sheetData>
    <row r="1" spans="1:25" x14ac:dyDescent="0.25">
      <c r="A1" s="54" t="s">
        <v>30</v>
      </c>
    </row>
    <row r="2" spans="1:25" x14ac:dyDescent="0.25">
      <c r="A2" s="54" t="s">
        <v>31</v>
      </c>
    </row>
    <row r="3" spans="1:25" x14ac:dyDescent="0.25">
      <c r="A3" s="54" t="s">
        <v>32</v>
      </c>
    </row>
    <row r="4" spans="1:25" x14ac:dyDescent="0.25">
      <c r="A4" s="250">
        <v>41091</v>
      </c>
      <c r="B4" s="251"/>
    </row>
    <row r="5" spans="1:25" ht="13.8" x14ac:dyDescent="0.25">
      <c r="U5" s="87" t="s">
        <v>89</v>
      </c>
      <c r="V5" s="88" t="s">
        <v>81</v>
      </c>
      <c r="W5" s="88" t="s">
        <v>82</v>
      </c>
      <c r="X5" s="89" t="s">
        <v>83</v>
      </c>
      <c r="Y5" s="53"/>
    </row>
    <row r="6" spans="1:25" ht="13.8" x14ac:dyDescent="0.25">
      <c r="B6" s="57" t="str">
        <f>"Disposition of Energy (kWh) - Month of: "&amp;TEXT($A$4,"Mmmm YYYY")</f>
        <v>Disposition of Energy (kWh) - Month of: July 2012</v>
      </c>
      <c r="K6" s="57" t="str">
        <f>"Purchased Power - Month of: "&amp;TEXT($A$4,"Mmmm YYYY")</f>
        <v>Purchased Power - Month of: July 2012</v>
      </c>
      <c r="U6" s="90" t="s">
        <v>85</v>
      </c>
      <c r="V6" s="91">
        <v>2.055E-3</v>
      </c>
      <c r="W6" s="91">
        <v>2.055E-3</v>
      </c>
      <c r="X6" s="92">
        <v>2.055E-3</v>
      </c>
      <c r="Y6" s="53"/>
    </row>
    <row r="7" spans="1:25" ht="13.8" x14ac:dyDescent="0.25">
      <c r="J7" s="55"/>
      <c r="U7" s="93" t="s">
        <v>84</v>
      </c>
      <c r="V7" s="94">
        <v>136095885</v>
      </c>
      <c r="W7" s="94">
        <v>77753367</v>
      </c>
      <c r="X7" s="95">
        <v>49246040</v>
      </c>
      <c r="Y7" s="53"/>
    </row>
    <row r="8" spans="1:25" ht="13.8" x14ac:dyDescent="0.25">
      <c r="A8" s="56" t="s">
        <v>33</v>
      </c>
      <c r="B8" s="60" t="s">
        <v>34</v>
      </c>
      <c r="G8" s="59"/>
      <c r="J8" s="56" t="s">
        <v>57</v>
      </c>
      <c r="K8" s="60" t="s">
        <v>58</v>
      </c>
      <c r="U8" s="93" t="s">
        <v>86</v>
      </c>
      <c r="V8" s="96">
        <f>V6*V7</f>
        <v>279677.04367500002</v>
      </c>
      <c r="W8" s="96">
        <f t="shared" ref="W8:X8" si="0">W6*W7</f>
        <v>159783.16918500001</v>
      </c>
      <c r="X8" s="97">
        <f t="shared" si="0"/>
        <v>101200.6122</v>
      </c>
      <c r="Y8" s="53"/>
    </row>
    <row r="9" spans="1:25" ht="13.8" x14ac:dyDescent="0.25">
      <c r="A9" s="55"/>
      <c r="J9" s="55"/>
      <c r="K9" s="60" t="s">
        <v>59</v>
      </c>
      <c r="P9" s="67"/>
      <c r="U9" s="93" t="s">
        <v>87</v>
      </c>
      <c r="V9" s="98" t="s">
        <v>88</v>
      </c>
      <c r="W9" s="99" t="s">
        <v>88</v>
      </c>
      <c r="X9" s="100" t="s">
        <v>88</v>
      </c>
      <c r="Y9" s="53"/>
    </row>
    <row r="10" spans="1:25" ht="13.8" x14ac:dyDescent="0.25">
      <c r="A10" s="56" t="s">
        <v>35</v>
      </c>
      <c r="B10" s="60" t="s">
        <v>38</v>
      </c>
      <c r="G10" s="59"/>
      <c r="J10" s="55"/>
      <c r="K10" s="60" t="s">
        <v>60</v>
      </c>
      <c r="P10" s="71"/>
      <c r="U10" s="93"/>
      <c r="V10" s="101"/>
      <c r="W10" s="101"/>
      <c r="X10" s="102"/>
      <c r="Y10" s="53"/>
    </row>
    <row r="11" spans="1:25" ht="13.8" x14ac:dyDescent="0.25">
      <c r="A11" s="56" t="s">
        <v>36</v>
      </c>
      <c r="B11" s="65" t="s">
        <v>39</v>
      </c>
      <c r="C11" s="66"/>
      <c r="D11" s="66"/>
      <c r="E11" s="66"/>
      <c r="G11" s="63"/>
      <c r="J11" s="55"/>
      <c r="K11" s="65" t="s">
        <v>61</v>
      </c>
      <c r="L11" s="66"/>
      <c r="M11" s="79"/>
      <c r="N11" s="66"/>
      <c r="P11" s="76"/>
      <c r="U11" s="93"/>
      <c r="V11" s="101"/>
      <c r="W11" s="103"/>
      <c r="X11" s="102"/>
      <c r="Y11" s="53"/>
    </row>
    <row r="12" spans="1:25" s="54" customFormat="1" ht="13.8" x14ac:dyDescent="0.25">
      <c r="A12" s="61" t="s">
        <v>37</v>
      </c>
      <c r="B12" s="54" t="s">
        <v>40</v>
      </c>
      <c r="G12" s="62">
        <f>SUM(G10:G11)</f>
        <v>0</v>
      </c>
      <c r="J12" s="61"/>
      <c r="K12" s="54" t="s">
        <v>62</v>
      </c>
      <c r="M12" s="72"/>
      <c r="P12" s="77">
        <f>P9+P10-P11</f>
        <v>0</v>
      </c>
      <c r="U12" s="93" t="s">
        <v>90</v>
      </c>
      <c r="V12" s="101"/>
      <c r="W12" s="101"/>
      <c r="X12" s="102"/>
      <c r="Y12" s="53"/>
    </row>
    <row r="13" spans="1:25" ht="13.8" x14ac:dyDescent="0.25">
      <c r="A13" s="55"/>
      <c r="J13" s="56" t="s">
        <v>63</v>
      </c>
      <c r="K13" s="65" t="s">
        <v>64</v>
      </c>
      <c r="L13" s="66"/>
      <c r="M13" s="79"/>
      <c r="N13" s="66"/>
      <c r="P13" s="69"/>
      <c r="U13" s="93" t="s">
        <v>91</v>
      </c>
      <c r="V13" s="94">
        <v>713618184</v>
      </c>
      <c r="W13" s="94">
        <v>194800</v>
      </c>
      <c r="X13" s="95">
        <v>0</v>
      </c>
      <c r="Y13" s="53"/>
    </row>
    <row r="14" spans="1:25" ht="14.4" thickBot="1" x14ac:dyDescent="0.3">
      <c r="A14" s="56" t="s">
        <v>41</v>
      </c>
      <c r="B14" s="65" t="s">
        <v>42</v>
      </c>
      <c r="C14" s="66"/>
      <c r="D14" s="66"/>
      <c r="E14" s="66"/>
      <c r="G14" s="64">
        <f>G8-G12</f>
        <v>0</v>
      </c>
      <c r="J14" s="56" t="s">
        <v>65</v>
      </c>
      <c r="K14" s="60" t="s">
        <v>66</v>
      </c>
      <c r="P14" s="78" t="e">
        <f>P9/P13</f>
        <v>#DIV/0!</v>
      </c>
      <c r="Q14" s="60" t="s">
        <v>67</v>
      </c>
      <c r="U14" s="93"/>
      <c r="V14" s="96">
        <f>V13*V6</f>
        <v>1466485.36812</v>
      </c>
      <c r="W14" s="96">
        <f>W13*W6</f>
        <v>400.31400000000002</v>
      </c>
      <c r="X14" s="102"/>
      <c r="Y14" s="53"/>
    </row>
    <row r="15" spans="1:25" ht="14.4" thickTop="1" x14ac:dyDescent="0.25">
      <c r="A15" s="55"/>
      <c r="J15" s="55"/>
      <c r="U15" s="93"/>
      <c r="V15" s="101"/>
      <c r="W15" s="101"/>
      <c r="X15" s="102"/>
      <c r="Y15" s="53"/>
    </row>
    <row r="16" spans="1:25" ht="13.8" x14ac:dyDescent="0.25">
      <c r="A16" s="55"/>
      <c r="J16" s="55"/>
      <c r="K16" s="57" t="s">
        <v>68</v>
      </c>
      <c r="U16" s="93"/>
      <c r="V16" s="101"/>
      <c r="W16" s="101"/>
      <c r="X16" s="102"/>
      <c r="Y16" s="53"/>
    </row>
    <row r="17" spans="1:25" ht="13.8" x14ac:dyDescent="0.25">
      <c r="A17" s="55"/>
      <c r="J17" s="55"/>
      <c r="U17" s="93"/>
      <c r="V17" s="91">
        <f>1460829.76/V13</f>
        <v>2.0470747421425014E-3</v>
      </c>
      <c r="W17" s="101"/>
      <c r="X17" s="102"/>
      <c r="Y17" s="53"/>
    </row>
    <row r="18" spans="1:25" x14ac:dyDescent="0.25">
      <c r="B18" s="57" t="str">
        <f>"(Over) or Under Recovery - Month of: "&amp;TEXT(EDATE($A$4,-1),"Mmmm YYYY")</f>
        <v>(Over) or Under Recovery - Month of: June 2012</v>
      </c>
      <c r="J18" s="56" t="s">
        <v>69</v>
      </c>
      <c r="K18" s="60" t="s">
        <v>72</v>
      </c>
      <c r="P18" s="80"/>
      <c r="U18" s="104"/>
      <c r="V18" s="105"/>
      <c r="W18" s="105"/>
      <c r="X18" s="106"/>
    </row>
    <row r="19" spans="1:25" x14ac:dyDescent="0.25">
      <c r="A19" s="55"/>
      <c r="J19" s="56" t="s">
        <v>70</v>
      </c>
      <c r="K19" s="60" t="s">
        <v>73</v>
      </c>
      <c r="P19" s="58" t="str">
        <f>TEXT(A4,"Mmmm YYYY")</f>
        <v>July 2012</v>
      </c>
    </row>
    <row r="20" spans="1:25" x14ac:dyDescent="0.25">
      <c r="A20" s="56" t="s">
        <v>43</v>
      </c>
      <c r="B20" s="60" t="s">
        <v>44</v>
      </c>
      <c r="G20" s="68">
        <v>0</v>
      </c>
      <c r="J20" s="56" t="s">
        <v>71</v>
      </c>
      <c r="K20" s="60" t="s">
        <v>74</v>
      </c>
      <c r="P20" s="81" t="e">
        <f>G14/G8</f>
        <v>#DIV/0!</v>
      </c>
    </row>
    <row r="21" spans="1:25" x14ac:dyDescent="0.25">
      <c r="A21" s="55"/>
      <c r="J21" s="55"/>
    </row>
    <row r="22" spans="1:25" x14ac:dyDescent="0.25">
      <c r="A22" s="56" t="s">
        <v>45</v>
      </c>
      <c r="B22" s="60" t="s">
        <v>46</v>
      </c>
      <c r="G22" s="59">
        <v>0</v>
      </c>
      <c r="J22" s="55"/>
    </row>
    <row r="23" spans="1:25" x14ac:dyDescent="0.25">
      <c r="A23" s="56" t="s">
        <v>47</v>
      </c>
      <c r="B23" s="65" t="s">
        <v>48</v>
      </c>
      <c r="C23" s="66"/>
      <c r="D23" s="66"/>
      <c r="E23" s="66"/>
      <c r="G23" s="69">
        <v>0</v>
      </c>
      <c r="J23" s="55"/>
      <c r="K23" s="57" t="s">
        <v>75</v>
      </c>
    </row>
    <row r="24" spans="1:25" ht="13.8" thickBot="1" x14ac:dyDescent="0.3">
      <c r="A24" s="56" t="s">
        <v>49</v>
      </c>
      <c r="B24" s="60" t="s">
        <v>50</v>
      </c>
      <c r="G24" s="70">
        <f>SUM(G22:G23)</f>
        <v>0</v>
      </c>
      <c r="J24" s="55"/>
    </row>
    <row r="25" spans="1:25" x14ac:dyDescent="0.25">
      <c r="A25" s="55"/>
      <c r="J25" s="56" t="s">
        <v>76</v>
      </c>
      <c r="K25" s="60" t="s">
        <v>79</v>
      </c>
      <c r="P25" s="82">
        <f>1-P18</f>
        <v>1</v>
      </c>
    </row>
    <row r="26" spans="1:25" x14ac:dyDescent="0.25">
      <c r="A26" s="56" t="s">
        <v>51</v>
      </c>
      <c r="B26" s="60" t="s">
        <v>52</v>
      </c>
      <c r="G26" s="67">
        <v>0</v>
      </c>
      <c r="J26" s="84" t="s">
        <v>77</v>
      </c>
      <c r="K26" s="65" t="s">
        <v>80</v>
      </c>
      <c r="L26" s="66"/>
      <c r="M26" s="79"/>
      <c r="N26" s="66"/>
      <c r="P26" s="85" t="e">
        <f>P12/P13</f>
        <v>#DIV/0!</v>
      </c>
      <c r="Q26" s="60" t="s">
        <v>67</v>
      </c>
    </row>
    <row r="27" spans="1:25" x14ac:dyDescent="0.25">
      <c r="A27" s="55"/>
      <c r="J27" s="56" t="s">
        <v>78</v>
      </c>
      <c r="K27" s="54" t="str">
        <f>"L20 / L19: ES Applicable to Billing Month: "&amp;TEXT(EDATE(A4,2),"Mmmm YYYY")</f>
        <v>L20 / L19: ES Applicable to Billing Month: September 2012</v>
      </c>
      <c r="P27" s="83" t="e">
        <f>P26/P25</f>
        <v>#DIV/0!</v>
      </c>
      <c r="Q27" s="54" t="s">
        <v>67</v>
      </c>
    </row>
    <row r="28" spans="1:25" x14ac:dyDescent="0.25">
      <c r="A28" s="56" t="s">
        <v>53</v>
      </c>
      <c r="B28" s="65" t="s">
        <v>54</v>
      </c>
      <c r="C28" s="66"/>
      <c r="D28" s="66"/>
      <c r="E28" s="66"/>
      <c r="G28" s="74">
        <f>G24*G20</f>
        <v>0</v>
      </c>
      <c r="J28" s="55"/>
    </row>
    <row r="29" spans="1:25" ht="13.8" thickBot="1" x14ac:dyDescent="0.3">
      <c r="A29" s="61" t="s">
        <v>55</v>
      </c>
      <c r="B29" s="54" t="s">
        <v>56</v>
      </c>
      <c r="C29" s="54"/>
      <c r="D29" s="54"/>
      <c r="E29" s="54"/>
      <c r="F29" s="54"/>
      <c r="G29" s="75">
        <f>G26-G28</f>
        <v>0</v>
      </c>
      <c r="J29" s="55"/>
    </row>
    <row r="30" spans="1:25" ht="13.8" thickTop="1" x14ac:dyDescent="0.25">
      <c r="A30" s="55"/>
      <c r="G30" s="73"/>
      <c r="J30" s="55"/>
      <c r="N30" s="19">
        <v>54544914</v>
      </c>
      <c r="P30" s="58" t="e">
        <f>$P$27*N30</f>
        <v>#DIV/0!</v>
      </c>
      <c r="Q30" s="58">
        <v>72959.47</v>
      </c>
      <c r="R30" s="86" t="e">
        <f>P30-Q30</f>
        <v>#DIV/0!</v>
      </c>
    </row>
    <row r="31" spans="1:25" x14ac:dyDescent="0.25">
      <c r="N31" s="19">
        <v>54511430</v>
      </c>
      <c r="P31" s="58" t="e">
        <f t="shared" ref="P31:P36" si="1">$P$27*N31</f>
        <v>#DIV/0!</v>
      </c>
      <c r="Q31" s="58">
        <v>72959.47</v>
      </c>
      <c r="R31" s="86" t="e">
        <f>P31-Q31</f>
        <v>#DIV/0!</v>
      </c>
    </row>
    <row r="32" spans="1:25" x14ac:dyDescent="0.25">
      <c r="N32" s="19">
        <v>55091996</v>
      </c>
      <c r="P32" s="58" t="e">
        <f t="shared" si="1"/>
        <v>#DIV/0!</v>
      </c>
      <c r="Q32" s="2">
        <v>-3308.48</v>
      </c>
    </row>
    <row r="33" spans="14:16" x14ac:dyDescent="0.25">
      <c r="N33" s="19"/>
      <c r="P33" s="58" t="e">
        <f t="shared" si="1"/>
        <v>#DIV/0!</v>
      </c>
    </row>
    <row r="34" spans="14:16" x14ac:dyDescent="0.25">
      <c r="N34" s="19"/>
      <c r="P34" s="58" t="e">
        <f t="shared" si="1"/>
        <v>#DIV/0!</v>
      </c>
    </row>
    <row r="35" spans="14:16" x14ac:dyDescent="0.25">
      <c r="N35" s="19"/>
      <c r="P35" s="58" t="e">
        <f t="shared" si="1"/>
        <v>#DIV/0!</v>
      </c>
    </row>
    <row r="36" spans="14:16" x14ac:dyDescent="0.25">
      <c r="N36" s="19"/>
      <c r="P36" s="58" t="e">
        <f t="shared" si="1"/>
        <v>#DIV/0!</v>
      </c>
    </row>
    <row r="37" spans="14:16" x14ac:dyDescent="0.25">
      <c r="N37" s="19"/>
    </row>
  </sheetData>
  <mergeCells count="1">
    <mergeCell ref="A4:B4"/>
  </mergeCells>
  <pageMargins left="0.7" right="0.7" top="0.75" bottom="0.75" header="0.3" footer="0.3"/>
  <pageSetup scale="64"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5"/>
  <sheetViews>
    <sheetView workbookViewId="0">
      <pane xSplit="2" ySplit="6" topLeftCell="C16" activePane="bottomRight" state="frozen"/>
      <selection activeCell="A10" sqref="A10:H10"/>
      <selection pane="topRight" activeCell="A10" sqref="A10:H10"/>
      <selection pane="bottomLeft" activeCell="A10" sqref="A10:H10"/>
      <selection pane="bottomRight" activeCell="F21" sqref="F21"/>
    </sheetView>
  </sheetViews>
  <sheetFormatPr defaultColWidth="9.109375" defaultRowHeight="13.2" x14ac:dyDescent="0.25"/>
  <cols>
    <col min="1" max="1" width="9.109375" style="2"/>
    <col min="2" max="2" width="18.33203125" style="2" customWidth="1"/>
    <col min="3" max="3" width="20.6640625" style="3" customWidth="1"/>
    <col min="4" max="4" width="13.5546875" style="2" customWidth="1"/>
    <col min="5" max="5" width="20.6640625" style="3" customWidth="1"/>
    <col min="6" max="6" width="20.6640625" style="9" customWidth="1"/>
    <col min="7" max="7" width="3.44140625" style="2" customWidth="1"/>
    <col min="8" max="8" width="11" style="2" customWidth="1"/>
    <col min="9" max="10" width="13.88671875" style="18" customWidth="1"/>
    <col min="11" max="11" width="13.88671875" style="19" customWidth="1"/>
    <col min="12" max="12" width="16.6640625" style="3" customWidth="1"/>
    <col min="13" max="13" width="13.5546875" style="2" customWidth="1"/>
    <col min="14" max="16384" width="9.109375" style="2"/>
  </cols>
  <sheetData>
    <row r="1" spans="1:13" x14ac:dyDescent="0.25">
      <c r="A1" s="1" t="s">
        <v>7</v>
      </c>
      <c r="H1" s="41"/>
    </row>
    <row r="2" spans="1:13" x14ac:dyDescent="0.25">
      <c r="A2" s="1" t="s">
        <v>8</v>
      </c>
      <c r="H2" s="42"/>
    </row>
    <row r="3" spans="1:13" x14ac:dyDescent="0.25">
      <c r="A3" s="1" t="s">
        <v>9</v>
      </c>
    </row>
    <row r="4" spans="1:13" x14ac:dyDescent="0.25">
      <c r="A4" s="1" t="s">
        <v>10</v>
      </c>
    </row>
    <row r="5" spans="1:13" s="11" customFormat="1" x14ac:dyDescent="0.25">
      <c r="B5" s="12"/>
      <c r="C5" s="13" t="s">
        <v>13</v>
      </c>
      <c r="D5" s="12"/>
      <c r="E5" s="13" t="s">
        <v>14</v>
      </c>
      <c r="F5" s="14" t="s">
        <v>15</v>
      </c>
      <c r="H5" s="252" t="s">
        <v>23</v>
      </c>
      <c r="I5" s="253"/>
      <c r="J5" s="253"/>
      <c r="K5" s="253"/>
      <c r="L5" s="253"/>
      <c r="M5" s="253"/>
    </row>
    <row r="6" spans="1:13" s="4" customFormat="1" ht="70.5" customHeight="1" x14ac:dyDescent="0.25">
      <c r="B6" s="46" t="s">
        <v>29</v>
      </c>
      <c r="C6" s="43" t="s">
        <v>25</v>
      </c>
      <c r="D6" s="46" t="s">
        <v>11</v>
      </c>
      <c r="E6" s="43" t="s">
        <v>12</v>
      </c>
      <c r="F6" s="47" t="s">
        <v>16</v>
      </c>
      <c r="H6" s="20" t="s">
        <v>21</v>
      </c>
      <c r="I6" s="21" t="s">
        <v>19</v>
      </c>
      <c r="J6" s="21" t="s">
        <v>22</v>
      </c>
      <c r="K6" s="22" t="s">
        <v>18</v>
      </c>
      <c r="L6" s="23" t="s">
        <v>20</v>
      </c>
      <c r="M6" s="24" t="s">
        <v>24</v>
      </c>
    </row>
    <row r="7" spans="1:13" x14ac:dyDescent="0.25">
      <c r="B7" s="7">
        <v>39965</v>
      </c>
      <c r="C7" s="8">
        <v>0</v>
      </c>
      <c r="D7" s="7">
        <f t="shared" ref="D7:D18" si="0">EDATE(B7,-1)</f>
        <v>39934</v>
      </c>
      <c r="E7" s="16"/>
      <c r="F7" s="17"/>
      <c r="H7" s="33"/>
      <c r="I7" s="34"/>
      <c r="J7" s="35"/>
      <c r="K7" s="36"/>
      <c r="L7" s="37"/>
      <c r="M7" s="38"/>
    </row>
    <row r="8" spans="1:13" x14ac:dyDescent="0.25">
      <c r="B8" s="7">
        <f>EDATE(B7,1)</f>
        <v>39995</v>
      </c>
      <c r="C8" s="8">
        <v>0</v>
      </c>
      <c r="D8" s="7">
        <f t="shared" si="0"/>
        <v>39965</v>
      </c>
      <c r="E8" s="16"/>
      <c r="F8" s="17"/>
      <c r="H8" s="33"/>
      <c r="I8" s="34"/>
      <c r="J8" s="35"/>
      <c r="K8" s="36"/>
      <c r="L8" s="39"/>
      <c r="M8" s="40"/>
    </row>
    <row r="9" spans="1:13" x14ac:dyDescent="0.25">
      <c r="B9" s="7">
        <f t="shared" ref="B9:B36" si="1">EDATE(B8,1)</f>
        <v>40026</v>
      </c>
      <c r="C9" s="8">
        <v>1115222</v>
      </c>
      <c r="D9" s="7">
        <f t="shared" si="0"/>
        <v>39995</v>
      </c>
      <c r="E9" s="8" t="e">
        <f>'Att(1of5)(JP-Non)'!#REF!+'Att(1of5)(JP-Non)'!F14+'Att(1of5)(JP-Non)'!#REF!+'Att(4of5)(JP-Dedicated)'!#REF!+'Att(4of5)(JP-Dedicated)'!F12</f>
        <v>#REF!</v>
      </c>
      <c r="F9" s="10" t="e">
        <f t="shared" ref="F9:F14" si="2">ROUND(C9-E9,0.2)</f>
        <v>#REF!</v>
      </c>
      <c r="G9" s="44" t="s">
        <v>26</v>
      </c>
      <c r="H9" s="25">
        <f t="shared" ref="H9:H15" si="3">EDATE(B9,-2)</f>
        <v>39965</v>
      </c>
      <c r="I9" s="49">
        <v>2.7650000000000001E-3</v>
      </c>
      <c r="J9" s="26">
        <f t="shared" ref="J9:J15" si="4">EDATE(B9,-1)</f>
        <v>39995</v>
      </c>
      <c r="K9" s="51">
        <v>403335086</v>
      </c>
      <c r="L9" s="27">
        <f t="shared" ref="L9:L15" si="5">I9*K9</f>
        <v>1115221.5127900001</v>
      </c>
      <c r="M9" s="28">
        <f t="shared" ref="M9:M15" si="6">C9-L9</f>
        <v>0.48720999993383884</v>
      </c>
    </row>
    <row r="10" spans="1:13" x14ac:dyDescent="0.25">
      <c r="B10" s="7">
        <f t="shared" si="1"/>
        <v>40057</v>
      </c>
      <c r="C10" s="8">
        <v>2011351</v>
      </c>
      <c r="D10" s="7">
        <f t="shared" si="0"/>
        <v>40026</v>
      </c>
      <c r="E10" s="8" t="e">
        <f>'Att(1of5)(JP-Non)'!#REF!+'Att(1of5)(JP-Non)'!F15+'Att(1of5)(JP-Non)'!#REF!+'Att(4of5)(JP-Dedicated)'!#REF!+'Att(4of5)(JP-Dedicated)'!F13</f>
        <v>#REF!</v>
      </c>
      <c r="F10" s="10" t="e">
        <f t="shared" si="2"/>
        <v>#REF!</v>
      </c>
      <c r="H10" s="25">
        <f t="shared" si="3"/>
        <v>39995</v>
      </c>
      <c r="I10" s="49">
        <v>2.31E-3</v>
      </c>
      <c r="J10" s="26">
        <f t="shared" si="4"/>
        <v>40026</v>
      </c>
      <c r="K10" s="51">
        <v>870714832</v>
      </c>
      <c r="L10" s="27">
        <f t="shared" si="5"/>
        <v>2011351.26192</v>
      </c>
      <c r="M10" s="28">
        <f t="shared" si="6"/>
        <v>-0.26191999996080995</v>
      </c>
    </row>
    <row r="11" spans="1:13" x14ac:dyDescent="0.25">
      <c r="B11" s="7">
        <f t="shared" si="1"/>
        <v>40087</v>
      </c>
      <c r="C11" s="8">
        <v>1707161</v>
      </c>
      <c r="D11" s="7">
        <f t="shared" si="0"/>
        <v>40057</v>
      </c>
      <c r="E11" s="8" t="e">
        <f>'Att(1of5)(JP-Non)'!#REF!+'Att(1of5)(JP-Non)'!F16+'Att(1of5)(JP-Non)'!#REF!+'Att(4of5)(JP-Dedicated)'!#REF!+'Att(4of5)(JP-Dedicated)'!F14</f>
        <v>#REF!</v>
      </c>
      <c r="F11" s="10" t="e">
        <f t="shared" si="2"/>
        <v>#REF!</v>
      </c>
      <c r="H11" s="25">
        <f t="shared" si="3"/>
        <v>40026</v>
      </c>
      <c r="I11" s="49">
        <v>2.0820000000000001E-3</v>
      </c>
      <c r="J11" s="26">
        <f t="shared" si="4"/>
        <v>40057</v>
      </c>
      <c r="K11" s="51">
        <v>819961855</v>
      </c>
      <c r="L11" s="27">
        <f t="shared" si="5"/>
        <v>1707160.5821100001</v>
      </c>
      <c r="M11" s="28">
        <f t="shared" si="6"/>
        <v>0.4178899999242276</v>
      </c>
    </row>
    <row r="12" spans="1:13" x14ac:dyDescent="0.25">
      <c r="B12" s="7">
        <f t="shared" si="1"/>
        <v>40118</v>
      </c>
      <c r="C12" s="8">
        <v>1957775</v>
      </c>
      <c r="D12" s="7">
        <f t="shared" si="0"/>
        <v>40087</v>
      </c>
      <c r="E12" s="8" t="e">
        <f>'Att(1of5)(JP-Non)'!#REF!+'Att(1of5)(JP-Non)'!F17+'Att(1of5)(JP-Non)'!#REF!+'Att(4of5)(JP-Dedicated)'!#REF!+'Att(4of5)(JP-Dedicated)'!F15</f>
        <v>#REF!</v>
      </c>
      <c r="F12" s="10" t="e">
        <f t="shared" si="2"/>
        <v>#REF!</v>
      </c>
      <c r="H12" s="25">
        <f t="shared" si="3"/>
        <v>40057</v>
      </c>
      <c r="I12" s="49">
        <v>2.3509999999999998E-3</v>
      </c>
      <c r="J12" s="26">
        <f t="shared" si="4"/>
        <v>40087</v>
      </c>
      <c r="K12" s="51">
        <v>832741230</v>
      </c>
      <c r="L12" s="27">
        <f t="shared" si="5"/>
        <v>1957774.6317299998</v>
      </c>
      <c r="M12" s="28">
        <f t="shared" si="6"/>
        <v>0.36827000021003187</v>
      </c>
    </row>
    <row r="13" spans="1:13" x14ac:dyDescent="0.25">
      <c r="B13" s="7">
        <f t="shared" si="1"/>
        <v>40148</v>
      </c>
      <c r="C13" s="8">
        <v>1602336</v>
      </c>
      <c r="D13" s="7">
        <f t="shared" si="0"/>
        <v>40118</v>
      </c>
      <c r="E13" s="8" t="e">
        <f>'Att(1of5)(JP-Non)'!#REF!+'Att(1of5)(JP-Non)'!F18+'Att(1of5)(JP-Non)'!#REF!+'Att(4of5)(JP-Dedicated)'!#REF!+'Att(4of5)(JP-Dedicated)'!F16</f>
        <v>#REF!</v>
      </c>
      <c r="F13" s="10" t="e">
        <f t="shared" si="2"/>
        <v>#REF!</v>
      </c>
      <c r="H13" s="25">
        <f t="shared" si="3"/>
        <v>40087</v>
      </c>
      <c r="I13" s="49">
        <v>1.9759999999999999E-3</v>
      </c>
      <c r="J13" s="26">
        <f t="shared" si="4"/>
        <v>40118</v>
      </c>
      <c r="K13" s="51">
        <v>810898902</v>
      </c>
      <c r="L13" s="27">
        <f t="shared" si="5"/>
        <v>1602336.2303519999</v>
      </c>
      <c r="M13" s="28">
        <f t="shared" si="6"/>
        <v>-0.23035199986770749</v>
      </c>
    </row>
    <row r="14" spans="1:13" x14ac:dyDescent="0.25">
      <c r="B14" s="7">
        <f t="shared" si="1"/>
        <v>40179</v>
      </c>
      <c r="C14" s="8">
        <v>1982913</v>
      </c>
      <c r="D14" s="7">
        <f t="shared" si="0"/>
        <v>40148</v>
      </c>
      <c r="E14" s="8" t="e">
        <f>'Att(1of5)(JP-Non)'!#REF!+'Att(1of5)(JP-Non)'!F19+'Att(1of5)(JP-Non)'!#REF!+'Att(4of5)(JP-Dedicated)'!#REF!+'Att(4of5)(JP-Dedicated)'!F17</f>
        <v>#REF!</v>
      </c>
      <c r="F14" s="10" t="e">
        <f t="shared" si="2"/>
        <v>#REF!</v>
      </c>
      <c r="H14" s="25">
        <f t="shared" si="3"/>
        <v>40118</v>
      </c>
      <c r="I14" s="49">
        <v>2.173E-3</v>
      </c>
      <c r="J14" s="26">
        <f t="shared" si="4"/>
        <v>40148</v>
      </c>
      <c r="K14" s="51">
        <v>912523308</v>
      </c>
      <c r="L14" s="27">
        <f t="shared" si="5"/>
        <v>1982913.1482840001</v>
      </c>
      <c r="M14" s="28">
        <f t="shared" si="6"/>
        <v>-0.14828400011174381</v>
      </c>
    </row>
    <row r="15" spans="1:13" x14ac:dyDescent="0.25">
      <c r="B15" s="7">
        <f t="shared" si="1"/>
        <v>40210</v>
      </c>
      <c r="C15" s="8">
        <v>1869532</v>
      </c>
      <c r="D15" s="7">
        <f t="shared" si="0"/>
        <v>40179</v>
      </c>
      <c r="E15" s="8" t="e">
        <f>'Att(1of5)(JP-Non)'!#REF!+'Att(1of5)(JP-Non)'!F20+'Att(1of5)(JP-Non)'!#REF!+'Att(4of5)(JP-Dedicated)'!#REF!+'Att(4of5)(JP-Dedicated)'!F18</f>
        <v>#REF!</v>
      </c>
      <c r="F15" s="10" t="e">
        <f>ROUND(C15-E15,0.2)</f>
        <v>#REF!</v>
      </c>
      <c r="H15" s="25">
        <f t="shared" si="3"/>
        <v>40148</v>
      </c>
      <c r="I15" s="49">
        <v>1.9719999999999998E-3</v>
      </c>
      <c r="J15" s="26">
        <f t="shared" si="4"/>
        <v>40179</v>
      </c>
      <c r="K15" s="51">
        <v>948038699</v>
      </c>
      <c r="L15" s="27">
        <f t="shared" si="5"/>
        <v>1869532.3144279998</v>
      </c>
      <c r="M15" s="28">
        <f t="shared" si="6"/>
        <v>-0.31442799977958202</v>
      </c>
    </row>
    <row r="16" spans="1:13" x14ac:dyDescent="0.25">
      <c r="B16" s="7">
        <f t="shared" si="1"/>
        <v>40238</v>
      </c>
      <c r="C16" s="8">
        <v>1549277</v>
      </c>
      <c r="D16" s="7">
        <f t="shared" si="0"/>
        <v>40210</v>
      </c>
      <c r="E16" s="8" t="e">
        <f>'Att(1of5)(JP-Non)'!#REF!+'Att(1of5)(JP-Non)'!F21+'Att(1of5)(JP-Non)'!#REF!+'Att(4of5)(JP-Dedicated)'!#REF!+'Att(4of5)(JP-Dedicated)'!F19</f>
        <v>#REF!</v>
      </c>
      <c r="F16" s="10" t="e">
        <f t="shared" ref="F16:F32" si="7">ROUND(C16-E16,0.2)</f>
        <v>#REF!</v>
      </c>
      <c r="H16" s="25">
        <f>EDATE(B16,-2)</f>
        <v>40179</v>
      </c>
      <c r="I16" s="49">
        <v>1.8010000000000001E-3</v>
      </c>
      <c r="J16" s="26">
        <f>EDATE(B16,-1)</f>
        <v>40210</v>
      </c>
      <c r="K16" s="51">
        <v>860231564</v>
      </c>
      <c r="L16" s="27">
        <f>I16*K16</f>
        <v>1549277.0467640001</v>
      </c>
      <c r="M16" s="28">
        <f>C16-L16</f>
        <v>-4.6764000086113811E-2</v>
      </c>
    </row>
    <row r="17" spans="2:13" x14ac:dyDescent="0.25">
      <c r="B17" s="7">
        <f t="shared" si="1"/>
        <v>40269</v>
      </c>
      <c r="C17" s="8">
        <v>1816539</v>
      </c>
      <c r="D17" s="7">
        <f t="shared" si="0"/>
        <v>40238</v>
      </c>
      <c r="E17" s="8" t="e">
        <f>'Att(1of5)(JP-Non)'!#REF!+'Att(1of5)(JP-Non)'!F22+'Att(1of5)(JP-Non)'!#REF!+'Att(4of5)(JP-Dedicated)'!#REF!+'Att(4of5)(JP-Dedicated)'!F20</f>
        <v>#REF!</v>
      </c>
      <c r="F17" s="10" t="e">
        <f t="shared" si="7"/>
        <v>#REF!</v>
      </c>
      <c r="H17" s="25">
        <f>EDATE(B17,-2)</f>
        <v>40210</v>
      </c>
      <c r="I17" s="49">
        <v>2.0830000000000002E-3</v>
      </c>
      <c r="J17" s="26">
        <f>EDATE(B17,-1)</f>
        <v>40238</v>
      </c>
      <c r="K17" s="51">
        <v>872078048</v>
      </c>
      <c r="L17" s="27">
        <f>I17*K17</f>
        <v>1816538.5739840001</v>
      </c>
      <c r="M17" s="28">
        <f>C17-L17</f>
        <v>0.42601599986664951</v>
      </c>
    </row>
    <row r="18" spans="2:13" x14ac:dyDescent="0.25">
      <c r="B18" s="7">
        <f t="shared" si="1"/>
        <v>40299</v>
      </c>
      <c r="C18" s="8">
        <v>1874069</v>
      </c>
      <c r="D18" s="7">
        <f t="shared" si="0"/>
        <v>40269</v>
      </c>
      <c r="E18" s="8" t="e">
        <f>'Att(1of5)(JP-Non)'!#REF!+'Att(1of5)(JP-Non)'!F23+'Att(1of5)(JP-Non)'!#REF!+'Att(4of5)(JP-Dedicated)'!#REF!+'Att(4of5)(JP-Dedicated)'!F21</f>
        <v>#REF!</v>
      </c>
      <c r="F18" s="10" t="e">
        <f t="shared" si="7"/>
        <v>#REF!</v>
      </c>
      <c r="H18" s="25">
        <f t="shared" ref="H18:H32" si="8">EDATE(B18,-2)</f>
        <v>40238</v>
      </c>
      <c r="I18" s="49">
        <v>2.333E-3</v>
      </c>
      <c r="J18" s="26">
        <f t="shared" ref="J18:J32" si="9">EDATE(B18,-1)</f>
        <v>40269</v>
      </c>
      <c r="K18" s="51">
        <v>803287177</v>
      </c>
      <c r="L18" s="27">
        <f t="shared" ref="L18:L32" si="10">I18*K18</f>
        <v>1874068.983941</v>
      </c>
      <c r="M18" s="28">
        <f t="shared" ref="M18:M32" si="11">C18-L18</f>
        <v>1.6059000045061111E-2</v>
      </c>
    </row>
    <row r="19" spans="2:13" x14ac:dyDescent="0.25">
      <c r="B19" s="7">
        <f t="shared" si="1"/>
        <v>40330</v>
      </c>
      <c r="C19" s="8">
        <v>1888768</v>
      </c>
      <c r="D19" s="7">
        <f>EDATE(B19,-1)</f>
        <v>40299</v>
      </c>
      <c r="E19" s="8" t="e">
        <f>'Att(1of5)(JP-Non)'!#REF!+'Att(1of5)(JP-Non)'!F24+'Att(1of5)(JP-Non)'!#REF!+'Att(4of5)(JP-Dedicated)'!#REF!+'Att(4of5)(JP-Dedicated)'!F22</f>
        <v>#REF!</v>
      </c>
      <c r="F19" s="10" t="e">
        <f t="shared" si="7"/>
        <v>#REF!</v>
      </c>
      <c r="H19" s="25">
        <f t="shared" si="8"/>
        <v>40269</v>
      </c>
      <c r="I19" s="49">
        <v>2.222E-3</v>
      </c>
      <c r="J19" s="26">
        <f t="shared" si="9"/>
        <v>40299</v>
      </c>
      <c r="K19" s="51">
        <v>850030579</v>
      </c>
      <c r="L19" s="27">
        <f t="shared" si="10"/>
        <v>1888767.9465379999</v>
      </c>
      <c r="M19" s="28">
        <f t="shared" si="11"/>
        <v>5.3462000098079443E-2</v>
      </c>
    </row>
    <row r="20" spans="2:13" x14ac:dyDescent="0.25">
      <c r="B20" s="7">
        <f t="shared" si="1"/>
        <v>40360</v>
      </c>
      <c r="C20" s="8">
        <v>2003088</v>
      </c>
      <c r="D20" s="7">
        <f t="shared" ref="D20:D32" si="12">EDATE(B20,-1)</f>
        <v>40330</v>
      </c>
      <c r="E20" s="8" t="e">
        <f>'Att(1of5)(JP-Non)'!#REF!+'Att(1of5)(JP-Non)'!F25+'Att(1of5)(JP-Non)'!#REF!+'Att(4of5)(JP-Dedicated)'!#REF!+'Att(4of5)(JP-Dedicated)'!F23</f>
        <v>#REF!</v>
      </c>
      <c r="F20" s="10" t="e">
        <f t="shared" si="7"/>
        <v>#REF!</v>
      </c>
      <c r="H20" s="25">
        <f t="shared" si="8"/>
        <v>40299</v>
      </c>
      <c r="I20" s="49">
        <v>2.2369999999999998E-3</v>
      </c>
      <c r="J20" s="26">
        <f t="shared" si="9"/>
        <v>40330</v>
      </c>
      <c r="K20" s="51">
        <v>895434778</v>
      </c>
      <c r="L20" s="27">
        <f t="shared" si="10"/>
        <v>2003087.5983859999</v>
      </c>
      <c r="M20" s="28">
        <f t="shared" si="11"/>
        <v>0.40161400008946657</v>
      </c>
    </row>
    <row r="21" spans="2:13" x14ac:dyDescent="0.25">
      <c r="B21" s="7">
        <f t="shared" si="1"/>
        <v>40391</v>
      </c>
      <c r="C21" s="8">
        <v>2264505</v>
      </c>
      <c r="D21" s="7">
        <f t="shared" si="12"/>
        <v>40360</v>
      </c>
      <c r="E21" s="8" t="e">
        <f>'Att(1of5)(JP-Non)'!#REF!+'Att(1of5)(JP-Non)'!F26+'Att(1of5)(JP-Non)'!#REF!+'Att(4of5)(JP-Dedicated)'!#REF!+'Att(4of5)(JP-Dedicated)'!F24</f>
        <v>#REF!</v>
      </c>
      <c r="F21" s="10" t="e">
        <f t="shared" si="7"/>
        <v>#REF!</v>
      </c>
      <c r="H21" s="25">
        <f t="shared" si="8"/>
        <v>40330</v>
      </c>
      <c r="I21" s="49">
        <v>2.4190000000000001E-3</v>
      </c>
      <c r="J21" s="26">
        <f t="shared" si="9"/>
        <v>40360</v>
      </c>
      <c r="K21" s="51">
        <v>936132880</v>
      </c>
      <c r="L21" s="27">
        <f t="shared" si="10"/>
        <v>2264505.4367200001</v>
      </c>
      <c r="M21" s="28">
        <f t="shared" si="11"/>
        <v>-0.43672000011429191</v>
      </c>
    </row>
    <row r="22" spans="2:13" x14ac:dyDescent="0.25">
      <c r="B22" s="7">
        <f t="shared" si="1"/>
        <v>40422</v>
      </c>
      <c r="C22" s="8">
        <v>2177520</v>
      </c>
      <c r="D22" s="7">
        <f t="shared" si="12"/>
        <v>40391</v>
      </c>
      <c r="E22" s="8" t="e">
        <f>'Att(1of5)(JP-Non)'!#REF!+'Att(1of5)(JP-Non)'!F27+'Att(1of5)(JP-Non)'!#REF!+'Att(4of5)(JP-Dedicated)'!#REF!+'Att(4of5)(JP-Dedicated)'!F25</f>
        <v>#REF!</v>
      </c>
      <c r="F22" s="10" t="e">
        <f t="shared" si="7"/>
        <v>#REF!</v>
      </c>
      <c r="H22" s="25">
        <f t="shared" si="8"/>
        <v>40360</v>
      </c>
      <c r="I22" s="49">
        <v>2.3E-3</v>
      </c>
      <c r="J22" s="26">
        <f t="shared" si="9"/>
        <v>40391</v>
      </c>
      <c r="K22" s="51">
        <v>946747828</v>
      </c>
      <c r="L22" s="27">
        <f t="shared" si="10"/>
        <v>2177520.0044</v>
      </c>
      <c r="M22" s="28">
        <f t="shared" si="11"/>
        <v>-4.3999999761581421E-3</v>
      </c>
    </row>
    <row r="23" spans="2:13" x14ac:dyDescent="0.25">
      <c r="B23" s="7">
        <f t="shared" si="1"/>
        <v>40452</v>
      </c>
      <c r="C23" s="8">
        <v>1876541</v>
      </c>
      <c r="D23" s="7">
        <f t="shared" si="12"/>
        <v>40422</v>
      </c>
      <c r="E23" s="8" t="e">
        <f>'Att(1of5)(JP-Non)'!#REF!+'Att(1of5)(JP-Non)'!F28+'Att(1of5)(JP-Non)'!#REF!+'Att(4of5)(JP-Dedicated)'!#REF!+'Att(4of5)(JP-Dedicated)'!F26</f>
        <v>#REF!</v>
      </c>
      <c r="F23" s="10" t="e">
        <f t="shared" si="7"/>
        <v>#REF!</v>
      </c>
      <c r="H23" s="25">
        <f t="shared" si="8"/>
        <v>40391</v>
      </c>
      <c r="I23" s="49">
        <v>2.2369999999999998E-3</v>
      </c>
      <c r="J23" s="26">
        <f t="shared" si="9"/>
        <v>40422</v>
      </c>
      <c r="K23" s="51">
        <v>838864886</v>
      </c>
      <c r="L23" s="27">
        <f t="shared" si="10"/>
        <v>1876540.7499819999</v>
      </c>
      <c r="M23" s="28">
        <f t="shared" si="11"/>
        <v>0.25001800013706088</v>
      </c>
    </row>
    <row r="24" spans="2:13" x14ac:dyDescent="0.25">
      <c r="B24" s="7">
        <f t="shared" si="1"/>
        <v>40483</v>
      </c>
      <c r="C24" s="8">
        <v>1929144</v>
      </c>
      <c r="D24" s="7">
        <f t="shared" si="12"/>
        <v>40452</v>
      </c>
      <c r="E24" s="8" t="e">
        <f>'Att(1of5)(JP-Non)'!#REF!+'Att(1of5)(JP-Non)'!F29+'Att(1of5)(JP-Non)'!#REF!+'Att(4of5)(JP-Dedicated)'!#REF!+'Att(4of5)(JP-Dedicated)'!F27</f>
        <v>#REF!</v>
      </c>
      <c r="F24" s="10" t="e">
        <f t="shared" si="7"/>
        <v>#REF!</v>
      </c>
      <c r="H24" s="25">
        <f t="shared" si="8"/>
        <v>40422</v>
      </c>
      <c r="I24" s="49">
        <v>2.3609999999999998E-3</v>
      </c>
      <c r="J24" s="26">
        <f t="shared" si="9"/>
        <v>40452</v>
      </c>
      <c r="K24" s="51">
        <v>817087685</v>
      </c>
      <c r="L24" s="27">
        <f t="shared" si="10"/>
        <v>1929144.0242849998</v>
      </c>
      <c r="M24" s="28">
        <f t="shared" si="11"/>
        <v>-2.4284999817609787E-2</v>
      </c>
    </row>
    <row r="25" spans="2:13" x14ac:dyDescent="0.25">
      <c r="B25" s="7">
        <f t="shared" si="1"/>
        <v>40513</v>
      </c>
      <c r="C25" s="8">
        <v>2289180</v>
      </c>
      <c r="D25" s="7">
        <f t="shared" si="12"/>
        <v>40483</v>
      </c>
      <c r="E25" s="8" t="e">
        <f>'Att(1of5)(JP-Non)'!#REF!+'Att(1of5)(JP-Non)'!F30+'Att(1of5)(JP-Non)'!#REF!+'Att(4of5)(JP-Dedicated)'!#REF!+'Att(4of5)(JP-Dedicated)'!F28</f>
        <v>#REF!</v>
      </c>
      <c r="F25" s="10" t="e">
        <f t="shared" si="7"/>
        <v>#REF!</v>
      </c>
      <c r="H25" s="25">
        <f t="shared" si="8"/>
        <v>40452</v>
      </c>
      <c r="I25" s="49">
        <v>2.777E-3</v>
      </c>
      <c r="J25" s="26">
        <f t="shared" si="9"/>
        <v>40483</v>
      </c>
      <c r="K25" s="51">
        <v>824335603</v>
      </c>
      <c r="L25" s="27">
        <f t="shared" si="10"/>
        <v>2289179.9695310001</v>
      </c>
      <c r="M25" s="28">
        <f t="shared" si="11"/>
        <v>3.0468999873846769E-2</v>
      </c>
    </row>
    <row r="26" spans="2:13" x14ac:dyDescent="0.25">
      <c r="B26" s="7">
        <f t="shared" si="1"/>
        <v>40544</v>
      </c>
      <c r="C26" s="8">
        <v>2205567</v>
      </c>
      <c r="D26" s="7">
        <f t="shared" si="12"/>
        <v>40513</v>
      </c>
      <c r="E26" s="8" t="e">
        <f>'Att(1of5)(JP-Non)'!#REF!+'Att(1of5)(JP-Non)'!F31+'Att(1of5)(JP-Non)'!#REF!+'Att(4of5)(JP-Dedicated)'!#REF!+'Att(4of5)(JP-Dedicated)'!F29</f>
        <v>#REF!</v>
      </c>
      <c r="F26" s="10" t="e">
        <f t="shared" si="7"/>
        <v>#REF!</v>
      </c>
      <c r="H26" s="25">
        <f t="shared" si="8"/>
        <v>40483</v>
      </c>
      <c r="I26" s="49">
        <v>2.3280000000000002E-3</v>
      </c>
      <c r="J26" s="26">
        <f t="shared" si="9"/>
        <v>40513</v>
      </c>
      <c r="K26" s="51">
        <v>947408384</v>
      </c>
      <c r="L26" s="27">
        <f t="shared" si="10"/>
        <v>2205566.717952</v>
      </c>
      <c r="M26" s="28">
        <f t="shared" si="11"/>
        <v>0.28204800002276897</v>
      </c>
    </row>
    <row r="27" spans="2:13" x14ac:dyDescent="0.25">
      <c r="B27" s="7">
        <f t="shared" si="1"/>
        <v>40575</v>
      </c>
      <c r="C27" s="8">
        <v>1978729</v>
      </c>
      <c r="D27" s="7">
        <f t="shared" si="12"/>
        <v>40544</v>
      </c>
      <c r="E27" s="8" t="e">
        <f>'Att(1of5)(JP-Non)'!#REF!+'Att(1of5)(JP-Non)'!F32+'Att(1of5)(JP-Non)'!#REF!+'Att(4of5)(JP-Dedicated)'!#REF!+'Att(4of5)(JP-Dedicated)'!F30</f>
        <v>#REF!</v>
      </c>
      <c r="F27" s="10" t="e">
        <f t="shared" si="7"/>
        <v>#REF!</v>
      </c>
      <c r="H27" s="25">
        <f t="shared" si="8"/>
        <v>40513</v>
      </c>
      <c r="I27" s="49">
        <v>2.0569999999999998E-3</v>
      </c>
      <c r="J27" s="26">
        <f t="shared" si="9"/>
        <v>40544</v>
      </c>
      <c r="K27" s="51">
        <v>961948971</v>
      </c>
      <c r="L27" s="27">
        <f t="shared" si="10"/>
        <v>1978729.0333469999</v>
      </c>
      <c r="M27" s="28">
        <f t="shared" si="11"/>
        <v>-3.3346999902278185E-2</v>
      </c>
    </row>
    <row r="28" spans="2:13" x14ac:dyDescent="0.25">
      <c r="B28" s="7">
        <f t="shared" si="1"/>
        <v>40603</v>
      </c>
      <c r="C28" s="8">
        <v>1542279</v>
      </c>
      <c r="D28" s="7">
        <f t="shared" si="12"/>
        <v>40575</v>
      </c>
      <c r="E28" s="8" t="e">
        <f>'Att(1of5)(JP-Non)'!#REF!+'Att(1of5)(JP-Non)'!F33+'Att(1of5)(JP-Non)'!#REF!+'Att(4of5)(JP-Dedicated)'!#REF!+'Att(4of5)(JP-Dedicated)'!F31</f>
        <v>#REF!</v>
      </c>
      <c r="F28" s="10" t="e">
        <f t="shared" si="7"/>
        <v>#REF!</v>
      </c>
      <c r="H28" s="25">
        <f t="shared" si="8"/>
        <v>40544</v>
      </c>
      <c r="I28" s="49">
        <v>1.903E-3</v>
      </c>
      <c r="J28" s="26">
        <f t="shared" si="9"/>
        <v>40575</v>
      </c>
      <c r="K28" s="51">
        <v>810446264</v>
      </c>
      <c r="L28" s="27">
        <f t="shared" si="10"/>
        <v>1542279.2403919999</v>
      </c>
      <c r="M28" s="28">
        <f t="shared" si="11"/>
        <v>-0.24039199994876981</v>
      </c>
    </row>
    <row r="29" spans="2:13" x14ac:dyDescent="0.25">
      <c r="B29" s="7">
        <f t="shared" si="1"/>
        <v>40634</v>
      </c>
      <c r="C29" s="8">
        <v>1772372</v>
      </c>
      <c r="D29" s="7">
        <f t="shared" si="12"/>
        <v>40603</v>
      </c>
      <c r="E29" s="8" t="e">
        <f>'Att(1of5)(JP-Non)'!#REF!+'Att(1of5)(JP-Non)'!F34+'Att(1of5)(JP-Non)'!#REF!+'Att(4of5)(JP-Dedicated)'!#REF!+'Att(4of5)(JP-Dedicated)'!F32</f>
        <v>#REF!</v>
      </c>
      <c r="F29" s="10" t="e">
        <f t="shared" si="7"/>
        <v>#REF!</v>
      </c>
      <c r="H29" s="25">
        <f t="shared" si="8"/>
        <v>40575</v>
      </c>
      <c r="I29" s="49">
        <v>2.016E-3</v>
      </c>
      <c r="J29" s="26">
        <f t="shared" si="9"/>
        <v>40603</v>
      </c>
      <c r="K29" s="51">
        <v>879152796</v>
      </c>
      <c r="L29" s="27">
        <f t="shared" si="10"/>
        <v>1772372.0367360001</v>
      </c>
      <c r="M29" s="28">
        <f t="shared" si="11"/>
        <v>-3.6736000096425414E-2</v>
      </c>
    </row>
    <row r="30" spans="2:13" x14ac:dyDescent="0.25">
      <c r="B30" s="48">
        <f t="shared" si="1"/>
        <v>40664</v>
      </c>
      <c r="C30" s="8">
        <v>1938194</v>
      </c>
      <c r="D30" s="7">
        <f t="shared" si="12"/>
        <v>40634</v>
      </c>
      <c r="E30" s="8" t="e">
        <f>'Att(1of5)(JP-Non)'!#REF!+'Att(1of5)(JP-Non)'!F35+'Att(1of5)(JP-Non)'!#REF!+'Att(4of5)(JP-Dedicated)'!#REF!+'Att(4of5)(JP-Dedicated)'!F33</f>
        <v>#REF!</v>
      </c>
      <c r="F30" s="10" t="e">
        <f t="shared" si="7"/>
        <v>#REF!</v>
      </c>
      <c r="H30" s="25">
        <f t="shared" si="8"/>
        <v>40603</v>
      </c>
      <c r="I30" s="49">
        <v>2.369E-3</v>
      </c>
      <c r="J30" s="26">
        <f t="shared" si="9"/>
        <v>40634</v>
      </c>
      <c r="K30" s="51">
        <v>820604367</v>
      </c>
      <c r="L30" s="27">
        <f t="shared" si="10"/>
        <v>1944011.7454230001</v>
      </c>
      <c r="M30" s="28">
        <f t="shared" si="11"/>
        <v>-5817.7454230000731</v>
      </c>
    </row>
    <row r="31" spans="2:13" x14ac:dyDescent="0.25">
      <c r="B31" s="48">
        <f t="shared" si="1"/>
        <v>40695</v>
      </c>
      <c r="C31" s="8">
        <v>1514602</v>
      </c>
      <c r="D31" s="7">
        <f t="shared" si="12"/>
        <v>40664</v>
      </c>
      <c r="E31" s="8" t="e">
        <f>'Att(1of5)(JP-Non)'!#REF!+'Att(1of5)(JP-Non)'!F36+'Att(1of5)(JP-Non)'!#REF!+'Att(4of5)(JP-Dedicated)'!#REF!+'Att(4of5)(JP-Dedicated)'!F34</f>
        <v>#REF!</v>
      </c>
      <c r="F31" s="10" t="e">
        <f t="shared" si="7"/>
        <v>#REF!</v>
      </c>
      <c r="H31" s="25">
        <f t="shared" si="8"/>
        <v>40634</v>
      </c>
      <c r="I31" s="49">
        <v>1.748E-3</v>
      </c>
      <c r="J31" s="26">
        <f t="shared" si="9"/>
        <v>40664</v>
      </c>
      <c r="K31" s="51">
        <v>864021595</v>
      </c>
      <c r="L31" s="27">
        <f t="shared" si="10"/>
        <v>1510309.7480599999</v>
      </c>
      <c r="M31" s="28">
        <f t="shared" si="11"/>
        <v>4292.2519400001038</v>
      </c>
    </row>
    <row r="32" spans="2:13" x14ac:dyDescent="0.25">
      <c r="B32" s="7">
        <f t="shared" si="1"/>
        <v>40725</v>
      </c>
      <c r="C32" s="8">
        <v>2012880</v>
      </c>
      <c r="D32" s="7">
        <f t="shared" si="12"/>
        <v>40695</v>
      </c>
      <c r="E32" s="8" t="e">
        <f>'Att(1of5)(JP-Non)'!#REF!+'Att(1of5)(JP-Non)'!F37+'Att(1of5)(JP-Non)'!#REF!+'Att(4of5)(JP-Dedicated)'!#REF!+'Att(4of5)(JP-Dedicated)'!F35</f>
        <v>#REF!</v>
      </c>
      <c r="F32" s="10" t="e">
        <f t="shared" si="7"/>
        <v>#REF!</v>
      </c>
      <c r="H32" s="25">
        <f t="shared" si="8"/>
        <v>40664</v>
      </c>
      <c r="I32" s="49">
        <v>2.284E-3</v>
      </c>
      <c r="J32" s="26">
        <f t="shared" si="9"/>
        <v>40695</v>
      </c>
      <c r="K32" s="51">
        <v>881295826</v>
      </c>
      <c r="L32" s="27">
        <f t="shared" si="10"/>
        <v>2012879.666584</v>
      </c>
      <c r="M32" s="28">
        <f t="shared" si="11"/>
        <v>0.33341600000858307</v>
      </c>
    </row>
    <row r="33" spans="1:13" x14ac:dyDescent="0.25">
      <c r="B33" s="7">
        <f t="shared" si="1"/>
        <v>40756</v>
      </c>
      <c r="C33" s="8">
        <v>2016983</v>
      </c>
      <c r="D33" s="7">
        <f t="shared" ref="D33:D36" si="13">EDATE(B33,-1)</f>
        <v>40725</v>
      </c>
      <c r="E33" s="8" t="e">
        <f>'Att(1of5)(JP-Non)'!#REF!+'Att(1of5)(JP-Non)'!F38+'Att(1of5)(JP-Non)'!#REF!+'Att(4of5)(JP-Dedicated)'!#REF!+'Att(4of5)(JP-Dedicated)'!F36</f>
        <v>#REF!</v>
      </c>
      <c r="F33" s="10" t="e">
        <f t="shared" ref="F33:F36" si="14">ROUND(C33-E33,0.2)</f>
        <v>#REF!</v>
      </c>
      <c r="H33" s="25">
        <f t="shared" ref="H33:H36" si="15">EDATE(B33,-2)</f>
        <v>40695</v>
      </c>
      <c r="I33" s="49">
        <v>2.1090000000000002E-3</v>
      </c>
      <c r="J33" s="26">
        <f t="shared" ref="J33:J36" si="16">EDATE(B33,-1)</f>
        <v>40725</v>
      </c>
      <c r="K33" s="51">
        <v>956369264</v>
      </c>
      <c r="L33" s="27">
        <f t="shared" ref="L33:L36" si="17">I33*K33</f>
        <v>2016982.7777760001</v>
      </c>
      <c r="M33" s="28">
        <f t="shared" ref="M33:M36" si="18">C33-L33</f>
        <v>0.22222399991005659</v>
      </c>
    </row>
    <row r="34" spans="1:13" x14ac:dyDescent="0.25">
      <c r="B34" s="7">
        <f t="shared" si="1"/>
        <v>40787</v>
      </c>
      <c r="C34" s="8">
        <v>2037757</v>
      </c>
      <c r="D34" s="7">
        <f t="shared" si="13"/>
        <v>40756</v>
      </c>
      <c r="E34" s="8" t="e">
        <f>'Att(1of5)(JP-Non)'!#REF!+'Att(1of5)(JP-Non)'!F39+'Att(1of5)(JP-Non)'!#REF!+'Att(4of5)(JP-Dedicated)'!#REF!+'Att(4of5)(JP-Dedicated)'!F37</f>
        <v>#REF!</v>
      </c>
      <c r="F34" s="10" t="e">
        <f t="shared" si="14"/>
        <v>#REF!</v>
      </c>
      <c r="H34" s="25">
        <f t="shared" si="15"/>
        <v>40725</v>
      </c>
      <c r="I34" s="49">
        <v>2.2009999999999998E-3</v>
      </c>
      <c r="J34" s="26">
        <f t="shared" si="16"/>
        <v>40756</v>
      </c>
      <c r="K34" s="51">
        <v>925832222</v>
      </c>
      <c r="L34" s="27">
        <f t="shared" si="17"/>
        <v>2037756.7206219998</v>
      </c>
      <c r="M34" s="28">
        <f t="shared" si="18"/>
        <v>0.27937800018116832</v>
      </c>
    </row>
    <row r="35" spans="1:13" x14ac:dyDescent="0.25">
      <c r="B35" s="7">
        <f t="shared" si="1"/>
        <v>40817</v>
      </c>
      <c r="C35" s="8">
        <v>1610557</v>
      </c>
      <c r="D35" s="7">
        <f t="shared" si="13"/>
        <v>40787</v>
      </c>
      <c r="E35" s="8" t="e">
        <f>'Att(1of5)(JP-Non)'!#REF!+'Att(1of5)(JP-Non)'!F40+'Att(1of5)(JP-Non)'!#REF!+'Att(4of5)(JP-Dedicated)'!#REF!+'Att(4of5)(JP-Dedicated)'!F38</f>
        <v>#REF!</v>
      </c>
      <c r="F35" s="10" t="e">
        <f t="shared" si="14"/>
        <v>#REF!</v>
      </c>
      <c r="H35" s="25">
        <f t="shared" si="15"/>
        <v>40756</v>
      </c>
      <c r="I35" s="49">
        <v>1.9239999999999999E-3</v>
      </c>
      <c r="J35" s="26">
        <f t="shared" si="16"/>
        <v>40787</v>
      </c>
      <c r="K35" s="51">
        <v>837087680</v>
      </c>
      <c r="L35" s="27">
        <f t="shared" si="17"/>
        <v>1610556.6963199999</v>
      </c>
      <c r="M35" s="28">
        <f t="shared" si="18"/>
        <v>0.30368000012822449</v>
      </c>
    </row>
    <row r="36" spans="1:13" x14ac:dyDescent="0.25">
      <c r="B36" s="7">
        <f t="shared" si="1"/>
        <v>40848</v>
      </c>
      <c r="C36" s="8">
        <v>2078006</v>
      </c>
      <c r="D36" s="7">
        <f t="shared" si="13"/>
        <v>40817</v>
      </c>
      <c r="E36" s="8" t="e">
        <f>'Att(1of5)(JP-Non)'!#REF!+'Att(1of5)(JP-Non)'!F41+'Att(1of5)(JP-Non)'!#REF!+'Att(4of5)(JP-Dedicated)'!#REF!+'Att(4of5)(JP-Dedicated)'!F39</f>
        <v>#REF!</v>
      </c>
      <c r="F36" s="10" t="e">
        <f t="shared" si="14"/>
        <v>#REF!</v>
      </c>
      <c r="H36" s="29">
        <f t="shared" si="15"/>
        <v>40787</v>
      </c>
      <c r="I36" s="50">
        <v>2.4229999999999998E-3</v>
      </c>
      <c r="J36" s="30">
        <f t="shared" si="16"/>
        <v>40817</v>
      </c>
      <c r="K36" s="52">
        <v>857617102</v>
      </c>
      <c r="L36" s="31">
        <f t="shared" si="17"/>
        <v>2078006.2381459998</v>
      </c>
      <c r="M36" s="32">
        <f t="shared" si="18"/>
        <v>-0.23814599984325469</v>
      </c>
    </row>
    <row r="37" spans="1:13" x14ac:dyDescent="0.25">
      <c r="B37" s="5"/>
      <c r="D37" s="5"/>
    </row>
    <row r="38" spans="1:13" x14ac:dyDescent="0.25">
      <c r="A38" s="45" t="s">
        <v>27</v>
      </c>
      <c r="B38" s="15" t="s">
        <v>17</v>
      </c>
      <c r="D38" s="5"/>
    </row>
    <row r="39" spans="1:13" x14ac:dyDescent="0.25">
      <c r="A39" s="45" t="s">
        <v>26</v>
      </c>
      <c r="B39" s="15" t="s">
        <v>28</v>
      </c>
      <c r="D39" s="5"/>
    </row>
    <row r="40" spans="1:13" x14ac:dyDescent="0.25">
      <c r="B40" s="5"/>
      <c r="D40" s="5"/>
    </row>
    <row r="41" spans="1:13" x14ac:dyDescent="0.25">
      <c r="B41" s="5"/>
      <c r="D41" s="5"/>
    </row>
    <row r="42" spans="1:13" x14ac:dyDescent="0.25">
      <c r="B42" s="5"/>
      <c r="D42" s="5"/>
    </row>
    <row r="43" spans="1:13" x14ac:dyDescent="0.25">
      <c r="B43" s="5"/>
      <c r="D43" s="5"/>
    </row>
    <row r="44" spans="1:13" x14ac:dyDescent="0.25">
      <c r="B44" s="5"/>
      <c r="D44" s="5"/>
    </row>
    <row r="45" spans="1:13" x14ac:dyDescent="0.25">
      <c r="B45" s="5"/>
      <c r="D45" s="5"/>
    </row>
    <row r="46" spans="1:13" x14ac:dyDescent="0.25">
      <c r="B46" s="5"/>
      <c r="D46" s="5"/>
    </row>
    <row r="47" spans="1:13" x14ac:dyDescent="0.25">
      <c r="B47" s="5"/>
      <c r="D47" s="5"/>
    </row>
    <row r="48" spans="1:13" x14ac:dyDescent="0.25">
      <c r="B48" s="5"/>
      <c r="D48" s="5"/>
    </row>
    <row r="49" spans="2:4" x14ac:dyDescent="0.25">
      <c r="B49" s="5"/>
      <c r="D49" s="5"/>
    </row>
    <row r="50" spans="2:4" x14ac:dyDescent="0.25">
      <c r="B50" s="5"/>
      <c r="D50" s="5"/>
    </row>
    <row r="51" spans="2:4" x14ac:dyDescent="0.25">
      <c r="B51" s="5"/>
      <c r="D51" s="5"/>
    </row>
    <row r="52" spans="2:4" x14ac:dyDescent="0.25">
      <c r="B52" s="5"/>
      <c r="D52" s="5"/>
    </row>
    <row r="53" spans="2:4" x14ac:dyDescent="0.25">
      <c r="B53" s="5"/>
      <c r="D53" s="5"/>
    </row>
    <row r="54" spans="2:4" x14ac:dyDescent="0.25">
      <c r="B54" s="5"/>
      <c r="D54" s="5"/>
    </row>
    <row r="55" spans="2:4" x14ac:dyDescent="0.25">
      <c r="B55" s="5"/>
      <c r="D55" s="5"/>
    </row>
    <row r="56" spans="2:4" x14ac:dyDescent="0.25">
      <c r="B56" s="5"/>
      <c r="D56" s="5"/>
    </row>
    <row r="57" spans="2:4" x14ac:dyDescent="0.25">
      <c r="B57" s="5"/>
      <c r="D57" s="5"/>
    </row>
    <row r="58" spans="2:4" x14ac:dyDescent="0.25">
      <c r="B58" s="5"/>
      <c r="D58" s="5"/>
    </row>
    <row r="59" spans="2:4" x14ac:dyDescent="0.25">
      <c r="B59" s="5"/>
      <c r="D59" s="5"/>
    </row>
    <row r="60" spans="2:4" x14ac:dyDescent="0.25">
      <c r="B60" s="5"/>
      <c r="D60" s="5"/>
    </row>
    <row r="61" spans="2:4" x14ac:dyDescent="0.25">
      <c r="B61" s="5"/>
      <c r="D61" s="5"/>
    </row>
    <row r="62" spans="2:4" x14ac:dyDescent="0.25">
      <c r="B62" s="5"/>
      <c r="D62" s="5"/>
    </row>
    <row r="63" spans="2:4" x14ac:dyDescent="0.25">
      <c r="B63" s="5"/>
      <c r="D63" s="5"/>
    </row>
    <row r="64" spans="2:4" x14ac:dyDescent="0.25">
      <c r="B64" s="5"/>
      <c r="D64" s="5"/>
    </row>
    <row r="65" spans="2:4" x14ac:dyDescent="0.25">
      <c r="B65" s="5"/>
      <c r="D65" s="5"/>
    </row>
    <row r="66" spans="2:4" x14ac:dyDescent="0.25">
      <c r="B66" s="5"/>
      <c r="D66" s="5"/>
    </row>
    <row r="67" spans="2:4" x14ac:dyDescent="0.25">
      <c r="B67" s="5"/>
      <c r="D67" s="5"/>
    </row>
    <row r="68" spans="2:4" x14ac:dyDescent="0.25">
      <c r="B68" s="5"/>
      <c r="D68" s="5"/>
    </row>
    <row r="69" spans="2:4" x14ac:dyDescent="0.25">
      <c r="B69" s="5"/>
      <c r="D69" s="5"/>
    </row>
    <row r="70" spans="2:4" x14ac:dyDescent="0.25">
      <c r="B70" s="5"/>
      <c r="D70" s="5"/>
    </row>
    <row r="71" spans="2:4" x14ac:dyDescent="0.25">
      <c r="B71" s="5"/>
      <c r="D71" s="5"/>
    </row>
    <row r="72" spans="2:4" x14ac:dyDescent="0.25">
      <c r="B72" s="5"/>
      <c r="D72" s="5"/>
    </row>
    <row r="73" spans="2:4" x14ac:dyDescent="0.25">
      <c r="B73" s="5"/>
      <c r="D73" s="5"/>
    </row>
    <row r="74" spans="2:4" x14ac:dyDescent="0.25">
      <c r="B74" s="5"/>
      <c r="D74" s="5"/>
    </row>
    <row r="75" spans="2:4" x14ac:dyDescent="0.25">
      <c r="B75" s="5"/>
      <c r="D75" s="5"/>
    </row>
    <row r="76" spans="2:4" x14ac:dyDescent="0.25">
      <c r="B76" s="5"/>
      <c r="D76" s="5"/>
    </row>
    <row r="77" spans="2:4" x14ac:dyDescent="0.25">
      <c r="B77" s="5"/>
      <c r="D77" s="5"/>
    </row>
    <row r="78" spans="2:4" x14ac:dyDescent="0.25">
      <c r="B78" s="5"/>
      <c r="D78" s="5"/>
    </row>
    <row r="79" spans="2:4" x14ac:dyDescent="0.25">
      <c r="B79" s="5"/>
      <c r="D79" s="5"/>
    </row>
    <row r="80" spans="2:4" x14ac:dyDescent="0.25">
      <c r="B80" s="5"/>
      <c r="D80" s="5"/>
    </row>
    <row r="81" spans="2:4" x14ac:dyDescent="0.25">
      <c r="B81" s="5"/>
      <c r="D81" s="5"/>
    </row>
    <row r="82" spans="2:4" x14ac:dyDescent="0.25">
      <c r="B82" s="5"/>
      <c r="D82" s="5"/>
    </row>
    <row r="83" spans="2:4" x14ac:dyDescent="0.25">
      <c r="B83" s="5"/>
      <c r="D83" s="5"/>
    </row>
    <row r="84" spans="2:4" x14ac:dyDescent="0.25">
      <c r="B84" s="5"/>
      <c r="D84" s="5"/>
    </row>
    <row r="85" spans="2:4" x14ac:dyDescent="0.25">
      <c r="B85" s="5"/>
      <c r="D85" s="5"/>
    </row>
    <row r="86" spans="2:4" x14ac:dyDescent="0.25">
      <c r="B86" s="5"/>
      <c r="D86" s="5"/>
    </row>
    <row r="87" spans="2:4" x14ac:dyDescent="0.25">
      <c r="B87" s="5"/>
      <c r="D87" s="5"/>
    </row>
    <row r="88" spans="2:4" x14ac:dyDescent="0.25">
      <c r="B88" s="5"/>
      <c r="D88" s="5"/>
    </row>
    <row r="89" spans="2:4" x14ac:dyDescent="0.25">
      <c r="B89" s="5"/>
      <c r="D89" s="5"/>
    </row>
    <row r="90" spans="2:4" x14ac:dyDescent="0.25">
      <c r="B90" s="5"/>
      <c r="D90" s="5"/>
    </row>
    <row r="91" spans="2:4" x14ac:dyDescent="0.25">
      <c r="B91" s="5"/>
      <c r="D91" s="5"/>
    </row>
    <row r="92" spans="2:4" x14ac:dyDescent="0.25">
      <c r="B92" s="5"/>
      <c r="D92" s="5"/>
    </row>
    <row r="93" spans="2:4" x14ac:dyDescent="0.25">
      <c r="B93" s="5"/>
      <c r="D93" s="5"/>
    </row>
    <row r="94" spans="2:4" x14ac:dyDescent="0.25">
      <c r="B94" s="5"/>
      <c r="D94" s="5"/>
    </row>
    <row r="95" spans="2:4" x14ac:dyDescent="0.25">
      <c r="B95" s="5"/>
      <c r="D95" s="5"/>
    </row>
    <row r="96" spans="2:4" x14ac:dyDescent="0.25">
      <c r="B96" s="5"/>
      <c r="D96" s="5"/>
    </row>
    <row r="97" spans="2:4" x14ac:dyDescent="0.25">
      <c r="B97" s="5"/>
      <c r="D97" s="5"/>
    </row>
    <row r="98" spans="2:4" x14ac:dyDescent="0.25">
      <c r="B98" s="5"/>
      <c r="D98" s="5"/>
    </row>
    <row r="99" spans="2:4" x14ac:dyDescent="0.25">
      <c r="B99" s="5"/>
      <c r="D99" s="5"/>
    </row>
    <row r="100" spans="2:4" x14ac:dyDescent="0.25">
      <c r="B100" s="5"/>
      <c r="D100" s="5"/>
    </row>
    <row r="101" spans="2:4" x14ac:dyDescent="0.25">
      <c r="B101" s="5"/>
      <c r="D101" s="5"/>
    </row>
    <row r="102" spans="2:4" x14ac:dyDescent="0.25">
      <c r="B102" s="5"/>
      <c r="D102" s="5"/>
    </row>
    <row r="103" spans="2:4" x14ac:dyDescent="0.25">
      <c r="B103" s="5"/>
      <c r="D103" s="5"/>
    </row>
    <row r="104" spans="2:4" x14ac:dyDescent="0.25">
      <c r="B104" s="5"/>
      <c r="D104" s="5"/>
    </row>
    <row r="105" spans="2:4" x14ac:dyDescent="0.25">
      <c r="B105" s="5"/>
      <c r="D105" s="5"/>
    </row>
    <row r="106" spans="2:4" x14ac:dyDescent="0.25">
      <c r="B106" s="5"/>
      <c r="D106" s="5"/>
    </row>
    <row r="107" spans="2:4" x14ac:dyDescent="0.25">
      <c r="B107" s="5"/>
      <c r="D107" s="5"/>
    </row>
    <row r="108" spans="2:4" x14ac:dyDescent="0.25">
      <c r="B108" s="5"/>
      <c r="D108" s="5"/>
    </row>
    <row r="109" spans="2:4" x14ac:dyDescent="0.25">
      <c r="B109" s="5"/>
      <c r="D109" s="5"/>
    </row>
    <row r="110" spans="2:4" x14ac:dyDescent="0.25">
      <c r="B110" s="5"/>
      <c r="D110" s="5"/>
    </row>
    <row r="111" spans="2:4" x14ac:dyDescent="0.25">
      <c r="B111" s="5"/>
      <c r="D111" s="5"/>
    </row>
    <row r="112" spans="2:4" x14ac:dyDescent="0.25">
      <c r="B112" s="5"/>
      <c r="D112" s="5"/>
    </row>
    <row r="113" spans="2:4" x14ac:dyDescent="0.25">
      <c r="B113" s="5"/>
      <c r="D113" s="5"/>
    </row>
    <row r="114" spans="2:4" x14ac:dyDescent="0.25">
      <c r="B114" s="5"/>
      <c r="D114" s="5"/>
    </row>
    <row r="115" spans="2:4" x14ac:dyDescent="0.25">
      <c r="B115" s="5"/>
      <c r="D115" s="5"/>
    </row>
    <row r="116" spans="2:4" x14ac:dyDescent="0.25">
      <c r="B116" s="5"/>
      <c r="D116" s="5"/>
    </row>
    <row r="117" spans="2:4" x14ac:dyDescent="0.25">
      <c r="B117" s="5"/>
      <c r="D117" s="5"/>
    </row>
    <row r="118" spans="2:4" x14ac:dyDescent="0.25">
      <c r="B118" s="5"/>
      <c r="D118" s="5"/>
    </row>
    <row r="119" spans="2:4" x14ac:dyDescent="0.25">
      <c r="B119" s="5"/>
      <c r="D119" s="5"/>
    </row>
    <row r="120" spans="2:4" x14ac:dyDescent="0.25">
      <c r="B120" s="5"/>
      <c r="D120" s="5"/>
    </row>
    <row r="121" spans="2:4" x14ac:dyDescent="0.25">
      <c r="B121" s="5"/>
      <c r="D121" s="5"/>
    </row>
    <row r="122" spans="2:4" x14ac:dyDescent="0.25">
      <c r="B122" s="5"/>
      <c r="D122" s="5"/>
    </row>
    <row r="123" spans="2:4" x14ac:dyDescent="0.25">
      <c r="B123" s="5"/>
      <c r="D123" s="5"/>
    </row>
    <row r="124" spans="2:4" x14ac:dyDescent="0.25">
      <c r="B124" s="5"/>
      <c r="D124" s="5"/>
    </row>
    <row r="125" spans="2:4" x14ac:dyDescent="0.25">
      <c r="B125" s="5"/>
      <c r="D125" s="5"/>
    </row>
    <row r="126" spans="2:4" x14ac:dyDescent="0.25">
      <c r="B126" s="5"/>
      <c r="D126" s="5"/>
    </row>
    <row r="127" spans="2:4" x14ac:dyDescent="0.25">
      <c r="B127" s="5"/>
      <c r="D127" s="5"/>
    </row>
    <row r="128" spans="2:4" x14ac:dyDescent="0.25">
      <c r="B128" s="5"/>
      <c r="D128" s="5"/>
    </row>
    <row r="129" spans="2:4" x14ac:dyDescent="0.25">
      <c r="B129" s="5"/>
      <c r="D129" s="5"/>
    </row>
    <row r="130" spans="2:4" x14ac:dyDescent="0.25">
      <c r="B130" s="5"/>
      <c r="D130" s="5"/>
    </row>
    <row r="131" spans="2:4" x14ac:dyDescent="0.25">
      <c r="B131" s="5"/>
      <c r="D131" s="5"/>
    </row>
    <row r="132" spans="2:4" x14ac:dyDescent="0.25">
      <c r="B132" s="5"/>
      <c r="D132" s="5"/>
    </row>
    <row r="133" spans="2:4" x14ac:dyDescent="0.25">
      <c r="B133" s="5"/>
      <c r="D133" s="5"/>
    </row>
    <row r="134" spans="2:4" x14ac:dyDescent="0.25">
      <c r="B134" s="5"/>
      <c r="D134" s="5"/>
    </row>
    <row r="135" spans="2:4" x14ac:dyDescent="0.25">
      <c r="B135" s="5"/>
      <c r="D135" s="5"/>
    </row>
    <row r="136" spans="2:4" x14ac:dyDescent="0.25">
      <c r="B136" s="5"/>
      <c r="D136" s="5"/>
    </row>
    <row r="137" spans="2:4" x14ac:dyDescent="0.25">
      <c r="B137" s="5"/>
      <c r="D137" s="5"/>
    </row>
    <row r="138" spans="2:4" x14ac:dyDescent="0.25">
      <c r="B138" s="5"/>
      <c r="D138" s="5"/>
    </row>
    <row r="139" spans="2:4" x14ac:dyDescent="0.25">
      <c r="B139" s="5"/>
      <c r="D139" s="5"/>
    </row>
    <row r="140" spans="2:4" x14ac:dyDescent="0.25">
      <c r="B140" s="5"/>
      <c r="D140" s="5"/>
    </row>
    <row r="141" spans="2:4" x14ac:dyDescent="0.25">
      <c r="B141" s="5"/>
      <c r="D141" s="5"/>
    </row>
    <row r="142" spans="2:4" x14ac:dyDescent="0.25">
      <c r="B142" s="5"/>
      <c r="D142" s="5"/>
    </row>
    <row r="143" spans="2:4" x14ac:dyDescent="0.25">
      <c r="B143" s="5"/>
      <c r="D143" s="5"/>
    </row>
    <row r="144" spans="2:4" x14ac:dyDescent="0.25">
      <c r="B144" s="6"/>
      <c r="D144" s="6"/>
    </row>
    <row r="145" spans="2:4" x14ac:dyDescent="0.25">
      <c r="B145" s="6"/>
      <c r="D145" s="6"/>
    </row>
    <row r="146" spans="2:4" x14ac:dyDescent="0.25">
      <c r="B146" s="6"/>
      <c r="D146" s="6"/>
    </row>
    <row r="147" spans="2:4" x14ac:dyDescent="0.25">
      <c r="B147" s="6"/>
      <c r="D147" s="6"/>
    </row>
    <row r="148" spans="2:4" x14ac:dyDescent="0.25">
      <c r="B148" s="6"/>
      <c r="D148" s="6"/>
    </row>
    <row r="149" spans="2:4" x14ac:dyDescent="0.25">
      <c r="B149" s="6"/>
      <c r="D149" s="6"/>
    </row>
    <row r="150" spans="2:4" x14ac:dyDescent="0.25">
      <c r="B150" s="6"/>
      <c r="D150" s="6"/>
    </row>
    <row r="151" spans="2:4" x14ac:dyDescent="0.25">
      <c r="B151" s="6"/>
      <c r="D151" s="6"/>
    </row>
    <row r="152" spans="2:4" x14ac:dyDescent="0.25">
      <c r="B152" s="6"/>
      <c r="D152" s="6"/>
    </row>
    <row r="153" spans="2:4" x14ac:dyDescent="0.25">
      <c r="B153" s="6"/>
      <c r="D153" s="6"/>
    </row>
    <row r="154" spans="2:4" x14ac:dyDescent="0.25">
      <c r="B154" s="6"/>
      <c r="D154" s="6"/>
    </row>
    <row r="155" spans="2:4" x14ac:dyDescent="0.25">
      <c r="B155" s="6"/>
      <c r="D155" s="6"/>
    </row>
    <row r="156" spans="2:4" x14ac:dyDescent="0.25">
      <c r="B156" s="6"/>
      <c r="D156" s="6"/>
    </row>
    <row r="157" spans="2:4" x14ac:dyDescent="0.25">
      <c r="B157" s="6"/>
      <c r="D157" s="6"/>
    </row>
    <row r="158" spans="2:4" x14ac:dyDescent="0.25">
      <c r="B158" s="6"/>
      <c r="D158" s="6"/>
    </row>
    <row r="159" spans="2:4" x14ac:dyDescent="0.25">
      <c r="B159" s="6"/>
      <c r="D159" s="6"/>
    </row>
    <row r="160" spans="2:4" x14ac:dyDescent="0.25">
      <c r="B160" s="6"/>
      <c r="D160" s="6"/>
    </row>
    <row r="161" spans="2:4" x14ac:dyDescent="0.25">
      <c r="B161" s="6"/>
      <c r="D161" s="6"/>
    </row>
    <row r="162" spans="2:4" x14ac:dyDescent="0.25">
      <c r="B162" s="6"/>
      <c r="D162" s="6"/>
    </row>
    <row r="163" spans="2:4" x14ac:dyDescent="0.25">
      <c r="B163" s="6"/>
      <c r="D163" s="6"/>
    </row>
    <row r="164" spans="2:4" x14ac:dyDescent="0.25">
      <c r="B164" s="6"/>
      <c r="D164" s="6"/>
    </row>
    <row r="165" spans="2:4" x14ac:dyDescent="0.25">
      <c r="B165" s="6"/>
      <c r="D165" s="6"/>
    </row>
    <row r="166" spans="2:4" x14ac:dyDescent="0.25">
      <c r="B166" s="6"/>
      <c r="D166" s="6"/>
    </row>
    <row r="167" spans="2:4" x14ac:dyDescent="0.25">
      <c r="B167" s="6"/>
      <c r="D167" s="6"/>
    </row>
    <row r="168" spans="2:4" x14ac:dyDescent="0.25">
      <c r="B168" s="6"/>
      <c r="D168" s="6"/>
    </row>
    <row r="169" spans="2:4" x14ac:dyDescent="0.25">
      <c r="B169" s="6"/>
      <c r="D169" s="6"/>
    </row>
    <row r="170" spans="2:4" x14ac:dyDescent="0.25">
      <c r="B170" s="6"/>
      <c r="D170" s="6"/>
    </row>
    <row r="171" spans="2:4" x14ac:dyDescent="0.25">
      <c r="B171" s="6"/>
      <c r="D171" s="6"/>
    </row>
    <row r="172" spans="2:4" x14ac:dyDescent="0.25">
      <c r="B172" s="6"/>
      <c r="D172" s="6"/>
    </row>
    <row r="173" spans="2:4" x14ac:dyDescent="0.25">
      <c r="B173" s="6"/>
      <c r="D173" s="6"/>
    </row>
    <row r="174" spans="2:4" x14ac:dyDescent="0.25">
      <c r="B174" s="6"/>
      <c r="D174" s="6"/>
    </row>
    <row r="175" spans="2:4" x14ac:dyDescent="0.25">
      <c r="B175" s="6"/>
      <c r="D175" s="6"/>
    </row>
    <row r="176" spans="2:4" x14ac:dyDescent="0.25">
      <c r="B176" s="6"/>
      <c r="D176" s="6"/>
    </row>
    <row r="177" spans="2:4" x14ac:dyDescent="0.25">
      <c r="B177" s="6"/>
      <c r="D177" s="6"/>
    </row>
    <row r="178" spans="2:4" x14ac:dyDescent="0.25">
      <c r="B178" s="6"/>
      <c r="D178" s="6"/>
    </row>
    <row r="179" spans="2:4" x14ac:dyDescent="0.25">
      <c r="B179" s="6"/>
      <c r="D179" s="6"/>
    </row>
    <row r="180" spans="2:4" x14ac:dyDescent="0.25">
      <c r="B180" s="6"/>
      <c r="D180" s="6"/>
    </row>
    <row r="181" spans="2:4" x14ac:dyDescent="0.25">
      <c r="B181" s="6"/>
      <c r="D181" s="6"/>
    </row>
    <row r="182" spans="2:4" x14ac:dyDescent="0.25">
      <c r="B182" s="6"/>
      <c r="D182" s="6"/>
    </row>
    <row r="183" spans="2:4" x14ac:dyDescent="0.25">
      <c r="B183" s="6"/>
      <c r="D183" s="6"/>
    </row>
    <row r="184" spans="2:4" x14ac:dyDescent="0.25">
      <c r="B184" s="6"/>
      <c r="D184" s="6"/>
    </row>
    <row r="185" spans="2:4" x14ac:dyDescent="0.25">
      <c r="B185" s="6"/>
      <c r="D185" s="6"/>
    </row>
    <row r="186" spans="2:4" x14ac:dyDescent="0.25">
      <c r="B186" s="6"/>
      <c r="D186" s="6"/>
    </row>
    <row r="187" spans="2:4" x14ac:dyDescent="0.25">
      <c r="B187" s="6"/>
      <c r="D187" s="6"/>
    </row>
    <row r="188" spans="2:4" x14ac:dyDescent="0.25">
      <c r="B188" s="6"/>
      <c r="D188" s="6"/>
    </row>
    <row r="189" spans="2:4" x14ac:dyDescent="0.25">
      <c r="B189" s="6"/>
      <c r="D189" s="6"/>
    </row>
    <row r="190" spans="2:4" x14ac:dyDescent="0.25">
      <c r="B190" s="6"/>
      <c r="D190" s="6"/>
    </row>
    <row r="191" spans="2:4" x14ac:dyDescent="0.25">
      <c r="B191" s="6"/>
      <c r="D191" s="6"/>
    </row>
    <row r="192" spans="2:4" x14ac:dyDescent="0.25">
      <c r="B192" s="6"/>
      <c r="D192" s="6"/>
    </row>
    <row r="193" spans="2:4" x14ac:dyDescent="0.25">
      <c r="B193" s="6"/>
      <c r="D193" s="6"/>
    </row>
    <row r="194" spans="2:4" x14ac:dyDescent="0.25">
      <c r="B194" s="6"/>
      <c r="D194" s="6"/>
    </row>
    <row r="195" spans="2:4" x14ac:dyDescent="0.25">
      <c r="B195" s="6"/>
      <c r="D195" s="6"/>
    </row>
    <row r="196" spans="2:4" x14ac:dyDescent="0.25">
      <c r="B196" s="6"/>
      <c r="D196" s="6"/>
    </row>
    <row r="197" spans="2:4" x14ac:dyDescent="0.25">
      <c r="B197" s="6"/>
      <c r="D197" s="6"/>
    </row>
    <row r="198" spans="2:4" x14ac:dyDescent="0.25">
      <c r="B198" s="6"/>
      <c r="D198" s="6"/>
    </row>
    <row r="199" spans="2:4" x14ac:dyDescent="0.25">
      <c r="B199" s="6"/>
      <c r="D199" s="6"/>
    </row>
    <row r="200" spans="2:4" x14ac:dyDescent="0.25">
      <c r="B200" s="6"/>
      <c r="D200" s="6"/>
    </row>
    <row r="201" spans="2:4" x14ac:dyDescent="0.25">
      <c r="B201" s="6"/>
      <c r="D201" s="6"/>
    </row>
    <row r="202" spans="2:4" x14ac:dyDescent="0.25">
      <c r="B202" s="6"/>
      <c r="D202" s="6"/>
    </row>
    <row r="203" spans="2:4" x14ac:dyDescent="0.25">
      <c r="B203" s="6"/>
      <c r="D203" s="6"/>
    </row>
    <row r="204" spans="2:4" x14ac:dyDescent="0.25">
      <c r="B204" s="6"/>
      <c r="D204" s="6"/>
    </row>
    <row r="205" spans="2:4" x14ac:dyDescent="0.25">
      <c r="B205" s="6"/>
      <c r="D205" s="6"/>
    </row>
    <row r="206" spans="2:4" x14ac:dyDescent="0.25">
      <c r="B206" s="6"/>
      <c r="D206" s="6"/>
    </row>
    <row r="207" spans="2:4" x14ac:dyDescent="0.25">
      <c r="B207" s="6"/>
      <c r="D207" s="6"/>
    </row>
    <row r="208" spans="2:4" x14ac:dyDescent="0.25">
      <c r="B208" s="6"/>
      <c r="D208" s="6"/>
    </row>
    <row r="209" spans="2:4" x14ac:dyDescent="0.25">
      <c r="B209" s="6"/>
      <c r="D209" s="6"/>
    </row>
    <row r="210" spans="2:4" x14ac:dyDescent="0.25">
      <c r="B210" s="6"/>
      <c r="D210" s="6"/>
    </row>
    <row r="211" spans="2:4" x14ac:dyDescent="0.25">
      <c r="B211" s="6"/>
      <c r="D211" s="6"/>
    </row>
    <row r="212" spans="2:4" x14ac:dyDescent="0.25">
      <c r="B212" s="6"/>
      <c r="D212" s="6"/>
    </row>
    <row r="213" spans="2:4" x14ac:dyDescent="0.25">
      <c r="B213" s="6"/>
      <c r="D213" s="6"/>
    </row>
    <row r="214" spans="2:4" x14ac:dyDescent="0.25">
      <c r="B214" s="6"/>
      <c r="D214" s="6"/>
    </row>
    <row r="215" spans="2:4" x14ac:dyDescent="0.25">
      <c r="B215" s="6"/>
      <c r="D215" s="6"/>
    </row>
    <row r="216" spans="2:4" x14ac:dyDescent="0.25">
      <c r="B216" s="6"/>
      <c r="D216" s="6"/>
    </row>
    <row r="217" spans="2:4" x14ac:dyDescent="0.25">
      <c r="B217" s="6"/>
      <c r="D217" s="6"/>
    </row>
    <row r="218" spans="2:4" x14ac:dyDescent="0.25">
      <c r="B218" s="6"/>
      <c r="D218" s="6"/>
    </row>
    <row r="219" spans="2:4" x14ac:dyDescent="0.25">
      <c r="B219" s="6"/>
      <c r="D219" s="6"/>
    </row>
    <row r="220" spans="2:4" x14ac:dyDescent="0.25">
      <c r="B220" s="6"/>
      <c r="D220" s="6"/>
    </row>
    <row r="221" spans="2:4" x14ac:dyDescent="0.25">
      <c r="B221" s="6"/>
      <c r="D221" s="6"/>
    </row>
    <row r="222" spans="2:4" x14ac:dyDescent="0.25">
      <c r="B222" s="6"/>
      <c r="D222" s="6"/>
    </row>
    <row r="223" spans="2:4" x14ac:dyDescent="0.25">
      <c r="B223" s="6"/>
      <c r="D223" s="6"/>
    </row>
    <row r="224" spans="2:4" x14ac:dyDescent="0.25">
      <c r="B224" s="6"/>
      <c r="D224" s="6"/>
    </row>
    <row r="225" spans="2:4" x14ac:dyDescent="0.25">
      <c r="B225" s="6"/>
      <c r="D225" s="6"/>
    </row>
    <row r="226" spans="2:4" x14ac:dyDescent="0.25">
      <c r="B226" s="6"/>
      <c r="D226" s="6"/>
    </row>
    <row r="227" spans="2:4" x14ac:dyDescent="0.25">
      <c r="B227" s="6"/>
      <c r="D227" s="6"/>
    </row>
    <row r="228" spans="2:4" x14ac:dyDescent="0.25">
      <c r="B228" s="6"/>
      <c r="D228" s="6"/>
    </row>
    <row r="229" spans="2:4" x14ac:dyDescent="0.25">
      <c r="B229" s="6"/>
      <c r="D229" s="6"/>
    </row>
    <row r="230" spans="2:4" x14ac:dyDescent="0.25">
      <c r="B230" s="6"/>
      <c r="D230" s="6"/>
    </row>
    <row r="231" spans="2:4" x14ac:dyDescent="0.25">
      <c r="B231" s="6"/>
      <c r="D231" s="6"/>
    </row>
    <row r="232" spans="2:4" x14ac:dyDescent="0.25">
      <c r="B232" s="6"/>
      <c r="D232" s="6"/>
    </row>
    <row r="233" spans="2:4" x14ac:dyDescent="0.25">
      <c r="B233" s="6"/>
      <c r="D233" s="6"/>
    </row>
    <row r="234" spans="2:4" x14ac:dyDescent="0.25">
      <c r="B234" s="6"/>
      <c r="D234" s="6"/>
    </row>
    <row r="235" spans="2:4" x14ac:dyDescent="0.25">
      <c r="B235" s="6"/>
      <c r="D235" s="6"/>
    </row>
    <row r="236" spans="2:4" x14ac:dyDescent="0.25">
      <c r="B236" s="6"/>
      <c r="D236" s="6"/>
    </row>
    <row r="237" spans="2:4" x14ac:dyDescent="0.25">
      <c r="B237" s="6"/>
      <c r="D237" s="6"/>
    </row>
    <row r="238" spans="2:4" x14ac:dyDescent="0.25">
      <c r="B238" s="6"/>
      <c r="D238" s="6"/>
    </row>
    <row r="239" spans="2:4" x14ac:dyDescent="0.25">
      <c r="B239" s="6"/>
      <c r="D239" s="6"/>
    </row>
    <row r="240" spans="2:4" x14ac:dyDescent="0.25">
      <c r="B240" s="6"/>
      <c r="D240" s="6"/>
    </row>
    <row r="241" spans="2:4" x14ac:dyDescent="0.25">
      <c r="B241" s="6"/>
      <c r="D241" s="6"/>
    </row>
    <row r="242" spans="2:4" x14ac:dyDescent="0.25">
      <c r="B242" s="6"/>
      <c r="D242" s="6"/>
    </row>
    <row r="243" spans="2:4" x14ac:dyDescent="0.25">
      <c r="B243" s="6"/>
      <c r="D243" s="6"/>
    </row>
    <row r="244" spans="2:4" x14ac:dyDescent="0.25">
      <c r="B244" s="6"/>
      <c r="D244" s="6"/>
    </row>
    <row r="245" spans="2:4" x14ac:dyDescent="0.25">
      <c r="B245" s="6"/>
      <c r="D245" s="6"/>
    </row>
    <row r="246" spans="2:4" x14ac:dyDescent="0.25">
      <c r="B246" s="6"/>
      <c r="D246" s="6"/>
    </row>
    <row r="247" spans="2:4" x14ac:dyDescent="0.25">
      <c r="B247" s="6"/>
      <c r="D247" s="6"/>
    </row>
    <row r="248" spans="2:4" x14ac:dyDescent="0.25">
      <c r="B248" s="6"/>
      <c r="D248" s="6"/>
    </row>
    <row r="249" spans="2:4" x14ac:dyDescent="0.25">
      <c r="B249" s="6"/>
      <c r="D249" s="6"/>
    </row>
    <row r="250" spans="2:4" x14ac:dyDescent="0.25">
      <c r="B250" s="6"/>
      <c r="D250" s="6"/>
    </row>
    <row r="251" spans="2:4" x14ac:dyDescent="0.25">
      <c r="B251" s="6"/>
      <c r="D251" s="6"/>
    </row>
    <row r="252" spans="2:4" x14ac:dyDescent="0.25">
      <c r="B252" s="6"/>
      <c r="D252" s="6"/>
    </row>
    <row r="253" spans="2:4" x14ac:dyDescent="0.25">
      <c r="B253" s="6"/>
      <c r="D253" s="6"/>
    </row>
    <row r="254" spans="2:4" x14ac:dyDescent="0.25">
      <c r="B254" s="6"/>
      <c r="D254" s="6"/>
    </row>
    <row r="255" spans="2:4" x14ac:dyDescent="0.25">
      <c r="B255" s="6"/>
      <c r="D255" s="6"/>
    </row>
    <row r="256" spans="2:4" x14ac:dyDescent="0.25">
      <c r="B256" s="6"/>
      <c r="D256" s="6"/>
    </row>
    <row r="257" spans="2:4" x14ac:dyDescent="0.25">
      <c r="B257" s="6"/>
      <c r="D257" s="6"/>
    </row>
    <row r="258" spans="2:4" x14ac:dyDescent="0.25">
      <c r="B258" s="6"/>
      <c r="D258" s="6"/>
    </row>
    <row r="259" spans="2:4" x14ac:dyDescent="0.25">
      <c r="B259" s="6"/>
      <c r="D259" s="6"/>
    </row>
    <row r="260" spans="2:4" x14ac:dyDescent="0.25">
      <c r="B260" s="6"/>
      <c r="D260" s="6"/>
    </row>
    <row r="261" spans="2:4" x14ac:dyDescent="0.25">
      <c r="B261" s="6"/>
      <c r="D261" s="6"/>
    </row>
    <row r="262" spans="2:4" x14ac:dyDescent="0.25">
      <c r="B262" s="6"/>
      <c r="D262" s="6"/>
    </row>
    <row r="263" spans="2:4" x14ac:dyDescent="0.25">
      <c r="B263" s="6"/>
      <c r="D263" s="6"/>
    </row>
    <row r="264" spans="2:4" x14ac:dyDescent="0.25">
      <c r="B264" s="6"/>
      <c r="D264" s="6"/>
    </row>
    <row r="265" spans="2:4" x14ac:dyDescent="0.25">
      <c r="B265" s="6"/>
      <c r="D265" s="6"/>
    </row>
    <row r="266" spans="2:4" x14ac:dyDescent="0.25">
      <c r="B266" s="6"/>
      <c r="D266" s="6"/>
    </row>
    <row r="267" spans="2:4" x14ac:dyDescent="0.25">
      <c r="B267" s="6"/>
      <c r="D267" s="6"/>
    </row>
    <row r="268" spans="2:4" x14ac:dyDescent="0.25">
      <c r="B268" s="6"/>
      <c r="D268" s="6"/>
    </row>
    <row r="269" spans="2:4" x14ac:dyDescent="0.25">
      <c r="B269" s="6"/>
      <c r="D269" s="6"/>
    </row>
    <row r="270" spans="2:4" x14ac:dyDescent="0.25">
      <c r="B270" s="6"/>
      <c r="D270" s="6"/>
    </row>
    <row r="271" spans="2:4" x14ac:dyDescent="0.25">
      <c r="B271" s="6"/>
      <c r="D271" s="6"/>
    </row>
    <row r="272" spans="2:4" x14ac:dyDescent="0.25">
      <c r="B272" s="6"/>
      <c r="D272" s="6"/>
    </row>
    <row r="273" spans="2:4" x14ac:dyDescent="0.25">
      <c r="B273" s="6"/>
      <c r="D273" s="6"/>
    </row>
    <row r="274" spans="2:4" x14ac:dyDescent="0.25">
      <c r="B274" s="6"/>
      <c r="D274" s="6"/>
    </row>
    <row r="275" spans="2:4" x14ac:dyDescent="0.25">
      <c r="B275" s="6"/>
      <c r="D275" s="6"/>
    </row>
    <row r="276" spans="2:4" x14ac:dyDescent="0.25">
      <c r="B276" s="6"/>
      <c r="D276" s="6"/>
    </row>
    <row r="277" spans="2:4" x14ac:dyDescent="0.25">
      <c r="B277" s="6"/>
      <c r="D277" s="6"/>
    </row>
    <row r="278" spans="2:4" x14ac:dyDescent="0.25">
      <c r="B278" s="6"/>
      <c r="D278" s="6"/>
    </row>
    <row r="279" spans="2:4" x14ac:dyDescent="0.25">
      <c r="B279" s="6"/>
      <c r="D279" s="6"/>
    </row>
    <row r="280" spans="2:4" x14ac:dyDescent="0.25">
      <c r="B280" s="6"/>
      <c r="D280" s="6"/>
    </row>
    <row r="281" spans="2:4" x14ac:dyDescent="0.25">
      <c r="B281" s="6"/>
      <c r="D281" s="6"/>
    </row>
    <row r="282" spans="2:4" x14ac:dyDescent="0.25">
      <c r="B282" s="6"/>
      <c r="D282" s="6"/>
    </row>
    <row r="283" spans="2:4" x14ac:dyDescent="0.25">
      <c r="B283" s="6"/>
      <c r="D283" s="6"/>
    </row>
    <row r="284" spans="2:4" x14ac:dyDescent="0.25">
      <c r="B284" s="6"/>
      <c r="D284" s="6"/>
    </row>
    <row r="285" spans="2:4" x14ac:dyDescent="0.25">
      <c r="B285" s="6"/>
      <c r="D285" s="6"/>
    </row>
    <row r="286" spans="2:4" x14ac:dyDescent="0.25">
      <c r="B286" s="6"/>
      <c r="D286" s="6"/>
    </row>
    <row r="287" spans="2:4" x14ac:dyDescent="0.25">
      <c r="B287" s="6"/>
      <c r="D287" s="6"/>
    </row>
    <row r="288" spans="2:4" x14ac:dyDescent="0.25">
      <c r="B288" s="6"/>
      <c r="D288" s="6"/>
    </row>
    <row r="289" spans="2:4" x14ac:dyDescent="0.25">
      <c r="B289" s="6"/>
      <c r="D289" s="6"/>
    </row>
    <row r="290" spans="2:4" x14ac:dyDescent="0.25">
      <c r="B290" s="6"/>
      <c r="D290" s="6"/>
    </row>
    <row r="291" spans="2:4" x14ac:dyDescent="0.25">
      <c r="B291" s="6"/>
      <c r="D291" s="6"/>
    </row>
    <row r="292" spans="2:4" x14ac:dyDescent="0.25">
      <c r="B292" s="6"/>
      <c r="D292" s="6"/>
    </row>
    <row r="293" spans="2:4" x14ac:dyDescent="0.25">
      <c r="B293" s="6"/>
      <c r="D293" s="6"/>
    </row>
    <row r="294" spans="2:4" x14ac:dyDescent="0.25">
      <c r="B294" s="6"/>
      <c r="D294" s="6"/>
    </row>
    <row r="295" spans="2:4" x14ac:dyDescent="0.25">
      <c r="B295" s="6"/>
      <c r="D295" s="6"/>
    </row>
    <row r="296" spans="2:4" x14ac:dyDescent="0.25">
      <c r="B296" s="6"/>
      <c r="D296" s="6"/>
    </row>
    <row r="297" spans="2:4" x14ac:dyDescent="0.25">
      <c r="B297" s="6"/>
      <c r="D297" s="6"/>
    </row>
    <row r="298" spans="2:4" x14ac:dyDescent="0.25">
      <c r="B298" s="6"/>
      <c r="D298" s="6"/>
    </row>
    <row r="299" spans="2:4" x14ac:dyDescent="0.25">
      <c r="B299" s="6"/>
      <c r="D299" s="6"/>
    </row>
    <row r="300" spans="2:4" x14ac:dyDescent="0.25">
      <c r="B300" s="6"/>
      <c r="D300" s="6"/>
    </row>
    <row r="301" spans="2:4" x14ac:dyDescent="0.25">
      <c r="B301" s="6"/>
      <c r="D301" s="6"/>
    </row>
    <row r="302" spans="2:4" x14ac:dyDescent="0.25">
      <c r="B302" s="6"/>
      <c r="D302" s="6"/>
    </row>
    <row r="303" spans="2:4" x14ac:dyDescent="0.25">
      <c r="B303" s="6"/>
      <c r="D303" s="6"/>
    </row>
    <row r="304" spans="2:4" x14ac:dyDescent="0.25">
      <c r="B304" s="6"/>
      <c r="D304" s="6"/>
    </row>
    <row r="305" spans="2:4" x14ac:dyDescent="0.25">
      <c r="B305" s="6"/>
      <c r="D305" s="6"/>
    </row>
    <row r="306" spans="2:4" x14ac:dyDescent="0.25">
      <c r="B306" s="6"/>
      <c r="D306" s="6"/>
    </row>
    <row r="307" spans="2:4" x14ac:dyDescent="0.25">
      <c r="B307" s="6"/>
      <c r="D307" s="6"/>
    </row>
    <row r="308" spans="2:4" x14ac:dyDescent="0.25">
      <c r="B308" s="6"/>
      <c r="D308" s="6"/>
    </row>
    <row r="309" spans="2:4" x14ac:dyDescent="0.25">
      <c r="B309" s="6"/>
      <c r="D309" s="6"/>
    </row>
    <row r="310" spans="2:4" x14ac:dyDescent="0.25">
      <c r="B310" s="6"/>
      <c r="D310" s="6"/>
    </row>
    <row r="311" spans="2:4" x14ac:dyDescent="0.25">
      <c r="B311" s="6"/>
      <c r="D311" s="6"/>
    </row>
    <row r="312" spans="2:4" x14ac:dyDescent="0.25">
      <c r="B312" s="6"/>
      <c r="D312" s="6"/>
    </row>
    <row r="313" spans="2:4" x14ac:dyDescent="0.25">
      <c r="B313" s="6"/>
      <c r="D313" s="6"/>
    </row>
    <row r="314" spans="2:4" x14ac:dyDescent="0.25">
      <c r="B314" s="6"/>
      <c r="D314" s="6"/>
    </row>
    <row r="315" spans="2:4" x14ac:dyDescent="0.25">
      <c r="B315" s="6"/>
      <c r="D315" s="6"/>
    </row>
    <row r="316" spans="2:4" x14ac:dyDescent="0.25">
      <c r="B316" s="6"/>
      <c r="D316" s="6"/>
    </row>
    <row r="317" spans="2:4" x14ac:dyDescent="0.25">
      <c r="B317" s="6"/>
      <c r="D317" s="6"/>
    </row>
    <row r="318" spans="2:4" x14ac:dyDescent="0.25">
      <c r="B318" s="6"/>
      <c r="D318" s="6"/>
    </row>
    <row r="319" spans="2:4" x14ac:dyDescent="0.25">
      <c r="B319" s="6"/>
      <c r="D319" s="6"/>
    </row>
    <row r="320" spans="2:4" x14ac:dyDescent="0.25">
      <c r="B320" s="6"/>
      <c r="D320" s="6"/>
    </row>
    <row r="321" spans="2:4" x14ac:dyDescent="0.25">
      <c r="B321" s="6"/>
      <c r="D321" s="6"/>
    </row>
    <row r="322" spans="2:4" x14ac:dyDescent="0.25">
      <c r="B322" s="6"/>
      <c r="D322" s="6"/>
    </row>
    <row r="323" spans="2:4" x14ac:dyDescent="0.25">
      <c r="B323" s="6"/>
      <c r="D323" s="6"/>
    </row>
    <row r="324" spans="2:4" x14ac:dyDescent="0.25">
      <c r="B324" s="6"/>
      <c r="D324" s="6"/>
    </row>
    <row r="325" spans="2:4" x14ac:dyDescent="0.25">
      <c r="B325" s="6"/>
      <c r="D325" s="6"/>
    </row>
    <row r="326" spans="2:4" x14ac:dyDescent="0.25">
      <c r="B326" s="6"/>
      <c r="D326" s="6"/>
    </row>
    <row r="327" spans="2:4" x14ac:dyDescent="0.25">
      <c r="B327" s="6"/>
      <c r="D327" s="6"/>
    </row>
    <row r="328" spans="2:4" x14ac:dyDescent="0.25">
      <c r="B328" s="6"/>
      <c r="D328" s="6"/>
    </row>
    <row r="329" spans="2:4" x14ac:dyDescent="0.25">
      <c r="B329" s="6"/>
      <c r="D329" s="6"/>
    </row>
    <row r="330" spans="2:4" x14ac:dyDescent="0.25">
      <c r="B330" s="6"/>
      <c r="D330" s="6"/>
    </row>
    <row r="331" spans="2:4" x14ac:dyDescent="0.25">
      <c r="B331" s="6"/>
      <c r="D331" s="6"/>
    </row>
    <row r="332" spans="2:4" x14ac:dyDescent="0.25">
      <c r="B332" s="6"/>
      <c r="D332" s="6"/>
    </row>
    <row r="333" spans="2:4" x14ac:dyDescent="0.25">
      <c r="B333" s="6"/>
      <c r="D333" s="6"/>
    </row>
    <row r="334" spans="2:4" x14ac:dyDescent="0.25">
      <c r="B334" s="6"/>
      <c r="D334" s="6"/>
    </row>
    <row r="335" spans="2:4" x14ac:dyDescent="0.25">
      <c r="B335" s="6"/>
      <c r="D335" s="6"/>
    </row>
  </sheetData>
  <mergeCells count="1">
    <mergeCell ref="H5:M5"/>
  </mergeCells>
  <pageMargins left="0.7" right="0.7" top="0.75" bottom="0.75" header="0.3" footer="0.3"/>
  <pageSetup scale="66" orientation="landscape" r:id="rId1"/>
  <headerFooter>
    <oddFooter>&amp;L&amp;Z&amp;F&amp;R&amp;A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Att(1of5)(JP-Non)</vt:lpstr>
      <vt:lpstr>Att(2of5)(Kenergy-Non)</vt:lpstr>
      <vt:lpstr>Att(3of5)(MC-Non)</vt:lpstr>
      <vt:lpstr>Att(4of5)(JP-Dedicated)</vt:lpstr>
      <vt:lpstr>Att(5of5)(Kenergy-Dedicated)</vt:lpstr>
      <vt:lpstr>ReviewPeriods(NotFiled)</vt:lpstr>
      <vt:lpstr>Member ES Template(NOT FILED)</vt:lpstr>
      <vt:lpstr>ErrorChecks (NOT FILED)</vt:lpstr>
      <vt:lpstr>'Att(1of5)(JP-Non)'!Print_Area</vt:lpstr>
      <vt:lpstr>'Att(2of5)(Kenergy-Non)'!Print_Area</vt:lpstr>
      <vt:lpstr>'Att(3of5)(MC-Non)'!Print_Area</vt:lpstr>
      <vt:lpstr>'Att(4of5)(JP-Dedicated)'!Print_Area</vt:lpstr>
      <vt:lpstr>'Att(5of5)(Kenergy-Dedicated)'!Print_Area</vt:lpstr>
      <vt:lpstr>'ErrorChecks (NOT FILED)'!Print_Area</vt:lpstr>
      <vt:lpstr>'Member ES Template(NOT FILED)'!Print_Area</vt:lpstr>
      <vt:lpstr>'ReviewPeriods(NotFiled)'!Print_Area</vt:lpstr>
    </vt:vector>
  </TitlesOfParts>
  <Company>Kenergy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Taul</dc:creator>
  <cp:lastModifiedBy>Hickman, Roger</cp:lastModifiedBy>
  <cp:lastPrinted>2020-05-13T18:29:35Z</cp:lastPrinted>
  <dcterms:created xsi:type="dcterms:W3CDTF">2010-05-27T16:38:57Z</dcterms:created>
  <dcterms:modified xsi:type="dcterms:W3CDTF">2020-05-13T18:31:39Z</dcterms:modified>
</cp:coreProperties>
</file>